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O_RaF\Závěrečný účet\2016\ZOK 19.6.2017\"/>
    </mc:Choice>
  </mc:AlternateContent>
  <bookViews>
    <workbookView xWindow="-75" yWindow="300" windowWidth="12240" windowHeight="8865" firstSheet="23" activeTab="58"/>
  </bookViews>
  <sheets>
    <sheet name="Rekapitulace" sheetId="31" r:id="rId1"/>
    <sheet name="Odbor celkem" sheetId="20" r:id="rId2"/>
    <sheet name="01 " sheetId="52" r:id="rId3"/>
    <sheet name="03" sheetId="54" r:id="rId4"/>
    <sheet name="04" sheetId="5" r:id="rId5"/>
    <sheet name="05" sheetId="4" r:id="rId6"/>
    <sheet name="06" sheetId="11" r:id="rId7"/>
    <sheet name="07" sheetId="10" r:id="rId8"/>
    <sheet name="OPOK" sheetId="25" state="hidden" r:id="rId9"/>
    <sheet name="SROP" sheetId="27" state="hidden" r:id="rId10"/>
    <sheet name="List1" sheetId="28" state="hidden" r:id="rId11"/>
    <sheet name="08" sheetId="9" r:id="rId12"/>
    <sheet name="09" sheetId="8" r:id="rId13"/>
    <sheet name="10" sheetId="7" r:id="rId14"/>
    <sheet name="10 - PO" sheetId="17" r:id="rId15"/>
    <sheet name="11" sheetId="239" r:id="rId16"/>
    <sheet name="12" sheetId="240" r:id="rId17"/>
    <sheet name="13" sheetId="241" r:id="rId18"/>
    <sheet name="14" sheetId="242" r:id="rId19"/>
    <sheet name="16" sheetId="244" r:id="rId20"/>
    <sheet name="17-st. akce" sheetId="21" state="hidden" r:id="rId21"/>
    <sheet name="17" sheetId="245" r:id="rId22"/>
    <sheet name="18" sheetId="246" r:id="rId23"/>
    <sheet name="19" sheetId="247" r:id="rId24"/>
    <sheet name="19 - PO" sheetId="250" r:id="rId25"/>
    <sheet name="37 " sheetId="107" state="hidden" r:id="rId26"/>
    <sheet name="38" sheetId="108" state="hidden" r:id="rId27"/>
    <sheet name="39 " sheetId="109" state="hidden" r:id="rId28"/>
    <sheet name="41 " sheetId="111" state="hidden" r:id="rId29"/>
    <sheet name="42 " sheetId="112" state="hidden" r:id="rId30"/>
    <sheet name="47 " sheetId="113" state="hidden" r:id="rId31"/>
    <sheet name="48 " sheetId="114" state="hidden" r:id="rId32"/>
    <sheet name="49 " sheetId="115" state="hidden" r:id="rId33"/>
    <sheet name="36" sheetId="215" state="hidden" r:id="rId34"/>
    <sheet name="37" sheetId="193" state="hidden" r:id="rId35"/>
    <sheet name="46" sheetId="49" state="hidden" r:id="rId36"/>
    <sheet name="199" sheetId="29" state="hidden" r:id="rId37"/>
    <sheet name="99" sheetId="30" state="hidden" r:id="rId38"/>
    <sheet name="30" sheetId="274" r:id="rId39"/>
    <sheet name="32" sheetId="275" r:id="rId40"/>
    <sheet name="50" sheetId="276" r:id="rId41"/>
    <sheet name="52" sheetId="277" r:id="rId42"/>
    <sheet name="59" sheetId="278" r:id="rId43"/>
    <sheet name="60" sheetId="279" r:id="rId44"/>
    <sheet name="63" sheetId="280" r:id="rId45"/>
    <sheet name="64" sheetId="281" r:id="rId46"/>
    <sheet name="66" sheetId="282" r:id="rId47"/>
    <sheet name="67" sheetId="283" r:id="rId48"/>
    <sheet name="68" sheetId="284" r:id="rId49"/>
    <sheet name="69" sheetId="285" r:id="rId50"/>
    <sheet name="71" sheetId="286" r:id="rId51"/>
    <sheet name="72" sheetId="287" r:id="rId52"/>
    <sheet name="73" sheetId="288" r:id="rId53"/>
    <sheet name="74" sheetId="289" r:id="rId54"/>
    <sheet name="75" sheetId="290" r:id="rId55"/>
    <sheet name="76" sheetId="291" r:id="rId56"/>
    <sheet name="77" sheetId="292" r:id="rId57"/>
    <sheet name="F - 99" sheetId="248" r:id="rId58"/>
    <sheet name="F -199" sheetId="249" r:id="rId59"/>
  </sheets>
  <definedNames>
    <definedName name="_xlnm.Print_Titles" localSheetId="43">'60'!$70:$73</definedName>
    <definedName name="_xlnm.Print_Area" localSheetId="2">'01 '!$A$1:$H$76</definedName>
    <definedName name="_xlnm.Print_Area" localSheetId="3">'03'!$A$1:$H$250</definedName>
    <definedName name="_xlnm.Print_Area" localSheetId="4">'04'!$A$1:$H$57</definedName>
    <definedName name="_xlnm.Print_Area" localSheetId="5">'05'!$A$1:$H$23</definedName>
    <definedName name="_xlnm.Print_Area" localSheetId="6">'06'!$A$1:$H$40</definedName>
    <definedName name="_xlnm.Print_Area" localSheetId="7">'07'!$A$1:$H$60</definedName>
    <definedName name="_xlnm.Print_Area" localSheetId="11">'08'!$A$1:$H$193</definedName>
    <definedName name="_xlnm.Print_Area" localSheetId="12">'09'!$A$1:$H$141</definedName>
    <definedName name="_xlnm.Print_Area" localSheetId="13">'10'!$A$1:$H$545</definedName>
    <definedName name="_xlnm.Print_Area" localSheetId="14">'10 - PO'!$A$1:$I$2341</definedName>
    <definedName name="_xlnm.Print_Area" localSheetId="15">'11'!$A$1:$H$485</definedName>
    <definedName name="_xlnm.Print_Area" localSheetId="16">'12'!$A$1:$H$112</definedName>
    <definedName name="_xlnm.Print_Area" localSheetId="17">'13'!$A$1:$H$76</definedName>
    <definedName name="_xlnm.Print_Area" localSheetId="18">'14'!$A$1:$H$190</definedName>
    <definedName name="_xlnm.Print_Area" localSheetId="19">'16'!$A$1:$H$15</definedName>
    <definedName name="_xlnm.Print_Area" localSheetId="21">'17'!$A$1:$H$186</definedName>
    <definedName name="_xlnm.Print_Area" localSheetId="20">'17-st. akce'!$A$1:$I$1228</definedName>
    <definedName name="_xlnm.Print_Area" localSheetId="22">'18'!$A$1:$H$190</definedName>
    <definedName name="_xlnm.Print_Area" localSheetId="23">'19'!$A$1:$H$168</definedName>
    <definedName name="_xlnm.Print_Area" localSheetId="24">'19 - PO'!$A$1:$O$1810</definedName>
    <definedName name="_xlnm.Print_Area" localSheetId="36">'199'!$A$1:$H$67</definedName>
    <definedName name="_xlnm.Print_Area" localSheetId="38">'30'!$A$1:$H$49</definedName>
    <definedName name="_xlnm.Print_Area" localSheetId="39">'32'!$A$1:$H$29</definedName>
    <definedName name="_xlnm.Print_Area" localSheetId="33">'36'!$A$1:$H$22</definedName>
    <definedName name="_xlnm.Print_Area" localSheetId="34">'37'!$A$1:$H$21</definedName>
    <definedName name="_xlnm.Print_Area" localSheetId="25">'37 '!$A$1:$H$22</definedName>
    <definedName name="_xlnm.Print_Area" localSheetId="26">'38'!$A$1:$H$25</definedName>
    <definedName name="_xlnm.Print_Area" localSheetId="27">'39 '!$A$1:$H$25</definedName>
    <definedName name="_xlnm.Print_Area" localSheetId="28">'41 '!$A$1:$H$25</definedName>
    <definedName name="_xlnm.Print_Area" localSheetId="29">'42 '!$A$1:$H$25</definedName>
    <definedName name="_xlnm.Print_Area" localSheetId="30">'47 '!$A$1:$H$28</definedName>
    <definedName name="_xlnm.Print_Area" localSheetId="31">'48 '!$A$1:$H$25</definedName>
    <definedName name="_xlnm.Print_Area" localSheetId="32">'49 '!$A$1:$H$22</definedName>
    <definedName name="_xlnm.Print_Area" localSheetId="40">'50'!$A$1:$H$135</definedName>
    <definedName name="_xlnm.Print_Area" localSheetId="41">'52'!$A$1:$H$623</definedName>
    <definedName name="_xlnm.Print_Area" localSheetId="42">'59'!$A$1:$H$688</definedName>
    <definedName name="_xlnm.Print_Area" localSheetId="43">'60'!$A$1:$H$148</definedName>
    <definedName name="_xlnm.Print_Area" localSheetId="44">'63'!$A$1:$H$61</definedName>
    <definedName name="_xlnm.Print_Area" localSheetId="45">'64'!$A$1:$H$99</definedName>
    <definedName name="_xlnm.Print_Area" localSheetId="46">'66'!$A$1:$H$65</definedName>
    <definedName name="_xlnm.Print_Area" localSheetId="47">'67'!$A$1:$H$71</definedName>
    <definedName name="_xlnm.Print_Area" localSheetId="48">'68'!$A$1:$H$45</definedName>
    <definedName name="_xlnm.Print_Area" localSheetId="49">'69'!$A$1:$H$46</definedName>
    <definedName name="_xlnm.Print_Area" localSheetId="50">'71'!$A$1:$H$41</definedName>
    <definedName name="_xlnm.Print_Area" localSheetId="51">'72'!$A$1:$H$92</definedName>
    <definedName name="_xlnm.Print_Area" localSheetId="52">'73'!$A$1:$H$67</definedName>
    <definedName name="_xlnm.Print_Area" localSheetId="53">'74'!$A$1:$H$280</definedName>
    <definedName name="_xlnm.Print_Area" localSheetId="54">'75'!$A$1:$H$31</definedName>
    <definedName name="_xlnm.Print_Area" localSheetId="55">'76'!$A$1:$H$143</definedName>
    <definedName name="_xlnm.Print_Area" localSheetId="56">'77'!$A$1:$H$47</definedName>
    <definedName name="_xlnm.Print_Area" localSheetId="37">'99'!$A$1:$H$54</definedName>
    <definedName name="_xlnm.Print_Area" localSheetId="57">'F - 99'!$A$1:$H$65</definedName>
    <definedName name="_xlnm.Print_Area" localSheetId="58">'F -199'!$A$1:$H$36</definedName>
    <definedName name="_xlnm.Print_Area" localSheetId="1">'Odbor celkem'!$A$1:$F$285</definedName>
    <definedName name="_xlnm.Print_Area" localSheetId="8">OPOK!$A$1:$I$45</definedName>
    <definedName name="_xlnm.Print_Area" localSheetId="0">Rekapitulace!$A$1:$F$38</definedName>
    <definedName name="_xlnm.Print_Area" localSheetId="9">SROP!$A$1:$H$47</definedName>
  </definedNames>
  <calcPr calcId="162913"/>
</workbook>
</file>

<file path=xl/calcChain.xml><?xml version="1.0" encoding="utf-8"?>
<calcChain xmlns="http://schemas.openxmlformats.org/spreadsheetml/2006/main">
  <c r="H43" i="292" l="1"/>
  <c r="H138" i="291"/>
  <c r="H137" i="291"/>
  <c r="H26" i="290"/>
  <c r="H25" i="290"/>
  <c r="H274" i="289"/>
  <c r="H275" i="289"/>
  <c r="H41" i="291"/>
  <c r="H618" i="277"/>
  <c r="H54" i="279"/>
  <c r="H55" i="279"/>
  <c r="H56" i="279"/>
  <c r="H57" i="279"/>
  <c r="H58" i="279"/>
  <c r="H59" i="279"/>
  <c r="H60" i="279"/>
  <c r="H628" i="278"/>
  <c r="H197" i="278"/>
  <c r="H183" i="278"/>
  <c r="F122" i="247" l="1"/>
  <c r="E122" i="247"/>
  <c r="G122" i="247"/>
  <c r="Q533" i="7" l="1"/>
  <c r="L536" i="7"/>
  <c r="M536" i="7"/>
  <c r="K536" i="7"/>
  <c r="F533" i="7"/>
  <c r="G533" i="7"/>
  <c r="E533" i="7"/>
  <c r="E530" i="7" l="1"/>
  <c r="E524" i="7"/>
  <c r="K185" i="7"/>
  <c r="H184" i="7"/>
  <c r="H183" i="7"/>
  <c r="M182" i="7"/>
  <c r="L182" i="7"/>
  <c r="G182" i="7"/>
  <c r="F182" i="7"/>
  <c r="H181" i="7"/>
  <c r="H180" i="7"/>
  <c r="H179" i="7"/>
  <c r="H178" i="7"/>
  <c r="H177" i="7"/>
  <c r="H176" i="7"/>
  <c r="H175" i="7"/>
  <c r="H174" i="7"/>
  <c r="M173" i="7"/>
  <c r="L173" i="7"/>
  <c r="G173" i="7"/>
  <c r="H173" i="7" s="1"/>
  <c r="F173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M154" i="7"/>
  <c r="L154" i="7"/>
  <c r="G154" i="7"/>
  <c r="H154" i="7" s="1"/>
  <c r="F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M125" i="7"/>
  <c r="M185" i="7" s="1"/>
  <c r="S533" i="7" s="1"/>
  <c r="L125" i="7"/>
  <c r="G125" i="7"/>
  <c r="H125" i="7" s="1"/>
  <c r="F125" i="7"/>
  <c r="H124" i="7"/>
  <c r="H123" i="7"/>
  <c r="H122" i="7"/>
  <c r="H121" i="7"/>
  <c r="H120" i="7"/>
  <c r="M119" i="7"/>
  <c r="L119" i="7"/>
  <c r="G119" i="7"/>
  <c r="G185" i="7" s="1"/>
  <c r="F119" i="7"/>
  <c r="H182" i="7" l="1"/>
  <c r="H119" i="7"/>
  <c r="L185" i="7"/>
  <c r="R533" i="7" s="1"/>
  <c r="F185" i="7"/>
  <c r="H185" i="7" s="1"/>
  <c r="G199" i="7" l="1"/>
  <c r="F199" i="7"/>
  <c r="H232" i="7"/>
  <c r="H231" i="7"/>
  <c r="H228" i="7"/>
  <c r="H227" i="7"/>
  <c r="H226" i="7"/>
  <c r="H225" i="7"/>
  <c r="H224" i="7"/>
  <c r="H223" i="7"/>
  <c r="H222" i="7"/>
  <c r="H219" i="7"/>
  <c r="H217" i="7"/>
  <c r="H216" i="7"/>
  <c r="H215" i="7"/>
  <c r="H214" i="7"/>
  <c r="H213" i="7"/>
  <c r="H212" i="7"/>
  <c r="H209" i="7"/>
  <c r="H208" i="7"/>
  <c r="H206" i="7"/>
  <c r="H203" i="7"/>
  <c r="H202" i="7"/>
  <c r="G192" i="7"/>
  <c r="F192" i="7"/>
  <c r="H198" i="7"/>
  <c r="H197" i="7"/>
  <c r="H196" i="7"/>
  <c r="G181" i="54" l="1"/>
  <c r="G161" i="247" l="1"/>
  <c r="G59" i="247"/>
  <c r="G133" i="8"/>
  <c r="F133" i="8"/>
  <c r="E133" i="8"/>
  <c r="G185" i="9"/>
  <c r="F185" i="9"/>
  <c r="E185" i="9"/>
  <c r="G52" i="10"/>
  <c r="F52" i="10"/>
  <c r="E52" i="10"/>
  <c r="F241" i="54"/>
  <c r="E250" i="54"/>
  <c r="E241" i="54"/>
  <c r="H23" i="4"/>
  <c r="E248" i="54"/>
  <c r="E242" i="54"/>
  <c r="E68" i="52"/>
  <c r="E53" i="52"/>
  <c r="F107" i="20" l="1"/>
  <c r="S509" i="7" l="1"/>
  <c r="T509" i="7"/>
  <c r="R509" i="7"/>
  <c r="H58" i="7"/>
  <c r="H190" i="242"/>
  <c r="H176" i="242"/>
  <c r="H188" i="242"/>
  <c r="H99" i="240"/>
  <c r="H62" i="239"/>
  <c r="H39" i="239"/>
  <c r="H38" i="239"/>
  <c r="H37" i="239"/>
  <c r="H13" i="240"/>
  <c r="H11" i="240"/>
  <c r="F26" i="240"/>
  <c r="H2277" i="17" l="1"/>
  <c r="G2277" i="17"/>
  <c r="H2269" i="17"/>
  <c r="G2269" i="17"/>
  <c r="I2273" i="17"/>
  <c r="H2273" i="17"/>
  <c r="G2273" i="17"/>
  <c r="H2103" i="17"/>
  <c r="G2103" i="17"/>
  <c r="H2093" i="17"/>
  <c r="G2093" i="17"/>
  <c r="I2099" i="17"/>
  <c r="H2099" i="17"/>
  <c r="G2099" i="17"/>
  <c r="H2056" i="17"/>
  <c r="G2056" i="17"/>
  <c r="H2052" i="17"/>
  <c r="G2052" i="17"/>
  <c r="H2054" i="17"/>
  <c r="G2054" i="17"/>
  <c r="F1851" i="17"/>
  <c r="H1851" i="17"/>
  <c r="G1851" i="17"/>
  <c r="H1842" i="17"/>
  <c r="G1842" i="17"/>
  <c r="H1847" i="17"/>
  <c r="G1847" i="17"/>
  <c r="I1849" i="17"/>
  <c r="H1849" i="17"/>
  <c r="G1849" i="17"/>
  <c r="H1199" i="17"/>
  <c r="G1199" i="17"/>
  <c r="H1194" i="17"/>
  <c r="G1194" i="17"/>
  <c r="H1246" i="17"/>
  <c r="G1246" i="17"/>
  <c r="I1251" i="17"/>
  <c r="H1252" i="17"/>
  <c r="I1252" i="17" s="1"/>
  <c r="G1252" i="17"/>
  <c r="H1189" i="17"/>
  <c r="G1189" i="17"/>
  <c r="H1149" i="17"/>
  <c r="G1149" i="17"/>
  <c r="H559" i="17"/>
  <c r="G559" i="17"/>
  <c r="H581" i="17"/>
  <c r="G581" i="17"/>
  <c r="H600" i="17"/>
  <c r="G600" i="17"/>
  <c r="H617" i="17"/>
  <c r="G617" i="17"/>
  <c r="G635" i="17"/>
  <c r="H657" i="17"/>
  <c r="G657" i="17"/>
  <c r="H698" i="17"/>
  <c r="G698" i="17"/>
  <c r="H719" i="17"/>
  <c r="G719" i="17"/>
  <c r="H814" i="17"/>
  <c r="G814" i="17"/>
  <c r="H840" i="17"/>
  <c r="G840" i="17"/>
  <c r="H866" i="17"/>
  <c r="G866" i="17"/>
  <c r="H887" i="17"/>
  <c r="G887" i="17"/>
  <c r="G1042" i="17"/>
  <c r="H1115" i="17"/>
  <c r="G1115" i="17"/>
  <c r="I1121" i="17"/>
  <c r="H1122" i="17"/>
  <c r="I1122" i="17" s="1"/>
  <c r="G1122" i="17"/>
  <c r="I1053" i="17"/>
  <c r="I1030" i="17"/>
  <c r="F1031" i="17"/>
  <c r="H982" i="17"/>
  <c r="I982" i="17" s="1"/>
  <c r="G982" i="17"/>
  <c r="F974" i="17"/>
  <c r="F779" i="17"/>
  <c r="H543" i="17"/>
  <c r="G543" i="17"/>
  <c r="I549" i="17"/>
  <c r="H548" i="17"/>
  <c r="G548" i="17"/>
  <c r="I548" i="17" l="1"/>
  <c r="G441" i="17"/>
  <c r="H445" i="17"/>
  <c r="G445" i="17"/>
  <c r="I446" i="17"/>
  <c r="I1850" i="17"/>
  <c r="H26" i="52" l="1"/>
  <c r="I1087" i="250"/>
  <c r="I744" i="250"/>
  <c r="E131" i="247" l="1"/>
  <c r="G427" i="239" l="1"/>
  <c r="F427" i="239"/>
  <c r="E427" i="239"/>
  <c r="G436" i="239"/>
  <c r="F436" i="239"/>
  <c r="E436" i="239"/>
  <c r="L416" i="7" l="1"/>
  <c r="M416" i="7"/>
  <c r="K416" i="7"/>
  <c r="F416" i="7"/>
  <c r="G416" i="7"/>
  <c r="E416" i="7"/>
  <c r="H44" i="7"/>
  <c r="L43" i="7"/>
  <c r="M43" i="7"/>
  <c r="K43" i="7"/>
  <c r="L41" i="7"/>
  <c r="M41" i="7"/>
  <c r="K41" i="7"/>
  <c r="L39" i="7"/>
  <c r="M39" i="7"/>
  <c r="K39" i="7"/>
  <c r="F41" i="7"/>
  <c r="E41" i="7"/>
  <c r="G41" i="7"/>
  <c r="H42" i="7"/>
  <c r="G39" i="7"/>
  <c r="F39" i="7"/>
  <c r="E39" i="7"/>
  <c r="H40" i="7"/>
  <c r="S1794" i="250" l="1"/>
  <c r="T1794" i="250"/>
  <c r="R1794" i="250"/>
  <c r="S1793" i="250"/>
  <c r="T1793" i="250"/>
  <c r="R1793" i="250"/>
  <c r="S1792" i="250"/>
  <c r="T1792" i="250"/>
  <c r="R1792" i="250"/>
  <c r="S1769" i="250"/>
  <c r="T1769" i="250"/>
  <c r="R1769" i="250"/>
  <c r="S1768" i="250"/>
  <c r="T1768" i="250"/>
  <c r="R1768" i="250"/>
  <c r="S1767" i="250"/>
  <c r="T1767" i="250"/>
  <c r="R1767" i="250"/>
  <c r="S1741" i="250"/>
  <c r="R1741" i="250"/>
  <c r="S1740" i="250"/>
  <c r="R1740" i="250"/>
  <c r="S1739" i="250"/>
  <c r="T1739" i="250"/>
  <c r="R1739" i="250"/>
  <c r="S1716" i="250"/>
  <c r="T1716" i="250"/>
  <c r="R1716" i="250"/>
  <c r="S1715" i="250"/>
  <c r="T1715" i="250"/>
  <c r="R1715" i="250"/>
  <c r="S1714" i="250"/>
  <c r="T1714" i="250"/>
  <c r="R1714" i="250"/>
  <c r="S1692" i="250"/>
  <c r="T1692" i="250"/>
  <c r="R1692" i="250"/>
  <c r="S1691" i="250"/>
  <c r="T1691" i="250"/>
  <c r="R1691" i="250"/>
  <c r="S1690" i="250"/>
  <c r="T1690" i="250"/>
  <c r="R1690" i="250"/>
  <c r="S1668" i="250"/>
  <c r="T1668" i="250"/>
  <c r="R1668" i="250"/>
  <c r="S1667" i="250"/>
  <c r="T1667" i="250"/>
  <c r="R1667" i="250"/>
  <c r="S1666" i="250"/>
  <c r="T1666" i="250"/>
  <c r="R1666" i="250"/>
  <c r="S1602" i="250"/>
  <c r="R1602" i="250"/>
  <c r="S1601" i="250"/>
  <c r="T1601" i="250"/>
  <c r="R1601" i="250"/>
  <c r="S1600" i="250"/>
  <c r="R1600" i="250"/>
  <c r="S1547" i="250"/>
  <c r="T1547" i="250"/>
  <c r="R1547" i="250"/>
  <c r="S1546" i="250"/>
  <c r="T1546" i="250"/>
  <c r="R1546" i="250"/>
  <c r="S1545" i="250"/>
  <c r="T1545" i="250"/>
  <c r="R1545" i="250"/>
  <c r="S1508" i="250"/>
  <c r="T1508" i="250"/>
  <c r="R1508" i="250"/>
  <c r="S1507" i="250"/>
  <c r="T1507" i="250"/>
  <c r="R1507" i="250"/>
  <c r="S1506" i="250"/>
  <c r="T1506" i="250"/>
  <c r="R1506" i="250"/>
  <c r="S1479" i="250"/>
  <c r="T1479" i="250"/>
  <c r="R1479" i="250"/>
  <c r="S1478" i="250"/>
  <c r="T1478" i="250"/>
  <c r="R1478" i="250"/>
  <c r="S1477" i="250"/>
  <c r="T1477" i="250"/>
  <c r="R1477" i="250"/>
  <c r="S1466" i="250"/>
  <c r="T1466" i="250"/>
  <c r="R1466" i="250"/>
  <c r="S1465" i="250"/>
  <c r="T1465" i="250"/>
  <c r="R1465" i="250"/>
  <c r="S1464" i="250"/>
  <c r="T1464" i="250"/>
  <c r="R1464" i="250"/>
  <c r="S1433" i="250"/>
  <c r="T1433" i="250"/>
  <c r="R1433" i="250"/>
  <c r="S1432" i="250"/>
  <c r="T1432" i="250"/>
  <c r="R1432" i="250"/>
  <c r="S1431" i="250"/>
  <c r="T1431" i="250"/>
  <c r="R1431" i="250"/>
  <c r="S1316" i="250"/>
  <c r="T1316" i="250"/>
  <c r="R1316" i="250"/>
  <c r="S1315" i="250"/>
  <c r="T1315" i="250"/>
  <c r="R1315" i="250"/>
  <c r="S1314" i="250"/>
  <c r="T1314" i="250"/>
  <c r="R1314" i="250"/>
  <c r="S1303" i="250"/>
  <c r="T1303" i="250"/>
  <c r="R1303" i="250"/>
  <c r="S1302" i="250"/>
  <c r="T1302" i="250"/>
  <c r="R1302" i="250"/>
  <c r="S1301" i="250"/>
  <c r="T1301" i="250"/>
  <c r="R1301" i="250"/>
  <c r="S1290" i="250"/>
  <c r="T1290" i="250"/>
  <c r="R1290" i="250"/>
  <c r="S1289" i="250"/>
  <c r="T1289" i="250"/>
  <c r="R1289" i="250"/>
  <c r="S1288" i="250"/>
  <c r="T1288" i="250"/>
  <c r="R1288" i="250"/>
  <c r="S1277" i="250"/>
  <c r="T1277" i="250"/>
  <c r="R1277" i="250"/>
  <c r="S1276" i="250"/>
  <c r="T1276" i="250"/>
  <c r="R1276" i="250"/>
  <c r="S1275" i="250"/>
  <c r="T1275" i="250"/>
  <c r="R1275" i="250"/>
  <c r="S1248" i="250"/>
  <c r="T1248" i="250"/>
  <c r="R1248" i="250"/>
  <c r="S1247" i="250"/>
  <c r="T1247" i="250"/>
  <c r="R1247" i="250"/>
  <c r="S1246" i="250"/>
  <c r="T1246" i="250"/>
  <c r="R1246" i="250"/>
  <c r="S1235" i="250"/>
  <c r="T1235" i="250"/>
  <c r="R1235" i="250"/>
  <c r="S1234" i="250"/>
  <c r="T1234" i="250"/>
  <c r="R1234" i="250"/>
  <c r="S1233" i="250"/>
  <c r="T1233" i="250"/>
  <c r="R1233" i="250"/>
  <c r="S1202" i="250"/>
  <c r="T1202" i="250"/>
  <c r="R1202" i="250"/>
  <c r="S1201" i="250"/>
  <c r="T1201" i="250"/>
  <c r="R1201" i="250"/>
  <c r="S1200" i="250"/>
  <c r="T1200" i="250"/>
  <c r="R1200" i="250"/>
  <c r="S1131" i="250" l="1"/>
  <c r="T1131" i="250"/>
  <c r="R1131" i="250"/>
  <c r="S1130" i="250"/>
  <c r="T1130" i="250"/>
  <c r="R1130" i="250"/>
  <c r="S1070" i="250"/>
  <c r="T1070" i="250"/>
  <c r="R1070" i="250"/>
  <c r="S1069" i="250"/>
  <c r="T1069" i="250"/>
  <c r="R1069" i="250"/>
  <c r="S964" i="250"/>
  <c r="T964" i="250"/>
  <c r="R964" i="250"/>
  <c r="S963" i="250"/>
  <c r="T963" i="250"/>
  <c r="R963" i="250"/>
  <c r="S879" i="250"/>
  <c r="T879" i="250"/>
  <c r="R879" i="250"/>
  <c r="S878" i="250"/>
  <c r="T878" i="250"/>
  <c r="R878" i="250"/>
  <c r="S857" i="250"/>
  <c r="T857" i="250"/>
  <c r="R857" i="250"/>
  <c r="S856" i="250"/>
  <c r="T856" i="250"/>
  <c r="R856" i="250"/>
  <c r="S760" i="250"/>
  <c r="T760" i="250"/>
  <c r="R760" i="250"/>
  <c r="S759" i="250"/>
  <c r="T759" i="250"/>
  <c r="R759" i="250"/>
  <c r="S723" i="250" l="1"/>
  <c r="T723" i="250"/>
  <c r="R723" i="250"/>
  <c r="S722" i="250"/>
  <c r="T722" i="250"/>
  <c r="R722" i="250"/>
  <c r="S645" i="250"/>
  <c r="T645" i="250"/>
  <c r="R645" i="250"/>
  <c r="S644" i="250"/>
  <c r="T644" i="250"/>
  <c r="R644" i="250"/>
  <c r="S600" i="250"/>
  <c r="T600" i="250"/>
  <c r="R600" i="250"/>
  <c r="S599" i="250"/>
  <c r="T599" i="250"/>
  <c r="R599" i="250"/>
  <c r="S574" i="250"/>
  <c r="T574" i="250"/>
  <c r="R574" i="250"/>
  <c r="S573" i="250"/>
  <c r="T573" i="250"/>
  <c r="R573" i="250"/>
  <c r="S521" i="250"/>
  <c r="T521" i="250"/>
  <c r="R521" i="250"/>
  <c r="S520" i="250"/>
  <c r="T520" i="250"/>
  <c r="R520" i="250"/>
  <c r="S509" i="250"/>
  <c r="T509" i="250"/>
  <c r="R509" i="250"/>
  <c r="S508" i="250"/>
  <c r="T508" i="250"/>
  <c r="R508" i="250"/>
  <c r="S417" i="250"/>
  <c r="T417" i="250"/>
  <c r="R417" i="250"/>
  <c r="S416" i="250"/>
  <c r="T416" i="250"/>
  <c r="R416" i="250"/>
  <c r="S394" i="250"/>
  <c r="T394" i="250"/>
  <c r="R394" i="250"/>
  <c r="S393" i="250"/>
  <c r="T393" i="250"/>
  <c r="R393" i="250"/>
  <c r="S288" i="250" l="1"/>
  <c r="T288" i="250"/>
  <c r="R288" i="250"/>
  <c r="S287" i="250"/>
  <c r="T287" i="250"/>
  <c r="R287" i="250"/>
  <c r="S172" i="250"/>
  <c r="T172" i="250"/>
  <c r="R172" i="250"/>
  <c r="S171" i="250"/>
  <c r="T171" i="250"/>
  <c r="R171" i="250"/>
  <c r="S78" i="250"/>
  <c r="T78" i="250"/>
  <c r="R78" i="250"/>
  <c r="S77" i="250"/>
  <c r="T77" i="250"/>
  <c r="R77" i="250"/>
  <c r="S53" i="250"/>
  <c r="T53" i="250"/>
  <c r="R53" i="250"/>
  <c r="S52" i="250"/>
  <c r="T52" i="250"/>
  <c r="R52" i="250"/>
  <c r="F1776" i="250" l="1"/>
  <c r="H1776" i="250"/>
  <c r="G1776" i="250"/>
  <c r="I1778" i="250"/>
  <c r="I1794" i="250"/>
  <c r="H1793" i="250"/>
  <c r="H1795" i="250" s="1"/>
  <c r="G1793" i="250"/>
  <c r="G1795" i="250" s="1"/>
  <c r="F1793" i="250"/>
  <c r="F1795" i="250" s="1"/>
  <c r="I1791" i="250"/>
  <c r="I1790" i="250"/>
  <c r="I1789" i="250"/>
  <c r="I1788" i="250"/>
  <c r="H1787" i="250"/>
  <c r="I1787" i="250" s="1"/>
  <c r="G1787" i="250"/>
  <c r="F1787" i="250"/>
  <c r="I1786" i="250"/>
  <c r="I1785" i="250"/>
  <c r="H1784" i="250"/>
  <c r="G1784" i="250"/>
  <c r="F1784" i="250"/>
  <c r="I1782" i="250"/>
  <c r="I1781" i="250"/>
  <c r="I1780" i="250"/>
  <c r="I1779" i="250"/>
  <c r="I1777" i="250"/>
  <c r="H1792" i="250"/>
  <c r="G1792" i="250"/>
  <c r="I1769" i="250"/>
  <c r="H1768" i="250"/>
  <c r="H1770" i="250" s="1"/>
  <c r="G1768" i="250"/>
  <c r="G1770" i="250" s="1"/>
  <c r="F1768" i="250"/>
  <c r="F1770" i="250" s="1"/>
  <c r="I1766" i="250"/>
  <c r="I1765" i="250"/>
  <c r="I1764" i="250"/>
  <c r="I1763" i="250"/>
  <c r="H1762" i="250"/>
  <c r="I1762" i="250" s="1"/>
  <c r="G1762" i="250"/>
  <c r="F1762" i="250"/>
  <c r="I1761" i="250"/>
  <c r="I1760" i="250"/>
  <c r="H1759" i="250"/>
  <c r="G1759" i="250"/>
  <c r="I1759" i="250" s="1"/>
  <c r="F1759" i="250"/>
  <c r="I1757" i="250"/>
  <c r="I1756" i="250"/>
  <c r="I1755" i="250"/>
  <c r="I1754" i="250"/>
  <c r="I1753" i="250"/>
  <c r="H1752" i="250"/>
  <c r="G1752" i="250"/>
  <c r="G1767" i="250" s="1"/>
  <c r="F1752" i="250"/>
  <c r="I1741" i="250"/>
  <c r="H1740" i="250"/>
  <c r="H1742" i="250" s="1"/>
  <c r="T1740" i="250" s="1"/>
  <c r="T1741" i="250" s="1"/>
  <c r="G1740" i="250"/>
  <c r="G1742" i="250" s="1"/>
  <c r="F1740" i="250"/>
  <c r="F1742" i="250" s="1"/>
  <c r="I1738" i="250"/>
  <c r="I1737" i="250"/>
  <c r="I1736" i="250"/>
  <c r="I1735" i="250"/>
  <c r="H1734" i="250"/>
  <c r="G1734" i="250"/>
  <c r="F1734" i="250"/>
  <c r="I1733" i="250"/>
  <c r="I1732" i="250"/>
  <c r="H1731" i="250"/>
  <c r="G1731" i="250"/>
  <c r="F1731" i="250"/>
  <c r="I1729" i="250"/>
  <c r="I1728" i="250"/>
  <c r="I1727" i="250"/>
  <c r="I1726" i="250"/>
  <c r="I1725" i="250"/>
  <c r="H1724" i="250"/>
  <c r="G1724" i="250"/>
  <c r="F1724" i="250"/>
  <c r="H1767" i="250" l="1"/>
  <c r="F1792" i="250"/>
  <c r="I1784" i="250"/>
  <c r="I1776" i="250"/>
  <c r="I1793" i="250"/>
  <c r="F1767" i="250"/>
  <c r="I1752" i="250"/>
  <c r="I1768" i="250"/>
  <c r="I1731" i="250"/>
  <c r="G1739" i="250"/>
  <c r="H1739" i="250"/>
  <c r="F1739" i="250"/>
  <c r="I1734" i="250"/>
  <c r="I1724" i="250"/>
  <c r="I1740" i="250"/>
  <c r="I1716" i="250"/>
  <c r="H1715" i="250"/>
  <c r="H1717" i="250" s="1"/>
  <c r="G1715" i="250"/>
  <c r="G1717" i="250" s="1"/>
  <c r="F1715" i="250"/>
  <c r="F1717" i="250" s="1"/>
  <c r="I1713" i="250"/>
  <c r="I1712" i="250"/>
  <c r="I1711" i="250"/>
  <c r="I1710" i="250"/>
  <c r="H1709" i="250"/>
  <c r="I1709" i="250" s="1"/>
  <c r="G1709" i="250"/>
  <c r="F1709" i="250"/>
  <c r="I1708" i="250"/>
  <c r="I1707" i="250"/>
  <c r="H1706" i="250"/>
  <c r="G1706" i="250"/>
  <c r="F1706" i="250"/>
  <c r="I1705" i="250"/>
  <c r="I1704" i="250"/>
  <c r="I1703" i="250"/>
  <c r="I1702" i="250"/>
  <c r="I1701" i="250"/>
  <c r="I1700" i="250"/>
  <c r="H1699" i="250"/>
  <c r="G1699" i="250"/>
  <c r="F1699" i="250"/>
  <c r="I1692" i="250"/>
  <c r="H1691" i="250"/>
  <c r="H1693" i="250" s="1"/>
  <c r="G1691" i="250"/>
  <c r="G1693" i="250" s="1"/>
  <c r="F1691" i="250"/>
  <c r="F1693" i="250" s="1"/>
  <c r="I1689" i="250"/>
  <c r="I1688" i="250"/>
  <c r="I1687" i="250"/>
  <c r="I1686" i="250"/>
  <c r="H1685" i="250"/>
  <c r="G1685" i="250"/>
  <c r="F1685" i="250"/>
  <c r="I1684" i="250"/>
  <c r="I1683" i="250"/>
  <c r="H1682" i="250"/>
  <c r="G1682" i="250"/>
  <c r="F1682" i="250"/>
  <c r="I1681" i="250"/>
  <c r="I1680" i="250"/>
  <c r="I1679" i="250"/>
  <c r="I1678" i="250"/>
  <c r="I1677" i="250"/>
  <c r="I1676" i="250"/>
  <c r="H1675" i="250"/>
  <c r="G1675" i="250"/>
  <c r="F1675" i="250"/>
  <c r="H1667" i="250"/>
  <c r="H1669" i="250" s="1"/>
  <c r="G1667" i="250"/>
  <c r="G1669" i="250" s="1"/>
  <c r="F1667" i="250"/>
  <c r="F1669" i="250" s="1"/>
  <c r="I1665" i="250"/>
  <c r="I1664" i="250"/>
  <c r="I1663" i="250"/>
  <c r="I1662" i="250"/>
  <c r="H1661" i="250"/>
  <c r="G1661" i="250"/>
  <c r="F1661" i="250"/>
  <c r="I1660" i="250"/>
  <c r="I1659" i="250"/>
  <c r="H1658" i="250"/>
  <c r="G1658" i="250"/>
  <c r="F1658" i="250"/>
  <c r="I1657" i="250"/>
  <c r="I1656" i="250"/>
  <c r="I1655" i="250"/>
  <c r="I1654" i="250"/>
  <c r="I1653" i="250"/>
  <c r="I1652" i="250"/>
  <c r="H1651" i="250"/>
  <c r="G1651" i="250"/>
  <c r="F1651" i="250"/>
  <c r="I1644" i="250"/>
  <c r="I1643" i="250"/>
  <c r="I1642" i="250"/>
  <c r="I1641" i="250"/>
  <c r="H1640" i="250"/>
  <c r="G1640" i="250"/>
  <c r="F1640" i="250"/>
  <c r="I1639" i="250"/>
  <c r="I1638" i="250"/>
  <c r="H1637" i="250"/>
  <c r="G1637" i="250"/>
  <c r="F1637" i="250"/>
  <c r="I1636" i="250"/>
  <c r="I1635" i="250"/>
  <c r="I1634" i="250"/>
  <c r="I1633" i="250"/>
  <c r="I1632" i="250"/>
  <c r="I1631" i="250"/>
  <c r="H1630" i="250"/>
  <c r="G1630" i="250"/>
  <c r="F1630" i="250"/>
  <c r="I1623" i="250"/>
  <c r="I1622" i="250"/>
  <c r="I1621" i="250"/>
  <c r="I1620" i="250"/>
  <c r="H1619" i="250"/>
  <c r="G1619" i="250"/>
  <c r="F1619" i="250"/>
  <c r="I1618" i="250"/>
  <c r="I1617" i="250"/>
  <c r="H1616" i="250"/>
  <c r="G1616" i="250"/>
  <c r="F1616" i="250"/>
  <c r="I1615" i="250"/>
  <c r="I1614" i="250"/>
  <c r="I1613" i="250"/>
  <c r="I1612" i="250"/>
  <c r="I1611" i="250"/>
  <c r="I1610" i="250"/>
  <c r="H1609" i="250"/>
  <c r="G1609" i="250"/>
  <c r="F1609" i="250"/>
  <c r="I1602" i="250"/>
  <c r="H1601" i="250"/>
  <c r="H1603" i="250" s="1"/>
  <c r="G1601" i="250"/>
  <c r="G1603" i="250" s="1"/>
  <c r="F1601" i="250"/>
  <c r="F1603" i="250" s="1"/>
  <c r="G1585" i="250"/>
  <c r="H1585" i="250"/>
  <c r="F1585" i="250"/>
  <c r="I1586" i="250"/>
  <c r="I1599" i="250"/>
  <c r="I1598" i="250"/>
  <c r="I1597" i="250"/>
  <c r="I1596" i="250"/>
  <c r="H1595" i="250"/>
  <c r="G1595" i="250"/>
  <c r="F1595" i="250"/>
  <c r="I1594" i="250"/>
  <c r="I1593" i="250"/>
  <c r="H1592" i="250"/>
  <c r="G1592" i="250"/>
  <c r="F1592" i="250"/>
  <c r="I1591" i="250"/>
  <c r="I1590" i="250"/>
  <c r="I1589" i="250"/>
  <c r="I1588" i="250"/>
  <c r="I1587" i="250"/>
  <c r="I1570" i="250"/>
  <c r="I1569" i="250"/>
  <c r="G1565" i="250"/>
  <c r="H1565" i="250"/>
  <c r="F1565" i="250"/>
  <c r="I1578" i="250"/>
  <c r="I1577" i="250"/>
  <c r="I1576" i="250"/>
  <c r="I1575" i="250"/>
  <c r="H1574" i="250"/>
  <c r="G1574" i="250"/>
  <c r="F1574" i="250"/>
  <c r="I1573" i="250"/>
  <c r="I1572" i="250"/>
  <c r="H1571" i="250"/>
  <c r="G1571" i="250"/>
  <c r="F1571" i="250"/>
  <c r="I1568" i="250"/>
  <c r="I1567" i="250"/>
  <c r="I1566" i="250"/>
  <c r="H1555" i="250"/>
  <c r="H1559" i="250" s="1"/>
  <c r="G1555" i="250"/>
  <c r="G1559" i="250" s="1"/>
  <c r="F1555" i="250"/>
  <c r="F1559" i="250" s="1"/>
  <c r="I1547" i="250"/>
  <c r="H1546" i="250"/>
  <c r="H1548" i="250" s="1"/>
  <c r="G1546" i="250"/>
  <c r="G1548" i="250" s="1"/>
  <c r="F1546" i="250"/>
  <c r="F1548" i="250" s="1"/>
  <c r="I1536" i="250"/>
  <c r="G1533" i="250"/>
  <c r="H1533" i="250"/>
  <c r="F1533" i="250"/>
  <c r="I1544" i="250"/>
  <c r="I1543" i="250"/>
  <c r="I1542" i="250"/>
  <c r="I1541" i="250"/>
  <c r="H1540" i="250"/>
  <c r="G1540" i="250"/>
  <c r="F1540" i="250"/>
  <c r="I1539" i="250"/>
  <c r="I1538" i="250"/>
  <c r="H1537" i="250"/>
  <c r="G1537" i="250"/>
  <c r="F1537" i="250"/>
  <c r="I1535" i="250"/>
  <c r="I1534" i="250"/>
  <c r="I1524" i="250"/>
  <c r="I1525" i="250"/>
  <c r="I1526" i="250"/>
  <c r="I1523" i="250"/>
  <c r="G1522" i="250"/>
  <c r="H1522" i="250"/>
  <c r="F1522" i="250"/>
  <c r="F1519" i="250"/>
  <c r="I1521" i="250"/>
  <c r="I1520" i="250"/>
  <c r="H1519" i="250"/>
  <c r="H1527" i="250" s="1"/>
  <c r="G1519" i="250"/>
  <c r="I1518" i="250"/>
  <c r="I1517" i="250"/>
  <c r="G1516" i="250"/>
  <c r="G1527" i="250" s="1"/>
  <c r="H1516" i="250"/>
  <c r="F1516" i="250"/>
  <c r="G1579" i="250" l="1"/>
  <c r="I1619" i="250"/>
  <c r="I1637" i="250"/>
  <c r="I1682" i="250"/>
  <c r="F1527" i="250"/>
  <c r="I1592" i="250"/>
  <c r="I1595" i="250"/>
  <c r="I1661" i="250"/>
  <c r="I1685" i="250"/>
  <c r="I1640" i="250"/>
  <c r="H1600" i="250"/>
  <c r="T1600" i="250" s="1"/>
  <c r="T1602" i="250" s="1"/>
  <c r="G1645" i="250"/>
  <c r="I1691" i="250"/>
  <c r="H1714" i="250"/>
  <c r="I1706" i="250"/>
  <c r="I1699" i="250"/>
  <c r="G1714" i="250"/>
  <c r="F1714" i="250"/>
  <c r="I1715" i="250"/>
  <c r="G1690" i="250"/>
  <c r="I1675" i="250"/>
  <c r="F1690" i="250"/>
  <c r="H1690" i="250"/>
  <c r="I1658" i="250"/>
  <c r="G1666" i="250"/>
  <c r="I1651" i="250"/>
  <c r="F1666" i="250"/>
  <c r="H1666" i="250"/>
  <c r="I1630" i="250"/>
  <c r="H1645" i="250"/>
  <c r="F1645" i="250"/>
  <c r="I1616" i="250"/>
  <c r="H1624" i="250"/>
  <c r="I1609" i="250"/>
  <c r="G1624" i="250"/>
  <c r="F1624" i="250"/>
  <c r="F1600" i="250"/>
  <c r="G1600" i="250"/>
  <c r="I1585" i="250"/>
  <c r="I1574" i="250"/>
  <c r="I1571" i="250"/>
  <c r="H1579" i="250"/>
  <c r="F1579" i="250"/>
  <c r="I1565" i="250"/>
  <c r="I1533" i="250"/>
  <c r="I1540" i="250"/>
  <c r="H1545" i="250"/>
  <c r="F1545" i="250"/>
  <c r="I1537" i="250"/>
  <c r="G1545" i="250"/>
  <c r="I1522" i="250"/>
  <c r="I1519" i="250"/>
  <c r="I1516" i="250"/>
  <c r="I1508" i="250"/>
  <c r="H1507" i="250"/>
  <c r="H1509" i="250" s="1"/>
  <c r="G1507" i="250"/>
  <c r="G1509" i="250" s="1"/>
  <c r="F1507" i="250"/>
  <c r="F1509" i="250" s="1"/>
  <c r="H1502" i="250"/>
  <c r="H1506" i="250" s="1"/>
  <c r="G1502" i="250"/>
  <c r="G1506" i="250" s="1"/>
  <c r="F1502" i="250"/>
  <c r="F1506" i="250" s="1"/>
  <c r="H1492" i="250"/>
  <c r="H1496" i="250" s="1"/>
  <c r="G1492" i="250"/>
  <c r="G1496" i="250" s="1"/>
  <c r="F1492" i="250"/>
  <c r="F1496" i="250" s="1"/>
  <c r="I1479" i="250"/>
  <c r="H1478" i="250"/>
  <c r="H1480" i="250" s="1"/>
  <c r="G1478" i="250"/>
  <c r="G1480" i="250" s="1"/>
  <c r="F1478" i="250"/>
  <c r="F1480" i="250" s="1"/>
  <c r="H1473" i="250"/>
  <c r="H1477" i="250" s="1"/>
  <c r="G1473" i="250"/>
  <c r="G1477" i="250" s="1"/>
  <c r="F1473" i="250"/>
  <c r="F1477" i="250" s="1"/>
  <c r="I1466" i="250"/>
  <c r="H1465" i="250"/>
  <c r="H1467" i="250" s="1"/>
  <c r="G1465" i="250"/>
  <c r="G1467" i="250" s="1"/>
  <c r="F1465" i="250"/>
  <c r="F1467" i="250" s="1"/>
  <c r="H1460" i="250"/>
  <c r="H1464" i="250" s="1"/>
  <c r="G1460" i="250"/>
  <c r="G1464" i="250" s="1"/>
  <c r="F1460" i="250"/>
  <c r="F1464" i="250" s="1"/>
  <c r="H1450" i="250"/>
  <c r="H1454" i="250" s="1"/>
  <c r="G1450" i="250"/>
  <c r="G1454" i="250" s="1"/>
  <c r="F1450" i="250"/>
  <c r="F1454" i="250" s="1"/>
  <c r="H1440" i="250"/>
  <c r="H1444" i="250" s="1"/>
  <c r="G1440" i="250"/>
  <c r="G1444" i="250" s="1"/>
  <c r="F1440" i="250"/>
  <c r="F1444" i="250" s="1"/>
  <c r="I1433" i="250"/>
  <c r="H1432" i="250"/>
  <c r="H1434" i="250" s="1"/>
  <c r="G1432" i="250"/>
  <c r="G1434" i="250" s="1"/>
  <c r="F1432" i="250"/>
  <c r="F1434" i="250" s="1"/>
  <c r="H1427" i="250"/>
  <c r="H1431" i="250" s="1"/>
  <c r="G1427" i="250"/>
  <c r="G1431" i="250" s="1"/>
  <c r="F1427" i="250"/>
  <c r="F1431" i="250" s="1"/>
  <c r="H1417" i="250"/>
  <c r="H1421" i="250" s="1"/>
  <c r="G1417" i="250"/>
  <c r="G1421" i="250" s="1"/>
  <c r="F1417" i="250"/>
  <c r="F1421" i="250" s="1"/>
  <c r="H1407" i="250"/>
  <c r="H1411" i="250" s="1"/>
  <c r="G1407" i="250"/>
  <c r="G1411" i="250" s="1"/>
  <c r="F1407" i="250"/>
  <c r="F1411" i="250" s="1"/>
  <c r="H1397" i="250"/>
  <c r="H1401" i="250" s="1"/>
  <c r="G1397" i="250"/>
  <c r="G1401" i="250" s="1"/>
  <c r="F1397" i="250"/>
  <c r="F1401" i="250" s="1"/>
  <c r="H1387" i="250"/>
  <c r="H1391" i="250" s="1"/>
  <c r="G1387" i="250"/>
  <c r="G1391" i="250" s="1"/>
  <c r="F1387" i="250"/>
  <c r="F1391" i="250" s="1"/>
  <c r="H1377" i="250"/>
  <c r="H1381" i="250" s="1"/>
  <c r="G1377" i="250"/>
  <c r="G1381" i="250" s="1"/>
  <c r="F1377" i="250"/>
  <c r="F1381" i="250" s="1"/>
  <c r="I1370" i="250"/>
  <c r="I1369" i="250"/>
  <c r="I1368" i="250"/>
  <c r="I1367" i="250"/>
  <c r="H1366" i="250"/>
  <c r="H1371" i="250" s="1"/>
  <c r="G1366" i="250"/>
  <c r="G1371" i="250" s="1"/>
  <c r="F1366" i="250"/>
  <c r="F1371" i="250" s="1"/>
  <c r="H1356" i="250"/>
  <c r="H1360" i="250" s="1"/>
  <c r="G1356" i="250"/>
  <c r="G1360" i="250" s="1"/>
  <c r="F1356" i="250"/>
  <c r="F1360" i="250" s="1"/>
  <c r="G1345" i="250"/>
  <c r="G1350" i="250" s="1"/>
  <c r="H1345" i="250"/>
  <c r="H1350" i="250" s="1"/>
  <c r="F1345" i="250"/>
  <c r="F1350" i="250" s="1"/>
  <c r="I1347" i="250"/>
  <c r="I1348" i="250"/>
  <c r="I1349" i="250"/>
  <c r="I1346" i="250"/>
  <c r="H1333" i="250"/>
  <c r="H1337" i="250" s="1"/>
  <c r="G1333" i="250"/>
  <c r="G1337" i="250" s="1"/>
  <c r="F1333" i="250"/>
  <c r="F1337" i="250" s="1"/>
  <c r="H1323" i="250"/>
  <c r="H1327" i="250" s="1"/>
  <c r="G1323" i="250"/>
  <c r="G1327" i="250" s="1"/>
  <c r="F1323" i="250"/>
  <c r="F1327" i="250" s="1"/>
  <c r="I1316" i="250"/>
  <c r="H1315" i="250"/>
  <c r="H1317" i="250" s="1"/>
  <c r="G1315" i="250"/>
  <c r="G1317" i="250" s="1"/>
  <c r="F1315" i="250"/>
  <c r="F1317" i="250" s="1"/>
  <c r="H1310" i="250"/>
  <c r="H1314" i="250" s="1"/>
  <c r="G1310" i="250"/>
  <c r="G1314" i="250" s="1"/>
  <c r="F1310" i="250"/>
  <c r="F1314" i="250" s="1"/>
  <c r="I1303" i="250"/>
  <c r="H1302" i="250"/>
  <c r="H1304" i="250" s="1"/>
  <c r="G1302" i="250"/>
  <c r="G1304" i="250" s="1"/>
  <c r="F1302" i="250"/>
  <c r="F1304" i="250" s="1"/>
  <c r="G1301" i="250"/>
  <c r="H1297" i="250"/>
  <c r="H1301" i="250" s="1"/>
  <c r="G1297" i="250"/>
  <c r="F1297" i="250"/>
  <c r="F1301" i="250" s="1"/>
  <c r="H1289" i="250"/>
  <c r="H1291" i="250" s="1"/>
  <c r="G1289" i="250"/>
  <c r="G1291" i="250" s="1"/>
  <c r="F1289" i="250"/>
  <c r="F1291" i="250" s="1"/>
  <c r="H1284" i="250"/>
  <c r="H1288" i="250" s="1"/>
  <c r="G1284" i="250"/>
  <c r="G1288" i="250" s="1"/>
  <c r="F1284" i="250"/>
  <c r="F1288" i="250" s="1"/>
  <c r="H1276" i="250"/>
  <c r="H1278" i="250" s="1"/>
  <c r="G1276" i="250"/>
  <c r="G1278" i="250" s="1"/>
  <c r="F1276" i="250"/>
  <c r="F1278" i="250" s="1"/>
  <c r="H1271" i="250"/>
  <c r="H1275" i="250" s="1"/>
  <c r="G1271" i="250"/>
  <c r="G1275" i="250" s="1"/>
  <c r="F1271" i="250"/>
  <c r="F1275" i="250" s="1"/>
  <c r="H1260" i="250"/>
  <c r="H1262" i="250" s="1"/>
  <c r="G1260" i="250"/>
  <c r="G1262" i="250" s="1"/>
  <c r="F1260" i="250"/>
  <c r="F1262" i="250" s="1"/>
  <c r="H1255" i="250"/>
  <c r="H1259" i="250" s="1"/>
  <c r="G1255" i="250"/>
  <c r="G1259" i="250" s="1"/>
  <c r="F1255" i="250"/>
  <c r="F1259" i="250" s="1"/>
  <c r="H1247" i="250"/>
  <c r="H1249" i="250" s="1"/>
  <c r="G1247" i="250"/>
  <c r="G1249" i="250" s="1"/>
  <c r="F1247" i="250"/>
  <c r="F1249" i="250" s="1"/>
  <c r="H1242" i="250"/>
  <c r="H1246" i="250" s="1"/>
  <c r="G1242" i="250"/>
  <c r="G1246" i="250" s="1"/>
  <c r="F1242" i="250"/>
  <c r="F1246" i="250" s="1"/>
  <c r="H1234" i="250"/>
  <c r="H1236" i="250" s="1"/>
  <c r="G1234" i="250"/>
  <c r="G1236" i="250" s="1"/>
  <c r="F1234" i="250"/>
  <c r="F1236" i="250" s="1"/>
  <c r="H1229" i="250"/>
  <c r="H1233" i="250" s="1"/>
  <c r="G1229" i="250"/>
  <c r="G1233" i="250" s="1"/>
  <c r="F1229" i="250"/>
  <c r="F1233" i="250" s="1"/>
  <c r="H1219" i="250"/>
  <c r="H1223" i="250" s="1"/>
  <c r="G1219" i="250"/>
  <c r="G1223" i="250" s="1"/>
  <c r="F1219" i="250"/>
  <c r="F1223" i="250" s="1"/>
  <c r="G1209" i="250"/>
  <c r="G1213" i="250" s="1"/>
  <c r="H1209" i="250"/>
  <c r="H1213" i="250" s="1"/>
  <c r="F1209" i="250"/>
  <c r="F1213" i="250" s="1"/>
  <c r="G1201" i="250"/>
  <c r="G1203" i="250" s="1"/>
  <c r="H1201" i="250"/>
  <c r="H1203" i="250" s="1"/>
  <c r="F1201" i="250"/>
  <c r="F1203" i="250" s="1"/>
  <c r="G1196" i="250"/>
  <c r="H1196" i="250"/>
  <c r="H1200" i="250" s="1"/>
  <c r="F1196" i="250"/>
  <c r="F1200" i="250" s="1"/>
  <c r="I1199" i="250"/>
  <c r="I1198" i="250"/>
  <c r="I1197" i="250"/>
  <c r="I1169" i="250"/>
  <c r="I1170" i="250"/>
  <c r="I1171" i="250"/>
  <c r="H1166" i="250"/>
  <c r="F1166" i="250"/>
  <c r="G1166" i="250"/>
  <c r="I1160" i="250"/>
  <c r="G1157" i="250"/>
  <c r="H1157" i="250"/>
  <c r="F1157" i="250"/>
  <c r="F1147" i="250"/>
  <c r="G1139" i="250"/>
  <c r="G1141" i="250" s="1"/>
  <c r="H1139" i="250"/>
  <c r="H1141" i="250" s="1"/>
  <c r="F1139" i="250"/>
  <c r="I1127" i="250"/>
  <c r="F1125" i="250"/>
  <c r="H1125" i="250"/>
  <c r="G1125" i="250"/>
  <c r="F1116" i="250"/>
  <c r="F1101" i="250"/>
  <c r="F1093" i="250"/>
  <c r="F1084" i="250"/>
  <c r="H1084" i="250"/>
  <c r="G1084" i="250"/>
  <c r="F1076" i="250"/>
  <c r="F1079" i="250" s="1"/>
  <c r="G1069" i="250"/>
  <c r="H1069" i="250"/>
  <c r="F1069" i="250"/>
  <c r="F1071" i="250" s="1"/>
  <c r="I1067" i="250"/>
  <c r="G1064" i="250"/>
  <c r="H1064" i="250"/>
  <c r="F1064" i="250"/>
  <c r="F1068" i="250" s="1"/>
  <c r="F1056" i="250"/>
  <c r="F1048" i="250"/>
  <c r="F1051" i="250" s="1"/>
  <c r="F1040" i="250"/>
  <c r="F1032" i="250"/>
  <c r="F1023" i="250"/>
  <c r="F1027" i="250" s="1"/>
  <c r="F1015" i="250"/>
  <c r="F1007" i="250"/>
  <c r="F998" i="250"/>
  <c r="F990" i="250"/>
  <c r="F982" i="250"/>
  <c r="F985" i="250" s="1"/>
  <c r="F974" i="250"/>
  <c r="F977" i="250" s="1"/>
  <c r="I961" i="250"/>
  <c r="G958" i="250"/>
  <c r="G962" i="250" s="1"/>
  <c r="H958" i="250"/>
  <c r="H962" i="250" s="1"/>
  <c r="F958" i="250"/>
  <c r="F962" i="250" s="1"/>
  <c r="G963" i="250"/>
  <c r="G965" i="250" s="1"/>
  <c r="H963" i="250"/>
  <c r="H965" i="250" s="1"/>
  <c r="F963" i="250"/>
  <c r="F965" i="250" s="1"/>
  <c r="G950" i="250"/>
  <c r="H950" i="250"/>
  <c r="F939" i="250"/>
  <c r="F942" i="250" s="1"/>
  <c r="G933" i="250"/>
  <c r="H933" i="250"/>
  <c r="F933" i="250"/>
  <c r="F923" i="250"/>
  <c r="F915" i="250"/>
  <c r="F918" i="250" s="1"/>
  <c r="G910" i="250"/>
  <c r="H910" i="250"/>
  <c r="F910" i="250"/>
  <c r="G903" i="250"/>
  <c r="H903" i="250"/>
  <c r="G894" i="250"/>
  <c r="H894" i="250"/>
  <c r="F894" i="250"/>
  <c r="F886" i="250"/>
  <c r="G878" i="250"/>
  <c r="H878" i="250"/>
  <c r="F878" i="250"/>
  <c r="F880" i="250" s="1"/>
  <c r="F872" i="250"/>
  <c r="F877" i="250" s="1"/>
  <c r="F863" i="250"/>
  <c r="F867" i="250" s="1"/>
  <c r="I1196" i="250" l="1"/>
  <c r="G1200" i="250"/>
  <c r="I1200" i="250" s="1"/>
  <c r="G856" i="250"/>
  <c r="G858" i="250" s="1"/>
  <c r="H856" i="250"/>
  <c r="H858" i="250" s="1"/>
  <c r="F856" i="250"/>
  <c r="F858" i="250" s="1"/>
  <c r="F851" i="250"/>
  <c r="F855" i="250" s="1"/>
  <c r="F843" i="250"/>
  <c r="F831" i="250"/>
  <c r="F835" i="250" s="1"/>
  <c r="I825" i="250"/>
  <c r="H822" i="250"/>
  <c r="F822" i="250"/>
  <c r="F826" i="250" s="1"/>
  <c r="G822" i="250"/>
  <c r="F811" i="250"/>
  <c r="F814" i="250" s="1"/>
  <c r="I802" i="250"/>
  <c r="H800" i="250"/>
  <c r="F800" i="250"/>
  <c r="F804" i="250" s="1"/>
  <c r="G800" i="250"/>
  <c r="I794" i="250"/>
  <c r="G791" i="250"/>
  <c r="H791" i="250"/>
  <c r="F791" i="250"/>
  <c r="F795" i="250" s="1"/>
  <c r="I783" i="250"/>
  <c r="G780" i="250"/>
  <c r="H780" i="250"/>
  <c r="F780" i="250"/>
  <c r="F785" i="250" s="1"/>
  <c r="F770" i="250"/>
  <c r="F774" i="250" s="1"/>
  <c r="F753" i="250"/>
  <c r="F758" i="250" s="1"/>
  <c r="G759" i="250"/>
  <c r="G761" i="250" s="1"/>
  <c r="H759" i="250"/>
  <c r="H761" i="250" s="1"/>
  <c r="F759" i="250"/>
  <c r="F761" i="250" s="1"/>
  <c r="G740" i="250"/>
  <c r="H740" i="250"/>
  <c r="F740" i="250"/>
  <c r="F745" i="250" s="1"/>
  <c r="I734" i="250"/>
  <c r="F731" i="250"/>
  <c r="F735" i="250" s="1"/>
  <c r="H731" i="250"/>
  <c r="G722" i="250"/>
  <c r="G724" i="250" s="1"/>
  <c r="H722" i="250"/>
  <c r="H724" i="250" s="1"/>
  <c r="F722" i="250"/>
  <c r="F724" i="250" s="1"/>
  <c r="F718" i="250"/>
  <c r="F721" i="250" s="1"/>
  <c r="G709" i="250"/>
  <c r="H709" i="250"/>
  <c r="F709" i="250"/>
  <c r="F713" i="250" s="1"/>
  <c r="F700" i="250"/>
  <c r="F703" i="250" s="1"/>
  <c r="F687" i="250"/>
  <c r="F692" i="250" s="1"/>
  <c r="F679" i="250"/>
  <c r="F682" i="250" s="1"/>
  <c r="F671" i="250"/>
  <c r="F674" i="250" s="1"/>
  <c r="F662" i="250"/>
  <c r="F666" i="250" s="1"/>
  <c r="F654" i="250"/>
  <c r="F657" i="250" s="1"/>
  <c r="G644" i="250"/>
  <c r="G646" i="250" s="1"/>
  <c r="H644" i="250"/>
  <c r="H646" i="250" s="1"/>
  <c r="F644" i="250"/>
  <c r="F646" i="250" s="1"/>
  <c r="F639" i="250"/>
  <c r="F643" i="250" s="1"/>
  <c r="F629" i="250"/>
  <c r="F633" i="250" s="1"/>
  <c r="F620" i="250"/>
  <c r="F624" i="250" s="1"/>
  <c r="F608" i="250"/>
  <c r="F612" i="250" s="1"/>
  <c r="G599" i="250"/>
  <c r="G601" i="250" s="1"/>
  <c r="H599" i="250"/>
  <c r="H601" i="250" s="1"/>
  <c r="F599" i="250"/>
  <c r="F601" i="250" s="1"/>
  <c r="F594" i="250"/>
  <c r="F598" i="250" s="1"/>
  <c r="I584" i="250"/>
  <c r="G582" i="250"/>
  <c r="H582" i="250"/>
  <c r="F582" i="250"/>
  <c r="F586" i="250" s="1"/>
  <c r="F568" i="250"/>
  <c r="F572" i="250" s="1"/>
  <c r="G573" i="250"/>
  <c r="G575" i="250" s="1"/>
  <c r="H573" i="250"/>
  <c r="H575" i="250" s="1"/>
  <c r="F573" i="250"/>
  <c r="F575" i="250" s="1"/>
  <c r="I560" i="250"/>
  <c r="G558" i="250"/>
  <c r="H558" i="250"/>
  <c r="F558" i="250"/>
  <c r="F563" i="250" s="1"/>
  <c r="I547" i="250"/>
  <c r="G546" i="250"/>
  <c r="H546" i="250"/>
  <c r="F546" i="250"/>
  <c r="F550" i="250" s="1"/>
  <c r="I538" i="250"/>
  <c r="I539" i="250"/>
  <c r="G536" i="250"/>
  <c r="H536" i="250"/>
  <c r="F536" i="250"/>
  <c r="F541" i="250" s="1"/>
  <c r="F527" i="250"/>
  <c r="F531" i="250" s="1"/>
  <c r="F516" i="250"/>
  <c r="F519" i="250" s="1"/>
  <c r="G520" i="250"/>
  <c r="G522" i="250" s="1"/>
  <c r="H520" i="250"/>
  <c r="H522" i="250" s="1"/>
  <c r="F520" i="250"/>
  <c r="F522" i="250" s="1"/>
  <c r="G508" i="250"/>
  <c r="G510" i="250" s="1"/>
  <c r="H508" i="250"/>
  <c r="H510" i="250" s="1"/>
  <c r="F508" i="250"/>
  <c r="F510" i="250" s="1"/>
  <c r="I504" i="250"/>
  <c r="G502" i="250"/>
  <c r="H502" i="250"/>
  <c r="F502" i="250"/>
  <c r="F507" i="250" s="1"/>
  <c r="F494" i="250"/>
  <c r="F497" i="250" s="1"/>
  <c r="F485" i="250"/>
  <c r="F489" i="250" s="1"/>
  <c r="F476" i="250"/>
  <c r="F479" i="250" s="1"/>
  <c r="F468" i="250"/>
  <c r="F471" i="250" s="1"/>
  <c r="F460" i="250"/>
  <c r="F463" i="250" s="1"/>
  <c r="F451" i="250"/>
  <c r="F455" i="250" s="1"/>
  <c r="F441" i="250"/>
  <c r="F446" i="250" s="1"/>
  <c r="F433" i="250"/>
  <c r="F436" i="250" s="1"/>
  <c r="F424" i="250"/>
  <c r="F427" i="250" s="1"/>
  <c r="F411" i="250"/>
  <c r="F415" i="250" s="1"/>
  <c r="G393" i="250"/>
  <c r="G395" i="250" s="1"/>
  <c r="H393" i="250"/>
  <c r="H395" i="250" s="1"/>
  <c r="F393" i="250"/>
  <c r="F395" i="250" s="1"/>
  <c r="G287" i="250"/>
  <c r="G289" i="250" s="1"/>
  <c r="H287" i="250"/>
  <c r="H289" i="250" s="1"/>
  <c r="F287" i="250"/>
  <c r="F289" i="250" s="1"/>
  <c r="G171" i="250"/>
  <c r="G173" i="250" s="1"/>
  <c r="H171" i="250"/>
  <c r="H173" i="250" s="1"/>
  <c r="F171" i="250"/>
  <c r="F173" i="250" s="1"/>
  <c r="G77" i="250"/>
  <c r="G79" i="250" s="1"/>
  <c r="H77" i="250"/>
  <c r="H79" i="250" s="1"/>
  <c r="F77" i="250"/>
  <c r="F79" i="250" s="1"/>
  <c r="G50" i="250"/>
  <c r="G52" i="250" s="1"/>
  <c r="H50" i="250"/>
  <c r="H52" i="250" s="1"/>
  <c r="F50" i="250"/>
  <c r="F52" i="250" s="1"/>
  <c r="F418" i="250"/>
  <c r="F402" i="250"/>
  <c r="F406" i="250" s="1"/>
  <c r="F387" i="250"/>
  <c r="F392" i="250" s="1"/>
  <c r="F378" i="250"/>
  <c r="F381" i="250" s="1"/>
  <c r="F369" i="250"/>
  <c r="F373" i="250" s="1"/>
  <c r="F359" i="250"/>
  <c r="F363" i="250" s="1"/>
  <c r="F350" i="250"/>
  <c r="F354" i="250" s="1"/>
  <c r="F342" i="250"/>
  <c r="F345" i="250" s="1"/>
  <c r="F333" i="250"/>
  <c r="F336" i="250" s="1"/>
  <c r="G324" i="250"/>
  <c r="H324" i="250"/>
  <c r="F324" i="250"/>
  <c r="F328" i="250" s="1"/>
  <c r="I325" i="250"/>
  <c r="I316" i="250"/>
  <c r="G315" i="250"/>
  <c r="H315" i="250"/>
  <c r="F315" i="250"/>
  <c r="F319" i="250" s="1"/>
  <c r="F307" i="250"/>
  <c r="F310" i="250" s="1"/>
  <c r="F296" i="250"/>
  <c r="F299" i="250" s="1"/>
  <c r="I282" i="250"/>
  <c r="H281" i="250"/>
  <c r="F281" i="250"/>
  <c r="F286" i="250" s="1"/>
  <c r="G281" i="250"/>
  <c r="F261" i="250"/>
  <c r="F265" i="250" s="1"/>
  <c r="I262" i="250"/>
  <c r="I263" i="250"/>
  <c r="I264" i="250"/>
  <c r="F271" i="250"/>
  <c r="F275" i="250" s="1"/>
  <c r="F251" i="250"/>
  <c r="F256" i="250" s="1"/>
  <c r="F243" i="250"/>
  <c r="F246" i="250" s="1"/>
  <c r="H232" i="250"/>
  <c r="G232" i="250"/>
  <c r="I233" i="250"/>
  <c r="I234" i="250"/>
  <c r="I235" i="250"/>
  <c r="F232" i="250"/>
  <c r="F238" i="250" s="1"/>
  <c r="I225" i="250"/>
  <c r="G223" i="250"/>
  <c r="H223" i="250"/>
  <c r="F223" i="250"/>
  <c r="F227" i="250" s="1"/>
  <c r="G213" i="250"/>
  <c r="H213" i="250"/>
  <c r="F213" i="250"/>
  <c r="F218" i="250" s="1"/>
  <c r="I215" i="250"/>
  <c r="I216" i="250"/>
  <c r="I217" i="250"/>
  <c r="F204" i="250"/>
  <c r="F208" i="250" s="1"/>
  <c r="F196" i="250"/>
  <c r="F199" i="250" s="1"/>
  <c r="I188" i="250"/>
  <c r="I189" i="250"/>
  <c r="G187" i="250"/>
  <c r="H187" i="250"/>
  <c r="F187" i="250"/>
  <c r="F191" i="250" s="1"/>
  <c r="F179" i="250"/>
  <c r="F182" i="250" s="1"/>
  <c r="F166" i="250"/>
  <c r="F170" i="250" s="1"/>
  <c r="I158" i="250"/>
  <c r="G156" i="250"/>
  <c r="H156" i="250"/>
  <c r="F156" i="250"/>
  <c r="F160" i="250" s="1"/>
  <c r="F149" i="250"/>
  <c r="F137" i="250"/>
  <c r="F140" i="250" s="1"/>
  <c r="F128" i="250"/>
  <c r="F131" i="250" s="1"/>
  <c r="F121" i="250"/>
  <c r="G98" i="250"/>
  <c r="H98" i="250"/>
  <c r="F98" i="250"/>
  <c r="F103" i="250" s="1"/>
  <c r="I100" i="250"/>
  <c r="I101" i="250"/>
  <c r="F86" i="250"/>
  <c r="F90" i="250" s="1"/>
  <c r="H69" i="250"/>
  <c r="G69" i="250"/>
  <c r="I74" i="250"/>
  <c r="F69" i="250"/>
  <c r="F76" i="250" s="1"/>
  <c r="F58" i="250"/>
  <c r="F62" i="250" s="1"/>
  <c r="F43" i="250"/>
  <c r="F49" i="250" s="1"/>
  <c r="G34" i="250"/>
  <c r="H34" i="250"/>
  <c r="F34" i="250"/>
  <c r="F36" i="250" s="1"/>
  <c r="G23" i="250"/>
  <c r="F23" i="250"/>
  <c r="F13" i="250"/>
  <c r="F17" i="250" s="1"/>
  <c r="R17" i="250" s="1"/>
  <c r="I16" i="250"/>
  <c r="I15" i="250"/>
  <c r="H13" i="250"/>
  <c r="H17" i="250" s="1"/>
  <c r="G13" i="250"/>
  <c r="G17" i="250" s="1"/>
  <c r="S17" i="250" s="1"/>
  <c r="T17" i="250" l="1"/>
  <c r="H2046" i="17"/>
  <c r="G2046" i="17"/>
  <c r="G949" i="17"/>
  <c r="H741" i="17"/>
  <c r="G741" i="17"/>
  <c r="H527" i="17"/>
  <c r="G527" i="17"/>
  <c r="H1029" i="17" l="1"/>
  <c r="H1031" i="17" s="1"/>
  <c r="G1029" i="17"/>
  <c r="G1031" i="17" s="1"/>
  <c r="H767" i="17"/>
  <c r="G767" i="17"/>
  <c r="G777" i="17"/>
  <c r="G779" i="17" s="1"/>
  <c r="H777" i="17"/>
  <c r="H779" i="17" s="1"/>
  <c r="H972" i="17"/>
  <c r="H974" i="17" s="1"/>
  <c r="G972" i="17"/>
  <c r="G974" i="17" s="1"/>
  <c r="I2274" i="17"/>
  <c r="H2251" i="17"/>
  <c r="G2251" i="17"/>
  <c r="H2128" i="17"/>
  <c r="G2128" i="17"/>
  <c r="I2131" i="17"/>
  <c r="I2100" i="17"/>
  <c r="H1425" i="17"/>
  <c r="G1425" i="17"/>
  <c r="I1427" i="17"/>
  <c r="H1051" i="17"/>
  <c r="G1051" i="17"/>
  <c r="H1042" i="17"/>
  <c r="H980" i="17"/>
  <c r="G980" i="17"/>
  <c r="I983" i="17"/>
  <c r="H2315" i="17"/>
  <c r="H2319" i="17" s="1"/>
  <c r="G2315" i="17"/>
  <c r="G2319" i="17" s="1"/>
  <c r="I2288" i="17"/>
  <c r="H2287" i="17"/>
  <c r="G2287" i="17"/>
  <c r="I2276" i="17"/>
  <c r="H2275" i="17"/>
  <c r="G2275" i="17"/>
  <c r="I2083" i="17"/>
  <c r="H2082" i="17"/>
  <c r="G2082" i="17"/>
  <c r="I2069" i="17"/>
  <c r="H2068" i="17"/>
  <c r="G2068" i="17"/>
  <c r="H1432" i="17"/>
  <c r="G1432" i="17"/>
  <c r="I916" i="17"/>
  <c r="H915" i="17"/>
  <c r="G915" i="17"/>
  <c r="H646" i="17"/>
  <c r="G646" i="17"/>
  <c r="I647" i="17"/>
  <c r="I624" i="17"/>
  <c r="H623" i="17"/>
  <c r="G623" i="17"/>
  <c r="H441" i="17"/>
  <c r="H447" i="17"/>
  <c r="G447" i="17"/>
  <c r="I2129" i="17"/>
  <c r="H2034" i="17"/>
  <c r="G2034" i="17"/>
  <c r="I2035" i="17"/>
  <c r="H1215" i="17"/>
  <c r="G1215" i="17"/>
  <c r="I1151" i="17"/>
  <c r="H1018" i="17"/>
  <c r="G1018" i="17"/>
  <c r="H1015" i="17"/>
  <c r="G1015" i="17"/>
  <c r="H724" i="17"/>
  <c r="G724" i="17"/>
  <c r="I726" i="17"/>
  <c r="H662" i="17"/>
  <c r="G662" i="17"/>
  <c r="I663" i="17"/>
  <c r="H640" i="17"/>
  <c r="G640" i="17"/>
  <c r="H635" i="17"/>
  <c r="H606" i="17"/>
  <c r="G606" i="17"/>
  <c r="H565" i="17"/>
  <c r="G565" i="17"/>
  <c r="H507" i="17"/>
  <c r="G507" i="17"/>
  <c r="H513" i="17"/>
  <c r="G513" i="17"/>
  <c r="H490" i="17"/>
  <c r="G490" i="17"/>
  <c r="G484" i="17"/>
  <c r="I491" i="17"/>
  <c r="H458" i="17"/>
  <c r="G458" i="17"/>
  <c r="H468" i="17"/>
  <c r="G468" i="17"/>
  <c r="H1815" i="17"/>
  <c r="G1815" i="17"/>
  <c r="H1811" i="17"/>
  <c r="G1811" i="17"/>
  <c r="I1790" i="17"/>
  <c r="H1789" i="17"/>
  <c r="G1789" i="17"/>
  <c r="H1739" i="17"/>
  <c r="G1739" i="17"/>
  <c r="I1740" i="17"/>
  <c r="G1714" i="17"/>
  <c r="H1718" i="17"/>
  <c r="G1718" i="17"/>
  <c r="I1719" i="17"/>
  <c r="H1701" i="17"/>
  <c r="G1701" i="17"/>
  <c r="H1697" i="17"/>
  <c r="G1697" i="17"/>
  <c r="H1677" i="17"/>
  <c r="G1677" i="17"/>
  <c r="H1680" i="17"/>
  <c r="G1680" i="17"/>
  <c r="H1654" i="17"/>
  <c r="G1654" i="17"/>
  <c r="H1650" i="17"/>
  <c r="G1650" i="17"/>
  <c r="H1623" i="17"/>
  <c r="G1623" i="17"/>
  <c r="H1631" i="17"/>
  <c r="G1631" i="17"/>
  <c r="H1604" i="17"/>
  <c r="G1604" i="17"/>
  <c r="H1600" i="17"/>
  <c r="G1600" i="17"/>
  <c r="H1557" i="17"/>
  <c r="G1557" i="17"/>
  <c r="H1549" i="17"/>
  <c r="G1549" i="17"/>
  <c r="H1526" i="17"/>
  <c r="G1526" i="17"/>
  <c r="G1520" i="17"/>
  <c r="H1520" i="17"/>
  <c r="H1498" i="17"/>
  <c r="G1498" i="17"/>
  <c r="H1492" i="17"/>
  <c r="G1492" i="17"/>
  <c r="H1473" i="17"/>
  <c r="G1473" i="17"/>
  <c r="H1470" i="17"/>
  <c r="G1470" i="17"/>
  <c r="H1421" i="17"/>
  <c r="G1421" i="17"/>
  <c r="H1393" i="17"/>
  <c r="G1393" i="17"/>
  <c r="H1389" i="17"/>
  <c r="G1389" i="17"/>
  <c r="H1368" i="17"/>
  <c r="G1368" i="17"/>
  <c r="H1365" i="17"/>
  <c r="G1365" i="17"/>
  <c r="H1173" i="17"/>
  <c r="G1173" i="17"/>
  <c r="H1169" i="17"/>
  <c r="G1169" i="17"/>
  <c r="H1145" i="17"/>
  <c r="G1145" i="17"/>
  <c r="H893" i="17"/>
  <c r="H871" i="17"/>
  <c r="G871" i="17"/>
  <c r="I847" i="17"/>
  <c r="H846" i="17"/>
  <c r="G846" i="17"/>
  <c r="H746" i="17"/>
  <c r="G746" i="17"/>
  <c r="H703" i="17"/>
  <c r="G703" i="17"/>
  <c r="I139" i="17"/>
  <c r="H138" i="17"/>
  <c r="G138" i="17"/>
  <c r="H644" i="17"/>
  <c r="G644" i="17"/>
  <c r="H532" i="17"/>
  <c r="G532" i="17"/>
  <c r="F2339" i="17"/>
  <c r="I2338" i="17"/>
  <c r="I2337" i="17"/>
  <c r="I2336" i="17"/>
  <c r="H2335" i="17"/>
  <c r="H2339" i="17" s="1"/>
  <c r="G2335" i="17"/>
  <c r="G2339" i="17" s="1"/>
  <c r="F2329" i="17"/>
  <c r="I2328" i="17"/>
  <c r="I2327" i="17"/>
  <c r="I2326" i="17"/>
  <c r="H2325" i="17"/>
  <c r="H2329" i="17" s="1"/>
  <c r="G2325" i="17"/>
  <c r="G2329" i="17" s="1"/>
  <c r="F2319" i="17"/>
  <c r="I2316" i="17"/>
  <c r="F2309" i="17"/>
  <c r="I2308" i="17"/>
  <c r="I2307" i="17"/>
  <c r="I2306" i="17"/>
  <c r="H2305" i="17"/>
  <c r="H2309" i="17" s="1"/>
  <c r="G2305" i="17"/>
  <c r="G2309" i="17" s="1"/>
  <c r="F2299" i="17"/>
  <c r="I2298" i="17"/>
  <c r="I2297" i="17"/>
  <c r="I2296" i="17"/>
  <c r="H2295" i="17"/>
  <c r="H2299" i="17" s="1"/>
  <c r="G2295" i="17"/>
  <c r="G2299" i="17" s="1"/>
  <c r="F2289" i="17"/>
  <c r="I2286" i="17"/>
  <c r="I2285" i="17"/>
  <c r="I2284" i="17"/>
  <c r="H2283" i="17"/>
  <c r="G2283" i="17"/>
  <c r="F2277" i="17"/>
  <c r="I2272" i="17"/>
  <c r="I2271" i="17"/>
  <c r="I2270" i="17"/>
  <c r="I974" i="17" l="1"/>
  <c r="I779" i="17"/>
  <c r="I1031" i="17"/>
  <c r="G2289" i="17"/>
  <c r="I777" i="17"/>
  <c r="I1029" i="17"/>
  <c r="H2289" i="17"/>
  <c r="G608" i="17"/>
  <c r="I2287" i="17"/>
  <c r="I2275" i="17"/>
  <c r="I915" i="17"/>
  <c r="I646" i="17"/>
  <c r="I2082" i="17"/>
  <c r="I2068" i="17"/>
  <c r="I1789" i="17"/>
  <c r="H608" i="17"/>
  <c r="I490" i="17"/>
  <c r="I1149" i="17"/>
  <c r="I1393" i="17"/>
  <c r="I1473" i="17"/>
  <c r="I2034" i="17"/>
  <c r="I846" i="17"/>
  <c r="I606" i="17"/>
  <c r="I1018" i="17"/>
  <c r="I662" i="17"/>
  <c r="I565" i="17"/>
  <c r="I1739" i="17"/>
  <c r="I1718" i="17"/>
  <c r="I1680" i="17"/>
  <c r="I138" i="17"/>
  <c r="I2339" i="17"/>
  <c r="I2335" i="17"/>
  <c r="I2329" i="17"/>
  <c r="I2325" i="17"/>
  <c r="I2319" i="17"/>
  <c r="I2315" i="17"/>
  <c r="I2309" i="17"/>
  <c r="I2305" i="17"/>
  <c r="I2295" i="17"/>
  <c r="I2299" i="17"/>
  <c r="I2283" i="17"/>
  <c r="I2269" i="17"/>
  <c r="H2253" i="17"/>
  <c r="G2253" i="17"/>
  <c r="I2255" i="17"/>
  <c r="G2078" i="17"/>
  <c r="H2078" i="17"/>
  <c r="I1846" i="17"/>
  <c r="F1773" i="17"/>
  <c r="I1772" i="17"/>
  <c r="H1771" i="17"/>
  <c r="G1771" i="17"/>
  <c r="H1724" i="17"/>
  <c r="G1724" i="17"/>
  <c r="H1682" i="17"/>
  <c r="G1682" i="17"/>
  <c r="G1573" i="17"/>
  <c r="H1573" i="17"/>
  <c r="I1523" i="17"/>
  <c r="G1517" i="17"/>
  <c r="H1517" i="17"/>
  <c r="I1400" i="17"/>
  <c r="I1402" i="17"/>
  <c r="H1401" i="17"/>
  <c r="G1401" i="17"/>
  <c r="H1399" i="17"/>
  <c r="G1399" i="17"/>
  <c r="I1326" i="17"/>
  <c r="H1325" i="17"/>
  <c r="G1325" i="17"/>
  <c r="G1305" i="17"/>
  <c r="I1209" i="17"/>
  <c r="H1208" i="17"/>
  <c r="G1208" i="17"/>
  <c r="H1152" i="17"/>
  <c r="G1152" i="17"/>
  <c r="I1116" i="17"/>
  <c r="H1073" i="17"/>
  <c r="G1073" i="17"/>
  <c r="I1074" i="17"/>
  <c r="I1075" i="17"/>
  <c r="G1081" i="17"/>
  <c r="H1081" i="17"/>
  <c r="I954" i="17"/>
  <c r="I955" i="17"/>
  <c r="H949" i="17"/>
  <c r="H932" i="17"/>
  <c r="G932" i="17"/>
  <c r="I933" i="17"/>
  <c r="I799" i="17"/>
  <c r="H772" i="17"/>
  <c r="G772" i="17"/>
  <c r="H750" i="17"/>
  <c r="G750" i="17"/>
  <c r="H748" i="17"/>
  <c r="G748" i="17"/>
  <c r="H705" i="17"/>
  <c r="G705" i="17"/>
  <c r="H686" i="17"/>
  <c r="G686" i="17"/>
  <c r="H684" i="17"/>
  <c r="G684" i="17"/>
  <c r="H666" i="17"/>
  <c r="G666" i="17"/>
  <c r="H664" i="17"/>
  <c r="G664" i="17"/>
  <c r="H589" i="17"/>
  <c r="G589" i="17"/>
  <c r="H571" i="17"/>
  <c r="G571" i="17"/>
  <c r="H569" i="17"/>
  <c r="G569" i="17"/>
  <c r="H567" i="17"/>
  <c r="G567" i="17"/>
  <c r="H492" i="17"/>
  <c r="G492" i="17"/>
  <c r="H470" i="17"/>
  <c r="G470" i="17"/>
  <c r="H429" i="17"/>
  <c r="G429" i="17"/>
  <c r="H427" i="17"/>
  <c r="G427" i="17"/>
  <c r="H407" i="17"/>
  <c r="G407" i="17"/>
  <c r="H405" i="17"/>
  <c r="G405" i="17"/>
  <c r="H397" i="17"/>
  <c r="G397" i="17"/>
  <c r="H382" i="17"/>
  <c r="G382" i="17"/>
  <c r="H380" i="17"/>
  <c r="G380" i="17"/>
  <c r="H378" i="17"/>
  <c r="G378" i="17"/>
  <c r="H376" i="17"/>
  <c r="G376" i="17"/>
  <c r="H357" i="17"/>
  <c r="G357" i="17"/>
  <c r="H355" i="17"/>
  <c r="G355" i="17"/>
  <c r="H353" i="17"/>
  <c r="G353" i="17"/>
  <c r="H329" i="17"/>
  <c r="G329" i="17"/>
  <c r="H327" i="17"/>
  <c r="G327" i="17"/>
  <c r="H315" i="17"/>
  <c r="G315" i="17"/>
  <c r="H307" i="17"/>
  <c r="G307" i="17"/>
  <c r="H305" i="17"/>
  <c r="G305" i="17"/>
  <c r="H285" i="17"/>
  <c r="G285" i="17"/>
  <c r="H268" i="17"/>
  <c r="G268" i="17"/>
  <c r="H259" i="17"/>
  <c r="G259" i="17"/>
  <c r="H251" i="17"/>
  <c r="G251" i="17"/>
  <c r="H249" i="17"/>
  <c r="G249" i="17"/>
  <c r="H232" i="17"/>
  <c r="G232" i="17"/>
  <c r="H230" i="17"/>
  <c r="G230" i="17"/>
  <c r="F234" i="17"/>
  <c r="H214" i="17"/>
  <c r="G214" i="17"/>
  <c r="F220" i="17"/>
  <c r="H200" i="17"/>
  <c r="G200" i="17"/>
  <c r="H206" i="17"/>
  <c r="G206" i="17"/>
  <c r="F208" i="17"/>
  <c r="H193" i="17"/>
  <c r="G193" i="17"/>
  <c r="H191" i="17"/>
  <c r="G191" i="17"/>
  <c r="H189" i="17"/>
  <c r="G189" i="17"/>
  <c r="H185" i="17"/>
  <c r="G185" i="17"/>
  <c r="F195" i="17"/>
  <c r="H183" i="17"/>
  <c r="G183" i="17"/>
  <c r="H173" i="17"/>
  <c r="G173" i="17"/>
  <c r="H175" i="17"/>
  <c r="G175" i="17"/>
  <c r="F178" i="17"/>
  <c r="H165" i="17"/>
  <c r="G165" i="17"/>
  <c r="F168" i="17"/>
  <c r="H152" i="17"/>
  <c r="G152" i="17"/>
  <c r="F157" i="17"/>
  <c r="H135" i="17"/>
  <c r="G135" i="17"/>
  <c r="I136" i="17"/>
  <c r="H131" i="17"/>
  <c r="G131" i="17"/>
  <c r="H140" i="17"/>
  <c r="G140" i="17"/>
  <c r="G142" i="17"/>
  <c r="H142" i="17"/>
  <c r="F146" i="17"/>
  <c r="H117" i="17"/>
  <c r="G117" i="17"/>
  <c r="I119" i="17"/>
  <c r="I110" i="17"/>
  <c r="H109" i="17"/>
  <c r="G109" i="17"/>
  <c r="H105" i="17"/>
  <c r="G105" i="17"/>
  <c r="H121" i="17"/>
  <c r="G121" i="17"/>
  <c r="H113" i="17"/>
  <c r="G113" i="17"/>
  <c r="H101" i="17"/>
  <c r="G101" i="17"/>
  <c r="F123" i="17"/>
  <c r="H93" i="17"/>
  <c r="G93" i="17"/>
  <c r="H91" i="17"/>
  <c r="G91" i="17"/>
  <c r="H89" i="17"/>
  <c r="G89" i="17"/>
  <c r="H84" i="17"/>
  <c r="G84" i="17"/>
  <c r="F95" i="17"/>
  <c r="I76" i="17"/>
  <c r="H74" i="17"/>
  <c r="G74" i="17"/>
  <c r="H65" i="17"/>
  <c r="G65" i="17"/>
  <c r="H63" i="17"/>
  <c r="G63" i="17"/>
  <c r="I2289" i="17" l="1"/>
  <c r="I2277" i="17"/>
  <c r="I1771" i="17"/>
  <c r="I1399" i="17"/>
  <c r="I1401" i="17"/>
  <c r="H195" i="17"/>
  <c r="G195" i="17"/>
  <c r="I109" i="17"/>
  <c r="F78" i="17"/>
  <c r="G35" i="17"/>
  <c r="H24" i="17"/>
  <c r="G24" i="17"/>
  <c r="G686" i="278" l="1"/>
  <c r="M230" i="54" l="1"/>
  <c r="N230" i="54"/>
  <c r="L230" i="54"/>
  <c r="L24" i="7"/>
  <c r="M24" i="7"/>
  <c r="K24" i="7"/>
  <c r="F24" i="7"/>
  <c r="G24" i="7"/>
  <c r="E24" i="7"/>
  <c r="H25" i="7"/>
  <c r="L20" i="7"/>
  <c r="M20" i="7"/>
  <c r="K20" i="7"/>
  <c r="F20" i="7"/>
  <c r="G20" i="7"/>
  <c r="E20" i="7"/>
  <c r="L15" i="7"/>
  <c r="M15" i="7"/>
  <c r="K15" i="7"/>
  <c r="F15" i="7"/>
  <c r="G15" i="7"/>
  <c r="E15" i="7"/>
  <c r="H16" i="7"/>
  <c r="L296" i="7"/>
  <c r="M296" i="7"/>
  <c r="K296" i="7"/>
  <c r="F296" i="7"/>
  <c r="G296" i="7"/>
  <c r="E296" i="7"/>
  <c r="L10" i="7"/>
  <c r="M10" i="7"/>
  <c r="K10" i="7"/>
  <c r="F10" i="7"/>
  <c r="G10" i="7"/>
  <c r="E10" i="7"/>
  <c r="H11" i="7"/>
  <c r="F224" i="54"/>
  <c r="G224" i="54"/>
  <c r="E224" i="54"/>
  <c r="G40" i="54"/>
  <c r="F40" i="54"/>
  <c r="H41" i="54"/>
  <c r="F38" i="54"/>
  <c r="G38" i="54"/>
  <c r="E38" i="54"/>
  <c r="H39" i="54"/>
  <c r="F33" i="54"/>
  <c r="G33" i="54"/>
  <c r="E33" i="54"/>
  <c r="F30" i="54"/>
  <c r="G30" i="54"/>
  <c r="E30" i="54"/>
  <c r="F27" i="54"/>
  <c r="G27" i="54"/>
  <c r="E27" i="54"/>
  <c r="G25" i="54"/>
  <c r="F25" i="54"/>
  <c r="H26" i="54"/>
  <c r="G22" i="54"/>
  <c r="F22" i="54"/>
  <c r="H23" i="54"/>
  <c r="E19" i="54"/>
  <c r="G19" i="54"/>
  <c r="F19" i="54"/>
  <c r="G14" i="54"/>
  <c r="F14" i="54"/>
  <c r="H15" i="54"/>
  <c r="H16" i="54"/>
  <c r="G10" i="54"/>
  <c r="F10" i="54"/>
  <c r="H11" i="54"/>
  <c r="H38" i="54" l="1"/>
  <c r="M57" i="241"/>
  <c r="N57" i="241"/>
  <c r="L57" i="241"/>
  <c r="N59" i="241"/>
  <c r="M59" i="241"/>
  <c r="L59" i="241"/>
  <c r="H116" i="20"/>
  <c r="I116" i="20"/>
  <c r="G116" i="20"/>
  <c r="D116" i="20"/>
  <c r="E116" i="20"/>
  <c r="C116" i="20"/>
  <c r="L25" i="249"/>
  <c r="L96" i="281"/>
  <c r="P141" i="247" l="1"/>
  <c r="Q141" i="247"/>
  <c r="O141" i="247"/>
  <c r="Q143" i="247"/>
  <c r="P143" i="247"/>
  <c r="O143" i="247"/>
  <c r="L176" i="246"/>
  <c r="L178" i="246" s="1"/>
  <c r="M176" i="246"/>
  <c r="K176" i="246"/>
  <c r="K178" i="246" s="1"/>
  <c r="K177" i="246"/>
  <c r="L177" i="246"/>
  <c r="M177" i="246"/>
  <c r="P172" i="242"/>
  <c r="Q172" i="242"/>
  <c r="Q173" i="242" s="1"/>
  <c r="O172" i="242"/>
  <c r="P171" i="242"/>
  <c r="Q171" i="242"/>
  <c r="O171" i="242"/>
  <c r="O173" i="242" s="1"/>
  <c r="P173" i="242"/>
  <c r="P91" i="240"/>
  <c r="Q91" i="240"/>
  <c r="Q92" i="240" s="1"/>
  <c r="O91" i="240"/>
  <c r="O92" i="240" s="1"/>
  <c r="P90" i="240"/>
  <c r="Q90" i="240"/>
  <c r="O90" i="240"/>
  <c r="P92" i="240"/>
  <c r="P463" i="239"/>
  <c r="Q463" i="239"/>
  <c r="O463" i="239"/>
  <c r="P462" i="239"/>
  <c r="Q462" i="239"/>
  <c r="O462" i="239"/>
  <c r="O464" i="239" s="1"/>
  <c r="S510" i="7"/>
  <c r="S511" i="7" s="1"/>
  <c r="T510" i="7"/>
  <c r="T511" i="7" s="1"/>
  <c r="R510" i="7"/>
  <c r="L128" i="8"/>
  <c r="M128" i="8"/>
  <c r="K128" i="8"/>
  <c r="L127" i="8"/>
  <c r="M127" i="8"/>
  <c r="K127" i="8"/>
  <c r="K129" i="8" s="1"/>
  <c r="L179" i="9"/>
  <c r="M179" i="9"/>
  <c r="K179" i="9"/>
  <c r="L178" i="9"/>
  <c r="M178" i="9"/>
  <c r="M180" i="9" s="1"/>
  <c r="K178" i="9"/>
  <c r="K180" i="9" s="1"/>
  <c r="G55" i="288"/>
  <c r="G57" i="288"/>
  <c r="L129" i="8" l="1"/>
  <c r="P464" i="239"/>
  <c r="L180" i="9"/>
  <c r="M178" i="246"/>
  <c r="Q464" i="239"/>
  <c r="R511" i="7"/>
  <c r="M129" i="8"/>
  <c r="M231" i="54"/>
  <c r="M232" i="54" s="1"/>
  <c r="N231" i="54"/>
  <c r="N232" i="54" s="1"/>
  <c r="L231" i="54"/>
  <c r="L232" i="54" s="1"/>
  <c r="H276" i="20" l="1"/>
  <c r="I276" i="20"/>
  <c r="G276" i="20"/>
  <c r="D276" i="20"/>
  <c r="E276" i="20"/>
  <c r="C276" i="20"/>
  <c r="K55" i="248"/>
  <c r="L55" i="248"/>
  <c r="J55" i="248"/>
  <c r="J48" i="248"/>
  <c r="H13" i="248"/>
  <c r="E55" i="248"/>
  <c r="E53" i="248"/>
  <c r="G44" i="248"/>
  <c r="G53" i="248" s="1"/>
  <c r="G41" i="248"/>
  <c r="F41" i="248"/>
  <c r="F44" i="248" s="1"/>
  <c r="F53" i="248" s="1"/>
  <c r="F55" i="248" s="1"/>
  <c r="E41" i="248"/>
  <c r="E44" i="248" s="1"/>
  <c r="H40" i="248"/>
  <c r="G33" i="248"/>
  <c r="F33" i="248"/>
  <c r="E33" i="248"/>
  <c r="H32" i="248"/>
  <c r="H31" i="248"/>
  <c r="G24" i="248"/>
  <c r="F24" i="248"/>
  <c r="E24" i="248"/>
  <c r="H23" i="248"/>
  <c r="H22" i="248"/>
  <c r="F276" i="20" l="1"/>
  <c r="H53" i="248"/>
  <c r="H44" i="248"/>
  <c r="H41" i="248"/>
  <c r="H33" i="248"/>
  <c r="H24" i="248"/>
  <c r="F21" i="249" l="1"/>
  <c r="G21" i="249"/>
  <c r="E21" i="249"/>
  <c r="F15" i="249"/>
  <c r="G15" i="249"/>
  <c r="H11" i="249"/>
  <c r="H269" i="20"/>
  <c r="I269" i="20"/>
  <c r="H270" i="20"/>
  <c r="I270" i="20"/>
  <c r="H271" i="20"/>
  <c r="I271" i="20"/>
  <c r="G270" i="20"/>
  <c r="G271" i="20"/>
  <c r="G269" i="20"/>
  <c r="D269" i="20"/>
  <c r="E269" i="20"/>
  <c r="D270" i="20"/>
  <c r="E270" i="20"/>
  <c r="D271" i="20"/>
  <c r="E271" i="20"/>
  <c r="C270" i="20"/>
  <c r="C271" i="20"/>
  <c r="C269" i="20"/>
  <c r="H265" i="20"/>
  <c r="H266" i="20"/>
  <c r="I266" i="20"/>
  <c r="H267" i="20"/>
  <c r="G266" i="20"/>
  <c r="G267" i="20"/>
  <c r="G265" i="20"/>
  <c r="D266" i="20"/>
  <c r="E266" i="20"/>
  <c r="C266" i="20"/>
  <c r="H260" i="20"/>
  <c r="I260" i="20"/>
  <c r="H261" i="20"/>
  <c r="I261" i="20"/>
  <c r="H262" i="20"/>
  <c r="I262" i="20"/>
  <c r="G261" i="20"/>
  <c r="G262" i="20"/>
  <c r="G260" i="20"/>
  <c r="D260" i="20"/>
  <c r="E260" i="20"/>
  <c r="D261" i="20"/>
  <c r="E261" i="20"/>
  <c r="D262" i="20"/>
  <c r="E262" i="20"/>
  <c r="C261" i="20"/>
  <c r="C262" i="20"/>
  <c r="C260" i="20"/>
  <c r="H255" i="20"/>
  <c r="I255" i="20"/>
  <c r="H256" i="20"/>
  <c r="I256" i="20"/>
  <c r="H257" i="20"/>
  <c r="I257" i="20"/>
  <c r="G256" i="20"/>
  <c r="G257" i="20"/>
  <c r="G255" i="20"/>
  <c r="D255" i="20"/>
  <c r="E255" i="20"/>
  <c r="D256" i="20"/>
  <c r="E256" i="20"/>
  <c r="D257" i="20"/>
  <c r="E257" i="20"/>
  <c r="C256" i="20"/>
  <c r="C257" i="20"/>
  <c r="C255" i="20"/>
  <c r="H250" i="20"/>
  <c r="I250" i="20"/>
  <c r="H251" i="20"/>
  <c r="I251" i="20"/>
  <c r="H252" i="20"/>
  <c r="I252" i="20"/>
  <c r="G251" i="20"/>
  <c r="G252" i="20"/>
  <c r="G250" i="20"/>
  <c r="D250" i="20"/>
  <c r="E250" i="20"/>
  <c r="D251" i="20"/>
  <c r="E251" i="20"/>
  <c r="D252" i="20"/>
  <c r="E252" i="20"/>
  <c r="C251" i="20"/>
  <c r="C252" i="20"/>
  <c r="C250" i="20"/>
  <c r="H245" i="20"/>
  <c r="I245" i="20"/>
  <c r="H246" i="20"/>
  <c r="I246" i="20"/>
  <c r="H247" i="20"/>
  <c r="I247" i="20"/>
  <c r="G246" i="20"/>
  <c r="G247" i="20"/>
  <c r="G245" i="20"/>
  <c r="D245" i="20"/>
  <c r="E245" i="20"/>
  <c r="D246" i="20"/>
  <c r="E246" i="20"/>
  <c r="D247" i="20"/>
  <c r="E247" i="20"/>
  <c r="C246" i="20"/>
  <c r="C247" i="20"/>
  <c r="C245" i="20"/>
  <c r="H240" i="20"/>
  <c r="I240" i="20"/>
  <c r="H241" i="20"/>
  <c r="I241" i="20"/>
  <c r="H242" i="20"/>
  <c r="I242" i="20"/>
  <c r="G241" i="20"/>
  <c r="G242" i="20"/>
  <c r="G240" i="20"/>
  <c r="D240" i="20"/>
  <c r="E240" i="20"/>
  <c r="D241" i="20"/>
  <c r="E241" i="20"/>
  <c r="D242" i="20"/>
  <c r="E242" i="20"/>
  <c r="C241" i="20"/>
  <c r="C242" i="20"/>
  <c r="C240" i="20"/>
  <c r="H231" i="20"/>
  <c r="I231" i="20"/>
  <c r="H232" i="20"/>
  <c r="I232" i="20"/>
  <c r="H233" i="20"/>
  <c r="I233" i="20"/>
  <c r="G232" i="20"/>
  <c r="G233" i="20"/>
  <c r="G231" i="20"/>
  <c r="D231" i="20"/>
  <c r="E231" i="20"/>
  <c r="D232" i="20"/>
  <c r="E232" i="20"/>
  <c r="D233" i="20"/>
  <c r="E233" i="20"/>
  <c r="C232" i="20"/>
  <c r="C233" i="20"/>
  <c r="C231" i="20"/>
  <c r="H226" i="20"/>
  <c r="I226" i="20"/>
  <c r="H227" i="20"/>
  <c r="I227" i="20"/>
  <c r="H228" i="20"/>
  <c r="I228" i="20"/>
  <c r="G227" i="20"/>
  <c r="G228" i="20"/>
  <c r="G226" i="20"/>
  <c r="D226" i="20"/>
  <c r="E226" i="20"/>
  <c r="D227" i="20"/>
  <c r="E227" i="20"/>
  <c r="T226" i="20" s="1"/>
  <c r="D228" i="20"/>
  <c r="E228" i="20"/>
  <c r="C227" i="20"/>
  <c r="C228" i="20"/>
  <c r="C226" i="20"/>
  <c r="H220" i="20"/>
  <c r="I220" i="20"/>
  <c r="H221" i="20"/>
  <c r="I221" i="20"/>
  <c r="H222" i="20"/>
  <c r="I222" i="20"/>
  <c r="G221" i="20"/>
  <c r="G222" i="20"/>
  <c r="G220" i="20"/>
  <c r="D220" i="20"/>
  <c r="E220" i="20"/>
  <c r="D221" i="20"/>
  <c r="E221" i="20"/>
  <c r="D222" i="20"/>
  <c r="E222" i="20"/>
  <c r="C221" i="20"/>
  <c r="C222" i="20"/>
  <c r="C220" i="20"/>
  <c r="H215" i="20"/>
  <c r="I215" i="20"/>
  <c r="H216" i="20"/>
  <c r="I216" i="20"/>
  <c r="H217" i="20"/>
  <c r="I217" i="20"/>
  <c r="G216" i="20"/>
  <c r="G217" i="20"/>
  <c r="G215" i="20"/>
  <c r="D215" i="20"/>
  <c r="E215" i="20"/>
  <c r="D216" i="20"/>
  <c r="E216" i="20"/>
  <c r="D217" i="20"/>
  <c r="E217" i="20"/>
  <c r="C216" i="20"/>
  <c r="C217" i="20"/>
  <c r="C215" i="20"/>
  <c r="H210" i="20"/>
  <c r="I210" i="20"/>
  <c r="H211" i="20"/>
  <c r="I211" i="20"/>
  <c r="H212" i="20"/>
  <c r="I212" i="20"/>
  <c r="G211" i="20"/>
  <c r="G212" i="20"/>
  <c r="G210" i="20"/>
  <c r="D210" i="20"/>
  <c r="E210" i="20"/>
  <c r="D211" i="20"/>
  <c r="E211" i="20"/>
  <c r="D212" i="20"/>
  <c r="E212" i="20"/>
  <c r="C211" i="20"/>
  <c r="C212" i="20"/>
  <c r="C210" i="20"/>
  <c r="H205" i="20"/>
  <c r="I205" i="20"/>
  <c r="H206" i="20"/>
  <c r="I206" i="20"/>
  <c r="H207" i="20"/>
  <c r="I207" i="20"/>
  <c r="G206" i="20"/>
  <c r="G207" i="20"/>
  <c r="G205" i="20"/>
  <c r="D205" i="20"/>
  <c r="E205" i="20"/>
  <c r="D206" i="20"/>
  <c r="E206" i="20"/>
  <c r="D207" i="20"/>
  <c r="E207" i="20"/>
  <c r="C206" i="20"/>
  <c r="C207" i="20"/>
  <c r="C205" i="20"/>
  <c r="H200" i="20"/>
  <c r="I200" i="20"/>
  <c r="H201" i="20"/>
  <c r="I201" i="20"/>
  <c r="H202" i="20"/>
  <c r="I202" i="20"/>
  <c r="G201" i="20"/>
  <c r="G202" i="20"/>
  <c r="G200" i="20"/>
  <c r="D200" i="20"/>
  <c r="E200" i="20"/>
  <c r="D201" i="20"/>
  <c r="E201" i="20"/>
  <c r="D202" i="20"/>
  <c r="E202" i="20"/>
  <c r="C201" i="20"/>
  <c r="C202" i="20"/>
  <c r="C200" i="20"/>
  <c r="H195" i="20"/>
  <c r="I195" i="20"/>
  <c r="H196" i="20"/>
  <c r="I196" i="20"/>
  <c r="H197" i="20"/>
  <c r="I197" i="20"/>
  <c r="G196" i="20"/>
  <c r="G197" i="20"/>
  <c r="G195" i="20"/>
  <c r="D195" i="20"/>
  <c r="S219" i="20" s="1"/>
  <c r="E195" i="20"/>
  <c r="D196" i="20"/>
  <c r="E196" i="20"/>
  <c r="D197" i="20"/>
  <c r="E197" i="20"/>
  <c r="C196" i="20"/>
  <c r="C197" i="20"/>
  <c r="C195" i="20"/>
  <c r="R219" i="20" s="1"/>
  <c r="H187" i="20"/>
  <c r="I187" i="20"/>
  <c r="H188" i="20"/>
  <c r="I188" i="20"/>
  <c r="H189" i="20"/>
  <c r="I189" i="20"/>
  <c r="G188" i="20"/>
  <c r="G189" i="20"/>
  <c r="G187" i="20"/>
  <c r="D187" i="20"/>
  <c r="E187" i="20"/>
  <c r="D188" i="20"/>
  <c r="D189" i="20"/>
  <c r="E189" i="20"/>
  <c r="C188" i="20"/>
  <c r="C189" i="20"/>
  <c r="C187" i="20"/>
  <c r="H182" i="20"/>
  <c r="I182" i="20"/>
  <c r="H183" i="20"/>
  <c r="I183" i="20"/>
  <c r="H184" i="20"/>
  <c r="I184" i="20"/>
  <c r="G183" i="20"/>
  <c r="G184" i="20"/>
  <c r="G182" i="20"/>
  <c r="D182" i="20"/>
  <c r="E182" i="20"/>
  <c r="D183" i="20"/>
  <c r="E183" i="20"/>
  <c r="D184" i="20"/>
  <c r="E184" i="20"/>
  <c r="C183" i="20"/>
  <c r="C184" i="20"/>
  <c r="C182" i="20"/>
  <c r="H165" i="20"/>
  <c r="I165" i="20"/>
  <c r="H166" i="20"/>
  <c r="I166" i="20"/>
  <c r="H167" i="20"/>
  <c r="I167" i="20"/>
  <c r="G166" i="20"/>
  <c r="G167" i="20"/>
  <c r="G165" i="20"/>
  <c r="D165" i="20"/>
  <c r="E165" i="20"/>
  <c r="D166" i="20"/>
  <c r="E166" i="20"/>
  <c r="D167" i="20"/>
  <c r="E167" i="20"/>
  <c r="C166" i="20"/>
  <c r="C167" i="20"/>
  <c r="C165" i="20"/>
  <c r="H161" i="20"/>
  <c r="I161" i="20"/>
  <c r="H162" i="20"/>
  <c r="I162" i="20"/>
  <c r="H163" i="20"/>
  <c r="I163" i="20"/>
  <c r="G162" i="20"/>
  <c r="K237" i="20" s="1"/>
  <c r="G163" i="20"/>
  <c r="G161" i="20"/>
  <c r="D161" i="20"/>
  <c r="E161" i="20"/>
  <c r="D162" i="20"/>
  <c r="E162" i="20"/>
  <c r="D163" i="20"/>
  <c r="E163" i="20"/>
  <c r="C162" i="20"/>
  <c r="C163" i="20"/>
  <c r="C161" i="20"/>
  <c r="H12" i="292"/>
  <c r="H13" i="292"/>
  <c r="H14" i="292"/>
  <c r="H15" i="292"/>
  <c r="H16" i="292"/>
  <c r="E17" i="292"/>
  <c r="F17" i="292"/>
  <c r="G17" i="292"/>
  <c r="H17" i="292" s="1"/>
  <c r="E29" i="292"/>
  <c r="F29" i="292"/>
  <c r="G29" i="292"/>
  <c r="E37" i="292"/>
  <c r="F37" i="292"/>
  <c r="G37" i="292"/>
  <c r="J41" i="292"/>
  <c r="K41" i="292"/>
  <c r="E42" i="292"/>
  <c r="E41" i="292" s="1"/>
  <c r="E46" i="292" s="1"/>
  <c r="F42" i="292"/>
  <c r="F41" i="292" s="1"/>
  <c r="F46" i="292" s="1"/>
  <c r="G42" i="292"/>
  <c r="G41" i="292" s="1"/>
  <c r="L42" i="292"/>
  <c r="L41" i="292" s="1"/>
  <c r="E43" i="292"/>
  <c r="F43" i="292"/>
  <c r="G43" i="292"/>
  <c r="E44" i="292"/>
  <c r="F44" i="292"/>
  <c r="G44" i="292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7" i="291"/>
  <c r="H28" i="291"/>
  <c r="H30" i="291"/>
  <c r="H31" i="291"/>
  <c r="H33" i="291"/>
  <c r="H34" i="291"/>
  <c r="H35" i="291"/>
  <c r="H36" i="291"/>
  <c r="H37" i="291"/>
  <c r="H39" i="291"/>
  <c r="H40" i="291"/>
  <c r="H42" i="291"/>
  <c r="H43" i="291"/>
  <c r="H45" i="291"/>
  <c r="H46" i="291"/>
  <c r="H47" i="291"/>
  <c r="H48" i="291"/>
  <c r="H49" i="291"/>
  <c r="H50" i="291"/>
  <c r="H51" i="291"/>
  <c r="H52" i="291"/>
  <c r="H53" i="291"/>
  <c r="H55" i="291"/>
  <c r="H56" i="291"/>
  <c r="H57" i="291"/>
  <c r="H58" i="291"/>
  <c r="H59" i="291"/>
  <c r="H60" i="291"/>
  <c r="E62" i="291"/>
  <c r="F62" i="291"/>
  <c r="G62" i="291"/>
  <c r="H72" i="291"/>
  <c r="H73" i="291"/>
  <c r="H74" i="291"/>
  <c r="H75" i="291"/>
  <c r="H76" i="291"/>
  <c r="H77" i="291"/>
  <c r="H78" i="291"/>
  <c r="H79" i="291"/>
  <c r="H80" i="291"/>
  <c r="H81" i="291"/>
  <c r="H82" i="291"/>
  <c r="H83" i="291"/>
  <c r="H84" i="291"/>
  <c r="H85" i="291"/>
  <c r="H86" i="291"/>
  <c r="H87" i="291"/>
  <c r="H88" i="291"/>
  <c r="H89" i="291"/>
  <c r="H90" i="291"/>
  <c r="H91" i="291"/>
  <c r="H92" i="291"/>
  <c r="H93" i="291"/>
  <c r="H94" i="291"/>
  <c r="H95" i="291"/>
  <c r="H96" i="291"/>
  <c r="H97" i="291"/>
  <c r="H98" i="291"/>
  <c r="H99" i="291"/>
  <c r="H100" i="291"/>
  <c r="H101" i="291"/>
  <c r="H102" i="291"/>
  <c r="H103" i="291"/>
  <c r="H104" i="291"/>
  <c r="H105" i="291"/>
  <c r="H106" i="291"/>
  <c r="H107" i="291"/>
  <c r="H108" i="291"/>
  <c r="H109" i="291"/>
  <c r="H110" i="291"/>
  <c r="H111" i="291"/>
  <c r="H112" i="291"/>
  <c r="H113" i="291"/>
  <c r="H114" i="291"/>
  <c r="H115" i="291"/>
  <c r="H116" i="291"/>
  <c r="H117" i="291"/>
  <c r="H118" i="291"/>
  <c r="H119" i="291"/>
  <c r="H120" i="291"/>
  <c r="E122" i="291"/>
  <c r="F122" i="291"/>
  <c r="G122" i="291"/>
  <c r="H122" i="291"/>
  <c r="H129" i="291"/>
  <c r="H130" i="291"/>
  <c r="H131" i="291"/>
  <c r="E134" i="291"/>
  <c r="F134" i="291"/>
  <c r="G134" i="291"/>
  <c r="J137" i="291"/>
  <c r="K137" i="291"/>
  <c r="E138" i="291"/>
  <c r="C265" i="20" s="1"/>
  <c r="F138" i="291"/>
  <c r="G138" i="291"/>
  <c r="L138" i="291"/>
  <c r="L137" i="291" s="1"/>
  <c r="E140" i="291"/>
  <c r="C267" i="20" s="1"/>
  <c r="F140" i="291"/>
  <c r="D267" i="20" s="1"/>
  <c r="G140" i="291"/>
  <c r="E267" i="20" s="1"/>
  <c r="L140" i="291"/>
  <c r="I267" i="20" s="1"/>
  <c r="H13" i="290"/>
  <c r="H14" i="290"/>
  <c r="H15" i="290"/>
  <c r="E17" i="290"/>
  <c r="F17" i="290"/>
  <c r="G17" i="290"/>
  <c r="H17" i="290"/>
  <c r="J25" i="290"/>
  <c r="K25" i="290"/>
  <c r="L25" i="290"/>
  <c r="E26" i="290"/>
  <c r="F26" i="290"/>
  <c r="F25" i="290" s="1"/>
  <c r="F30" i="290" s="1"/>
  <c r="G26" i="290"/>
  <c r="G25" i="290" s="1"/>
  <c r="G30" i="290" s="1"/>
  <c r="H30" i="290" s="1"/>
  <c r="E28" i="290"/>
  <c r="E25" i="290" s="1"/>
  <c r="E30" i="290" s="1"/>
  <c r="F28" i="290"/>
  <c r="G28" i="290"/>
  <c r="H13" i="289"/>
  <c r="H14" i="289"/>
  <c r="H15" i="289"/>
  <c r="H17" i="289"/>
  <c r="H18" i="289"/>
  <c r="H20" i="289"/>
  <c r="H21" i="289"/>
  <c r="H23" i="289"/>
  <c r="H25" i="289"/>
  <c r="H27" i="289"/>
  <c r="H28" i="289"/>
  <c r="H30" i="289"/>
  <c r="H31" i="289"/>
  <c r="H33" i="289"/>
  <c r="H34" i="289"/>
  <c r="H36" i="289"/>
  <c r="H37" i="289"/>
  <c r="H39" i="289"/>
  <c r="H40" i="289"/>
  <c r="H42" i="289"/>
  <c r="H43" i="289"/>
  <c r="H45" i="289"/>
  <c r="H46" i="289"/>
  <c r="H48" i="289"/>
  <c r="H49" i="289"/>
  <c r="H50" i="289"/>
  <c r="H51" i="289"/>
  <c r="H52" i="289"/>
  <c r="H53" i="289"/>
  <c r="E55" i="289"/>
  <c r="F55" i="289"/>
  <c r="G55" i="289"/>
  <c r="H55" i="289" s="1"/>
  <c r="H64" i="289"/>
  <c r="H65" i="289"/>
  <c r="H66" i="289"/>
  <c r="H73" i="289"/>
  <c r="H74" i="289"/>
  <c r="H75" i="289"/>
  <c r="H76" i="289"/>
  <c r="H77" i="289"/>
  <c r="H79" i="289"/>
  <c r="H80" i="289"/>
  <c r="H82" i="289"/>
  <c r="H83" i="289"/>
  <c r="H85" i="289"/>
  <c r="H86" i="289"/>
  <c r="H88" i="289"/>
  <c r="H89" i="289"/>
  <c r="H91" i="289"/>
  <c r="H92" i="289"/>
  <c r="H94" i="289"/>
  <c r="H95" i="289"/>
  <c r="H97" i="289"/>
  <c r="H98" i="289"/>
  <c r="H100" i="289"/>
  <c r="H101" i="289"/>
  <c r="H102" i="289"/>
  <c r="H103" i="289"/>
  <c r="H104" i="289"/>
  <c r="H105" i="289"/>
  <c r="E107" i="289"/>
  <c r="F107" i="289"/>
  <c r="G107" i="289"/>
  <c r="H107" i="289" s="1"/>
  <c r="H115" i="289"/>
  <c r="H116" i="289"/>
  <c r="H117" i="289"/>
  <c r="H118" i="289"/>
  <c r="H119" i="289"/>
  <c r="H120" i="289"/>
  <c r="H121" i="289"/>
  <c r="H122" i="289"/>
  <c r="H123" i="289"/>
  <c r="H124" i="289"/>
  <c r="H125" i="289"/>
  <c r="H126" i="289"/>
  <c r="H127" i="289"/>
  <c r="H128" i="289"/>
  <c r="H129" i="289"/>
  <c r="H130" i="289"/>
  <c r="H131" i="289"/>
  <c r="H133" i="289"/>
  <c r="H134" i="289"/>
  <c r="H137" i="289"/>
  <c r="H138" i="289"/>
  <c r="H140" i="289"/>
  <c r="H141" i="289"/>
  <c r="H143" i="289"/>
  <c r="H144" i="289"/>
  <c r="H146" i="289"/>
  <c r="H147" i="289"/>
  <c r="H148" i="289"/>
  <c r="H149" i="289"/>
  <c r="H150" i="289"/>
  <c r="H151" i="289"/>
  <c r="H153" i="289"/>
  <c r="H154" i="289"/>
  <c r="H156" i="289"/>
  <c r="H157" i="289"/>
  <c r="H158" i="289"/>
  <c r="H159" i="289"/>
  <c r="H160" i="289"/>
  <c r="H161" i="289"/>
  <c r="E163" i="289"/>
  <c r="F163" i="289"/>
  <c r="G163" i="289"/>
  <c r="H163" i="289" s="1"/>
  <c r="H170" i="289"/>
  <c r="H171" i="289"/>
  <c r="H172" i="289"/>
  <c r="H173" i="289"/>
  <c r="H174" i="289"/>
  <c r="H175" i="289"/>
  <c r="H176" i="289"/>
  <c r="H177" i="289"/>
  <c r="H178" i="289"/>
  <c r="H179" i="289"/>
  <c r="H180" i="289"/>
  <c r="H181" i="289"/>
  <c r="H182" i="289"/>
  <c r="H183" i="289"/>
  <c r="H184" i="289"/>
  <c r="H185" i="289"/>
  <c r="H186" i="289"/>
  <c r="H188" i="289"/>
  <c r="H189" i="289"/>
  <c r="H192" i="289"/>
  <c r="H193" i="289"/>
  <c r="H195" i="289"/>
  <c r="H196" i="289"/>
  <c r="H198" i="289"/>
  <c r="H199" i="289"/>
  <c r="H201" i="289"/>
  <c r="H202" i="289"/>
  <c r="H203" i="289"/>
  <c r="H204" i="289"/>
  <c r="H205" i="289"/>
  <c r="H206" i="289"/>
  <c r="H208" i="289"/>
  <c r="H209" i="289"/>
  <c r="H211" i="289"/>
  <c r="H212" i="289"/>
  <c r="H213" i="289"/>
  <c r="H214" i="289"/>
  <c r="H215" i="289"/>
  <c r="H216" i="289"/>
  <c r="E218" i="289"/>
  <c r="F218" i="289"/>
  <c r="G218" i="289"/>
  <c r="H218" i="289" s="1"/>
  <c r="H225" i="289"/>
  <c r="H226" i="289"/>
  <c r="H227" i="289"/>
  <c r="H228" i="289"/>
  <c r="H229" i="289"/>
  <c r="H230" i="289"/>
  <c r="H231" i="289"/>
  <c r="H232" i="289"/>
  <c r="H233" i="289"/>
  <c r="H235" i="289"/>
  <c r="H236" i="289"/>
  <c r="H237" i="289"/>
  <c r="H238" i="289"/>
  <c r="H239" i="289"/>
  <c r="H240" i="289"/>
  <c r="H241" i="289"/>
  <c r="H242" i="289"/>
  <c r="H243" i="289"/>
  <c r="H244" i="289"/>
  <c r="H245" i="289"/>
  <c r="H246" i="289"/>
  <c r="H247" i="289"/>
  <c r="H248" i="289"/>
  <c r="H249" i="289"/>
  <c r="H250" i="289"/>
  <c r="H251" i="289"/>
  <c r="E253" i="289"/>
  <c r="F253" i="289"/>
  <c r="G253" i="289"/>
  <c r="H262" i="289"/>
  <c r="H263" i="289"/>
  <c r="H264" i="289"/>
  <c r="G265" i="289"/>
  <c r="G267" i="289" s="1"/>
  <c r="E267" i="289"/>
  <c r="F267" i="289"/>
  <c r="J274" i="289"/>
  <c r="K274" i="289"/>
  <c r="E275" i="289"/>
  <c r="E274" i="289" s="1"/>
  <c r="E279" i="289" s="1"/>
  <c r="F275" i="289"/>
  <c r="F274" i="289" s="1"/>
  <c r="F279" i="289" s="1"/>
  <c r="G275" i="289"/>
  <c r="G274" i="289" s="1"/>
  <c r="G279" i="289" s="1"/>
  <c r="H279" i="289" s="1"/>
  <c r="E277" i="289"/>
  <c r="F277" i="289"/>
  <c r="G277" i="289"/>
  <c r="L277" i="289"/>
  <c r="L274" i="289" s="1"/>
  <c r="H12" i="288"/>
  <c r="H13" i="288"/>
  <c r="H14" i="288"/>
  <c r="H16" i="288"/>
  <c r="H17" i="288"/>
  <c r="H19" i="288"/>
  <c r="H22" i="288"/>
  <c r="H23" i="288"/>
  <c r="H24" i="288"/>
  <c r="H25" i="288"/>
  <c r="H26" i="288"/>
  <c r="H27" i="288"/>
  <c r="H29" i="288"/>
  <c r="H30" i="288"/>
  <c r="H31" i="288"/>
  <c r="H32" i="288"/>
  <c r="H33" i="288"/>
  <c r="H34" i="288"/>
  <c r="H35" i="288"/>
  <c r="H36" i="288"/>
  <c r="H37" i="288"/>
  <c r="H38" i="288"/>
  <c r="H40" i="288"/>
  <c r="H41" i="288"/>
  <c r="H42" i="288"/>
  <c r="H43" i="288"/>
  <c r="H45" i="288"/>
  <c r="E48" i="288"/>
  <c r="F48" i="288"/>
  <c r="G48" i="288"/>
  <c r="H48" i="288" s="1"/>
  <c r="E54" i="288"/>
  <c r="G54" i="288"/>
  <c r="H54" i="288" s="1"/>
  <c r="J54" i="288"/>
  <c r="K54" i="288"/>
  <c r="L54" i="288"/>
  <c r="E55" i="288"/>
  <c r="F55" i="288"/>
  <c r="F54" i="288" s="1"/>
  <c r="F59" i="288" s="1"/>
  <c r="E57" i="288"/>
  <c r="F57" i="288"/>
  <c r="E59" i="288"/>
  <c r="D181" i="288"/>
  <c r="H12" i="287"/>
  <c r="H14" i="287"/>
  <c r="H15" i="287"/>
  <c r="H16" i="287"/>
  <c r="H17" i="287"/>
  <c r="H19" i="287"/>
  <c r="H20" i="287"/>
  <c r="H22" i="287"/>
  <c r="H23" i="287"/>
  <c r="H25" i="287"/>
  <c r="H26" i="287"/>
  <c r="H27" i="287"/>
  <c r="H28" i="287"/>
  <c r="H30" i="287"/>
  <c r="H31" i="287"/>
  <c r="H33" i="287"/>
  <c r="H36" i="287"/>
  <c r="H37" i="287"/>
  <c r="H39" i="287"/>
  <c r="H40" i="287"/>
  <c r="H42" i="287"/>
  <c r="H43" i="287"/>
  <c r="H45" i="287"/>
  <c r="H46" i="287"/>
  <c r="H48" i="287"/>
  <c r="H49" i="287"/>
  <c r="H51" i="287"/>
  <c r="H52" i="287"/>
  <c r="H54" i="287"/>
  <c r="H55" i="287"/>
  <c r="H56" i="287"/>
  <c r="H57" i="287"/>
  <c r="H59" i="287"/>
  <c r="H60" i="287"/>
  <c r="E62" i="287"/>
  <c r="F62" i="287"/>
  <c r="H62" i="287" s="1"/>
  <c r="G62" i="287"/>
  <c r="J66" i="287"/>
  <c r="K66" i="287"/>
  <c r="L66" i="287"/>
  <c r="E67" i="287"/>
  <c r="E66" i="287" s="1"/>
  <c r="E71" i="287" s="1"/>
  <c r="F67" i="287"/>
  <c r="F66" i="287" s="1"/>
  <c r="F71" i="287" s="1"/>
  <c r="G67" i="287"/>
  <c r="G66" i="287" s="1"/>
  <c r="E68" i="287"/>
  <c r="F68" i="287"/>
  <c r="G68" i="287"/>
  <c r="G69" i="287"/>
  <c r="D193" i="287"/>
  <c r="H10" i="286"/>
  <c r="H11" i="286"/>
  <c r="H12" i="286"/>
  <c r="H13" i="286"/>
  <c r="H14" i="286"/>
  <c r="H15" i="286"/>
  <c r="H16" i="286"/>
  <c r="H17" i="286"/>
  <c r="H18" i="286"/>
  <c r="H19" i="286"/>
  <c r="H20" i="286"/>
  <c r="H21" i="286"/>
  <c r="H22" i="286"/>
  <c r="H23" i="286"/>
  <c r="H24" i="286"/>
  <c r="H25" i="286"/>
  <c r="H26" i="286"/>
  <c r="E29" i="286"/>
  <c r="F29" i="286"/>
  <c r="G29" i="286"/>
  <c r="H29" i="286" s="1"/>
  <c r="J35" i="286"/>
  <c r="K35" i="286"/>
  <c r="E36" i="286"/>
  <c r="E35" i="286" s="1"/>
  <c r="E40" i="286" s="1"/>
  <c r="F36" i="286"/>
  <c r="F35" i="286" s="1"/>
  <c r="F40" i="286" s="1"/>
  <c r="G36" i="286"/>
  <c r="G35" i="286" s="1"/>
  <c r="L36" i="286"/>
  <c r="L35" i="286" s="1"/>
  <c r="G38" i="286"/>
  <c r="H12" i="285"/>
  <c r="H13" i="285"/>
  <c r="H14" i="285"/>
  <c r="H15" i="285"/>
  <c r="H16" i="285"/>
  <c r="H17" i="285"/>
  <c r="H18" i="285"/>
  <c r="H19" i="285"/>
  <c r="H21" i="285"/>
  <c r="H22" i="285"/>
  <c r="H23" i="285"/>
  <c r="H24" i="285"/>
  <c r="H25" i="285"/>
  <c r="H26" i="285"/>
  <c r="H27" i="285"/>
  <c r="H28" i="285"/>
  <c r="H29" i="285"/>
  <c r="H30" i="285"/>
  <c r="H31" i="285"/>
  <c r="H32" i="285"/>
  <c r="H33" i="285"/>
  <c r="E37" i="285"/>
  <c r="F37" i="285"/>
  <c r="G37" i="285"/>
  <c r="J40" i="285"/>
  <c r="K40" i="285"/>
  <c r="L40" i="285"/>
  <c r="E41" i="285"/>
  <c r="E40" i="285" s="1"/>
  <c r="E45" i="285" s="1"/>
  <c r="F41" i="285"/>
  <c r="F40" i="285" s="1"/>
  <c r="F45" i="285" s="1"/>
  <c r="G41" i="285"/>
  <c r="G40" i="285" s="1"/>
  <c r="G45" i="285" s="1"/>
  <c r="E42" i="285"/>
  <c r="F42" i="285"/>
  <c r="G42" i="285"/>
  <c r="E43" i="285"/>
  <c r="F43" i="285"/>
  <c r="G43" i="285"/>
  <c r="H10" i="284"/>
  <c r="H11" i="284"/>
  <c r="H12" i="284"/>
  <c r="H13" i="284"/>
  <c r="H14" i="284"/>
  <c r="H15" i="284"/>
  <c r="H16" i="284"/>
  <c r="H17" i="284"/>
  <c r="H18" i="284"/>
  <c r="H19" i="284"/>
  <c r="H22" i="284"/>
  <c r="H23" i="284"/>
  <c r="H24" i="284"/>
  <c r="H26" i="284"/>
  <c r="H28" i="284"/>
  <c r="H29" i="284"/>
  <c r="E31" i="284"/>
  <c r="F31" i="284"/>
  <c r="G31" i="284"/>
  <c r="H31" i="284" s="1"/>
  <c r="J39" i="284"/>
  <c r="K39" i="284"/>
  <c r="L39" i="284"/>
  <c r="E40" i="284"/>
  <c r="F40" i="284"/>
  <c r="F39" i="284" s="1"/>
  <c r="F44" i="284" s="1"/>
  <c r="G40" i="284"/>
  <c r="G39" i="284" s="1"/>
  <c r="L40" i="284"/>
  <c r="E41" i="284"/>
  <c r="E39" i="284" s="1"/>
  <c r="E44" i="284" s="1"/>
  <c r="F41" i="284"/>
  <c r="G41" i="284"/>
  <c r="E42" i="284"/>
  <c r="F42" i="284"/>
  <c r="G42" i="284"/>
  <c r="H10" i="283"/>
  <c r="H11" i="283"/>
  <c r="H12" i="283"/>
  <c r="H13" i="283"/>
  <c r="H14" i="283"/>
  <c r="H15" i="283"/>
  <c r="H16" i="283"/>
  <c r="H17" i="283"/>
  <c r="H18" i="283"/>
  <c r="H19" i="283"/>
  <c r="H20" i="283"/>
  <c r="H21" i="283"/>
  <c r="H22" i="283"/>
  <c r="H23" i="283"/>
  <c r="H24" i="283"/>
  <c r="H25" i="283"/>
  <c r="H26" i="283"/>
  <c r="H27" i="283"/>
  <c r="E30" i="283"/>
  <c r="F30" i="283"/>
  <c r="G30" i="283"/>
  <c r="H30" i="283" s="1"/>
  <c r="H36" i="283"/>
  <c r="H37" i="283"/>
  <c r="H38" i="283"/>
  <c r="H39" i="283"/>
  <c r="E40" i="283"/>
  <c r="F40" i="283"/>
  <c r="G40" i="283"/>
  <c r="H40" i="283" s="1"/>
  <c r="H47" i="283"/>
  <c r="H48" i="283"/>
  <c r="H49" i="283"/>
  <c r="E50" i="283"/>
  <c r="F50" i="283"/>
  <c r="G50" i="283"/>
  <c r="H50" i="283" s="1"/>
  <c r="H56" i="283"/>
  <c r="H57" i="283"/>
  <c r="H58" i="283"/>
  <c r="E59" i="283"/>
  <c r="F59" i="283"/>
  <c r="G59" i="283"/>
  <c r="H59" i="283" s="1"/>
  <c r="K66" i="283"/>
  <c r="L66" i="283"/>
  <c r="E67" i="283"/>
  <c r="E66" i="283" s="1"/>
  <c r="E71" i="283" s="1"/>
  <c r="F67" i="283"/>
  <c r="F66" i="283" s="1"/>
  <c r="F71" i="283" s="1"/>
  <c r="G67" i="283"/>
  <c r="G66" i="283" s="1"/>
  <c r="H67" i="283"/>
  <c r="M67" i="283"/>
  <c r="M66" i="283" s="1"/>
  <c r="E68" i="283"/>
  <c r="F68" i="283"/>
  <c r="G68" i="283"/>
  <c r="E69" i="283"/>
  <c r="F69" i="283"/>
  <c r="G69" i="283"/>
  <c r="H10" i="282"/>
  <c r="H11" i="282"/>
  <c r="H12" i="282"/>
  <c r="H13" i="282"/>
  <c r="H14" i="282"/>
  <c r="H15" i="282"/>
  <c r="H16" i="282"/>
  <c r="H17" i="282"/>
  <c r="H18" i="282"/>
  <c r="H19" i="282"/>
  <c r="H20" i="282"/>
  <c r="H21" i="282"/>
  <c r="H22" i="282"/>
  <c r="H23" i="282"/>
  <c r="H24" i="282"/>
  <c r="H25" i="282"/>
  <c r="H26" i="282"/>
  <c r="H27" i="282"/>
  <c r="H28" i="282"/>
  <c r="H30" i="282"/>
  <c r="J30" i="282"/>
  <c r="K30" i="282"/>
  <c r="H31" i="282"/>
  <c r="E32" i="282"/>
  <c r="F32" i="282"/>
  <c r="G32" i="282"/>
  <c r="H32" i="282"/>
  <c r="H39" i="282"/>
  <c r="H40" i="282"/>
  <c r="H41" i="282"/>
  <c r="H42" i="282"/>
  <c r="E43" i="282"/>
  <c r="F43" i="282"/>
  <c r="G43" i="282"/>
  <c r="H43" i="282" s="1"/>
  <c r="H50" i="282"/>
  <c r="H51" i="282"/>
  <c r="H52" i="282"/>
  <c r="H53" i="282"/>
  <c r="E54" i="282"/>
  <c r="F54" i="282"/>
  <c r="G54" i="282"/>
  <c r="H54" i="282" s="1"/>
  <c r="J59" i="282"/>
  <c r="K59" i="282"/>
  <c r="E60" i="282"/>
  <c r="E59" i="282" s="1"/>
  <c r="E64" i="282" s="1"/>
  <c r="F60" i="282"/>
  <c r="F59" i="282" s="1"/>
  <c r="F64" i="282" s="1"/>
  <c r="G60" i="282"/>
  <c r="G59" i="282" s="1"/>
  <c r="L60" i="282"/>
  <c r="L59" i="282" s="1"/>
  <c r="E62" i="282"/>
  <c r="F62" i="282"/>
  <c r="G62" i="282"/>
  <c r="H13" i="281"/>
  <c r="H14" i="281"/>
  <c r="H15" i="281"/>
  <c r="H16" i="281"/>
  <c r="H17" i="281"/>
  <c r="H18" i="281"/>
  <c r="H19" i="281"/>
  <c r="H20" i="281"/>
  <c r="H21" i="281"/>
  <c r="H22" i="281"/>
  <c r="H23" i="281"/>
  <c r="H24" i="281"/>
  <c r="H25" i="281"/>
  <c r="H26" i="281"/>
  <c r="H27" i="281"/>
  <c r="H28" i="281"/>
  <c r="H29" i="281"/>
  <c r="H31" i="281"/>
  <c r="H32" i="281"/>
  <c r="H33" i="281"/>
  <c r="H34" i="281"/>
  <c r="H35" i="281"/>
  <c r="H36" i="281"/>
  <c r="H37" i="281"/>
  <c r="H38" i="281"/>
  <c r="E40" i="281"/>
  <c r="F40" i="281"/>
  <c r="G40" i="281"/>
  <c r="H40" i="281"/>
  <c r="H47" i="281"/>
  <c r="H48" i="281"/>
  <c r="H49" i="281"/>
  <c r="H50" i="281"/>
  <c r="H51" i="281"/>
  <c r="H52" i="281"/>
  <c r="H53" i="281"/>
  <c r="H54" i="281"/>
  <c r="H55" i="281"/>
  <c r="H56" i="281"/>
  <c r="H57" i="281"/>
  <c r="H58" i="281"/>
  <c r="H59" i="281"/>
  <c r="H60" i="281"/>
  <c r="H61" i="281"/>
  <c r="H62" i="281"/>
  <c r="H63" i="281"/>
  <c r="H65" i="281"/>
  <c r="H66" i="281"/>
  <c r="H67" i="281"/>
  <c r="H68" i="281"/>
  <c r="H69" i="281"/>
  <c r="E71" i="281"/>
  <c r="F71" i="281"/>
  <c r="G71" i="281"/>
  <c r="H71" i="281"/>
  <c r="G82" i="281"/>
  <c r="E84" i="281"/>
  <c r="F84" i="281"/>
  <c r="G84" i="281"/>
  <c r="J93" i="281"/>
  <c r="K93" i="281"/>
  <c r="E94" i="281"/>
  <c r="E93" i="281" s="1"/>
  <c r="E98" i="281" s="1"/>
  <c r="F94" i="281"/>
  <c r="F93" i="281" s="1"/>
  <c r="F98" i="281" s="1"/>
  <c r="G94" i="281"/>
  <c r="G93" i="281" s="1"/>
  <c r="E96" i="281"/>
  <c r="F96" i="281"/>
  <c r="G96" i="281"/>
  <c r="L93" i="281"/>
  <c r="D220" i="281"/>
  <c r="H10" i="280"/>
  <c r="H12" i="280"/>
  <c r="H13" i="280"/>
  <c r="H14" i="280"/>
  <c r="H15" i="280"/>
  <c r="H16" i="280"/>
  <c r="H17" i="280"/>
  <c r="H18" i="280"/>
  <c r="H19" i="280"/>
  <c r="H20" i="280"/>
  <c r="H21" i="280"/>
  <c r="H22" i="280"/>
  <c r="H23" i="280"/>
  <c r="H24" i="280"/>
  <c r="H25" i="280"/>
  <c r="H26" i="280"/>
  <c r="H27" i="280"/>
  <c r="H28" i="280"/>
  <c r="H29" i="280"/>
  <c r="E33" i="280"/>
  <c r="F33" i="280"/>
  <c r="H33" i="280" s="1"/>
  <c r="G33" i="280"/>
  <c r="H40" i="280"/>
  <c r="H41" i="280"/>
  <c r="H42" i="280"/>
  <c r="H43" i="280"/>
  <c r="E44" i="280"/>
  <c r="F44" i="280"/>
  <c r="G44" i="280"/>
  <c r="H44" i="280" s="1"/>
  <c r="J52" i="280"/>
  <c r="K52" i="280"/>
  <c r="E53" i="280"/>
  <c r="E52" i="280" s="1"/>
  <c r="E57" i="280" s="1"/>
  <c r="F53" i="280"/>
  <c r="F52" i="280" s="1"/>
  <c r="F57" i="280" s="1"/>
  <c r="G53" i="280"/>
  <c r="G52" i="280" s="1"/>
  <c r="L53" i="280"/>
  <c r="L52" i="280" s="1"/>
  <c r="E55" i="280"/>
  <c r="F55" i="280"/>
  <c r="G55" i="280"/>
  <c r="D179" i="280"/>
  <c r="H12" i="279"/>
  <c r="H13" i="279"/>
  <c r="H14" i="279"/>
  <c r="H15" i="279"/>
  <c r="H16" i="279"/>
  <c r="H17" i="279"/>
  <c r="H18" i="279"/>
  <c r="H19" i="279"/>
  <c r="H20" i="279"/>
  <c r="H21" i="279"/>
  <c r="H22" i="279"/>
  <c r="H23" i="279"/>
  <c r="H24" i="279"/>
  <c r="H25" i="279"/>
  <c r="H26" i="279"/>
  <c r="H27" i="279"/>
  <c r="H28" i="279"/>
  <c r="H29" i="279"/>
  <c r="H33" i="279"/>
  <c r="H35" i="279"/>
  <c r="H36" i="279"/>
  <c r="H37" i="279"/>
  <c r="H38" i="279"/>
  <c r="H39" i="279"/>
  <c r="H40" i="279"/>
  <c r="H41" i="279"/>
  <c r="H42" i="279"/>
  <c r="H43" i="279"/>
  <c r="H44" i="279"/>
  <c r="H45" i="279"/>
  <c r="H46" i="279"/>
  <c r="H47" i="279"/>
  <c r="H48" i="279"/>
  <c r="H49" i="279"/>
  <c r="H50" i="279"/>
  <c r="H51" i="279"/>
  <c r="H52" i="279"/>
  <c r="H53" i="279"/>
  <c r="H61" i="279"/>
  <c r="H62" i="279"/>
  <c r="H63" i="279"/>
  <c r="H64" i="279"/>
  <c r="H65" i="279"/>
  <c r="E67" i="279"/>
  <c r="F67" i="279"/>
  <c r="G67" i="279"/>
  <c r="H67" i="279" s="1"/>
  <c r="H74" i="279"/>
  <c r="H75" i="279"/>
  <c r="H76" i="279"/>
  <c r="H77" i="279"/>
  <c r="H78" i="279"/>
  <c r="H79" i="279"/>
  <c r="H80" i="279"/>
  <c r="H81" i="279"/>
  <c r="H82" i="279"/>
  <c r="H83" i="279"/>
  <c r="H84" i="279"/>
  <c r="H85" i="279"/>
  <c r="H86" i="279"/>
  <c r="H87" i="279"/>
  <c r="H88" i="279"/>
  <c r="H89" i="279"/>
  <c r="H90" i="279"/>
  <c r="H91" i="279"/>
  <c r="H92" i="279"/>
  <c r="H93" i="279"/>
  <c r="H94" i="279"/>
  <c r="H95" i="279"/>
  <c r="H96" i="279"/>
  <c r="H97" i="279"/>
  <c r="H98" i="279"/>
  <c r="H99" i="279"/>
  <c r="H100" i="279"/>
  <c r="H104" i="279"/>
  <c r="H105" i="279"/>
  <c r="H106" i="279"/>
  <c r="H107" i="279"/>
  <c r="H108" i="279"/>
  <c r="H111" i="279"/>
  <c r="H114" i="279"/>
  <c r="H115" i="279"/>
  <c r="H116" i="279"/>
  <c r="H117" i="279"/>
  <c r="H118" i="279"/>
  <c r="H119" i="279"/>
  <c r="H120" i="279"/>
  <c r="E121" i="279"/>
  <c r="F121" i="279"/>
  <c r="G121" i="279"/>
  <c r="H121" i="279" s="1"/>
  <c r="H127" i="279"/>
  <c r="H128" i="279"/>
  <c r="H129" i="279"/>
  <c r="E130" i="279"/>
  <c r="F130" i="279"/>
  <c r="G130" i="279"/>
  <c r="H130" i="279" s="1"/>
  <c r="G135" i="279"/>
  <c r="E137" i="279"/>
  <c r="F137" i="279"/>
  <c r="G137" i="279"/>
  <c r="F140" i="279"/>
  <c r="J140" i="279"/>
  <c r="K140" i="279"/>
  <c r="L140" i="279"/>
  <c r="E141" i="279"/>
  <c r="E140" i="279" s="1"/>
  <c r="E145" i="279" s="1"/>
  <c r="F141" i="279"/>
  <c r="G141" i="279"/>
  <c r="G140" i="279" s="1"/>
  <c r="G143" i="279"/>
  <c r="L143" i="279"/>
  <c r="F145" i="279"/>
  <c r="D268" i="279"/>
  <c r="E15" i="278"/>
  <c r="F15" i="278"/>
  <c r="G15" i="278"/>
  <c r="H21" i="278"/>
  <c r="H22" i="278"/>
  <c r="H23" i="278"/>
  <c r="E24" i="278"/>
  <c r="F24" i="278"/>
  <c r="G24" i="278"/>
  <c r="H24" i="278" s="1"/>
  <c r="H30" i="278"/>
  <c r="H31" i="278"/>
  <c r="E32" i="278"/>
  <c r="F32" i="278"/>
  <c r="G32" i="278"/>
  <c r="H32" i="278"/>
  <c r="H38" i="278"/>
  <c r="E39" i="278"/>
  <c r="F39" i="278"/>
  <c r="G39" i="278"/>
  <c r="H39" i="278" s="1"/>
  <c r="H45" i="278"/>
  <c r="E46" i="278"/>
  <c r="F46" i="278"/>
  <c r="H46" i="278" s="1"/>
  <c r="G46" i="278"/>
  <c r="H52" i="278"/>
  <c r="H53" i="278"/>
  <c r="H54" i="278"/>
  <c r="H55" i="278"/>
  <c r="H57" i="278"/>
  <c r="H58" i="278"/>
  <c r="H59" i="278"/>
  <c r="H60" i="278"/>
  <c r="H61" i="278"/>
  <c r="H62" i="278"/>
  <c r="H63" i="278"/>
  <c r="H64" i="278"/>
  <c r="H66" i="278"/>
  <c r="H67" i="278"/>
  <c r="H68" i="278"/>
  <c r="H69" i="278"/>
  <c r="H70" i="278"/>
  <c r="H71" i="278"/>
  <c r="H72" i="278"/>
  <c r="H73" i="278"/>
  <c r="H74" i="278"/>
  <c r="H75" i="278"/>
  <c r="H76" i="278"/>
  <c r="H77" i="278"/>
  <c r="H78" i="278"/>
  <c r="H79" i="278"/>
  <c r="H80" i="278"/>
  <c r="H81" i="278"/>
  <c r="E82" i="278"/>
  <c r="F82" i="278"/>
  <c r="G82" i="278"/>
  <c r="H82" i="278"/>
  <c r="H88" i="278"/>
  <c r="H89" i="278"/>
  <c r="H90" i="278"/>
  <c r="H91" i="278"/>
  <c r="H93" i="278"/>
  <c r="H94" i="278"/>
  <c r="H97" i="278"/>
  <c r="H98" i="278"/>
  <c r="H99" i="278"/>
  <c r="E101" i="278"/>
  <c r="F101" i="278"/>
  <c r="G101" i="278"/>
  <c r="H101" i="278" s="1"/>
  <c r="H107" i="278"/>
  <c r="H108" i="278"/>
  <c r="H109" i="278"/>
  <c r="H110" i="278"/>
  <c r="H111" i="278"/>
  <c r="H112" i="278"/>
  <c r="H113" i="278"/>
  <c r="H114" i="278"/>
  <c r="H115" i="278"/>
  <c r="E116" i="278"/>
  <c r="F116" i="278"/>
  <c r="H116" i="278" s="1"/>
  <c r="G116" i="278"/>
  <c r="H122" i="278"/>
  <c r="H123" i="278"/>
  <c r="H124" i="278"/>
  <c r="H125" i="278"/>
  <c r="H126" i="278"/>
  <c r="H127" i="278"/>
  <c r="H128" i="278"/>
  <c r="H129" i="278"/>
  <c r="H130" i="278"/>
  <c r="H131" i="278"/>
  <c r="H132" i="278"/>
  <c r="E133" i="278"/>
  <c r="F133" i="278"/>
  <c r="G133" i="278"/>
  <c r="H133" i="278" s="1"/>
  <c r="H140" i="278"/>
  <c r="H141" i="278"/>
  <c r="H142" i="278"/>
  <c r="H143" i="278"/>
  <c r="H144" i="278"/>
  <c r="E145" i="278"/>
  <c r="F145" i="278"/>
  <c r="G145" i="278"/>
  <c r="H145" i="278"/>
  <c r="H151" i="278"/>
  <c r="E155" i="278"/>
  <c r="F155" i="278"/>
  <c r="G155" i="278"/>
  <c r="H155" i="278" s="1"/>
  <c r="H164" i="278"/>
  <c r="H165" i="278"/>
  <c r="H166" i="278"/>
  <c r="H167" i="278"/>
  <c r="H168" i="278"/>
  <c r="H169" i="278"/>
  <c r="H170" i="278"/>
  <c r="H171" i="278"/>
  <c r="H172" i="278"/>
  <c r="H173" i="278"/>
  <c r="H174" i="278"/>
  <c r="E175" i="278"/>
  <c r="F175" i="278"/>
  <c r="G175" i="278"/>
  <c r="H175" i="278"/>
  <c r="H181" i="278"/>
  <c r="H182" i="278"/>
  <c r="H184" i="278"/>
  <c r="H185" i="278"/>
  <c r="H186" i="278"/>
  <c r="H187" i="278"/>
  <c r="H188" i="278"/>
  <c r="E189" i="278"/>
  <c r="F189" i="278"/>
  <c r="G189" i="278"/>
  <c r="H189" i="278" s="1"/>
  <c r="H195" i="278"/>
  <c r="H196" i="278"/>
  <c r="H198" i="278"/>
  <c r="H199" i="278"/>
  <c r="H200" i="278"/>
  <c r="H201" i="278"/>
  <c r="H202" i="278"/>
  <c r="H203" i="278"/>
  <c r="H204" i="278"/>
  <c r="H205" i="278"/>
  <c r="H206" i="278"/>
  <c r="H208" i="278"/>
  <c r="H210" i="278"/>
  <c r="H211" i="278"/>
  <c r="H212" i="278"/>
  <c r="E213" i="278"/>
  <c r="F213" i="278"/>
  <c r="G213" i="278"/>
  <c r="H213" i="278"/>
  <c r="H220" i="278"/>
  <c r="H221" i="278"/>
  <c r="H222" i="278"/>
  <c r="H223" i="278"/>
  <c r="H224" i="278"/>
  <c r="H225" i="278"/>
  <c r="H226" i="278"/>
  <c r="H227" i="278"/>
  <c r="H230" i="278"/>
  <c r="H232" i="278"/>
  <c r="H233" i="278"/>
  <c r="H234" i="278"/>
  <c r="H235" i="278"/>
  <c r="H236" i="278"/>
  <c r="H237" i="278"/>
  <c r="H238" i="278"/>
  <c r="H239" i="278"/>
  <c r="H240" i="278"/>
  <c r="H241" i="278"/>
  <c r="E242" i="278"/>
  <c r="F242" i="278"/>
  <c r="G242" i="278"/>
  <c r="H242" i="278"/>
  <c r="H248" i="278"/>
  <c r="H249" i="278"/>
  <c r="H250" i="278"/>
  <c r="H251" i="278"/>
  <c r="H252" i="278"/>
  <c r="H253" i="278"/>
  <c r="H254" i="278"/>
  <c r="E257" i="278"/>
  <c r="F257" i="278"/>
  <c r="G257" i="278"/>
  <c r="H257" i="278" s="1"/>
  <c r="H263" i="278"/>
  <c r="H264" i="278"/>
  <c r="H265" i="278"/>
  <c r="H266" i="278"/>
  <c r="H267" i="278"/>
  <c r="E268" i="278"/>
  <c r="F268" i="278"/>
  <c r="G268" i="278"/>
  <c r="H268" i="278"/>
  <c r="H274" i="278"/>
  <c r="H275" i="278"/>
  <c r="H278" i="278"/>
  <c r="H279" i="278"/>
  <c r="H280" i="278"/>
  <c r="H281" i="278"/>
  <c r="H282" i="278"/>
  <c r="H283" i="278"/>
  <c r="E284" i="278"/>
  <c r="F284" i="278"/>
  <c r="G284" i="278"/>
  <c r="H284" i="278"/>
  <c r="H291" i="278"/>
  <c r="H292" i="278"/>
  <c r="H293" i="278"/>
  <c r="H294" i="278"/>
  <c r="E295" i="278"/>
  <c r="F295" i="278"/>
  <c r="H295" i="278" s="1"/>
  <c r="G295" i="278"/>
  <c r="H301" i="278"/>
  <c r="H302" i="278"/>
  <c r="H303" i="278"/>
  <c r="H304" i="278"/>
  <c r="H305" i="278"/>
  <c r="E306" i="278"/>
  <c r="F306" i="278"/>
  <c r="G306" i="278"/>
  <c r="H306" i="278"/>
  <c r="H318" i="278"/>
  <c r="H319" i="278"/>
  <c r="H321" i="278"/>
  <c r="E322" i="278"/>
  <c r="F322" i="278"/>
  <c r="H322" i="278" s="1"/>
  <c r="G322" i="278"/>
  <c r="H328" i="278"/>
  <c r="H329" i="278"/>
  <c r="H330" i="278"/>
  <c r="H331" i="278"/>
  <c r="H332" i="278"/>
  <c r="E333" i="278"/>
  <c r="F333" i="278"/>
  <c r="G333" i="278"/>
  <c r="H333" i="278"/>
  <c r="H339" i="278"/>
  <c r="H340" i="278"/>
  <c r="H341" i="278"/>
  <c r="H342" i="278"/>
  <c r="H343" i="278"/>
  <c r="H344" i="278"/>
  <c r="H346" i="278"/>
  <c r="H347" i="278"/>
  <c r="H348" i="278"/>
  <c r="H349" i="278"/>
  <c r="H350" i="278"/>
  <c r="E351" i="278"/>
  <c r="F351" i="278"/>
  <c r="H351" i="278" s="1"/>
  <c r="G351" i="278"/>
  <c r="H357" i="278"/>
  <c r="H358" i="278"/>
  <c r="H359" i="278"/>
  <c r="H360" i="278"/>
  <c r="H361" i="278"/>
  <c r="H362" i="278"/>
  <c r="H364" i="278"/>
  <c r="H365" i="278"/>
  <c r="H366" i="278"/>
  <c r="H367" i="278"/>
  <c r="E368" i="278"/>
  <c r="F368" i="278"/>
  <c r="G368" i="278"/>
  <c r="H374" i="278"/>
  <c r="H375" i="278"/>
  <c r="H376" i="278"/>
  <c r="H377" i="278"/>
  <c r="E378" i="278"/>
  <c r="F378" i="278"/>
  <c r="G378" i="278"/>
  <c r="H378" i="278"/>
  <c r="H385" i="278"/>
  <c r="H386" i="278"/>
  <c r="H387" i="278"/>
  <c r="H388" i="278"/>
  <c r="H389" i="278"/>
  <c r="H390" i="278"/>
  <c r="H391" i="278"/>
  <c r="H392" i="278"/>
  <c r="H393" i="278"/>
  <c r="E394" i="278"/>
  <c r="F394" i="278"/>
  <c r="G394" i="278"/>
  <c r="H394" i="278" s="1"/>
  <c r="H402" i="278"/>
  <c r="H403" i="278"/>
  <c r="H404" i="278"/>
  <c r="H405" i="278"/>
  <c r="H406" i="278"/>
  <c r="H407" i="278"/>
  <c r="H408" i="278"/>
  <c r="H409" i="278"/>
  <c r="E410" i="278"/>
  <c r="F410" i="278"/>
  <c r="G410" i="278"/>
  <c r="H410" i="278" s="1"/>
  <c r="H418" i="278"/>
  <c r="H419" i="278"/>
  <c r="H420" i="278"/>
  <c r="H421" i="278"/>
  <c r="H422" i="278"/>
  <c r="H423" i="278"/>
  <c r="H424" i="278"/>
  <c r="H425" i="278"/>
  <c r="E426" i="278"/>
  <c r="F426" i="278"/>
  <c r="G426" i="278"/>
  <c r="H432" i="278"/>
  <c r="H433" i="278"/>
  <c r="H435" i="278"/>
  <c r="H436" i="278"/>
  <c r="H437" i="278"/>
  <c r="H438" i="278"/>
  <c r="H439" i="278"/>
  <c r="H440" i="278"/>
  <c r="E442" i="278"/>
  <c r="F442" i="278"/>
  <c r="G442" i="278"/>
  <c r="H442" i="278" s="1"/>
  <c r="H448" i="278"/>
  <c r="H450" i="278"/>
  <c r="H451" i="278"/>
  <c r="H452" i="278"/>
  <c r="H453" i="278"/>
  <c r="H454" i="278"/>
  <c r="H455" i="278"/>
  <c r="H456" i="278"/>
  <c r="H457" i="278"/>
  <c r="E458" i="278"/>
  <c r="F458" i="278"/>
  <c r="G458" i="278"/>
  <c r="H458" i="278" s="1"/>
  <c r="H464" i="278"/>
  <c r="H465" i="278"/>
  <c r="H467" i="278"/>
  <c r="H468" i="278"/>
  <c r="H469" i="278"/>
  <c r="H470" i="278"/>
  <c r="H471" i="278"/>
  <c r="H472" i="278"/>
  <c r="H473" i="278"/>
  <c r="E474" i="278"/>
  <c r="F474" i="278"/>
  <c r="H474" i="278" s="1"/>
  <c r="G474" i="278"/>
  <c r="H481" i="278"/>
  <c r="H482" i="278"/>
  <c r="H483" i="278"/>
  <c r="H484" i="278"/>
  <c r="H485" i="278"/>
  <c r="H486" i="278"/>
  <c r="H487" i="278"/>
  <c r="H488" i="278"/>
  <c r="E489" i="278"/>
  <c r="F489" i="278"/>
  <c r="G489" i="278"/>
  <c r="H489" i="278"/>
  <c r="H495" i="278"/>
  <c r="H496" i="278"/>
  <c r="H497" i="278"/>
  <c r="H498" i="278"/>
  <c r="H499" i="278"/>
  <c r="E501" i="278"/>
  <c r="F501" i="278"/>
  <c r="G501" i="278"/>
  <c r="H501" i="278"/>
  <c r="H507" i="278"/>
  <c r="H508" i="278"/>
  <c r="H510" i="278"/>
  <c r="H511" i="278"/>
  <c r="H512" i="278"/>
  <c r="H513" i="278"/>
  <c r="H514" i="278"/>
  <c r="E515" i="278"/>
  <c r="F515" i="278"/>
  <c r="G515" i="278"/>
  <c r="H515" i="278"/>
  <c r="H521" i="278"/>
  <c r="H522" i="278"/>
  <c r="H523" i="278"/>
  <c r="H524" i="278"/>
  <c r="H525" i="278"/>
  <c r="E527" i="278"/>
  <c r="F527" i="278"/>
  <c r="G527" i="278"/>
  <c r="H527" i="278"/>
  <c r="H533" i="278"/>
  <c r="H534" i="278"/>
  <c r="H535" i="278"/>
  <c r="H536" i="278"/>
  <c r="H537" i="278"/>
  <c r="H539" i="278"/>
  <c r="H540" i="278"/>
  <c r="H541" i="278"/>
  <c r="H542" i="278"/>
  <c r="E543" i="278"/>
  <c r="F543" i="278"/>
  <c r="G543" i="278"/>
  <c r="H543" i="278" s="1"/>
  <c r="H550" i="278"/>
  <c r="H552" i="278"/>
  <c r="H553" i="278"/>
  <c r="H554" i="278"/>
  <c r="E555" i="278"/>
  <c r="F555" i="278"/>
  <c r="G555" i="278"/>
  <c r="H555" i="278" s="1"/>
  <c r="H561" i="278"/>
  <c r="H562" i="278"/>
  <c r="E563" i="278"/>
  <c r="F563" i="278"/>
  <c r="G563" i="278"/>
  <c r="H563" i="278" s="1"/>
  <c r="H568" i="278"/>
  <c r="H569" i="278"/>
  <c r="E570" i="278"/>
  <c r="F570" i="278"/>
  <c r="G570" i="278"/>
  <c r="H570" i="278" s="1"/>
  <c r="H575" i="278"/>
  <c r="H576" i="278"/>
  <c r="E577" i="278"/>
  <c r="F577" i="278"/>
  <c r="G577" i="278"/>
  <c r="H577" i="278"/>
  <c r="H582" i="278"/>
  <c r="H583" i="278"/>
  <c r="E584" i="278"/>
  <c r="F584" i="278"/>
  <c r="H584" i="278" s="1"/>
  <c r="G584" i="278"/>
  <c r="H589" i="278"/>
  <c r="H590" i="278"/>
  <c r="E591" i="278"/>
  <c r="F591" i="278"/>
  <c r="G591" i="278"/>
  <c r="H591" i="278"/>
  <c r="H597" i="278"/>
  <c r="H598" i="278"/>
  <c r="H601" i="278"/>
  <c r="H602" i="278"/>
  <c r="H603" i="278"/>
  <c r="H604" i="278"/>
  <c r="H607" i="278"/>
  <c r="H608" i="278"/>
  <c r="E609" i="278"/>
  <c r="F609" i="278"/>
  <c r="G609" i="278"/>
  <c r="H609" i="278"/>
  <c r="H614" i="278"/>
  <c r="H615" i="278"/>
  <c r="E616" i="278"/>
  <c r="F616" i="278"/>
  <c r="H616" i="278" s="1"/>
  <c r="G616" i="278"/>
  <c r="H621" i="278"/>
  <c r="H622" i="278"/>
  <c r="E623" i="278"/>
  <c r="F623" i="278"/>
  <c r="G623" i="278"/>
  <c r="H623" i="278"/>
  <c r="H629" i="278"/>
  <c r="H630" i="278"/>
  <c r="E631" i="278"/>
  <c r="F631" i="278"/>
  <c r="H631" i="278" s="1"/>
  <c r="G631" i="278"/>
  <c r="H637" i="278"/>
  <c r="H638" i="278"/>
  <c r="H639" i="278"/>
  <c r="E640" i="278"/>
  <c r="F640" i="278"/>
  <c r="G640" i="278"/>
  <c r="H640" i="278" s="1"/>
  <c r="H646" i="278"/>
  <c r="H647" i="278"/>
  <c r="H648" i="278"/>
  <c r="E649" i="278"/>
  <c r="F649" i="278"/>
  <c r="G649" i="278"/>
  <c r="H649" i="278" s="1"/>
  <c r="H665" i="278"/>
  <c r="E666" i="278"/>
  <c r="F666" i="278"/>
  <c r="G666" i="278"/>
  <c r="H672" i="278"/>
  <c r="H673" i="278"/>
  <c r="H674" i="278"/>
  <c r="H675" i="278"/>
  <c r="I675" i="278"/>
  <c r="J675" i="278"/>
  <c r="K675" i="278"/>
  <c r="H676" i="278"/>
  <c r="J676" i="278"/>
  <c r="K676" i="278"/>
  <c r="E677" i="278"/>
  <c r="F677" i="278"/>
  <c r="G677" i="278"/>
  <c r="K677" i="278" s="1"/>
  <c r="J677" i="278"/>
  <c r="J683" i="278"/>
  <c r="K683" i="278"/>
  <c r="L683" i="278"/>
  <c r="E684" i="278"/>
  <c r="F684" i="278"/>
  <c r="F683" i="278" s="1"/>
  <c r="F688" i="278" s="1"/>
  <c r="G684" i="278"/>
  <c r="G683" i="278" s="1"/>
  <c r="L684" i="278"/>
  <c r="E685" i="278"/>
  <c r="E683" i="278" s="1"/>
  <c r="E688" i="278" s="1"/>
  <c r="F685" i="278"/>
  <c r="G685" i="278"/>
  <c r="H685" i="278" s="1"/>
  <c r="E686" i="278"/>
  <c r="F686" i="278"/>
  <c r="H13" i="277"/>
  <c r="H14" i="277"/>
  <c r="H15" i="277"/>
  <c r="E17" i="277"/>
  <c r="F17" i="277"/>
  <c r="G17" i="277"/>
  <c r="H23" i="277"/>
  <c r="H24" i="277"/>
  <c r="H25" i="277"/>
  <c r="H26" i="277"/>
  <c r="H27" i="277"/>
  <c r="H28" i="277"/>
  <c r="E29" i="277"/>
  <c r="F29" i="277"/>
  <c r="G29" i="277"/>
  <c r="H29" i="277" s="1"/>
  <c r="H35" i="277"/>
  <c r="H36" i="277"/>
  <c r="H37" i="277"/>
  <c r="H38" i="277"/>
  <c r="H39" i="277"/>
  <c r="H40" i="277"/>
  <c r="H41" i="277"/>
  <c r="H42" i="277"/>
  <c r="H43" i="277"/>
  <c r="E44" i="277"/>
  <c r="F44" i="277"/>
  <c r="G44" i="277"/>
  <c r="H44" i="277" s="1"/>
  <c r="H50" i="277"/>
  <c r="H51" i="277"/>
  <c r="H52" i="277"/>
  <c r="H53" i="277"/>
  <c r="H54" i="277"/>
  <c r="H55" i="277"/>
  <c r="E56" i="277"/>
  <c r="F56" i="277"/>
  <c r="G56" i="277"/>
  <c r="H56" i="277"/>
  <c r="H62" i="277"/>
  <c r="H63" i="277"/>
  <c r="H64" i="277"/>
  <c r="H65" i="277"/>
  <c r="E66" i="277"/>
  <c r="F66" i="277"/>
  <c r="G66" i="277"/>
  <c r="H66" i="277"/>
  <c r="H72" i="277"/>
  <c r="H73" i="277"/>
  <c r="H74" i="277"/>
  <c r="H75" i="277"/>
  <c r="H76" i="277"/>
  <c r="E77" i="277"/>
  <c r="F77" i="277"/>
  <c r="G77" i="277"/>
  <c r="H77" i="277" s="1"/>
  <c r="H84" i="277"/>
  <c r="H85" i="277"/>
  <c r="H86" i="277"/>
  <c r="H87" i="277"/>
  <c r="H88" i="277"/>
  <c r="E89" i="277"/>
  <c r="F89" i="277"/>
  <c r="G89" i="277"/>
  <c r="H89" i="277" s="1"/>
  <c r="H96" i="277"/>
  <c r="H97" i="277"/>
  <c r="H98" i="277"/>
  <c r="H99" i="277"/>
  <c r="H100" i="277"/>
  <c r="H101" i="277"/>
  <c r="H102" i="277"/>
  <c r="H103" i="277"/>
  <c r="H104" i="277"/>
  <c r="H105" i="277"/>
  <c r="H106" i="277"/>
  <c r="H107" i="277"/>
  <c r="E109" i="277"/>
  <c r="F109" i="277"/>
  <c r="G109" i="277"/>
  <c r="H109" i="277" s="1"/>
  <c r="H115" i="277"/>
  <c r="H116" i="277"/>
  <c r="H117" i="277"/>
  <c r="H118" i="277"/>
  <c r="H119" i="277"/>
  <c r="H120" i="277"/>
  <c r="E121" i="277"/>
  <c r="F121" i="277"/>
  <c r="G121" i="277"/>
  <c r="H121" i="277"/>
  <c r="H127" i="277"/>
  <c r="H128" i="277"/>
  <c r="H129" i="277"/>
  <c r="H130" i="277"/>
  <c r="H131" i="277"/>
  <c r="H132" i="277"/>
  <c r="E133" i="277"/>
  <c r="F133" i="277"/>
  <c r="G133" i="277"/>
  <c r="H133" i="277" s="1"/>
  <c r="H141" i="277"/>
  <c r="H142" i="277"/>
  <c r="H143" i="277"/>
  <c r="H144" i="277"/>
  <c r="H145" i="277"/>
  <c r="H146" i="277"/>
  <c r="H147" i="277"/>
  <c r="E149" i="277"/>
  <c r="F149" i="277"/>
  <c r="G149" i="277"/>
  <c r="H149" i="277" s="1"/>
  <c r="H155" i="277"/>
  <c r="H156" i="277"/>
  <c r="H157" i="277"/>
  <c r="H158" i="277"/>
  <c r="H159" i="277"/>
  <c r="H160" i="277"/>
  <c r="E161" i="277"/>
  <c r="F161" i="277"/>
  <c r="H161" i="277" s="1"/>
  <c r="G161" i="277"/>
  <c r="H167" i="277"/>
  <c r="H168" i="277"/>
  <c r="H169" i="277"/>
  <c r="H170" i="277"/>
  <c r="H171" i="277"/>
  <c r="H172" i="277"/>
  <c r="H173" i="277"/>
  <c r="H174" i="277"/>
  <c r="H175" i="277"/>
  <c r="E177" i="277"/>
  <c r="F177" i="277"/>
  <c r="G177" i="277"/>
  <c r="H177" i="277"/>
  <c r="H183" i="277"/>
  <c r="H184" i="277"/>
  <c r="H185" i="277"/>
  <c r="H186" i="277"/>
  <c r="H187" i="277"/>
  <c r="H188" i="277"/>
  <c r="H189" i="277"/>
  <c r="H190" i="277"/>
  <c r="E192" i="277"/>
  <c r="F192" i="277"/>
  <c r="G192" i="277"/>
  <c r="H192" i="277"/>
  <c r="H198" i="277"/>
  <c r="H199" i="277"/>
  <c r="H200" i="277"/>
  <c r="H201" i="277"/>
  <c r="H202" i="277"/>
  <c r="H203" i="277"/>
  <c r="E205" i="277"/>
  <c r="F205" i="277"/>
  <c r="G205" i="277"/>
  <c r="H205" i="277" s="1"/>
  <c r="H211" i="277"/>
  <c r="H212" i="277"/>
  <c r="H213" i="277"/>
  <c r="H214" i="277"/>
  <c r="H215" i="277"/>
  <c r="E217" i="277"/>
  <c r="F217" i="277"/>
  <c r="G217" i="277"/>
  <c r="H217" i="277"/>
  <c r="H223" i="277"/>
  <c r="H224" i="277"/>
  <c r="H225" i="277"/>
  <c r="H226" i="277"/>
  <c r="H227" i="277"/>
  <c r="H228" i="277"/>
  <c r="E230" i="277"/>
  <c r="F230" i="277"/>
  <c r="G230" i="277"/>
  <c r="H230" i="277" s="1"/>
  <c r="H236" i="277"/>
  <c r="H238" i="277"/>
  <c r="H239" i="277"/>
  <c r="H240" i="277"/>
  <c r="H241" i="277"/>
  <c r="H242" i="277"/>
  <c r="E244" i="277"/>
  <c r="F244" i="277"/>
  <c r="G244" i="277"/>
  <c r="H244" i="277"/>
  <c r="H250" i="277"/>
  <c r="H251" i="277"/>
  <c r="H252" i="277"/>
  <c r="H253" i="277"/>
  <c r="H254" i="277"/>
  <c r="H255" i="277"/>
  <c r="H256" i="277"/>
  <c r="E257" i="277"/>
  <c r="F257" i="277"/>
  <c r="G257" i="277"/>
  <c r="H257" i="277" s="1"/>
  <c r="H263" i="277"/>
  <c r="H264" i="277"/>
  <c r="H265" i="277"/>
  <c r="H266" i="277"/>
  <c r="H267" i="277"/>
  <c r="H268" i="277"/>
  <c r="H269" i="277"/>
  <c r="H270" i="277"/>
  <c r="H271" i="277"/>
  <c r="H272" i="277"/>
  <c r="E274" i="277"/>
  <c r="F274" i="277"/>
  <c r="G274" i="277"/>
  <c r="H274" i="277" s="1"/>
  <c r="H280" i="277"/>
  <c r="H281" i="277"/>
  <c r="H282" i="277"/>
  <c r="H283" i="277"/>
  <c r="H284" i="277"/>
  <c r="H285" i="277"/>
  <c r="H286" i="277"/>
  <c r="E288" i="277"/>
  <c r="F288" i="277"/>
  <c r="G288" i="277"/>
  <c r="H288" i="277"/>
  <c r="H295" i="277"/>
  <c r="H296" i="277"/>
  <c r="H297" i="277"/>
  <c r="H298" i="277"/>
  <c r="H299" i="277"/>
  <c r="E301" i="277"/>
  <c r="F301" i="277"/>
  <c r="G301" i="277"/>
  <c r="H301" i="277"/>
  <c r="H307" i="277"/>
  <c r="H308" i="277"/>
  <c r="H309" i="277"/>
  <c r="E311" i="277"/>
  <c r="F311" i="277"/>
  <c r="H311" i="277" s="1"/>
  <c r="G311" i="277"/>
  <c r="H329" i="277"/>
  <c r="H330" i="277"/>
  <c r="E331" i="277"/>
  <c r="F331" i="277"/>
  <c r="G331" i="277"/>
  <c r="H331" i="277" s="1"/>
  <c r="H337" i="277"/>
  <c r="H338" i="277"/>
  <c r="H339" i="277"/>
  <c r="H340" i="277"/>
  <c r="H341" i="277"/>
  <c r="H342" i="277"/>
  <c r="H343" i="277"/>
  <c r="H344" i="277"/>
  <c r="H345" i="277"/>
  <c r="E346" i="277"/>
  <c r="F346" i="277"/>
  <c r="G346" i="277"/>
  <c r="H346" i="277" s="1"/>
  <c r="H352" i="277"/>
  <c r="H353" i="277"/>
  <c r="H354" i="277"/>
  <c r="E356" i="277"/>
  <c r="F356" i="277"/>
  <c r="G356" i="277"/>
  <c r="H356" i="277" s="1"/>
  <c r="H362" i="277"/>
  <c r="H363" i="277"/>
  <c r="H364" i="277"/>
  <c r="H365" i="277"/>
  <c r="H366" i="277"/>
  <c r="E367" i="277"/>
  <c r="F367" i="277"/>
  <c r="G367" i="277"/>
  <c r="H367" i="277" s="1"/>
  <c r="H373" i="277"/>
  <c r="H374" i="277"/>
  <c r="H375" i="277"/>
  <c r="H376" i="277"/>
  <c r="E378" i="277"/>
  <c r="F378" i="277"/>
  <c r="G378" i="277"/>
  <c r="H378" i="277" s="1"/>
  <c r="H384" i="277"/>
  <c r="H385" i="277"/>
  <c r="H386" i="277"/>
  <c r="E388" i="277"/>
  <c r="F388" i="277"/>
  <c r="G388" i="277"/>
  <c r="H388" i="277"/>
  <c r="H394" i="277"/>
  <c r="H395" i="277"/>
  <c r="H396" i="277"/>
  <c r="H397" i="277"/>
  <c r="H398" i="277"/>
  <c r="H399" i="277"/>
  <c r="E400" i="277"/>
  <c r="F400" i="277"/>
  <c r="G400" i="277"/>
  <c r="H400" i="277"/>
  <c r="H406" i="277"/>
  <c r="H407" i="277"/>
  <c r="H408" i="277"/>
  <c r="H409" i="277"/>
  <c r="E410" i="277"/>
  <c r="F410" i="277"/>
  <c r="G410" i="277"/>
  <c r="H410" i="277" s="1"/>
  <c r="H416" i="277"/>
  <c r="H417" i="277"/>
  <c r="H418" i="277"/>
  <c r="H419" i="277"/>
  <c r="E420" i="277"/>
  <c r="F420" i="277"/>
  <c r="G420" i="277"/>
  <c r="H420" i="277"/>
  <c r="H426" i="277"/>
  <c r="H427" i="277"/>
  <c r="H428" i="277"/>
  <c r="H429" i="277"/>
  <c r="E430" i="277"/>
  <c r="F430" i="277"/>
  <c r="G430" i="277"/>
  <c r="H430" i="277" s="1"/>
  <c r="H436" i="277"/>
  <c r="H437" i="277"/>
  <c r="H438" i="277"/>
  <c r="H439" i="277"/>
  <c r="E440" i="277"/>
  <c r="F440" i="277"/>
  <c r="G440" i="277"/>
  <c r="H440" i="277" s="1"/>
  <c r="H446" i="277"/>
  <c r="H447" i="277"/>
  <c r="H448" i="277"/>
  <c r="E450" i="277"/>
  <c r="F450" i="277"/>
  <c r="G450" i="277"/>
  <c r="H450" i="277" s="1"/>
  <c r="H456" i="277"/>
  <c r="H457" i="277"/>
  <c r="H458" i="277"/>
  <c r="H459" i="277"/>
  <c r="H460" i="277"/>
  <c r="H461" i="277"/>
  <c r="H462" i="277"/>
  <c r="E464" i="277"/>
  <c r="F464" i="277"/>
  <c r="G464" i="277"/>
  <c r="H464" i="277" s="1"/>
  <c r="H470" i="277"/>
  <c r="H471" i="277"/>
  <c r="H472" i="277"/>
  <c r="H473" i="277"/>
  <c r="H475" i="277"/>
  <c r="H476" i="277"/>
  <c r="H477" i="277"/>
  <c r="H478" i="277"/>
  <c r="H479" i="277"/>
  <c r="E480" i="277"/>
  <c r="F480" i="277"/>
  <c r="H480" i="277" s="1"/>
  <c r="G480" i="277"/>
  <c r="H486" i="277"/>
  <c r="H487" i="277"/>
  <c r="H488" i="277"/>
  <c r="H489" i="277"/>
  <c r="H490" i="277"/>
  <c r="H491" i="277"/>
  <c r="E492" i="277"/>
  <c r="F492" i="277"/>
  <c r="G492" i="277"/>
  <c r="H492" i="277" s="1"/>
  <c r="H498" i="277"/>
  <c r="H499" i="277"/>
  <c r="H501" i="277"/>
  <c r="H502" i="277"/>
  <c r="H503" i="277"/>
  <c r="H504" i="277"/>
  <c r="H505" i="277"/>
  <c r="H506" i="277"/>
  <c r="E507" i="277"/>
  <c r="F507" i="277"/>
  <c r="G507" i="277"/>
  <c r="H507" i="277" s="1"/>
  <c r="H513" i="277"/>
  <c r="H514" i="277"/>
  <c r="H517" i="277"/>
  <c r="H518" i="277"/>
  <c r="H519" i="277"/>
  <c r="H520" i="277"/>
  <c r="H521" i="277"/>
  <c r="E523" i="277"/>
  <c r="F523" i="277"/>
  <c r="G523" i="277"/>
  <c r="H523" i="277"/>
  <c r="H529" i="277"/>
  <c r="H530" i="277"/>
  <c r="H531" i="277"/>
  <c r="E533" i="277"/>
  <c r="F533" i="277"/>
  <c r="G533" i="277"/>
  <c r="H533" i="277" s="1"/>
  <c r="H539" i="277"/>
  <c r="H540" i="277"/>
  <c r="H541" i="277"/>
  <c r="H542" i="277"/>
  <c r="H543" i="277"/>
  <c r="E544" i="277"/>
  <c r="F544" i="277"/>
  <c r="G544" i="277"/>
  <c r="H544" i="277"/>
  <c r="H550" i="277"/>
  <c r="H551" i="277"/>
  <c r="H552" i="277"/>
  <c r="E554" i="277"/>
  <c r="F554" i="277"/>
  <c r="G554" i="277"/>
  <c r="H554" i="277" s="1"/>
  <c r="H560" i="277"/>
  <c r="H561" i="277"/>
  <c r="H562" i="277"/>
  <c r="E564" i="277"/>
  <c r="F564" i="277"/>
  <c r="G564" i="277"/>
  <c r="H564" i="277" s="1"/>
  <c r="H570" i="277"/>
  <c r="H571" i="277"/>
  <c r="H572" i="277"/>
  <c r="H573" i="277"/>
  <c r="H574" i="277"/>
  <c r="H575" i="277"/>
  <c r="H576" i="277"/>
  <c r="H577" i="277"/>
  <c r="E578" i="277"/>
  <c r="F578" i="277"/>
  <c r="G578" i="277"/>
  <c r="H578" i="277" s="1"/>
  <c r="H584" i="277"/>
  <c r="H585" i="277"/>
  <c r="H586" i="277"/>
  <c r="H587" i="277"/>
  <c r="H588" i="277"/>
  <c r="H589" i="277"/>
  <c r="H590" i="277"/>
  <c r="H591" i="277"/>
  <c r="E592" i="277"/>
  <c r="F592" i="277"/>
  <c r="G592" i="277"/>
  <c r="H592" i="277" s="1"/>
  <c r="H598" i="277"/>
  <c r="H599" i="277"/>
  <c r="H600" i="277"/>
  <c r="H601" i="277"/>
  <c r="H602" i="277"/>
  <c r="E603" i="277"/>
  <c r="F603" i="277"/>
  <c r="H603" i="277" s="1"/>
  <c r="G603" i="277"/>
  <c r="E613" i="277"/>
  <c r="F613" i="277"/>
  <c r="G613" i="277"/>
  <c r="J617" i="277"/>
  <c r="K617" i="277"/>
  <c r="E618" i="277"/>
  <c r="E617" i="277" s="1"/>
  <c r="E622" i="277" s="1"/>
  <c r="F618" i="277"/>
  <c r="F617" i="277" s="1"/>
  <c r="F622" i="277" s="1"/>
  <c r="G618" i="277"/>
  <c r="L618" i="277"/>
  <c r="L617" i="277" s="1"/>
  <c r="E619" i="277"/>
  <c r="F619" i="277"/>
  <c r="G619" i="277"/>
  <c r="H619" i="277" s="1"/>
  <c r="E620" i="277"/>
  <c r="F620" i="277"/>
  <c r="G620" i="277"/>
  <c r="D746" i="277"/>
  <c r="H12" i="276"/>
  <c r="H13" i="276"/>
  <c r="H14" i="276"/>
  <c r="H15" i="276"/>
  <c r="E16" i="276"/>
  <c r="F16" i="276"/>
  <c r="G16" i="276"/>
  <c r="H22" i="276"/>
  <c r="H23" i="276"/>
  <c r="H24" i="276"/>
  <c r="H25" i="276"/>
  <c r="E26" i="276"/>
  <c r="F26" i="276"/>
  <c r="G26" i="276"/>
  <c r="H26" i="276" s="1"/>
  <c r="H32" i="276"/>
  <c r="H33" i="276"/>
  <c r="H34" i="276"/>
  <c r="H35" i="276"/>
  <c r="E36" i="276"/>
  <c r="F36" i="276"/>
  <c r="G36" i="276"/>
  <c r="H36" i="276"/>
  <c r="H45" i="276"/>
  <c r="H46" i="276"/>
  <c r="H47" i="276"/>
  <c r="H48" i="276"/>
  <c r="H49" i="276"/>
  <c r="E50" i="276"/>
  <c r="F50" i="276"/>
  <c r="G50" i="276"/>
  <c r="H50" i="276"/>
  <c r="H56" i="276"/>
  <c r="H57" i="276"/>
  <c r="H58" i="276"/>
  <c r="H59" i="276"/>
  <c r="H60" i="276"/>
  <c r="E61" i="276"/>
  <c r="F61" i="276"/>
  <c r="G61" i="276"/>
  <c r="H61" i="276" s="1"/>
  <c r="H67" i="276"/>
  <c r="H68" i="276"/>
  <c r="H69" i="276"/>
  <c r="H70" i="276"/>
  <c r="H71" i="276"/>
  <c r="E72" i="276"/>
  <c r="F72" i="276"/>
  <c r="G72" i="276"/>
  <c r="H72" i="276"/>
  <c r="H78" i="276"/>
  <c r="H79" i="276"/>
  <c r="H80" i="276"/>
  <c r="H81" i="276"/>
  <c r="H82" i="276"/>
  <c r="E83" i="276"/>
  <c r="F83" i="276"/>
  <c r="G83" i="276"/>
  <c r="H83" i="276" s="1"/>
  <c r="H89" i="276"/>
  <c r="H90" i="276"/>
  <c r="H91" i="276"/>
  <c r="H92" i="276"/>
  <c r="H93" i="276"/>
  <c r="E94" i="276"/>
  <c r="F94" i="276"/>
  <c r="G94" i="276"/>
  <c r="H94" i="276"/>
  <c r="H100" i="276"/>
  <c r="H101" i="276"/>
  <c r="H102" i="276"/>
  <c r="H103" i="276"/>
  <c r="H104" i="276"/>
  <c r="E105" i="276"/>
  <c r="F105" i="276"/>
  <c r="G105" i="276"/>
  <c r="H105" i="276"/>
  <c r="E120" i="276"/>
  <c r="F120" i="276"/>
  <c r="G120" i="276"/>
  <c r="K129" i="276"/>
  <c r="L129" i="276"/>
  <c r="E130" i="276"/>
  <c r="E129" i="276" s="1"/>
  <c r="E134" i="276" s="1"/>
  <c r="F130" i="276"/>
  <c r="F129" i="276" s="1"/>
  <c r="F134" i="276" s="1"/>
  <c r="G130" i="276"/>
  <c r="G129" i="276" s="1"/>
  <c r="M130" i="276"/>
  <c r="M129" i="276" s="1"/>
  <c r="E131" i="276"/>
  <c r="F131" i="276"/>
  <c r="G131" i="276"/>
  <c r="H131" i="276" s="1"/>
  <c r="E132" i="276"/>
  <c r="F132" i="276"/>
  <c r="G132" i="276"/>
  <c r="H11" i="275"/>
  <c r="G13" i="275"/>
  <c r="E15" i="275"/>
  <c r="F15" i="275"/>
  <c r="G15" i="275"/>
  <c r="J18" i="275"/>
  <c r="K18" i="275"/>
  <c r="E19" i="275"/>
  <c r="E18" i="275" s="1"/>
  <c r="E23" i="275" s="1"/>
  <c r="F19" i="275"/>
  <c r="F18" i="275" s="1"/>
  <c r="F23" i="275" s="1"/>
  <c r="G19" i="275"/>
  <c r="G18" i="275" s="1"/>
  <c r="G23" i="275" s="1"/>
  <c r="E21" i="275"/>
  <c r="F21" i="275"/>
  <c r="G21" i="275"/>
  <c r="L21" i="275"/>
  <c r="L18" i="275" s="1"/>
  <c r="H16" i="274"/>
  <c r="H19" i="274"/>
  <c r="E22" i="274"/>
  <c r="F22" i="274"/>
  <c r="G22" i="274"/>
  <c r="H22" i="274" s="1"/>
  <c r="H31" i="274"/>
  <c r="H33" i="274"/>
  <c r="H34" i="274"/>
  <c r="E37" i="274"/>
  <c r="F37" i="274"/>
  <c r="G37" i="274"/>
  <c r="H37" i="274" s="1"/>
  <c r="J44" i="274"/>
  <c r="K44" i="274"/>
  <c r="E45" i="274"/>
  <c r="E44" i="274" s="1"/>
  <c r="E49" i="274" s="1"/>
  <c r="F45" i="274"/>
  <c r="F44" i="274" s="1"/>
  <c r="F49" i="274" s="1"/>
  <c r="G45" i="274"/>
  <c r="G44" i="274" s="1"/>
  <c r="L45" i="274"/>
  <c r="L44" i="274" s="1"/>
  <c r="E47" i="274"/>
  <c r="F47" i="274"/>
  <c r="G47" i="274"/>
  <c r="G137" i="291" l="1"/>
  <c r="G142" i="291" s="1"/>
  <c r="H62" i="291"/>
  <c r="R227" i="20"/>
  <c r="E265" i="20"/>
  <c r="T260" i="20" s="1"/>
  <c r="S227" i="20"/>
  <c r="F137" i="291"/>
  <c r="F142" i="291" s="1"/>
  <c r="D265" i="20"/>
  <c r="S225" i="20" s="1"/>
  <c r="I265" i="20"/>
  <c r="R225" i="20"/>
  <c r="E137" i="291"/>
  <c r="E142" i="291" s="1"/>
  <c r="T219" i="20"/>
  <c r="T227" i="20"/>
  <c r="F270" i="20"/>
  <c r="S220" i="20"/>
  <c r="R260" i="20"/>
  <c r="S260" i="20"/>
  <c r="M236" i="20"/>
  <c r="R279" i="20"/>
  <c r="T186" i="20"/>
  <c r="S221" i="20"/>
  <c r="R226" i="20"/>
  <c r="S226" i="20"/>
  <c r="R220" i="20"/>
  <c r="S186" i="20"/>
  <c r="R221" i="20"/>
  <c r="T220" i="20"/>
  <c r="G617" i="277"/>
  <c r="E188" i="20"/>
  <c r="T221" i="20"/>
  <c r="S279" i="20"/>
  <c r="F205" i="20"/>
  <c r="G59" i="288"/>
  <c r="H59" i="288" s="1"/>
  <c r="K236" i="20"/>
  <c r="L236" i="20"/>
  <c r="M238" i="20"/>
  <c r="M237" i="20"/>
  <c r="L238" i="20"/>
  <c r="L237" i="20"/>
  <c r="K238" i="20"/>
  <c r="H683" i="278"/>
  <c r="G688" i="278"/>
  <c r="H688" i="278" s="1"/>
  <c r="G134" i="276"/>
  <c r="H134" i="276" s="1"/>
  <c r="H129" i="276"/>
  <c r="H41" i="292"/>
  <c r="G46" i="292"/>
  <c r="H46" i="292" s="1"/>
  <c r="H140" i="279"/>
  <c r="G145" i="279"/>
  <c r="H145" i="279" s="1"/>
  <c r="H93" i="281"/>
  <c r="G98" i="281"/>
  <c r="H98" i="281" s="1"/>
  <c r="G64" i="282"/>
  <c r="H64" i="282" s="1"/>
  <c r="H59" i="282"/>
  <c r="H44" i="274"/>
  <c r="G49" i="274"/>
  <c r="H49" i="274" s="1"/>
  <c r="H66" i="283"/>
  <c r="G71" i="283"/>
  <c r="H71" i="283" s="1"/>
  <c r="G44" i="284"/>
  <c r="H44" i="284" s="1"/>
  <c r="H39" i="284"/>
  <c r="G71" i="287"/>
  <c r="H71" i="287" s="1"/>
  <c r="H66" i="287"/>
  <c r="H617" i="277"/>
  <c r="G622" i="277"/>
  <c r="H622" i="277" s="1"/>
  <c r="G57" i="280"/>
  <c r="H57" i="280" s="1"/>
  <c r="H52" i="280"/>
  <c r="H35" i="286"/>
  <c r="G40" i="286"/>
  <c r="H40" i="286" s="1"/>
  <c r="H45" i="274"/>
  <c r="H677" i="278"/>
  <c r="H94" i="281"/>
  <c r="H36" i="286"/>
  <c r="H130" i="276"/>
  <c r="H141" i="279"/>
  <c r="H53" i="280"/>
  <c r="H40" i="284"/>
  <c r="H67" i="287"/>
  <c r="H60" i="282"/>
  <c r="H55" i="288"/>
  <c r="H42" i="292"/>
  <c r="H684" i="278"/>
  <c r="T225" i="20" l="1"/>
  <c r="H142" i="291"/>
  <c r="F265" i="20"/>
  <c r="H158" i="20"/>
  <c r="I158" i="20"/>
  <c r="G158" i="20"/>
  <c r="D158" i="20"/>
  <c r="E158" i="20"/>
  <c r="C158" i="20"/>
  <c r="D154" i="20"/>
  <c r="E154" i="20"/>
  <c r="D155" i="20"/>
  <c r="E155" i="20"/>
  <c r="D156" i="20"/>
  <c r="E156" i="20"/>
  <c r="D157" i="20"/>
  <c r="E157" i="20"/>
  <c r="C155" i="20"/>
  <c r="C156" i="20"/>
  <c r="C157" i="20"/>
  <c r="C154" i="20"/>
  <c r="D149" i="20"/>
  <c r="E149" i="20"/>
  <c r="D150" i="20"/>
  <c r="E150" i="20"/>
  <c r="D151" i="20"/>
  <c r="E151" i="20"/>
  <c r="D152" i="20"/>
  <c r="E152" i="20"/>
  <c r="C150" i="20"/>
  <c r="C151" i="20"/>
  <c r="C152" i="20"/>
  <c r="C149" i="20"/>
  <c r="I145" i="20"/>
  <c r="G145" i="20"/>
  <c r="H137" i="20"/>
  <c r="I137" i="20"/>
  <c r="H138" i="20"/>
  <c r="I138" i="20"/>
  <c r="G137" i="20"/>
  <c r="G138" i="20"/>
  <c r="D137" i="20"/>
  <c r="E137" i="20"/>
  <c r="D138" i="20"/>
  <c r="E138" i="20"/>
  <c r="C137" i="20"/>
  <c r="C138" i="20"/>
  <c r="H132" i="20"/>
  <c r="I132" i="20"/>
  <c r="G132" i="20"/>
  <c r="D132" i="20"/>
  <c r="E132" i="20"/>
  <c r="C132" i="20"/>
  <c r="D128" i="20"/>
  <c r="E128" i="20"/>
  <c r="D129" i="20"/>
  <c r="E129" i="20"/>
  <c r="D130" i="20"/>
  <c r="E130" i="20"/>
  <c r="D131" i="20"/>
  <c r="E131" i="20"/>
  <c r="C129" i="20"/>
  <c r="C130" i="20"/>
  <c r="C131" i="20"/>
  <c r="C128" i="20"/>
  <c r="H123" i="20"/>
  <c r="I123" i="20"/>
  <c r="H124" i="20"/>
  <c r="I124" i="20"/>
  <c r="H125" i="20"/>
  <c r="I125" i="20"/>
  <c r="H126" i="20"/>
  <c r="I126" i="20"/>
  <c r="G124" i="20"/>
  <c r="G125" i="20"/>
  <c r="G126" i="20"/>
  <c r="G123" i="20"/>
  <c r="D123" i="20"/>
  <c r="E123" i="20"/>
  <c r="D124" i="20"/>
  <c r="E124" i="20"/>
  <c r="D125" i="20"/>
  <c r="E125" i="20"/>
  <c r="D126" i="20"/>
  <c r="E126" i="20"/>
  <c r="C124" i="20"/>
  <c r="C125" i="20"/>
  <c r="C126" i="20"/>
  <c r="C123" i="20"/>
  <c r="H112" i="20"/>
  <c r="I112" i="20"/>
  <c r="H113" i="20"/>
  <c r="I113" i="20"/>
  <c r="H114" i="20"/>
  <c r="I114" i="20"/>
  <c r="H115" i="20"/>
  <c r="I115" i="20"/>
  <c r="G113" i="20"/>
  <c r="G114" i="20"/>
  <c r="G115" i="20"/>
  <c r="G112" i="20"/>
  <c r="D112" i="20"/>
  <c r="E112" i="20"/>
  <c r="D113" i="20"/>
  <c r="E113" i="20"/>
  <c r="D114" i="20"/>
  <c r="E114" i="20"/>
  <c r="D115" i="20"/>
  <c r="E115" i="20"/>
  <c r="C113" i="20"/>
  <c r="C114" i="20"/>
  <c r="C115" i="20"/>
  <c r="C112" i="20"/>
  <c r="H109" i="20"/>
  <c r="I109" i="20"/>
  <c r="G109" i="20"/>
  <c r="D109" i="20"/>
  <c r="E109" i="20"/>
  <c r="C109" i="20"/>
  <c r="D105" i="20"/>
  <c r="E105" i="20"/>
  <c r="D106" i="20"/>
  <c r="E106" i="20"/>
  <c r="D107" i="20"/>
  <c r="E107" i="20"/>
  <c r="D108" i="20"/>
  <c r="E108" i="20"/>
  <c r="C106" i="20"/>
  <c r="C107" i="20"/>
  <c r="C108" i="20"/>
  <c r="C105" i="20"/>
  <c r="D100" i="20"/>
  <c r="D101" i="20"/>
  <c r="D102" i="20"/>
  <c r="E102" i="20"/>
  <c r="D103" i="20"/>
  <c r="E103" i="20"/>
  <c r="C101" i="20"/>
  <c r="C102" i="20"/>
  <c r="C103" i="20"/>
  <c r="C100" i="20"/>
  <c r="K157" i="20" l="1"/>
  <c r="M157" i="20"/>
  <c r="F158" i="20"/>
  <c r="F109" i="20"/>
  <c r="F132" i="20"/>
  <c r="E122" i="20"/>
  <c r="D122" i="20"/>
  <c r="C122" i="20"/>
  <c r="F131" i="20"/>
  <c r="H93" i="20"/>
  <c r="I93" i="20"/>
  <c r="H94" i="20"/>
  <c r="I94" i="20"/>
  <c r="H95" i="20"/>
  <c r="I95" i="20"/>
  <c r="H96" i="20"/>
  <c r="I96" i="20"/>
  <c r="G94" i="20"/>
  <c r="G95" i="20"/>
  <c r="G96" i="20"/>
  <c r="G93" i="20"/>
  <c r="C96" i="20"/>
  <c r="H88" i="20"/>
  <c r="I88" i="20"/>
  <c r="H90" i="20"/>
  <c r="I90" i="20"/>
  <c r="H91" i="20"/>
  <c r="I91" i="20"/>
  <c r="G88" i="20"/>
  <c r="G89" i="20"/>
  <c r="G90" i="20"/>
  <c r="G91" i="20"/>
  <c r="G87" i="20"/>
  <c r="D88" i="20"/>
  <c r="E88" i="20"/>
  <c r="D90" i="20"/>
  <c r="E90" i="20"/>
  <c r="D91" i="20"/>
  <c r="E91" i="20"/>
  <c r="C88" i="20"/>
  <c r="C89" i="20"/>
  <c r="C90" i="20"/>
  <c r="C91" i="20"/>
  <c r="D80" i="20"/>
  <c r="E80" i="20"/>
  <c r="D81" i="20"/>
  <c r="E81" i="20"/>
  <c r="D83" i="20"/>
  <c r="E83" i="20"/>
  <c r="C81" i="20"/>
  <c r="C82" i="20"/>
  <c r="C83" i="20"/>
  <c r="H75" i="20"/>
  <c r="I75" i="20"/>
  <c r="H76" i="20"/>
  <c r="I76" i="20"/>
  <c r="H78" i="20"/>
  <c r="I78" i="20"/>
  <c r="G76" i="20"/>
  <c r="G78" i="20"/>
  <c r="G75" i="20"/>
  <c r="D75" i="20"/>
  <c r="E75" i="20"/>
  <c r="D76" i="20"/>
  <c r="E76" i="20"/>
  <c r="D78" i="20"/>
  <c r="E78" i="20"/>
  <c r="C76" i="20"/>
  <c r="C77" i="20"/>
  <c r="C78" i="20"/>
  <c r="H73" i="20"/>
  <c r="I73" i="20"/>
  <c r="G73" i="20"/>
  <c r="D73" i="20"/>
  <c r="E73" i="20"/>
  <c r="C71" i="20"/>
  <c r="C72" i="20"/>
  <c r="C73" i="20"/>
  <c r="H65" i="20"/>
  <c r="I65" i="20"/>
  <c r="H66" i="20"/>
  <c r="I66" i="20"/>
  <c r="H67" i="20"/>
  <c r="I67" i="20"/>
  <c r="H68" i="20"/>
  <c r="I68" i="20"/>
  <c r="G65" i="20"/>
  <c r="G66" i="20"/>
  <c r="G67" i="20"/>
  <c r="G68" i="20"/>
  <c r="E65" i="20"/>
  <c r="E66" i="20"/>
  <c r="E67" i="20"/>
  <c r="E68" i="20"/>
  <c r="D65" i="20"/>
  <c r="D66" i="20"/>
  <c r="D67" i="20"/>
  <c r="D68" i="20"/>
  <c r="C65" i="20"/>
  <c r="C66" i="20"/>
  <c r="C67" i="20"/>
  <c r="C68" i="20"/>
  <c r="R108" i="20" l="1"/>
  <c r="G86" i="20"/>
  <c r="H54" i="20"/>
  <c r="I54" i="20"/>
  <c r="H55" i="20"/>
  <c r="I55" i="20"/>
  <c r="H56" i="20"/>
  <c r="I56" i="20"/>
  <c r="G54" i="20"/>
  <c r="G55" i="20"/>
  <c r="G56" i="20"/>
  <c r="E54" i="20"/>
  <c r="E56" i="20"/>
  <c r="D54" i="20"/>
  <c r="D56" i="20"/>
  <c r="C54" i="20"/>
  <c r="C55" i="20"/>
  <c r="C56" i="20"/>
  <c r="G50" i="20"/>
  <c r="H43" i="20"/>
  <c r="I43" i="20"/>
  <c r="G43" i="20"/>
  <c r="I33" i="20"/>
  <c r="I34" i="20"/>
  <c r="I35" i="20"/>
  <c r="H33" i="20"/>
  <c r="H34" i="20"/>
  <c r="H35" i="20"/>
  <c r="G33" i="20"/>
  <c r="G34" i="20"/>
  <c r="G35" i="20"/>
  <c r="H32" i="20"/>
  <c r="I32" i="20"/>
  <c r="G32" i="20"/>
  <c r="E33" i="20"/>
  <c r="E34" i="20"/>
  <c r="E35" i="20"/>
  <c r="D33" i="20"/>
  <c r="D34" i="20"/>
  <c r="D35" i="20"/>
  <c r="D32" i="20"/>
  <c r="E32" i="20"/>
  <c r="C33" i="20"/>
  <c r="C34" i="20"/>
  <c r="C35" i="20"/>
  <c r="C32" i="20"/>
  <c r="H27" i="20"/>
  <c r="I27" i="20"/>
  <c r="G27" i="20"/>
  <c r="E28" i="20"/>
  <c r="E29" i="20"/>
  <c r="E30" i="20"/>
  <c r="D28" i="20"/>
  <c r="D29" i="20"/>
  <c r="D30" i="20"/>
  <c r="C28" i="20"/>
  <c r="C29" i="20"/>
  <c r="C30" i="20"/>
  <c r="D27" i="20"/>
  <c r="E27" i="20"/>
  <c r="C27" i="20"/>
  <c r="I23" i="20"/>
  <c r="I24" i="20"/>
  <c r="I25" i="20"/>
  <c r="H23" i="20"/>
  <c r="H24" i="20"/>
  <c r="H25" i="20"/>
  <c r="H22" i="20"/>
  <c r="I22" i="20"/>
  <c r="G23" i="20"/>
  <c r="G24" i="20"/>
  <c r="G25" i="20"/>
  <c r="G22" i="20"/>
  <c r="E24" i="20"/>
  <c r="E25" i="20"/>
  <c r="D24" i="20"/>
  <c r="D25" i="20"/>
  <c r="C24" i="20"/>
  <c r="C25" i="20"/>
  <c r="H20" i="20"/>
  <c r="I20" i="20"/>
  <c r="G20" i="20"/>
  <c r="E18" i="20"/>
  <c r="D18" i="20"/>
  <c r="C17" i="20"/>
  <c r="C18" i="20"/>
  <c r="I9" i="20"/>
  <c r="I10" i="20"/>
  <c r="I11" i="20"/>
  <c r="I12" i="20"/>
  <c r="H9" i="20"/>
  <c r="H10" i="20"/>
  <c r="H11" i="20"/>
  <c r="H12" i="20"/>
  <c r="G9" i="20"/>
  <c r="G10" i="20"/>
  <c r="G11" i="20"/>
  <c r="G12" i="20"/>
  <c r="H8" i="20"/>
  <c r="I8" i="20"/>
  <c r="G8" i="20"/>
  <c r="E9" i="20"/>
  <c r="E10" i="20"/>
  <c r="E11" i="20"/>
  <c r="E12" i="20"/>
  <c r="D9" i="20"/>
  <c r="D10" i="20"/>
  <c r="D11" i="20"/>
  <c r="C9" i="20"/>
  <c r="C10" i="20"/>
  <c r="C11" i="20"/>
  <c r="C12" i="20"/>
  <c r="E8" i="20"/>
  <c r="C8" i="20"/>
  <c r="F27" i="20" l="1"/>
  <c r="F34" i="20"/>
  <c r="I31" i="20"/>
  <c r="G31" i="20"/>
  <c r="H31" i="20"/>
  <c r="F9" i="20"/>
  <c r="K186" i="9"/>
  <c r="L242" i="54"/>
  <c r="J242" i="54"/>
  <c r="K242" i="54"/>
  <c r="K191" i="9" l="1"/>
  <c r="H50" i="20" s="1"/>
  <c r="K185" i="9"/>
  <c r="K193" i="9" s="1"/>
  <c r="L185" i="9"/>
  <c r="J185" i="9"/>
  <c r="J193" i="9" s="1"/>
  <c r="K53" i="10"/>
  <c r="L53" i="10"/>
  <c r="J53" i="10"/>
  <c r="E34" i="11"/>
  <c r="G34" i="11"/>
  <c r="F34" i="11"/>
  <c r="K40" i="11"/>
  <c r="L40" i="11"/>
  <c r="J40" i="11"/>
  <c r="K23" i="4"/>
  <c r="L23" i="4"/>
  <c r="J23" i="4"/>
  <c r="K75" i="52"/>
  <c r="L75" i="52"/>
  <c r="J75" i="52"/>
  <c r="L241" i="54"/>
  <c r="L250" i="54" s="1"/>
  <c r="G75" i="52"/>
  <c r="E75" i="52"/>
  <c r="F129" i="247"/>
  <c r="G129" i="247"/>
  <c r="E129" i="247"/>
  <c r="H119" i="247"/>
  <c r="G118" i="247"/>
  <c r="G120" i="247" s="1"/>
  <c r="F118" i="247"/>
  <c r="F120" i="247" s="1"/>
  <c r="E118" i="247"/>
  <c r="E120" i="247" s="1"/>
  <c r="H99" i="247"/>
  <c r="G98" i="247"/>
  <c r="G100" i="247" s="1"/>
  <c r="F98" i="247"/>
  <c r="F100" i="247" s="1"/>
  <c r="E98" i="247"/>
  <c r="E100" i="247" s="1"/>
  <c r="E102" i="247" s="1"/>
  <c r="H78" i="247"/>
  <c r="G77" i="247"/>
  <c r="G79" i="247" s="1"/>
  <c r="F77" i="247"/>
  <c r="F79" i="247" s="1"/>
  <c r="E77" i="247"/>
  <c r="E79" i="247" s="1"/>
  <c r="G109" i="247"/>
  <c r="F109" i="247"/>
  <c r="F117" i="247" s="1"/>
  <c r="E109" i="247"/>
  <c r="E117" i="247" s="1"/>
  <c r="H115" i="247"/>
  <c r="H114" i="247"/>
  <c r="H113" i="247"/>
  <c r="H112" i="247"/>
  <c r="H111" i="247"/>
  <c r="H110" i="247"/>
  <c r="F88" i="247"/>
  <c r="F97" i="247" s="1"/>
  <c r="F102" i="247" s="1"/>
  <c r="G88" i="247"/>
  <c r="G97" i="247" s="1"/>
  <c r="G102" i="247" s="1"/>
  <c r="E88" i="247"/>
  <c r="E97" i="247" s="1"/>
  <c r="H95" i="247"/>
  <c r="H89" i="247"/>
  <c r="H96" i="247"/>
  <c r="H94" i="247"/>
  <c r="H93" i="247"/>
  <c r="H92" i="247"/>
  <c r="H91" i="247"/>
  <c r="H90" i="247"/>
  <c r="H120" i="247" l="1"/>
  <c r="H118" i="247"/>
  <c r="H98" i="247"/>
  <c r="H100" i="247"/>
  <c r="H79" i="247"/>
  <c r="H77" i="247"/>
  <c r="H109" i="247"/>
  <c r="G117" i="247"/>
  <c r="H97" i="247"/>
  <c r="H102" i="247"/>
  <c r="H88" i="247"/>
  <c r="G66" i="247"/>
  <c r="F66" i="247"/>
  <c r="E66" i="247"/>
  <c r="H74" i="247"/>
  <c r="H72" i="247"/>
  <c r="H68" i="247"/>
  <c r="H69" i="247"/>
  <c r="H70" i="247"/>
  <c r="H122" i="247" l="1"/>
  <c r="H117" i="247"/>
  <c r="H75" i="247"/>
  <c r="H73" i="247"/>
  <c r="H71" i="247"/>
  <c r="H67" i="247"/>
  <c r="F76" i="247"/>
  <c r="E76" i="247"/>
  <c r="H56" i="247"/>
  <c r="G55" i="247"/>
  <c r="G57" i="247" s="1"/>
  <c r="F55" i="247"/>
  <c r="F57" i="247" s="1"/>
  <c r="E55" i="247"/>
  <c r="E57" i="247" s="1"/>
  <c r="H53" i="247"/>
  <c r="H52" i="247"/>
  <c r="H51" i="247"/>
  <c r="H50" i="247"/>
  <c r="G49" i="247"/>
  <c r="F49" i="247"/>
  <c r="F54" i="247" s="1"/>
  <c r="E49" i="247"/>
  <c r="E54" i="247" s="1"/>
  <c r="F38" i="247"/>
  <c r="G38" i="247"/>
  <c r="G40" i="247" s="1"/>
  <c r="E38" i="247"/>
  <c r="E40" i="247" s="1"/>
  <c r="H39" i="247"/>
  <c r="G28" i="247"/>
  <c r="F28" i="247"/>
  <c r="E28" i="247"/>
  <c r="G162" i="247" l="1"/>
  <c r="F81" i="247"/>
  <c r="F162" i="247"/>
  <c r="E162" i="247"/>
  <c r="E81" i="247"/>
  <c r="H66" i="247"/>
  <c r="G76" i="247"/>
  <c r="H38" i="247"/>
  <c r="H49" i="247"/>
  <c r="E59" i="247"/>
  <c r="H57" i="247"/>
  <c r="F59" i="247"/>
  <c r="G54" i="247"/>
  <c r="H55" i="247"/>
  <c r="F40" i="247"/>
  <c r="H40" i="247" s="1"/>
  <c r="K166" i="247"/>
  <c r="L166" i="247"/>
  <c r="J166" i="247"/>
  <c r="H140" i="247"/>
  <c r="G141" i="247"/>
  <c r="G143" i="247" s="1"/>
  <c r="F141" i="247"/>
  <c r="F143" i="247" s="1"/>
  <c r="F166" i="247" s="1"/>
  <c r="E141" i="247"/>
  <c r="E143" i="247" s="1"/>
  <c r="E166" i="247" s="1"/>
  <c r="E37" i="247"/>
  <c r="E42" i="247" s="1"/>
  <c r="H36" i="247"/>
  <c r="H35" i="247"/>
  <c r="H34" i="247"/>
  <c r="H33" i="247"/>
  <c r="H32" i="247"/>
  <c r="H31" i="247"/>
  <c r="F20" i="247"/>
  <c r="G20" i="247"/>
  <c r="E20" i="247"/>
  <c r="H10" i="247"/>
  <c r="H19" i="247"/>
  <c r="H17" i="247"/>
  <c r="H12" i="247"/>
  <c r="H11" i="247"/>
  <c r="J182" i="246"/>
  <c r="J190" i="246" s="1"/>
  <c r="J183" i="246"/>
  <c r="K183" i="246"/>
  <c r="K182" i="246" s="1"/>
  <c r="L183" i="246"/>
  <c r="L182" i="246" s="1"/>
  <c r="L190" i="246" s="1"/>
  <c r="K188" i="246"/>
  <c r="H145" i="20" s="1"/>
  <c r="L157" i="20" s="1"/>
  <c r="G175" i="246"/>
  <c r="F175" i="246"/>
  <c r="E175" i="246"/>
  <c r="E61" i="246"/>
  <c r="E67" i="246"/>
  <c r="G168" i="246"/>
  <c r="G178" i="246" s="1"/>
  <c r="F168" i="246"/>
  <c r="E168" i="246"/>
  <c r="H161" i="246"/>
  <c r="H162" i="246"/>
  <c r="H163" i="246"/>
  <c r="H167" i="246"/>
  <c r="H166" i="246"/>
  <c r="H165" i="246"/>
  <c r="H164" i="246"/>
  <c r="H160" i="246"/>
  <c r="G154" i="246"/>
  <c r="F154" i="246"/>
  <c r="E154" i="246"/>
  <c r="H153" i="246"/>
  <c r="H152" i="246"/>
  <c r="H151" i="246"/>
  <c r="H150" i="246"/>
  <c r="H149" i="246"/>
  <c r="H137" i="246"/>
  <c r="H138" i="246"/>
  <c r="H139" i="246"/>
  <c r="G143" i="246"/>
  <c r="F143" i="246"/>
  <c r="E143" i="246"/>
  <c r="H142" i="246"/>
  <c r="H141" i="246"/>
  <c r="H140" i="246"/>
  <c r="H136" i="246"/>
  <c r="H135" i="246"/>
  <c r="G129" i="246"/>
  <c r="F129" i="246"/>
  <c r="E129" i="246"/>
  <c r="H128" i="246"/>
  <c r="H127" i="246"/>
  <c r="H126" i="246"/>
  <c r="H125" i="246"/>
  <c r="H124" i="246"/>
  <c r="H123" i="246"/>
  <c r="H112" i="246"/>
  <c r="H113" i="246"/>
  <c r="H114" i="246"/>
  <c r="G117" i="246"/>
  <c r="F117" i="246"/>
  <c r="E117" i="246"/>
  <c r="H116" i="246"/>
  <c r="H115" i="246"/>
  <c r="H111" i="246"/>
  <c r="E91" i="246"/>
  <c r="F91" i="246"/>
  <c r="G91" i="246"/>
  <c r="G89" i="246"/>
  <c r="F89" i="246"/>
  <c r="E89" i="246"/>
  <c r="H88" i="246"/>
  <c r="G86" i="246"/>
  <c r="F86" i="246"/>
  <c r="E86" i="246"/>
  <c r="F84" i="246"/>
  <c r="G84" i="246"/>
  <c r="E84" i="246"/>
  <c r="E82" i="246"/>
  <c r="F82" i="246"/>
  <c r="G82" i="246"/>
  <c r="F79" i="246"/>
  <c r="G79" i="246"/>
  <c r="E79" i="246"/>
  <c r="E72" i="246"/>
  <c r="F72" i="246"/>
  <c r="G72" i="246"/>
  <c r="E103" i="246"/>
  <c r="F56" i="246"/>
  <c r="G56" i="246"/>
  <c r="E56" i="246"/>
  <c r="G54" i="246"/>
  <c r="F54" i="246"/>
  <c r="H52" i="246"/>
  <c r="E50" i="246"/>
  <c r="F50" i="246"/>
  <c r="G50" i="246"/>
  <c r="H48" i="246"/>
  <c r="F47" i="246"/>
  <c r="G47" i="246"/>
  <c r="H46" i="246"/>
  <c r="F45" i="246"/>
  <c r="G45" i="246"/>
  <c r="E43" i="246"/>
  <c r="F43" i="246"/>
  <c r="G43" i="246"/>
  <c r="G41" i="246"/>
  <c r="F41" i="246"/>
  <c r="E41" i="246"/>
  <c r="E38" i="246"/>
  <c r="G35" i="246"/>
  <c r="F35" i="246"/>
  <c r="E35" i="246"/>
  <c r="F101" i="246"/>
  <c r="F103" i="246" s="1"/>
  <c r="G101" i="246"/>
  <c r="G103" i="246" s="1"/>
  <c r="F33" i="246"/>
  <c r="G33" i="246"/>
  <c r="E33" i="246"/>
  <c r="G30" i="246"/>
  <c r="F30" i="246"/>
  <c r="H31" i="246"/>
  <c r="H32" i="246"/>
  <c r="E28" i="246"/>
  <c r="F28" i="246"/>
  <c r="G28" i="246"/>
  <c r="F26" i="246"/>
  <c r="G26" i="246"/>
  <c r="F21" i="246"/>
  <c r="G21" i="246"/>
  <c r="E18" i="246"/>
  <c r="F18" i="246"/>
  <c r="G18" i="246"/>
  <c r="F16" i="246"/>
  <c r="G16" i="246"/>
  <c r="F14" i="246"/>
  <c r="G14" i="246"/>
  <c r="G12" i="246"/>
  <c r="F12" i="246"/>
  <c r="E12" i="246"/>
  <c r="H11" i="246"/>
  <c r="G10" i="246"/>
  <c r="F10" i="246"/>
  <c r="E178" i="246" l="1"/>
  <c r="F178" i="246"/>
  <c r="G81" i="247"/>
  <c r="H81" i="247"/>
  <c r="H76" i="247"/>
  <c r="H59" i="247"/>
  <c r="H54" i="247"/>
  <c r="G166" i="247"/>
  <c r="H166" i="247" s="1"/>
  <c r="H143" i="247"/>
  <c r="H141" i="247"/>
  <c r="K190" i="246"/>
  <c r="G188" i="246"/>
  <c r="E145" i="20" s="1"/>
  <c r="E188" i="246"/>
  <c r="C145" i="20" s="1"/>
  <c r="R152" i="20" s="1"/>
  <c r="H45" i="246"/>
  <c r="H168" i="246"/>
  <c r="H154" i="246"/>
  <c r="H86" i="246"/>
  <c r="H47" i="246"/>
  <c r="H143" i="246"/>
  <c r="H129" i="246"/>
  <c r="H117" i="246"/>
  <c r="H30" i="246"/>
  <c r="H10" i="246"/>
  <c r="H43" i="242"/>
  <c r="H44" i="242"/>
  <c r="H45" i="242"/>
  <c r="T152" i="20" l="1"/>
  <c r="H178" i="246"/>
  <c r="F188" i="246"/>
  <c r="D145" i="20" s="1"/>
  <c r="S152" i="20" s="1"/>
  <c r="F171" i="245"/>
  <c r="G171" i="245"/>
  <c r="E171" i="245"/>
  <c r="E173" i="245" s="1"/>
  <c r="E178" i="245" s="1"/>
  <c r="C136" i="20" s="1"/>
  <c r="H170" i="245"/>
  <c r="G169" i="245"/>
  <c r="H169" i="245" s="1"/>
  <c r="F169" i="245"/>
  <c r="H168" i="245"/>
  <c r="G167" i="245"/>
  <c r="H167" i="245" s="1"/>
  <c r="F167" i="245"/>
  <c r="E165" i="245"/>
  <c r="F165" i="245"/>
  <c r="G165" i="245"/>
  <c r="E163" i="245"/>
  <c r="F163" i="245"/>
  <c r="G163" i="245"/>
  <c r="F161" i="245"/>
  <c r="G161" i="245"/>
  <c r="E159" i="245"/>
  <c r="F159" i="245"/>
  <c r="G159" i="245"/>
  <c r="E157" i="245"/>
  <c r="F157" i="245"/>
  <c r="G157" i="245"/>
  <c r="H156" i="245"/>
  <c r="G155" i="245"/>
  <c r="H155" i="245" s="1"/>
  <c r="F155" i="245"/>
  <c r="F153" i="245"/>
  <c r="G153" i="245"/>
  <c r="E151" i="245"/>
  <c r="F151" i="245"/>
  <c r="G151" i="245"/>
  <c r="E149" i="245"/>
  <c r="F149" i="245"/>
  <c r="G149" i="245"/>
  <c r="H142" i="245"/>
  <c r="G141" i="245"/>
  <c r="H141" i="245" s="1"/>
  <c r="F141" i="245"/>
  <c r="E139" i="245"/>
  <c r="F139" i="245"/>
  <c r="G139" i="245"/>
  <c r="H138" i="245"/>
  <c r="F137" i="245"/>
  <c r="G137" i="245"/>
  <c r="H137" i="245" s="1"/>
  <c r="E135" i="245"/>
  <c r="F135" i="245"/>
  <c r="G135" i="245"/>
  <c r="H134" i="245"/>
  <c r="E133" i="245"/>
  <c r="F133" i="245"/>
  <c r="G133" i="245"/>
  <c r="H132" i="245"/>
  <c r="G131" i="245"/>
  <c r="H131" i="245" s="1"/>
  <c r="F131" i="245"/>
  <c r="H130" i="245"/>
  <c r="E129" i="245"/>
  <c r="F129" i="245"/>
  <c r="G129" i="245"/>
  <c r="H128" i="245"/>
  <c r="E127" i="245"/>
  <c r="F127" i="245"/>
  <c r="G127" i="245"/>
  <c r="E125" i="245"/>
  <c r="F125" i="245"/>
  <c r="G125" i="245"/>
  <c r="F123" i="245"/>
  <c r="G123" i="245"/>
  <c r="E123" i="245"/>
  <c r="E121" i="245"/>
  <c r="F121" i="245"/>
  <c r="G121" i="245"/>
  <c r="H120" i="245"/>
  <c r="G119" i="245"/>
  <c r="H119" i="245" s="1"/>
  <c r="F119" i="245"/>
  <c r="E117" i="245"/>
  <c r="F117" i="245"/>
  <c r="G117" i="245"/>
  <c r="H116" i="245"/>
  <c r="G115" i="245"/>
  <c r="F115" i="245"/>
  <c r="E113" i="245"/>
  <c r="F113" i="245"/>
  <c r="G113" i="245"/>
  <c r="H112" i="245"/>
  <c r="G111" i="245"/>
  <c r="H111" i="245" s="1"/>
  <c r="F111" i="245"/>
  <c r="E111" i="245"/>
  <c r="E105" i="245"/>
  <c r="E109" i="245"/>
  <c r="F109" i="245"/>
  <c r="G109" i="245"/>
  <c r="G107" i="245"/>
  <c r="F107" i="245"/>
  <c r="G105" i="245"/>
  <c r="F105" i="245"/>
  <c r="F103" i="245"/>
  <c r="G103" i="245"/>
  <c r="E103" i="245"/>
  <c r="F101" i="245"/>
  <c r="G101" i="245"/>
  <c r="E101" i="245"/>
  <c r="H84" i="245"/>
  <c r="H83" i="245"/>
  <c r="G82" i="245"/>
  <c r="F82" i="245"/>
  <c r="E80" i="245"/>
  <c r="F80" i="245"/>
  <c r="G80" i="245"/>
  <c r="H79" i="245"/>
  <c r="F78" i="245"/>
  <c r="G78" i="245"/>
  <c r="H77" i="245"/>
  <c r="G76" i="245"/>
  <c r="F76" i="245"/>
  <c r="F74" i="245"/>
  <c r="G74" i="245"/>
  <c r="F72" i="245"/>
  <c r="G72" i="245"/>
  <c r="E72" i="245"/>
  <c r="E70" i="245"/>
  <c r="F70" i="245"/>
  <c r="G70" i="245"/>
  <c r="G68" i="245"/>
  <c r="F68" i="245"/>
  <c r="E68" i="245"/>
  <c r="F66" i="245"/>
  <c r="G66" i="245"/>
  <c r="G64" i="245"/>
  <c r="F64" i="245"/>
  <c r="E64" i="245"/>
  <c r="G62" i="245"/>
  <c r="F62" i="245"/>
  <c r="E62" i="245"/>
  <c r="H63" i="245"/>
  <c r="G60" i="245"/>
  <c r="F60" i="245"/>
  <c r="H61" i="245"/>
  <c r="H59" i="245"/>
  <c r="G58" i="245"/>
  <c r="F58" i="245"/>
  <c r="F55" i="245"/>
  <c r="G55" i="245"/>
  <c r="H56" i="245"/>
  <c r="E47" i="245"/>
  <c r="F47" i="245"/>
  <c r="G47" i="245"/>
  <c r="F45" i="245"/>
  <c r="G45" i="245"/>
  <c r="G43" i="245"/>
  <c r="F43" i="245"/>
  <c r="G41" i="245"/>
  <c r="F41" i="245"/>
  <c r="H42" i="245"/>
  <c r="H44" i="245"/>
  <c r="H46" i="245"/>
  <c r="G39" i="245"/>
  <c r="F39" i="245"/>
  <c r="E39" i="245"/>
  <c r="E37" i="245"/>
  <c r="F37" i="245"/>
  <c r="G37" i="245"/>
  <c r="G35" i="245"/>
  <c r="F35" i="245"/>
  <c r="G33" i="245"/>
  <c r="F33" i="245"/>
  <c r="H34" i="245"/>
  <c r="E31" i="245"/>
  <c r="F31" i="245"/>
  <c r="G31" i="245"/>
  <c r="G29" i="245"/>
  <c r="F29" i="245"/>
  <c r="E29" i="245"/>
  <c r="G27" i="245"/>
  <c r="F27" i="245"/>
  <c r="H28" i="245"/>
  <c r="H26" i="245"/>
  <c r="G25" i="245"/>
  <c r="F25" i="245"/>
  <c r="E23" i="245"/>
  <c r="F23" i="245"/>
  <c r="G23" i="245"/>
  <c r="G21" i="245"/>
  <c r="F21" i="245"/>
  <c r="H22" i="245"/>
  <c r="H20" i="245"/>
  <c r="G19" i="245"/>
  <c r="F19" i="245"/>
  <c r="F17" i="245"/>
  <c r="G17" i="245"/>
  <c r="E17" i="245"/>
  <c r="H18" i="245"/>
  <c r="F15" i="245"/>
  <c r="G15" i="245"/>
  <c r="G13" i="245"/>
  <c r="F13" i="245"/>
  <c r="G11" i="245"/>
  <c r="F11" i="245"/>
  <c r="L188" i="242"/>
  <c r="K188" i="242"/>
  <c r="J188" i="242"/>
  <c r="F185" i="242"/>
  <c r="G185" i="242"/>
  <c r="E185" i="242"/>
  <c r="F184" i="242"/>
  <c r="G184" i="242"/>
  <c r="E184" i="242"/>
  <c r="F145" i="20" l="1"/>
  <c r="F173" i="245"/>
  <c r="F178" i="245" s="1"/>
  <c r="D136" i="20" s="1"/>
  <c r="H17" i="245"/>
  <c r="G173" i="245"/>
  <c r="G178" i="245" s="1"/>
  <c r="E136" i="20" s="1"/>
  <c r="H115" i="245"/>
  <c r="H133" i="245"/>
  <c r="H188" i="246"/>
  <c r="H127" i="245"/>
  <c r="H129" i="245"/>
  <c r="F90" i="245"/>
  <c r="F183" i="245" s="1"/>
  <c r="E90" i="245"/>
  <c r="E183" i="245" s="1"/>
  <c r="G90" i="245"/>
  <c r="G183" i="245" s="1"/>
  <c r="H76" i="245"/>
  <c r="H25" i="245"/>
  <c r="H27" i="245"/>
  <c r="H43" i="245"/>
  <c r="H82" i="245"/>
  <c r="H58" i="245"/>
  <c r="H19" i="245"/>
  <c r="H62" i="245"/>
  <c r="H60" i="245"/>
  <c r="H55" i="245"/>
  <c r="H45" i="245"/>
  <c r="H41" i="245"/>
  <c r="H33" i="245"/>
  <c r="H21" i="245"/>
  <c r="F186" i="242"/>
  <c r="G186" i="242"/>
  <c r="E186" i="242"/>
  <c r="L177" i="242"/>
  <c r="G26" i="242"/>
  <c r="F26" i="242"/>
  <c r="E26" i="242"/>
  <c r="K177" i="242"/>
  <c r="J177" i="242"/>
  <c r="E188" i="242"/>
  <c r="E172" i="242"/>
  <c r="G170" i="242"/>
  <c r="F170" i="242"/>
  <c r="E170" i="242"/>
  <c r="H169" i="242"/>
  <c r="G163" i="242"/>
  <c r="F163" i="242"/>
  <c r="E163" i="242"/>
  <c r="H162" i="242"/>
  <c r="G156" i="242"/>
  <c r="F156" i="242"/>
  <c r="E156" i="242"/>
  <c r="H155" i="242"/>
  <c r="H154" i="242"/>
  <c r="G148" i="242"/>
  <c r="F148" i="242"/>
  <c r="E148" i="242"/>
  <c r="H147" i="242"/>
  <c r="H146" i="242"/>
  <c r="H145" i="242"/>
  <c r="G139" i="242"/>
  <c r="F139" i="242"/>
  <c r="E139" i="242"/>
  <c r="H137" i="242"/>
  <c r="H138" i="242"/>
  <c r="H136" i="242"/>
  <c r="H128" i="242"/>
  <c r="G130" i="242"/>
  <c r="F130" i="242"/>
  <c r="E130" i="242"/>
  <c r="H129" i="242"/>
  <c r="H121" i="242"/>
  <c r="G122" i="242"/>
  <c r="F122" i="242"/>
  <c r="E122" i="242"/>
  <c r="G114" i="242"/>
  <c r="F114" i="242"/>
  <c r="E114" i="242"/>
  <c r="H112" i="242"/>
  <c r="H111" i="242"/>
  <c r="H104" i="242"/>
  <c r="G105" i="242"/>
  <c r="F105" i="242"/>
  <c r="E105" i="242"/>
  <c r="H103" i="242"/>
  <c r="H102" i="242"/>
  <c r="H101" i="242"/>
  <c r="G95" i="242"/>
  <c r="F95" i="242"/>
  <c r="E95" i="242"/>
  <c r="H93" i="242"/>
  <c r="H92" i="242"/>
  <c r="H84" i="242"/>
  <c r="H85" i="242"/>
  <c r="H83" i="242"/>
  <c r="G86" i="242"/>
  <c r="G172" i="242" s="1"/>
  <c r="G188" i="242" s="1"/>
  <c r="F86" i="242"/>
  <c r="F172" i="242" s="1"/>
  <c r="F188" i="242" s="1"/>
  <c r="E86" i="242"/>
  <c r="E39" i="242"/>
  <c r="H42" i="242"/>
  <c r="G41" i="242"/>
  <c r="F41" i="242"/>
  <c r="F39" i="242" s="1"/>
  <c r="H40" i="242"/>
  <c r="H172" i="242" l="1"/>
  <c r="H170" i="242"/>
  <c r="H163" i="242"/>
  <c r="H86" i="242"/>
  <c r="H156" i="242"/>
  <c r="H148" i="242"/>
  <c r="H139" i="242"/>
  <c r="H130" i="242"/>
  <c r="H41" i="242"/>
  <c r="H122" i="242"/>
  <c r="H114" i="242"/>
  <c r="H105" i="242"/>
  <c r="H95" i="242"/>
  <c r="G39" i="242"/>
  <c r="H39" i="242" s="1"/>
  <c r="G70" i="242"/>
  <c r="F70" i="242"/>
  <c r="E69" i="242"/>
  <c r="G66" i="242"/>
  <c r="G69" i="242" s="1"/>
  <c r="F66" i="242"/>
  <c r="F69" i="242" s="1"/>
  <c r="E59" i="242"/>
  <c r="G56" i="242"/>
  <c r="G59" i="242" s="1"/>
  <c r="F56" i="242"/>
  <c r="F59" i="242" s="1"/>
  <c r="G43" i="242"/>
  <c r="F43" i="242"/>
  <c r="F46" i="242" s="1"/>
  <c r="F35" i="242"/>
  <c r="G35" i="242"/>
  <c r="E35" i="242"/>
  <c r="E179" i="242"/>
  <c r="F20" i="242"/>
  <c r="G20" i="242"/>
  <c r="E20" i="242"/>
  <c r="G15" i="242"/>
  <c r="F15" i="242"/>
  <c r="F71" i="241"/>
  <c r="G71" i="241"/>
  <c r="E71" i="241"/>
  <c r="F61" i="241"/>
  <c r="G61" i="241"/>
  <c r="E61" i="241"/>
  <c r="G59" i="241"/>
  <c r="F59" i="241"/>
  <c r="E59" i="241"/>
  <c r="G52" i="241"/>
  <c r="F52" i="241"/>
  <c r="E52" i="241"/>
  <c r="G45" i="241"/>
  <c r="F45" i="241"/>
  <c r="E45" i="241"/>
  <c r="G38" i="241"/>
  <c r="F38" i="241"/>
  <c r="E38" i="241"/>
  <c r="G31" i="241"/>
  <c r="F31" i="241"/>
  <c r="E31" i="241"/>
  <c r="F24" i="241"/>
  <c r="G24" i="241"/>
  <c r="E24" i="241"/>
  <c r="F13" i="241"/>
  <c r="G13" i="241"/>
  <c r="E13" i="241"/>
  <c r="H12" i="241"/>
  <c r="G46" i="242" l="1"/>
  <c r="H46" i="242" s="1"/>
  <c r="F112" i="240"/>
  <c r="E112" i="240"/>
  <c r="K106" i="240"/>
  <c r="K100" i="240"/>
  <c r="K26" i="240"/>
  <c r="K99" i="240"/>
  <c r="K15" i="240"/>
  <c r="L100" i="240"/>
  <c r="L99" i="240"/>
  <c r="L26" i="240"/>
  <c r="L15" i="240"/>
  <c r="F15" i="240"/>
  <c r="G15" i="240"/>
  <c r="E15" i="240"/>
  <c r="L92" i="240"/>
  <c r="L110" i="240" s="1"/>
  <c r="K110" i="240"/>
  <c r="J110" i="240"/>
  <c r="O107" i="240"/>
  <c r="N107" i="240"/>
  <c r="G90" i="240"/>
  <c r="F90" i="240"/>
  <c r="E90" i="240"/>
  <c r="H89" i="240"/>
  <c r="E38" i="240"/>
  <c r="E107" i="240" s="1"/>
  <c r="G35" i="240"/>
  <c r="G38" i="240" s="1"/>
  <c r="G107" i="240" s="1"/>
  <c r="F35" i="240"/>
  <c r="F38" i="240" s="1"/>
  <c r="F107" i="240" s="1"/>
  <c r="F21" i="240"/>
  <c r="G21" i="240"/>
  <c r="F51" i="240"/>
  <c r="G51" i="240"/>
  <c r="F49" i="240"/>
  <c r="G49" i="240"/>
  <c r="E49" i="240"/>
  <c r="F53" i="240"/>
  <c r="G53" i="240"/>
  <c r="H25" i="240"/>
  <c r="G23" i="240"/>
  <c r="F23" i="240"/>
  <c r="E23" i="240"/>
  <c r="H75" i="240"/>
  <c r="F69" i="240"/>
  <c r="G69" i="240"/>
  <c r="E69" i="240"/>
  <c r="G83" i="240"/>
  <c r="F83" i="240"/>
  <c r="E83" i="240"/>
  <c r="H82" i="240"/>
  <c r="G76" i="240"/>
  <c r="F76" i="240"/>
  <c r="E76" i="240"/>
  <c r="H68" i="240"/>
  <c r="H67" i="240"/>
  <c r="H66" i="240"/>
  <c r="H65" i="240"/>
  <c r="L473" i="239"/>
  <c r="I89" i="20" s="1"/>
  <c r="K473" i="239"/>
  <c r="H89" i="20" s="1"/>
  <c r="J40" i="239"/>
  <c r="K58" i="239"/>
  <c r="L58" i="239"/>
  <c r="L63" i="239" s="1"/>
  <c r="K56" i="239"/>
  <c r="L56" i="239"/>
  <c r="K54" i="239"/>
  <c r="L54" i="239"/>
  <c r="L52" i="239"/>
  <c r="K52" i="239"/>
  <c r="K63" i="239" s="1"/>
  <c r="K50" i="239"/>
  <c r="L50" i="239"/>
  <c r="L48" i="239"/>
  <c r="K48" i="239"/>
  <c r="K45" i="239"/>
  <c r="L45" i="239"/>
  <c r="L43" i="239"/>
  <c r="K43" i="239"/>
  <c r="L40" i="239"/>
  <c r="L471" i="239" s="1"/>
  <c r="I87" i="20" s="1"/>
  <c r="K40" i="239"/>
  <c r="K471" i="239" s="1"/>
  <c r="H87" i="20" s="1"/>
  <c r="K36" i="239"/>
  <c r="L36" i="239"/>
  <c r="J36" i="239"/>
  <c r="J33" i="239"/>
  <c r="J63" i="239" s="1"/>
  <c r="K33" i="239"/>
  <c r="L33" i="239"/>
  <c r="L31" i="239"/>
  <c r="K31" i="239"/>
  <c r="L29" i="239"/>
  <c r="K29" i="239"/>
  <c r="K27" i="239"/>
  <c r="L27" i="239"/>
  <c r="K22" i="239"/>
  <c r="L22" i="239"/>
  <c r="J22" i="239"/>
  <c r="L19" i="239"/>
  <c r="K19" i="239"/>
  <c r="L12" i="239"/>
  <c r="K12" i="239"/>
  <c r="L16" i="239"/>
  <c r="K16" i="239"/>
  <c r="F92" i="240" l="1"/>
  <c r="F110" i="240" s="1"/>
  <c r="E92" i="240"/>
  <c r="E110" i="240" s="1"/>
  <c r="G92" i="240"/>
  <c r="G110" i="240" s="1"/>
  <c r="H110" i="240" s="1"/>
  <c r="H107" i="240"/>
  <c r="H92" i="240"/>
  <c r="H90" i="240"/>
  <c r="G55" i="240"/>
  <c r="H23" i="240"/>
  <c r="F55" i="240"/>
  <c r="H83" i="240"/>
  <c r="H69" i="240"/>
  <c r="H76" i="240"/>
  <c r="L392" i="239"/>
  <c r="L391" i="239"/>
  <c r="L375" i="239"/>
  <c r="L154" i="239"/>
  <c r="K483" i="239"/>
  <c r="H97" i="20" s="1"/>
  <c r="L483" i="239"/>
  <c r="I97" i="20" s="1"/>
  <c r="J483" i="239"/>
  <c r="G97" i="20" s="1"/>
  <c r="G12" i="239"/>
  <c r="F12" i="239"/>
  <c r="E478" i="239"/>
  <c r="E479" i="239"/>
  <c r="C94" i="20" s="1"/>
  <c r="E480" i="239"/>
  <c r="C95" i="20" s="1"/>
  <c r="R107" i="20" s="1"/>
  <c r="E477" i="239" l="1"/>
  <c r="C93" i="20"/>
  <c r="R106" i="20"/>
  <c r="R113" i="20"/>
  <c r="F57" i="240"/>
  <c r="G57" i="240"/>
  <c r="G473" i="239"/>
  <c r="E89" i="20" s="1"/>
  <c r="F473" i="239"/>
  <c r="D89" i="20" s="1"/>
  <c r="E152" i="239"/>
  <c r="J395" i="239" s="1"/>
  <c r="G461" i="239"/>
  <c r="F461" i="239"/>
  <c r="E461" i="239"/>
  <c r="H460" i="239"/>
  <c r="H459" i="239"/>
  <c r="H458" i="239"/>
  <c r="H456" i="239"/>
  <c r="F450" i="239"/>
  <c r="G450" i="239"/>
  <c r="E450" i="239"/>
  <c r="H448" i="239"/>
  <c r="H442" i="239"/>
  <c r="H443" i="239"/>
  <c r="H445" i="239"/>
  <c r="H447" i="239"/>
  <c r="H446" i="239"/>
  <c r="H434" i="239"/>
  <c r="H433" i="239"/>
  <c r="H422" i="239"/>
  <c r="H424" i="239"/>
  <c r="H425" i="239"/>
  <c r="H406" i="239"/>
  <c r="H403" i="239"/>
  <c r="G416" i="239"/>
  <c r="F416" i="239"/>
  <c r="E416" i="239"/>
  <c r="H415" i="239"/>
  <c r="G408" i="239"/>
  <c r="F408" i="239"/>
  <c r="E408" i="239"/>
  <c r="H407" i="239"/>
  <c r="H405" i="239"/>
  <c r="H402" i="239"/>
  <c r="H401" i="239"/>
  <c r="G147" i="239"/>
  <c r="G479" i="239" s="1"/>
  <c r="E94" i="20" s="1"/>
  <c r="F147" i="239"/>
  <c r="F479" i="239" s="1"/>
  <c r="D94" i="20" s="1"/>
  <c r="H148" i="239"/>
  <c r="G384" i="239"/>
  <c r="F384" i="239"/>
  <c r="H385" i="239"/>
  <c r="G368" i="239"/>
  <c r="F368" i="239"/>
  <c r="H369" i="239"/>
  <c r="H140" i="239"/>
  <c r="G139" i="239"/>
  <c r="F139" i="239"/>
  <c r="G478" i="239" l="1"/>
  <c r="E93" i="20" s="1"/>
  <c r="F478" i="239"/>
  <c r="D93" i="20" s="1"/>
  <c r="E464" i="239"/>
  <c r="E483" i="239" s="1"/>
  <c r="C97" i="20" s="1"/>
  <c r="F464" i="239"/>
  <c r="F483" i="239" s="1"/>
  <c r="D97" i="20" s="1"/>
  <c r="G464" i="239"/>
  <c r="H450" i="239"/>
  <c r="H139" i="239"/>
  <c r="H461" i="239"/>
  <c r="H436" i="239"/>
  <c r="H368" i="239"/>
  <c r="H427" i="239"/>
  <c r="H416" i="239"/>
  <c r="H408" i="239"/>
  <c r="H147" i="239"/>
  <c r="H384" i="239"/>
  <c r="H464" i="239" l="1"/>
  <c r="G483" i="239"/>
  <c r="H483" i="239" l="1"/>
  <c r="E97" i="20"/>
  <c r="F97" i="20" s="1"/>
  <c r="E391" i="239"/>
  <c r="G389" i="239"/>
  <c r="F389" i="239"/>
  <c r="G373" i="239"/>
  <c r="F373" i="239"/>
  <c r="G370" i="239"/>
  <c r="G375" i="239" s="1"/>
  <c r="F370" i="239"/>
  <c r="F375" i="239" s="1"/>
  <c r="E359" i="239"/>
  <c r="G357" i="239"/>
  <c r="G359" i="239" s="1"/>
  <c r="F357" i="239"/>
  <c r="F359" i="239" s="1"/>
  <c r="E348" i="239"/>
  <c r="G346" i="239"/>
  <c r="G348" i="239" s="1"/>
  <c r="F346" i="239"/>
  <c r="F348" i="239" s="1"/>
  <c r="E337" i="239"/>
  <c r="E339" i="239" s="1"/>
  <c r="G335" i="239"/>
  <c r="G337" i="239" s="1"/>
  <c r="G339" i="239" s="1"/>
  <c r="F335" i="239"/>
  <c r="F337" i="239" s="1"/>
  <c r="F339" i="239" s="1"/>
  <c r="E326" i="239"/>
  <c r="G324" i="239"/>
  <c r="G326" i="239" s="1"/>
  <c r="F324" i="239"/>
  <c r="F326" i="239" s="1"/>
  <c r="E315" i="239"/>
  <c r="E317" i="239" s="1"/>
  <c r="G313" i="239"/>
  <c r="G315" i="239" s="1"/>
  <c r="G317" i="239" s="1"/>
  <c r="F313" i="239"/>
  <c r="F315" i="239" s="1"/>
  <c r="F317" i="239" s="1"/>
  <c r="E304" i="239"/>
  <c r="G302" i="239"/>
  <c r="G304" i="239" s="1"/>
  <c r="F302" i="239"/>
  <c r="F304" i="239" s="1"/>
  <c r="E293" i="239"/>
  <c r="G291" i="239"/>
  <c r="G293" i="239" s="1"/>
  <c r="F291" i="239"/>
  <c r="F293" i="239" s="1"/>
  <c r="E282" i="239"/>
  <c r="E284" i="239" s="1"/>
  <c r="G280" i="239"/>
  <c r="G282" i="239" s="1"/>
  <c r="G284" i="239" s="1"/>
  <c r="F280" i="239"/>
  <c r="F282" i="239" s="1"/>
  <c r="F284" i="239" s="1"/>
  <c r="E271" i="239"/>
  <c r="G269" i="239"/>
  <c r="G271" i="239" s="1"/>
  <c r="F269" i="239"/>
  <c r="F271" i="239" s="1"/>
  <c r="E260" i="239"/>
  <c r="F258" i="239"/>
  <c r="F260" i="239" s="1"/>
  <c r="G258" i="239"/>
  <c r="G260" i="239" s="1"/>
  <c r="F247" i="239"/>
  <c r="G247" i="239"/>
  <c r="E235" i="239"/>
  <c r="E237" i="239" s="1"/>
  <c r="G233" i="239"/>
  <c r="G235" i="239" s="1"/>
  <c r="G237" i="239" s="1"/>
  <c r="F233" i="239"/>
  <c r="F235" i="239" s="1"/>
  <c r="F237" i="239" s="1"/>
  <c r="E224" i="239"/>
  <c r="F222" i="239"/>
  <c r="G222" i="239"/>
  <c r="E210" i="239"/>
  <c r="F208" i="239"/>
  <c r="G208" i="239"/>
  <c r="G205" i="239"/>
  <c r="F205" i="239"/>
  <c r="E196" i="239"/>
  <c r="G194" i="239"/>
  <c r="G196" i="239" s="1"/>
  <c r="F194" i="239"/>
  <c r="F196" i="239" s="1"/>
  <c r="E185" i="239"/>
  <c r="G183" i="239"/>
  <c r="G185" i="239" s="1"/>
  <c r="F183" i="239"/>
  <c r="F185" i="239" s="1"/>
  <c r="E174" i="239"/>
  <c r="E393" i="239" l="1"/>
  <c r="F210" i="239"/>
  <c r="G210" i="239"/>
  <c r="E163" i="239"/>
  <c r="G161" i="239"/>
  <c r="G163" i="239" s="1"/>
  <c r="F161" i="239"/>
  <c r="F163" i="239" s="1"/>
  <c r="G149" i="239"/>
  <c r="G481" i="239" s="1"/>
  <c r="F149" i="239"/>
  <c r="F481" i="239" s="1"/>
  <c r="D96" i="20" s="1"/>
  <c r="S108" i="20" s="1"/>
  <c r="H150" i="239"/>
  <c r="H151" i="239"/>
  <c r="G144" i="239"/>
  <c r="F144" i="239"/>
  <c r="G141" i="239"/>
  <c r="F141" i="239"/>
  <c r="E130" i="239"/>
  <c r="G128" i="239"/>
  <c r="G130" i="239" s="1"/>
  <c r="F128" i="239"/>
  <c r="F130" i="239" s="1"/>
  <c r="E119" i="239"/>
  <c r="G117" i="239"/>
  <c r="G119" i="239" s="1"/>
  <c r="F117" i="239"/>
  <c r="F119" i="239" s="1"/>
  <c r="E108" i="239"/>
  <c r="E110" i="239" s="1"/>
  <c r="G106" i="239"/>
  <c r="G108" i="239" s="1"/>
  <c r="F106" i="239"/>
  <c r="F108" i="239" s="1"/>
  <c r="E96" i="239"/>
  <c r="G94" i="239"/>
  <c r="F94" i="239"/>
  <c r="E85" i="239"/>
  <c r="G83" i="239"/>
  <c r="G85" i="239" s="1"/>
  <c r="F83" i="239"/>
  <c r="F85" i="239" s="1"/>
  <c r="E74" i="239"/>
  <c r="G72" i="239"/>
  <c r="G74" i="239" s="1"/>
  <c r="F72" i="239"/>
  <c r="F74" i="239" s="1"/>
  <c r="F58" i="239"/>
  <c r="G58" i="239"/>
  <c r="F56" i="239"/>
  <c r="G56" i="239"/>
  <c r="F54" i="239"/>
  <c r="G54" i="239"/>
  <c r="G50" i="239"/>
  <c r="F50" i="239"/>
  <c r="G48" i="239"/>
  <c r="F48" i="239"/>
  <c r="G45" i="239"/>
  <c r="F45" i="239"/>
  <c r="G43" i="239"/>
  <c r="F43" i="239"/>
  <c r="F40" i="239"/>
  <c r="G40" i="239"/>
  <c r="E40" i="239"/>
  <c r="F36" i="239"/>
  <c r="G36" i="239"/>
  <c r="E36" i="239"/>
  <c r="E33" i="239"/>
  <c r="F33" i="239"/>
  <c r="G33" i="239"/>
  <c r="G31" i="239"/>
  <c r="F31" i="239"/>
  <c r="G29" i="239"/>
  <c r="F29" i="239"/>
  <c r="H28" i="239"/>
  <c r="G27" i="239"/>
  <c r="F27" i="239"/>
  <c r="H26" i="239"/>
  <c r="J542" i="7"/>
  <c r="M108" i="7"/>
  <c r="L108" i="7"/>
  <c r="M110" i="7"/>
  <c r="L110" i="7"/>
  <c r="G108" i="7"/>
  <c r="F108" i="7"/>
  <c r="G110" i="7"/>
  <c r="F110" i="7"/>
  <c r="K535" i="7"/>
  <c r="M112" i="7" l="1"/>
  <c r="F112" i="7"/>
  <c r="H481" i="239"/>
  <c r="E96" i="20"/>
  <c r="L112" i="7"/>
  <c r="G112" i="7"/>
  <c r="H110" i="7"/>
  <c r="G96" i="239"/>
  <c r="F96" i="239"/>
  <c r="F152" i="239"/>
  <c r="K395" i="239" s="1"/>
  <c r="G152" i="239"/>
  <c r="L395" i="239" s="1"/>
  <c r="G146" i="239"/>
  <c r="F146" i="239"/>
  <c r="H149" i="239"/>
  <c r="H152" i="239" s="1"/>
  <c r="H27" i="239"/>
  <c r="H269" i="7"/>
  <c r="H270" i="7"/>
  <c r="H256" i="7"/>
  <c r="K233" i="7"/>
  <c r="L199" i="7"/>
  <c r="L192" i="7"/>
  <c r="L233" i="7" l="1"/>
  <c r="F96" i="20"/>
  <c r="T108" i="20"/>
  <c r="K112" i="7"/>
  <c r="R526" i="7"/>
  <c r="H71" i="20" s="1"/>
  <c r="L62" i="7"/>
  <c r="L101" i="7" s="1"/>
  <c r="K101" i="7"/>
  <c r="L46" i="7"/>
  <c r="L37" i="7"/>
  <c r="L30" i="7"/>
  <c r="L27" i="7"/>
  <c r="K27" i="7"/>
  <c r="R539" i="7"/>
  <c r="Q539" i="7"/>
  <c r="R525" i="7"/>
  <c r="H70" i="20" s="1"/>
  <c r="Q525" i="7"/>
  <c r="G70" i="20" s="1"/>
  <c r="G77" i="20"/>
  <c r="Q526" i="7"/>
  <c r="G71" i="20" s="1"/>
  <c r="Q527" i="7"/>
  <c r="G72" i="20" s="1"/>
  <c r="L510" i="7"/>
  <c r="M510" i="7"/>
  <c r="K510" i="7"/>
  <c r="L494" i="7"/>
  <c r="M494" i="7"/>
  <c r="K494" i="7"/>
  <c r="L442" i="7"/>
  <c r="M442" i="7"/>
  <c r="K442" i="7"/>
  <c r="L433" i="7"/>
  <c r="M433" i="7"/>
  <c r="K433" i="7"/>
  <c r="L425" i="7"/>
  <c r="M425" i="7"/>
  <c r="K425" i="7"/>
  <c r="L406" i="7"/>
  <c r="M406" i="7"/>
  <c r="K406" i="7"/>
  <c r="L394" i="7"/>
  <c r="M394" i="7"/>
  <c r="K394" i="7"/>
  <c r="L386" i="7"/>
  <c r="M386" i="7"/>
  <c r="K386" i="7"/>
  <c r="L377" i="7"/>
  <c r="M377" i="7"/>
  <c r="K377" i="7"/>
  <c r="L368" i="7"/>
  <c r="M368" i="7"/>
  <c r="K368" i="7"/>
  <c r="L361" i="7"/>
  <c r="M361" i="7"/>
  <c r="K361" i="7"/>
  <c r="L353" i="7"/>
  <c r="M353" i="7"/>
  <c r="K353" i="7"/>
  <c r="L344" i="7"/>
  <c r="M344" i="7"/>
  <c r="K344" i="7"/>
  <c r="L332" i="7"/>
  <c r="M332" i="7"/>
  <c r="K332" i="7"/>
  <c r="L325" i="7"/>
  <c r="M325" i="7"/>
  <c r="K325" i="7"/>
  <c r="L313" i="7"/>
  <c r="M313" i="7"/>
  <c r="K313" i="7"/>
  <c r="L305" i="7"/>
  <c r="M305" i="7"/>
  <c r="K305" i="7"/>
  <c r="L289" i="7"/>
  <c r="M289" i="7"/>
  <c r="K289" i="7"/>
  <c r="M30" i="7"/>
  <c r="M37" i="7"/>
  <c r="M46" i="7"/>
  <c r="M32" i="7"/>
  <c r="E101" i="7"/>
  <c r="R527" i="7" l="1"/>
  <c r="H72" i="20" s="1"/>
  <c r="K50" i="7"/>
  <c r="Q518" i="7" s="1"/>
  <c r="G64" i="20" s="1"/>
  <c r="G63" i="20" s="1"/>
  <c r="L50" i="7"/>
  <c r="H77" i="20"/>
  <c r="K513" i="7"/>
  <c r="Q542" i="7" s="1"/>
  <c r="G84" i="20" s="1"/>
  <c r="H18" i="7"/>
  <c r="F510" i="7"/>
  <c r="G510" i="7"/>
  <c r="E510" i="7"/>
  <c r="H505" i="7"/>
  <c r="H502" i="7"/>
  <c r="H503" i="7"/>
  <c r="H504" i="7"/>
  <c r="H507" i="7"/>
  <c r="H508" i="7"/>
  <c r="H509" i="7"/>
  <c r="H506" i="7"/>
  <c r="H501" i="7"/>
  <c r="H500" i="7"/>
  <c r="M27" i="7"/>
  <c r="M50" i="7" s="1"/>
  <c r="S526" i="7"/>
  <c r="I71" i="20" s="1"/>
  <c r="M192" i="7"/>
  <c r="M199" i="7"/>
  <c r="M62" i="7"/>
  <c r="M59" i="7"/>
  <c r="S525" i="7" s="1"/>
  <c r="I70" i="20" s="1"/>
  <c r="H82" i="7"/>
  <c r="M535" i="7"/>
  <c r="L535" i="7"/>
  <c r="H441" i="7"/>
  <c r="H440" i="7"/>
  <c r="G442" i="7"/>
  <c r="F442" i="7"/>
  <c r="E442" i="7"/>
  <c r="G433" i="7"/>
  <c r="F433" i="7"/>
  <c r="E433" i="7"/>
  <c r="H432" i="7"/>
  <c r="H431" i="7"/>
  <c r="G30" i="7"/>
  <c r="F30" i="7"/>
  <c r="H31" i="7"/>
  <c r="R518" i="7" l="1"/>
  <c r="H64" i="20" s="1"/>
  <c r="L513" i="7"/>
  <c r="R542" i="7" s="1"/>
  <c r="H84" i="20" s="1"/>
  <c r="L115" i="20" s="1"/>
  <c r="S518" i="7"/>
  <c r="I64" i="20" s="1"/>
  <c r="K115" i="20"/>
  <c r="M101" i="7"/>
  <c r="M513" i="7" s="1"/>
  <c r="S542" i="7" s="1"/>
  <c r="I84" i="20" s="1"/>
  <c r="S527" i="7"/>
  <c r="I72" i="20" s="1"/>
  <c r="M233" i="7"/>
  <c r="S539" i="7" s="1"/>
  <c r="H510" i="7"/>
  <c r="I77" i="20"/>
  <c r="H442" i="7"/>
  <c r="H433" i="7"/>
  <c r="M115" i="20" l="1"/>
  <c r="G62" i="7"/>
  <c r="H492" i="7" l="1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F494" i="7"/>
  <c r="G494" i="7"/>
  <c r="E494" i="7"/>
  <c r="H448" i="7"/>
  <c r="H449" i="7"/>
  <c r="H450" i="7"/>
  <c r="H451" i="7"/>
  <c r="H452" i="7"/>
  <c r="H453" i="7"/>
  <c r="H454" i="7"/>
  <c r="H456" i="7"/>
  <c r="H457" i="7"/>
  <c r="H458" i="7"/>
  <c r="H459" i="7"/>
  <c r="H460" i="7"/>
  <c r="H461" i="7"/>
  <c r="H462" i="7"/>
  <c r="H463" i="7"/>
  <c r="H464" i="7"/>
  <c r="H466" i="7"/>
  <c r="H467" i="7"/>
  <c r="H493" i="7"/>
  <c r="H469" i="7"/>
  <c r="H468" i="7"/>
  <c r="F425" i="7"/>
  <c r="G425" i="7"/>
  <c r="E425" i="7"/>
  <c r="H424" i="7"/>
  <c r="H423" i="7"/>
  <c r="H422" i="7"/>
  <c r="H415" i="7"/>
  <c r="H39" i="7"/>
  <c r="H414" i="7"/>
  <c r="H413" i="7"/>
  <c r="H412" i="7"/>
  <c r="H43" i="7"/>
  <c r="H41" i="7"/>
  <c r="F406" i="7"/>
  <c r="G406" i="7"/>
  <c r="E406" i="7"/>
  <c r="H402" i="7"/>
  <c r="H403" i="7"/>
  <c r="H404" i="7"/>
  <c r="H405" i="7"/>
  <c r="H401" i="7"/>
  <c r="G394" i="7"/>
  <c r="F394" i="7"/>
  <c r="E394" i="7"/>
  <c r="H393" i="7"/>
  <c r="H392" i="7"/>
  <c r="G386" i="7"/>
  <c r="F386" i="7"/>
  <c r="E386" i="7"/>
  <c r="H385" i="7"/>
  <c r="H384" i="7"/>
  <c r="H383" i="7"/>
  <c r="F377" i="7"/>
  <c r="G377" i="7"/>
  <c r="E377" i="7"/>
  <c r="H375" i="7"/>
  <c r="H376" i="7"/>
  <c r="H374" i="7"/>
  <c r="G368" i="7"/>
  <c r="F368" i="7"/>
  <c r="E368" i="7"/>
  <c r="H367" i="7"/>
  <c r="G361" i="7"/>
  <c r="F361" i="7"/>
  <c r="E361" i="7"/>
  <c r="H360" i="7"/>
  <c r="H359" i="7"/>
  <c r="E353" i="7"/>
  <c r="G353" i="7"/>
  <c r="F353" i="7"/>
  <c r="H352" i="7"/>
  <c r="H351" i="7"/>
  <c r="H350" i="7"/>
  <c r="F344" i="7"/>
  <c r="G344" i="7"/>
  <c r="E344" i="7"/>
  <c r="H339" i="7"/>
  <c r="H340" i="7"/>
  <c r="H341" i="7"/>
  <c r="H342" i="7"/>
  <c r="H338" i="7"/>
  <c r="G332" i="7"/>
  <c r="F332" i="7"/>
  <c r="E332" i="7"/>
  <c r="F325" i="7"/>
  <c r="G325" i="7"/>
  <c r="E325" i="7"/>
  <c r="H323" i="7"/>
  <c r="H322" i="7"/>
  <c r="H321" i="7"/>
  <c r="H320" i="7"/>
  <c r="H319" i="7"/>
  <c r="F313" i="7"/>
  <c r="G313" i="7"/>
  <c r="E313" i="7"/>
  <c r="F305" i="7"/>
  <c r="G305" i="7"/>
  <c r="E305" i="7"/>
  <c r="H303" i="7"/>
  <c r="H26" i="7"/>
  <c r="H17" i="7"/>
  <c r="H12" i="7"/>
  <c r="F289" i="7"/>
  <c r="G289" i="7"/>
  <c r="E289" i="7"/>
  <c r="H285" i="7"/>
  <c r="H241" i="7"/>
  <c r="G37" i="7"/>
  <c r="F37" i="7"/>
  <c r="H242" i="7"/>
  <c r="L134" i="8"/>
  <c r="K134" i="8"/>
  <c r="J134" i="8"/>
  <c r="K139" i="8"/>
  <c r="H57" i="20" s="1"/>
  <c r="L139" i="8"/>
  <c r="I57" i="20" s="1"/>
  <c r="J139" i="8"/>
  <c r="G57" i="20" s="1"/>
  <c r="G127" i="8"/>
  <c r="F127" i="8"/>
  <c r="E127" i="8"/>
  <c r="G118" i="8"/>
  <c r="F118" i="8"/>
  <c r="E118" i="8"/>
  <c r="G109" i="8"/>
  <c r="F109" i="8"/>
  <c r="E109" i="8"/>
  <c r="H108" i="8"/>
  <c r="G53" i="20" l="1"/>
  <c r="G52" i="20" s="1"/>
  <c r="G51" i="20" s="1"/>
  <c r="J133" i="8"/>
  <c r="J141" i="8" s="1"/>
  <c r="K57" i="20"/>
  <c r="K277" i="20" s="1"/>
  <c r="G290" i="20"/>
  <c r="H53" i="20"/>
  <c r="H52" i="20" s="1"/>
  <c r="H51" i="20" s="1"/>
  <c r="K133" i="8"/>
  <c r="K141" i="8" s="1"/>
  <c r="I53" i="20"/>
  <c r="I52" i="20" s="1"/>
  <c r="I51" i="20" s="1"/>
  <c r="L133" i="8"/>
  <c r="L141" i="8" s="1"/>
  <c r="L57" i="20"/>
  <c r="L277" i="20" s="1"/>
  <c r="H290" i="20"/>
  <c r="H494" i="7"/>
  <c r="H425" i="7"/>
  <c r="H406" i="7"/>
  <c r="H394" i="7"/>
  <c r="H386" i="7"/>
  <c r="H377" i="7"/>
  <c r="H368" i="7"/>
  <c r="H361" i="7"/>
  <c r="H353" i="7"/>
  <c r="H344" i="7"/>
  <c r="H313" i="7"/>
  <c r="H325" i="7"/>
  <c r="H305" i="7"/>
  <c r="H295" i="7"/>
  <c r="H23" i="7"/>
  <c r="H275" i="7"/>
  <c r="H284" i="7"/>
  <c r="H283" i="7"/>
  <c r="H273" i="7"/>
  <c r="H282" i="7"/>
  <c r="H287" i="7"/>
  <c r="H274" i="7"/>
  <c r="H281" i="7"/>
  <c r="H286" i="7"/>
  <c r="H127" i="8"/>
  <c r="H118" i="8"/>
  <c r="H109" i="8"/>
  <c r="F98" i="8"/>
  <c r="G98" i="8"/>
  <c r="E98" i="8"/>
  <c r="H85" i="8"/>
  <c r="G87" i="8"/>
  <c r="F87" i="8"/>
  <c r="E87" i="8"/>
  <c r="E79" i="8"/>
  <c r="F71" i="8"/>
  <c r="G71" i="8"/>
  <c r="E71" i="8"/>
  <c r="F64" i="8"/>
  <c r="G64" i="8"/>
  <c r="E64" i="8"/>
  <c r="G52" i="8"/>
  <c r="F52" i="8"/>
  <c r="E52" i="8"/>
  <c r="E129" i="8" l="1"/>
  <c r="H71" i="8"/>
  <c r="H98" i="8"/>
  <c r="H87" i="8"/>
  <c r="H64" i="8"/>
  <c r="E139" i="8" l="1"/>
  <c r="C57" i="20" s="1"/>
  <c r="L191" i="9"/>
  <c r="F178" i="9"/>
  <c r="G178" i="9"/>
  <c r="E178" i="9"/>
  <c r="G168" i="9"/>
  <c r="F168" i="9"/>
  <c r="E168" i="9"/>
  <c r="F156" i="9"/>
  <c r="G156" i="9"/>
  <c r="E156" i="9"/>
  <c r="G149" i="9"/>
  <c r="F149" i="9"/>
  <c r="E149" i="9"/>
  <c r="F45" i="9"/>
  <c r="G45" i="9"/>
  <c r="E45" i="9"/>
  <c r="G142" i="9"/>
  <c r="F142" i="9"/>
  <c r="E142" i="9"/>
  <c r="H141" i="9"/>
  <c r="G33" i="9"/>
  <c r="F33" i="9"/>
  <c r="F134" i="9"/>
  <c r="I50" i="20" l="1"/>
  <c r="L193" i="9"/>
  <c r="H178" i="9"/>
  <c r="H156" i="9"/>
  <c r="H168" i="9"/>
  <c r="H149" i="9"/>
  <c r="H142" i="9"/>
  <c r="G134" i="9"/>
  <c r="E134" i="9"/>
  <c r="G113" i="9"/>
  <c r="F113" i="9"/>
  <c r="E113" i="9"/>
  <c r="H112" i="9"/>
  <c r="G103" i="9"/>
  <c r="F103" i="9"/>
  <c r="E103" i="9"/>
  <c r="G95" i="9"/>
  <c r="F95" i="9"/>
  <c r="E95" i="9"/>
  <c r="H91" i="9"/>
  <c r="F85" i="9"/>
  <c r="G85" i="9"/>
  <c r="E85" i="9"/>
  <c r="H81" i="9"/>
  <c r="G75" i="9"/>
  <c r="F75" i="9"/>
  <c r="E75" i="9"/>
  <c r="G66" i="9"/>
  <c r="F66" i="9"/>
  <c r="E66" i="9"/>
  <c r="G59" i="9"/>
  <c r="F59" i="9"/>
  <c r="E59" i="9"/>
  <c r="H58" i="9"/>
  <c r="G29" i="9"/>
  <c r="F29" i="9"/>
  <c r="M57" i="20" l="1"/>
  <c r="M277" i="20" s="1"/>
  <c r="I290" i="20"/>
  <c r="E180" i="9"/>
  <c r="E191" i="9" s="1"/>
  <c r="C50" i="20" s="1"/>
  <c r="F180" i="9"/>
  <c r="G180" i="9"/>
  <c r="H132" i="9"/>
  <c r="H113" i="9"/>
  <c r="H103" i="9"/>
  <c r="H95" i="9"/>
  <c r="H85" i="9"/>
  <c r="H75" i="9"/>
  <c r="H66" i="9"/>
  <c r="H54" i="9"/>
  <c r="H180" i="9" l="1"/>
  <c r="G191" i="9"/>
  <c r="E50" i="20" s="1"/>
  <c r="F191" i="9"/>
  <c r="H59" i="9"/>
  <c r="L52" i="10"/>
  <c r="L60" i="10" s="1"/>
  <c r="K52" i="10"/>
  <c r="K60" i="10" s="1"/>
  <c r="J52" i="10"/>
  <c r="J60" i="10" s="1"/>
  <c r="F31" i="10"/>
  <c r="G31" i="10"/>
  <c r="E31" i="10"/>
  <c r="H44" i="10"/>
  <c r="G46" i="10"/>
  <c r="M43" i="10" s="1"/>
  <c r="M45" i="10" s="1"/>
  <c r="F46" i="10"/>
  <c r="E46" i="10"/>
  <c r="H45" i="10"/>
  <c r="F58" i="10" l="1"/>
  <c r="D43" i="20" s="1"/>
  <c r="L43" i="10"/>
  <c r="L45" i="10" s="1"/>
  <c r="E58" i="10"/>
  <c r="C43" i="20" s="1"/>
  <c r="K43" i="10"/>
  <c r="K45" i="10" s="1"/>
  <c r="D50" i="20"/>
  <c r="F50" i="20" s="1"/>
  <c r="H191" i="9"/>
  <c r="H46" i="10"/>
  <c r="G58" i="10"/>
  <c r="K241" i="54"/>
  <c r="K250" i="54" s="1"/>
  <c r="F205" i="54"/>
  <c r="G205" i="54"/>
  <c r="E205" i="54"/>
  <c r="E233" i="54"/>
  <c r="F233" i="54"/>
  <c r="G233" i="54"/>
  <c r="H231" i="54"/>
  <c r="H230" i="54"/>
  <c r="H223" i="54"/>
  <c r="H221" i="54"/>
  <c r="G213" i="54"/>
  <c r="F213" i="54"/>
  <c r="H58" i="10" l="1"/>
  <c r="E43" i="20"/>
  <c r="F43" i="20" s="1"/>
  <c r="H233" i="54"/>
  <c r="F83" i="54"/>
  <c r="G83" i="54"/>
  <c r="G194" i="54"/>
  <c r="F194" i="54"/>
  <c r="E194" i="54"/>
  <c r="H83" i="54" l="1"/>
  <c r="H21" i="54"/>
  <c r="H35" i="54"/>
  <c r="H32" i="54"/>
  <c r="H29" i="54"/>
  <c r="H312" i="7" l="1"/>
  <c r="F27" i="7"/>
  <c r="G27" i="7"/>
  <c r="E27" i="7"/>
  <c r="E50" i="7" s="1"/>
  <c r="H28" i="7"/>
  <c r="H29" i="7"/>
  <c r="J540" i="7" l="1"/>
  <c r="H27" i="7"/>
  <c r="H268" i="7"/>
  <c r="H255" i="7"/>
  <c r="H45" i="7" l="1"/>
  <c r="H36" i="7"/>
  <c r="H35" i="7"/>
  <c r="H34" i="7"/>
  <c r="H280" i="7" l="1"/>
  <c r="H248" i="7"/>
  <c r="H261" i="7"/>
  <c r="H252" i="7"/>
  <c r="H246" i="7"/>
  <c r="H251" i="7"/>
  <c r="H257" i="7"/>
  <c r="H267" i="7"/>
  <c r="H266" i="7"/>
  <c r="H265" i="7"/>
  <c r="H254" i="7"/>
  <c r="H260" i="7"/>
  <c r="H253" i="7"/>
  <c r="H259" i="7"/>
  <c r="H263" i="7"/>
  <c r="H258" i="7"/>
  <c r="H262" i="7"/>
  <c r="H249" i="7"/>
  <c r="H250" i="7"/>
  <c r="H247" i="7"/>
  <c r="H30" i="7"/>
  <c r="H32" i="7" l="1"/>
  <c r="E112" i="7" l="1"/>
  <c r="H111" i="7"/>
  <c r="H109" i="7"/>
  <c r="F526" i="7"/>
  <c r="D71" i="20" s="1"/>
  <c r="E513" i="7" l="1"/>
  <c r="S113" i="20"/>
  <c r="S106" i="20"/>
  <c r="H108" i="7"/>
  <c r="E542" i="7" l="1"/>
  <c r="J544" i="7" s="1"/>
  <c r="C84" i="20"/>
  <c r="R110" i="20" s="1"/>
  <c r="H112" i="7"/>
  <c r="G526" i="7"/>
  <c r="F62" i="7"/>
  <c r="H98" i="7"/>
  <c r="H97" i="7"/>
  <c r="H96" i="7"/>
  <c r="H95" i="7"/>
  <c r="H94" i="7"/>
  <c r="H92" i="7"/>
  <c r="H85" i="7"/>
  <c r="G59" i="7"/>
  <c r="G101" i="7" s="1"/>
  <c r="F59" i="7"/>
  <c r="H526" i="7" l="1"/>
  <c r="E71" i="20"/>
  <c r="F71" i="20" s="1"/>
  <c r="F101" i="7"/>
  <c r="F233" i="7" l="1"/>
  <c r="F539" i="7" s="1"/>
  <c r="G233" i="7"/>
  <c r="G539" i="7" s="1"/>
  <c r="E82" i="20" s="1"/>
  <c r="F38" i="8"/>
  <c r="G38" i="8"/>
  <c r="H33" i="8"/>
  <c r="G31" i="8"/>
  <c r="F31" i="8"/>
  <c r="E31" i="8"/>
  <c r="E40" i="8" s="1"/>
  <c r="E141" i="8" s="1"/>
  <c r="G29" i="8"/>
  <c r="F29" i="8"/>
  <c r="H30" i="8"/>
  <c r="H27" i="8"/>
  <c r="G26" i="8"/>
  <c r="F26" i="8"/>
  <c r="H95" i="8"/>
  <c r="H50" i="8"/>
  <c r="H105" i="8"/>
  <c r="G79" i="8"/>
  <c r="G129" i="8" s="1"/>
  <c r="G139" i="8" s="1"/>
  <c r="E57" i="20" s="1"/>
  <c r="F79" i="8"/>
  <c r="F129" i="8" s="1"/>
  <c r="F139" i="8" s="1"/>
  <c r="D57" i="20" s="1"/>
  <c r="H77" i="8"/>
  <c r="H18" i="8"/>
  <c r="H17" i="8"/>
  <c r="H15" i="8"/>
  <c r="H13" i="8"/>
  <c r="G21" i="9"/>
  <c r="H124" i="9"/>
  <c r="H34" i="9"/>
  <c r="G31" i="9"/>
  <c r="F31" i="9"/>
  <c r="E31" i="9"/>
  <c r="G27" i="9"/>
  <c r="F27" i="9"/>
  <c r="H28" i="9"/>
  <c r="E19" i="9"/>
  <c r="F19" i="9"/>
  <c r="G19" i="9"/>
  <c r="H167" i="9"/>
  <c r="H55" i="9"/>
  <c r="H166" i="9"/>
  <c r="H164" i="9"/>
  <c r="H163" i="9"/>
  <c r="H12" i="9"/>
  <c r="H83" i="9"/>
  <c r="H82" i="9"/>
  <c r="H10" i="9"/>
  <c r="H109" i="9"/>
  <c r="H148" i="9"/>
  <c r="H101" i="9"/>
  <c r="G14" i="10"/>
  <c r="F57" i="20" l="1"/>
  <c r="F36" i="9"/>
  <c r="F536" i="7"/>
  <c r="D82" i="20"/>
  <c r="G40" i="8"/>
  <c r="G141" i="8" s="1"/>
  <c r="H139" i="8"/>
  <c r="G36" i="9"/>
  <c r="E36" i="9"/>
  <c r="E193" i="9" s="1"/>
  <c r="H129" i="8"/>
  <c r="F40" i="8"/>
  <c r="F141" i="8" s="1"/>
  <c r="H79" i="8"/>
  <c r="E134" i="8"/>
  <c r="H117" i="8"/>
  <c r="H51" i="8"/>
  <c r="H26" i="8"/>
  <c r="H29" i="8"/>
  <c r="H96" i="8"/>
  <c r="H97" i="8"/>
  <c r="H93" i="8"/>
  <c r="H22" i="9"/>
  <c r="H72" i="9"/>
  <c r="H27" i="9"/>
  <c r="H129" i="9"/>
  <c r="H74" i="9"/>
  <c r="H73" i="9"/>
  <c r="H121" i="9"/>
  <c r="H130" i="9"/>
  <c r="H177" i="9"/>
  <c r="H162" i="9"/>
  <c r="H128" i="9"/>
  <c r="H165" i="9"/>
  <c r="H175" i="9"/>
  <c r="H174" i="9"/>
  <c r="H110" i="9"/>
  <c r="H155" i="9"/>
  <c r="N37" i="10"/>
  <c r="M37" i="10"/>
  <c r="L37" i="10"/>
  <c r="L36" i="10"/>
  <c r="G55" i="10"/>
  <c r="H32" i="10"/>
  <c r="H33" i="10"/>
  <c r="H34" i="10"/>
  <c r="G29" i="10"/>
  <c r="G36" i="10" s="1"/>
  <c r="F29" i="10"/>
  <c r="H27" i="10"/>
  <c r="F14" i="10"/>
  <c r="H17" i="10"/>
  <c r="F11" i="10"/>
  <c r="K34" i="11"/>
  <c r="F36" i="11"/>
  <c r="F30" i="11"/>
  <c r="G30" i="11"/>
  <c r="E30" i="11"/>
  <c r="H17" i="11"/>
  <c r="F10" i="11"/>
  <c r="G10" i="11"/>
  <c r="E10" i="11"/>
  <c r="H11" i="11"/>
  <c r="H12" i="11"/>
  <c r="F13" i="4"/>
  <c r="G13" i="4"/>
  <c r="E13" i="4"/>
  <c r="G40" i="5"/>
  <c r="F40" i="5"/>
  <c r="H41" i="5"/>
  <c r="H42" i="5"/>
  <c r="G37" i="5"/>
  <c r="F37" i="5"/>
  <c r="H38" i="5"/>
  <c r="H27" i="5"/>
  <c r="H28" i="5"/>
  <c r="H21" i="5"/>
  <c r="G15" i="5"/>
  <c r="F15" i="5"/>
  <c r="E15" i="5"/>
  <c r="H17" i="5"/>
  <c r="H16" i="5"/>
  <c r="F10" i="5"/>
  <c r="G10" i="5"/>
  <c r="H11" i="5"/>
  <c r="H12" i="5"/>
  <c r="H13" i="5"/>
  <c r="H57" i="54"/>
  <c r="J241" i="54"/>
  <c r="J250" i="54" s="1"/>
  <c r="C53" i="20" l="1"/>
  <c r="C52" i="20" s="1"/>
  <c r="C51" i="20" s="1"/>
  <c r="G186" i="9"/>
  <c r="G193" i="9"/>
  <c r="F186" i="9"/>
  <c r="F193" i="9"/>
  <c r="G60" i="10"/>
  <c r="G53" i="10"/>
  <c r="F36" i="10"/>
  <c r="H134" i="9"/>
  <c r="H31" i="10"/>
  <c r="H10" i="5"/>
  <c r="H40" i="5"/>
  <c r="F60" i="10" l="1"/>
  <c r="F87" i="54"/>
  <c r="G244" i="54"/>
  <c r="E17" i="20" s="1"/>
  <c r="F244" i="54"/>
  <c r="D17" i="20" s="1"/>
  <c r="F17" i="20" l="1"/>
  <c r="H180" i="54"/>
  <c r="G179" i="54"/>
  <c r="F179" i="54"/>
  <c r="H172" i="54"/>
  <c r="F169" i="54"/>
  <c r="G169" i="54"/>
  <c r="E169" i="54"/>
  <c r="H171" i="54"/>
  <c r="H170" i="54"/>
  <c r="H153" i="54"/>
  <c r="F147" i="54"/>
  <c r="G147" i="54"/>
  <c r="E147" i="54"/>
  <c r="F145" i="54"/>
  <c r="G145" i="54"/>
  <c r="E145" i="54"/>
  <c r="F141" i="54"/>
  <c r="G141" i="54"/>
  <c r="E141" i="54"/>
  <c r="F136" i="54"/>
  <c r="G136" i="54"/>
  <c r="E136" i="54"/>
  <c r="H138" i="54"/>
  <c r="H137" i="54"/>
  <c r="F130" i="54"/>
  <c r="G130" i="54"/>
  <c r="E130" i="54"/>
  <c r="H135" i="54"/>
  <c r="H134" i="54"/>
  <c r="H133" i="54"/>
  <c r="H128" i="54"/>
  <c r="H129" i="54"/>
  <c r="F127" i="54"/>
  <c r="G127" i="54"/>
  <c r="E127" i="54"/>
  <c r="F124" i="54"/>
  <c r="G124" i="54"/>
  <c r="E124" i="54"/>
  <c r="H126" i="54"/>
  <c r="H125" i="54"/>
  <c r="F120" i="54"/>
  <c r="G120" i="54"/>
  <c r="E120" i="54"/>
  <c r="H122" i="54"/>
  <c r="H121" i="54"/>
  <c r="F113" i="54"/>
  <c r="G113" i="54"/>
  <c r="E113" i="54"/>
  <c r="H115" i="54"/>
  <c r="H114" i="54"/>
  <c r="G106" i="54"/>
  <c r="F106" i="54"/>
  <c r="H108" i="54"/>
  <c r="G95" i="54"/>
  <c r="F95" i="54"/>
  <c r="G87" i="54"/>
  <c r="E87" i="54"/>
  <c r="G76" i="54"/>
  <c r="F76" i="54"/>
  <c r="G73" i="54"/>
  <c r="F73" i="54"/>
  <c r="G70" i="54"/>
  <c r="F70" i="54"/>
  <c r="G66" i="54"/>
  <c r="F66" i="54"/>
  <c r="H69" i="54"/>
  <c r="G62" i="54"/>
  <c r="F62" i="54"/>
  <c r="H65" i="54"/>
  <c r="G54" i="54"/>
  <c r="F54" i="54"/>
  <c r="G49" i="54"/>
  <c r="F49" i="54"/>
  <c r="H53" i="54"/>
  <c r="G45" i="54"/>
  <c r="F45" i="54"/>
  <c r="H48" i="54"/>
  <c r="G42" i="54"/>
  <c r="F42" i="54"/>
  <c r="G36" i="54"/>
  <c r="F36" i="54"/>
  <c r="H28" i="54"/>
  <c r="E243" i="54" l="1"/>
  <c r="C16" i="20" s="1"/>
  <c r="H179" i="54"/>
  <c r="H40" i="54"/>
  <c r="H25" i="54"/>
  <c r="H10" i="54"/>
  <c r="H22" i="54"/>
  <c r="H14" i="54"/>
  <c r="G69" i="52"/>
  <c r="E69" i="52"/>
  <c r="F62" i="52"/>
  <c r="H62" i="52" s="1"/>
  <c r="G62" i="52"/>
  <c r="E62" i="52"/>
  <c r="H61" i="52"/>
  <c r="H51" i="52"/>
  <c r="F50" i="52"/>
  <c r="F53" i="52" s="1"/>
  <c r="G50" i="52"/>
  <c r="G53" i="52" s="1"/>
  <c r="G68" i="52" s="1"/>
  <c r="E50" i="52"/>
  <c r="H48" i="52"/>
  <c r="H45" i="52"/>
  <c r="F43" i="52"/>
  <c r="G43" i="52"/>
  <c r="E43" i="52"/>
  <c r="H40" i="52"/>
  <c r="H41" i="52"/>
  <c r="F39" i="52"/>
  <c r="G39" i="52"/>
  <c r="E39" i="52"/>
  <c r="H31" i="52"/>
  <c r="F68" i="52" l="1"/>
  <c r="D8" i="20" s="1"/>
  <c r="F75" i="52"/>
  <c r="H205" i="54"/>
  <c r="H68" i="52"/>
  <c r="H69" i="52"/>
  <c r="F69" i="52"/>
  <c r="H39" i="52"/>
  <c r="I1123" i="17" l="1"/>
  <c r="I134" i="17"/>
  <c r="I2066" i="17"/>
  <c r="I1433" i="17"/>
  <c r="I231" i="17"/>
  <c r="F2051" i="17" l="1"/>
  <c r="G2261" i="17"/>
  <c r="H2261" i="17"/>
  <c r="F2261" i="17"/>
  <c r="H2246" i="17"/>
  <c r="G2246" i="17"/>
  <c r="I2249" i="17"/>
  <c r="I2247" i="17"/>
  <c r="H2233" i="17"/>
  <c r="G2233" i="17"/>
  <c r="I2235" i="17"/>
  <c r="H2229" i="17"/>
  <c r="G2229" i="17"/>
  <c r="F2229" i="17"/>
  <c r="H2220" i="17"/>
  <c r="G2220" i="17"/>
  <c r="I2222" i="17"/>
  <c r="G2218" i="17"/>
  <c r="H2218" i="17"/>
  <c r="F2218" i="17"/>
  <c r="H2208" i="17"/>
  <c r="G2208" i="17"/>
  <c r="I2210" i="17"/>
  <c r="H2196" i="17"/>
  <c r="G2196" i="17"/>
  <c r="I2198" i="17"/>
  <c r="H2184" i="17"/>
  <c r="G2184" i="17"/>
  <c r="H2180" i="17"/>
  <c r="G2180" i="17"/>
  <c r="I2182" i="17"/>
  <c r="H2167" i="17"/>
  <c r="G2167" i="17"/>
  <c r="I2169" i="17"/>
  <c r="H2154" i="17"/>
  <c r="G2154" i="17"/>
  <c r="I2156" i="17"/>
  <c r="H2141" i="17"/>
  <c r="G2141" i="17"/>
  <c r="I2143" i="17"/>
  <c r="I2130" i="17"/>
  <c r="I2126" i="17"/>
  <c r="H2124" i="17"/>
  <c r="G2124" i="17"/>
  <c r="G2121" i="17"/>
  <c r="H2121" i="17"/>
  <c r="F2121" i="17"/>
  <c r="F2132" i="17" s="1"/>
  <c r="I2122" i="17"/>
  <c r="I2123" i="17"/>
  <c r="H2111" i="17"/>
  <c r="G2111" i="17"/>
  <c r="I2113" i="17"/>
  <c r="I2102" i="17"/>
  <c r="H2101" i="17"/>
  <c r="G2101" i="17"/>
  <c r="I2096" i="17"/>
  <c r="I2095" i="17"/>
  <c r="I2080" i="17"/>
  <c r="H2064" i="17"/>
  <c r="G2064" i="17"/>
  <c r="I2048" i="17"/>
  <c r="H2030" i="17"/>
  <c r="G2030" i="17"/>
  <c r="I2032" i="17"/>
  <c r="H2017" i="17"/>
  <c r="G2017" i="17"/>
  <c r="I2019" i="17"/>
  <c r="I2007" i="17"/>
  <c r="H2006" i="17"/>
  <c r="G2006" i="17"/>
  <c r="H2002" i="17"/>
  <c r="G2002" i="17"/>
  <c r="I2004" i="17"/>
  <c r="H1989" i="17"/>
  <c r="G1989" i="17"/>
  <c r="I1991" i="17"/>
  <c r="G2237" i="17" l="1"/>
  <c r="H2237" i="17"/>
  <c r="I2101" i="17"/>
  <c r="H2132" i="17"/>
  <c r="G2132" i="17"/>
  <c r="I2128" i="17"/>
  <c r="I2006" i="17"/>
  <c r="H1976" i="17"/>
  <c r="G1976" i="17"/>
  <c r="I1978" i="17"/>
  <c r="G1974" i="17"/>
  <c r="H1974" i="17"/>
  <c r="F1974" i="17"/>
  <c r="H1967" i="17"/>
  <c r="G1967" i="17"/>
  <c r="I1968" i="17"/>
  <c r="H1963" i="17"/>
  <c r="G1963" i="17"/>
  <c r="I1965" i="17"/>
  <c r="H1952" i="17"/>
  <c r="G1952" i="17"/>
  <c r="H1948" i="17"/>
  <c r="G1948" i="17"/>
  <c r="I1950" i="17"/>
  <c r="H1935" i="17"/>
  <c r="G1935" i="17"/>
  <c r="I1937" i="17"/>
  <c r="G1933" i="17"/>
  <c r="H1933" i="17"/>
  <c r="F1933" i="17"/>
  <c r="H1922" i="17"/>
  <c r="G1922" i="17"/>
  <c r="I1924" i="17"/>
  <c r="H1911" i="17"/>
  <c r="G1911" i="17"/>
  <c r="H1907" i="17"/>
  <c r="G1907" i="17"/>
  <c r="I1909" i="17"/>
  <c r="G1905" i="17"/>
  <c r="H1905" i="17"/>
  <c r="F1905" i="17"/>
  <c r="H1896" i="17"/>
  <c r="G1896" i="17"/>
  <c r="I1898" i="17"/>
  <c r="H1883" i="17"/>
  <c r="G1883" i="17"/>
  <c r="I1885" i="17"/>
  <c r="H1871" i="17"/>
  <c r="G1871" i="17"/>
  <c r="I1873" i="17"/>
  <c r="G1869" i="17"/>
  <c r="H1869" i="17"/>
  <c r="F1869" i="17"/>
  <c r="H1859" i="17"/>
  <c r="G1859" i="17"/>
  <c r="I1861" i="17"/>
  <c r="G1857" i="17"/>
  <c r="H1857" i="17"/>
  <c r="F1857" i="17"/>
  <c r="I1848" i="17"/>
  <c r="I1845" i="17"/>
  <c r="I1844" i="17"/>
  <c r="G1840" i="17"/>
  <c r="H1840" i="17"/>
  <c r="F1840" i="17"/>
  <c r="H1830" i="17"/>
  <c r="G1830" i="17"/>
  <c r="I1832" i="17"/>
  <c r="G1828" i="17"/>
  <c r="H1828" i="17"/>
  <c r="F1828" i="17"/>
  <c r="H1821" i="17"/>
  <c r="G1821" i="17"/>
  <c r="H1819" i="17"/>
  <c r="G1819" i="17"/>
  <c r="H1817" i="17"/>
  <c r="G1817" i="17"/>
  <c r="G1807" i="17"/>
  <c r="H1807" i="17"/>
  <c r="F1807" i="17"/>
  <c r="F1823" i="17" s="1"/>
  <c r="H1805" i="17"/>
  <c r="G1805" i="17"/>
  <c r="H1803" i="17"/>
  <c r="G1803" i="17"/>
  <c r="H1795" i="17"/>
  <c r="G1795" i="17"/>
  <c r="H1793" i="17"/>
  <c r="G1793" i="17"/>
  <c r="H1791" i="17"/>
  <c r="G1791" i="17"/>
  <c r="H1783" i="17"/>
  <c r="G1783" i="17"/>
  <c r="I1784" i="17"/>
  <c r="I1787" i="17"/>
  <c r="H1769" i="17"/>
  <c r="G1769" i="17"/>
  <c r="H1767" i="17"/>
  <c r="G1767" i="17"/>
  <c r="I1761" i="17"/>
  <c r="I1762" i="17"/>
  <c r="I1763" i="17"/>
  <c r="I1764" i="17"/>
  <c r="I1765" i="17"/>
  <c r="I1766" i="17"/>
  <c r="H1760" i="17"/>
  <c r="G1760" i="17"/>
  <c r="I1758" i="17"/>
  <c r="I1759" i="17"/>
  <c r="G1757" i="17"/>
  <c r="H1757" i="17"/>
  <c r="F1757" i="17"/>
  <c r="H1755" i="17"/>
  <c r="G1755" i="17"/>
  <c r="H1753" i="17"/>
  <c r="G1753" i="17"/>
  <c r="H1751" i="17"/>
  <c r="G1751" i="17"/>
  <c r="H1743" i="17"/>
  <c r="G1743" i="17"/>
  <c r="I1744" i="17"/>
  <c r="H1741" i="17"/>
  <c r="G1741" i="17"/>
  <c r="H1735" i="17"/>
  <c r="G1735" i="17"/>
  <c r="I1737" i="17"/>
  <c r="G1732" i="17"/>
  <c r="H1732" i="17"/>
  <c r="F1732" i="17"/>
  <c r="H1722" i="17"/>
  <c r="G1722" i="17"/>
  <c r="H1720" i="17"/>
  <c r="G1720" i="17"/>
  <c r="H1714" i="17"/>
  <c r="I1716" i="17"/>
  <c r="G1711" i="17"/>
  <c r="H1711" i="17"/>
  <c r="F1711" i="17"/>
  <c r="F1726" i="17" s="1"/>
  <c r="H1703" i="17"/>
  <c r="G1703" i="17"/>
  <c r="I1698" i="17"/>
  <c r="I1699" i="17"/>
  <c r="I1700" i="17"/>
  <c r="I1701" i="17"/>
  <c r="I1702" i="17"/>
  <c r="I1695" i="17"/>
  <c r="I1696" i="17"/>
  <c r="G1694" i="17"/>
  <c r="H1694" i="17"/>
  <c r="F1694" i="17"/>
  <c r="F1705" i="17" s="1"/>
  <c r="H1692" i="17"/>
  <c r="G1692" i="17"/>
  <c r="H1690" i="17"/>
  <c r="G1690" i="17"/>
  <c r="I1678" i="17"/>
  <c r="I1679" i="17"/>
  <c r="I1681" i="17"/>
  <c r="I1675" i="17"/>
  <c r="I1676" i="17"/>
  <c r="G1674" i="17"/>
  <c r="H1674" i="17"/>
  <c r="F1674" i="17"/>
  <c r="F1684" i="17" s="1"/>
  <c r="H1672" i="17"/>
  <c r="G1672" i="17"/>
  <c r="H1670" i="17"/>
  <c r="G1670" i="17"/>
  <c r="I1663" i="17"/>
  <c r="H1662" i="17"/>
  <c r="G1662" i="17"/>
  <c r="H1660" i="17"/>
  <c r="G1660" i="17"/>
  <c r="H1658" i="17"/>
  <c r="G1658" i="17"/>
  <c r="H1656" i="17"/>
  <c r="G1656" i="17"/>
  <c r="I1651" i="17"/>
  <c r="I1652" i="17"/>
  <c r="I1653" i="17"/>
  <c r="I1654" i="17"/>
  <c r="I1655" i="17"/>
  <c r="G1647" i="17"/>
  <c r="H1647" i="17"/>
  <c r="F1647" i="17"/>
  <c r="F1664" i="17" s="1"/>
  <c r="I1648" i="17"/>
  <c r="I1649" i="17"/>
  <c r="H1645" i="17"/>
  <c r="G1645" i="17"/>
  <c r="H1643" i="17"/>
  <c r="G1643" i="17"/>
  <c r="H1635" i="17"/>
  <c r="G1635" i="17"/>
  <c r="H1633" i="17"/>
  <c r="G1633" i="17"/>
  <c r="I1628" i="17"/>
  <c r="I1629" i="17"/>
  <c r="I1630" i="17"/>
  <c r="I1631" i="17"/>
  <c r="I1632" i="17"/>
  <c r="I1627" i="17"/>
  <c r="I1624" i="17"/>
  <c r="G1620" i="17"/>
  <c r="H1620" i="17"/>
  <c r="F1620" i="17"/>
  <c r="F1637" i="17" s="1"/>
  <c r="H1618" i="17"/>
  <c r="G1618" i="17"/>
  <c r="H1616" i="17"/>
  <c r="G1616" i="17"/>
  <c r="H1608" i="17"/>
  <c r="G1608" i="17"/>
  <c r="H1606" i="17"/>
  <c r="G1606" i="17"/>
  <c r="I1601" i="17"/>
  <c r="I1602" i="17"/>
  <c r="I1603" i="17"/>
  <c r="I1604" i="17"/>
  <c r="I1605" i="17"/>
  <c r="I1597" i="17"/>
  <c r="I1598" i="17"/>
  <c r="I1599" i="17"/>
  <c r="G1596" i="17"/>
  <c r="H1596" i="17"/>
  <c r="F1596" i="17"/>
  <c r="F1610" i="17" s="1"/>
  <c r="H1594" i="17"/>
  <c r="G1594" i="17"/>
  <c r="H1592" i="17"/>
  <c r="G1592" i="17"/>
  <c r="H1584" i="17"/>
  <c r="G1584" i="17"/>
  <c r="H1577" i="17"/>
  <c r="G1577" i="17"/>
  <c r="I1578" i="17"/>
  <c r="I1579" i="17"/>
  <c r="I1580" i="17"/>
  <c r="I1581" i="17"/>
  <c r="I1582" i="17"/>
  <c r="I1583" i="17"/>
  <c r="I1574" i="17"/>
  <c r="I1575" i="17"/>
  <c r="I1576" i="17"/>
  <c r="F1573" i="17"/>
  <c r="F1586" i="17" s="1"/>
  <c r="H1571" i="17"/>
  <c r="G1571" i="17"/>
  <c r="H1569" i="17"/>
  <c r="G1569" i="17"/>
  <c r="H1745" i="17" l="1"/>
  <c r="G1610" i="17"/>
  <c r="H1684" i="17"/>
  <c r="H1823" i="17"/>
  <c r="G1664" i="17"/>
  <c r="H1610" i="17"/>
  <c r="H1664" i="17"/>
  <c r="G1684" i="17"/>
  <c r="G1705" i="17"/>
  <c r="G1745" i="17"/>
  <c r="G1637" i="17"/>
  <c r="H1705" i="17"/>
  <c r="G1726" i="17"/>
  <c r="H1637" i="17"/>
  <c r="H1726" i="17"/>
  <c r="G1823" i="17"/>
  <c r="G1773" i="17"/>
  <c r="H1773" i="17"/>
  <c r="I1967" i="17"/>
  <c r="I1952" i="17"/>
  <c r="G1913" i="17"/>
  <c r="I1757" i="17"/>
  <c r="I1760" i="17"/>
  <c r="I1743" i="17"/>
  <c r="I1694" i="17"/>
  <c r="I1697" i="17"/>
  <c r="I1647" i="17"/>
  <c r="I1674" i="17"/>
  <c r="I1677" i="17"/>
  <c r="I1662" i="17"/>
  <c r="I1650" i="17"/>
  <c r="I1623" i="17"/>
  <c r="I1596" i="17"/>
  <c r="H1586" i="17"/>
  <c r="I1577" i="17"/>
  <c r="G1586" i="17"/>
  <c r="I1573" i="17"/>
  <c r="H1561" i="17"/>
  <c r="G1561" i="17"/>
  <c r="H1559" i="17"/>
  <c r="G1559" i="17"/>
  <c r="I1550" i="17"/>
  <c r="I1551" i="17"/>
  <c r="I1552" i="17"/>
  <c r="I1555" i="17"/>
  <c r="I1556" i="17"/>
  <c r="I1557" i="17"/>
  <c r="I1558" i="17"/>
  <c r="I1547" i="17"/>
  <c r="I1548" i="17"/>
  <c r="G1546" i="17"/>
  <c r="H1546" i="17"/>
  <c r="F1546" i="17"/>
  <c r="F1563" i="17" s="1"/>
  <c r="H1544" i="17"/>
  <c r="G1544" i="17"/>
  <c r="H1542" i="17"/>
  <c r="G1542" i="17"/>
  <c r="H1540" i="17"/>
  <c r="G1540" i="17"/>
  <c r="H1532" i="17"/>
  <c r="G1532" i="17"/>
  <c r="H1530" i="17"/>
  <c r="G1530" i="17"/>
  <c r="H1528" i="17"/>
  <c r="G1528" i="17"/>
  <c r="I1522" i="17"/>
  <c r="I1524" i="17"/>
  <c r="I1525" i="17"/>
  <c r="I1526" i="17"/>
  <c r="I1527" i="17"/>
  <c r="I1521" i="17"/>
  <c r="I1518" i="17"/>
  <c r="I1519" i="17"/>
  <c r="F1517" i="17"/>
  <c r="F1534" i="17" s="1"/>
  <c r="H1515" i="17"/>
  <c r="G1515" i="17"/>
  <c r="H1510" i="17"/>
  <c r="G1510" i="17"/>
  <c r="H1508" i="17"/>
  <c r="G1508" i="17"/>
  <c r="H1500" i="17"/>
  <c r="G1500" i="17"/>
  <c r="I1498" i="17"/>
  <c r="I1499" i="17"/>
  <c r="I1496" i="17"/>
  <c r="I1493" i="17"/>
  <c r="H1488" i="17"/>
  <c r="G1488" i="17"/>
  <c r="G1563" i="17" l="1"/>
  <c r="H1563" i="17"/>
  <c r="H1534" i="17"/>
  <c r="G1534" i="17"/>
  <c r="I1546" i="17"/>
  <c r="I1549" i="17"/>
  <c r="I1517" i="17"/>
  <c r="I1520" i="17"/>
  <c r="H1486" i="17"/>
  <c r="H1502" i="17" s="1"/>
  <c r="G1486" i="17"/>
  <c r="G1502" i="17" s="1"/>
  <c r="H1477" i="17"/>
  <c r="G1477" i="17"/>
  <c r="H1475" i="17"/>
  <c r="G1475" i="17"/>
  <c r="I1471" i="17"/>
  <c r="I1472" i="17"/>
  <c r="I1474" i="17"/>
  <c r="I1468" i="17"/>
  <c r="I1469" i="17"/>
  <c r="G1467" i="17"/>
  <c r="H1467" i="17"/>
  <c r="F1467" i="17"/>
  <c r="F1479" i="17" s="1"/>
  <c r="H1465" i="17"/>
  <c r="G1465" i="17"/>
  <c r="H1463" i="17"/>
  <c r="G1463" i="17"/>
  <c r="H1455" i="17"/>
  <c r="G1455" i="17"/>
  <c r="H1453" i="17"/>
  <c r="G1453" i="17"/>
  <c r="H1444" i="17"/>
  <c r="G1444" i="17"/>
  <c r="I1449" i="17"/>
  <c r="F1417" i="17"/>
  <c r="F1434" i="17" s="1"/>
  <c r="H1430" i="17"/>
  <c r="G1430" i="17"/>
  <c r="H1428" i="17"/>
  <c r="G1428" i="17"/>
  <c r="I1422" i="17"/>
  <c r="I1423" i="17"/>
  <c r="I1424" i="17"/>
  <c r="I1425" i="17"/>
  <c r="I1426" i="17"/>
  <c r="H1417" i="17"/>
  <c r="G1417" i="17"/>
  <c r="I1418" i="17"/>
  <c r="I1419" i="17"/>
  <c r="I1420" i="17"/>
  <c r="H1415" i="17"/>
  <c r="G1415" i="17"/>
  <c r="H1413" i="17"/>
  <c r="G1413" i="17"/>
  <c r="H1411" i="17"/>
  <c r="G1411" i="17"/>
  <c r="H1409" i="17"/>
  <c r="G1409" i="17"/>
  <c r="H1397" i="17"/>
  <c r="G1397" i="17"/>
  <c r="H1395" i="17"/>
  <c r="G1395" i="17"/>
  <c r="I1390" i="17"/>
  <c r="I1391" i="17"/>
  <c r="I1392" i="17"/>
  <c r="I1394" i="17"/>
  <c r="H1384" i="17"/>
  <c r="G1384" i="17"/>
  <c r="F1384" i="17"/>
  <c r="F1403" i="17" s="1"/>
  <c r="I1387" i="17"/>
  <c r="I1386" i="17"/>
  <c r="I1385" i="17"/>
  <c r="H1382" i="17"/>
  <c r="G1382" i="17"/>
  <c r="H1380" i="17"/>
  <c r="G1380" i="17"/>
  <c r="H1403" i="17" l="1"/>
  <c r="G1434" i="17"/>
  <c r="G1479" i="17"/>
  <c r="G1403" i="17"/>
  <c r="H1434" i="17"/>
  <c r="H1479" i="17"/>
  <c r="I1467" i="17"/>
  <c r="I1470" i="17"/>
  <c r="I1421" i="17"/>
  <c r="I1417" i="17"/>
  <c r="I1389" i="17"/>
  <c r="I1380" i="17"/>
  <c r="H1372" i="17"/>
  <c r="G1372" i="17"/>
  <c r="H1370" i="17"/>
  <c r="G1370" i="17"/>
  <c r="G1362" i="17"/>
  <c r="H1362" i="17"/>
  <c r="F1362" i="17"/>
  <c r="F1374" i="17" s="1"/>
  <c r="H1360" i="17"/>
  <c r="G1360" i="17"/>
  <c r="H1358" i="17"/>
  <c r="G1358" i="17"/>
  <c r="H1356" i="17"/>
  <c r="G1356" i="17"/>
  <c r="H1348" i="17"/>
  <c r="G1348" i="17"/>
  <c r="H1346" i="17"/>
  <c r="G1346" i="17"/>
  <c r="H1340" i="17"/>
  <c r="G1340" i="17"/>
  <c r="I1344" i="17"/>
  <c r="I1345" i="17"/>
  <c r="I1342" i="17"/>
  <c r="I1327" i="17"/>
  <c r="I1328" i="17"/>
  <c r="I1329" i="17"/>
  <c r="I1330" i="17"/>
  <c r="G1322" i="17"/>
  <c r="H1322" i="17"/>
  <c r="F1322" i="17"/>
  <c r="F1331" i="17" s="1"/>
  <c r="I1323" i="17"/>
  <c r="I1324" i="17"/>
  <c r="H1320" i="17"/>
  <c r="G1320" i="17"/>
  <c r="H1318" i="17"/>
  <c r="G1318" i="17"/>
  <c r="I1310" i="17"/>
  <c r="I1311" i="17"/>
  <c r="H1305" i="17"/>
  <c r="I1308" i="17"/>
  <c r="H1294" i="17"/>
  <c r="G1294" i="17"/>
  <c r="H1292" i="17"/>
  <c r="G1292" i="17"/>
  <c r="G1374" i="17" l="1"/>
  <c r="H1374" i="17"/>
  <c r="H1331" i="17"/>
  <c r="G1331" i="17"/>
  <c r="I1322" i="17"/>
  <c r="I1325" i="17"/>
  <c r="H1290" i="17"/>
  <c r="G1290" i="17"/>
  <c r="H1288" i="17"/>
  <c r="G1288" i="17"/>
  <c r="H1282" i="17"/>
  <c r="G1282" i="17"/>
  <c r="I1286" i="17"/>
  <c r="I1287" i="17"/>
  <c r="I1284" i="17"/>
  <c r="G1278" i="17"/>
  <c r="H1278" i="17"/>
  <c r="F1278" i="17"/>
  <c r="F1296" i="17" s="1"/>
  <c r="I1281" i="17"/>
  <c r="H1267" i="17"/>
  <c r="G1267" i="17"/>
  <c r="I1270" i="17"/>
  <c r="H1296" i="17" l="1"/>
  <c r="G1296" i="17"/>
  <c r="H1256" i="17"/>
  <c r="G1256" i="17"/>
  <c r="H1254" i="17"/>
  <c r="G1254" i="17"/>
  <c r="I1253" i="17"/>
  <c r="I1249" i="17"/>
  <c r="I1247" i="17"/>
  <c r="H1234" i="17"/>
  <c r="G1234" i="17"/>
  <c r="I1235" i="17"/>
  <c r="H1226" i="17"/>
  <c r="G1226" i="17"/>
  <c r="I1232" i="17"/>
  <c r="I1233" i="17"/>
  <c r="I1230" i="17"/>
  <c r="I1229" i="17"/>
  <c r="I1213" i="17"/>
  <c r="I1214" i="17"/>
  <c r="I1211" i="17"/>
  <c r="H1197" i="17"/>
  <c r="G1197" i="17"/>
  <c r="I1192" i="17"/>
  <c r="H1179" i="17"/>
  <c r="G1179" i="17"/>
  <c r="H1177" i="17"/>
  <c r="G1177" i="17"/>
  <c r="H1175" i="17"/>
  <c r="G1175" i="17"/>
  <c r="I1170" i="17"/>
  <c r="I1171" i="17"/>
  <c r="I1172" i="17"/>
  <c r="I1173" i="17"/>
  <c r="I1174" i="17"/>
  <c r="I1167" i="17"/>
  <c r="G1166" i="17"/>
  <c r="H1166" i="17"/>
  <c r="F1166" i="17"/>
  <c r="F1181" i="17" s="1"/>
  <c r="H1164" i="17"/>
  <c r="G1164" i="17"/>
  <c r="H1162" i="17"/>
  <c r="G1162" i="17"/>
  <c r="H1160" i="17"/>
  <c r="G1160" i="17"/>
  <c r="I1146" i="17"/>
  <c r="I1147" i="17"/>
  <c r="I1148" i="17"/>
  <c r="I1150" i="17"/>
  <c r="I1143" i="17"/>
  <c r="I1144" i="17"/>
  <c r="G1142" i="17"/>
  <c r="H1142" i="17"/>
  <c r="F1142" i="17"/>
  <c r="F1154" i="17" s="1"/>
  <c r="H1140" i="17"/>
  <c r="G1140" i="17"/>
  <c r="H1138" i="17"/>
  <c r="G1138" i="17"/>
  <c r="H1136" i="17"/>
  <c r="G1136" i="17"/>
  <c r="I1137" i="17"/>
  <c r="H1128" i="17"/>
  <c r="G1128" i="17"/>
  <c r="H1126" i="17"/>
  <c r="G1126" i="17"/>
  <c r="H1124" i="17"/>
  <c r="G1124" i="17"/>
  <c r="I1119" i="17"/>
  <c r="I1117" i="17"/>
  <c r="H1103" i="17"/>
  <c r="G1103" i="17"/>
  <c r="H1097" i="17"/>
  <c r="G1097" i="17"/>
  <c r="I1102" i="17"/>
  <c r="I1101" i="17"/>
  <c r="I1099" i="17"/>
  <c r="H1093" i="17"/>
  <c r="G1093" i="17"/>
  <c r="I1096" i="17"/>
  <c r="G1154" i="17" l="1"/>
  <c r="H1154" i="17"/>
  <c r="H1181" i="17"/>
  <c r="G1181" i="17"/>
  <c r="I1234" i="17"/>
  <c r="I1145" i="17"/>
  <c r="I1142" i="17"/>
  <c r="I1136" i="17"/>
  <c r="H1085" i="17"/>
  <c r="G1085" i="17"/>
  <c r="H1083" i="17"/>
  <c r="G1083" i="17"/>
  <c r="H1079" i="17"/>
  <c r="G1079" i="17"/>
  <c r="I1076" i="17"/>
  <c r="I1077" i="17"/>
  <c r="I1078" i="17"/>
  <c r="I1073" i="17" l="1"/>
  <c r="I1071" i="17"/>
  <c r="I1072" i="17"/>
  <c r="G1070" i="17"/>
  <c r="H1070" i="17"/>
  <c r="F1070" i="17"/>
  <c r="F1087" i="17" s="1"/>
  <c r="H1067" i="17"/>
  <c r="G1067" i="17"/>
  <c r="H1065" i="17"/>
  <c r="G1065" i="17"/>
  <c r="H1058" i="17"/>
  <c r="G1058" i="17"/>
  <c r="H1056" i="17"/>
  <c r="G1056" i="17"/>
  <c r="H1054" i="17"/>
  <c r="G1054" i="17"/>
  <c r="I1051" i="17"/>
  <c r="I1052" i="17"/>
  <c r="H1037" i="17"/>
  <c r="G1037" i="17"/>
  <c r="I1041" i="17"/>
  <c r="H1026" i="17"/>
  <c r="G1026" i="17"/>
  <c r="I1027" i="17"/>
  <c r="H1024" i="17"/>
  <c r="G1024" i="17"/>
  <c r="I1025" i="17"/>
  <c r="H1022" i="17"/>
  <c r="G1022" i="17"/>
  <c r="H1020" i="17"/>
  <c r="G1020" i="17"/>
  <c r="I1016" i="17"/>
  <c r="I1017" i="17"/>
  <c r="I1019" i="17"/>
  <c r="G1012" i="17"/>
  <c r="H1012" i="17"/>
  <c r="F1012" i="17"/>
  <c r="F1028" i="17" s="1"/>
  <c r="R1031" i="17" s="1"/>
  <c r="I1013" i="17"/>
  <c r="I1014" i="17"/>
  <c r="H1010" i="17"/>
  <c r="G1010" i="17"/>
  <c r="H1008" i="17"/>
  <c r="G1008" i="17"/>
  <c r="G1028" i="17" l="1"/>
  <c r="S1031" i="17" s="1"/>
  <c r="H1028" i="17"/>
  <c r="T1031" i="17" s="1"/>
  <c r="G1060" i="17"/>
  <c r="H1060" i="17"/>
  <c r="G1087" i="17"/>
  <c r="I1070" i="17"/>
  <c r="H1087" i="17"/>
  <c r="I1026" i="17"/>
  <c r="I1024" i="17"/>
  <c r="I1015" i="17"/>
  <c r="I1012" i="17"/>
  <c r="H1000" i="17"/>
  <c r="G1000" i="17"/>
  <c r="H994" i="17"/>
  <c r="G994" i="17"/>
  <c r="I999" i="17"/>
  <c r="I998" i="17"/>
  <c r="I995" i="17"/>
  <c r="I996" i="17"/>
  <c r="I997" i="17"/>
  <c r="G991" i="17"/>
  <c r="H991" i="17"/>
  <c r="F991" i="17"/>
  <c r="F1002" i="17" s="1"/>
  <c r="I993" i="17"/>
  <c r="I992" i="17"/>
  <c r="H984" i="17"/>
  <c r="G984" i="17"/>
  <c r="H969" i="17"/>
  <c r="G969" i="17"/>
  <c r="H967" i="17"/>
  <c r="G967" i="17"/>
  <c r="H965" i="17"/>
  <c r="G965" i="17"/>
  <c r="H963" i="17"/>
  <c r="G963" i="17"/>
  <c r="G971" i="17" s="1"/>
  <c r="S974" i="17" s="1"/>
  <c r="I961" i="17"/>
  <c r="I962" i="17"/>
  <c r="I972" i="17"/>
  <c r="I973" i="17"/>
  <c r="G960" i="17"/>
  <c r="H960" i="17"/>
  <c r="H957" i="17"/>
  <c r="G957" i="17"/>
  <c r="F957" i="17"/>
  <c r="F971" i="17" s="1"/>
  <c r="R974" i="17" s="1"/>
  <c r="H942" i="17"/>
  <c r="G942" i="17"/>
  <c r="I941" i="17"/>
  <c r="H940" i="17"/>
  <c r="G940" i="17"/>
  <c r="H938" i="17"/>
  <c r="G938" i="17"/>
  <c r="I939" i="17"/>
  <c r="I937" i="17"/>
  <c r="I936" i="17"/>
  <c r="I934" i="17"/>
  <c r="I935" i="17"/>
  <c r="I930" i="17"/>
  <c r="I931" i="17"/>
  <c r="G929" i="17"/>
  <c r="H929" i="17"/>
  <c r="F929" i="17"/>
  <c r="F944" i="17" s="1"/>
  <c r="H927" i="17"/>
  <c r="G927" i="17"/>
  <c r="H923" i="17"/>
  <c r="G923" i="17"/>
  <c r="I925" i="17"/>
  <c r="I926" i="17"/>
  <c r="H1002" i="17" l="1"/>
  <c r="H971" i="17"/>
  <c r="T974" i="17" s="1"/>
  <c r="G1002" i="17"/>
  <c r="I991" i="17"/>
  <c r="I940" i="17"/>
  <c r="I994" i="17"/>
  <c r="I929" i="17"/>
  <c r="H944" i="17"/>
  <c r="G944" i="17"/>
  <c r="I938" i="17"/>
  <c r="I932" i="17"/>
  <c r="H913" i="17"/>
  <c r="G913" i="17"/>
  <c r="H907" i="17"/>
  <c r="G907" i="17"/>
  <c r="I911" i="17"/>
  <c r="I909" i="17"/>
  <c r="I908" i="17"/>
  <c r="H903" i="17"/>
  <c r="G903" i="17"/>
  <c r="F903" i="17"/>
  <c r="I906" i="17"/>
  <c r="H895" i="17"/>
  <c r="G895" i="17"/>
  <c r="I891" i="17"/>
  <c r="I889" i="17"/>
  <c r="G883" i="17"/>
  <c r="H883" i="17"/>
  <c r="F883" i="17"/>
  <c r="F897" i="17" s="1"/>
  <c r="I886" i="17"/>
  <c r="H875" i="17"/>
  <c r="G875" i="17"/>
  <c r="H873" i="17"/>
  <c r="G873" i="17"/>
  <c r="I867" i="17"/>
  <c r="I868" i="17"/>
  <c r="I869" i="17"/>
  <c r="I870" i="17"/>
  <c r="I871" i="17"/>
  <c r="I872" i="17"/>
  <c r="G862" i="17"/>
  <c r="H862" i="17"/>
  <c r="F862" i="17"/>
  <c r="F877" i="17" s="1"/>
  <c r="I863" i="17"/>
  <c r="I864" i="17"/>
  <c r="I865" i="17"/>
  <c r="H860" i="17"/>
  <c r="G860" i="17"/>
  <c r="H858" i="17"/>
  <c r="G858" i="17"/>
  <c r="H836" i="17"/>
  <c r="G836" i="17"/>
  <c r="H850" i="17"/>
  <c r="G850" i="17"/>
  <c r="H848" i="17"/>
  <c r="G848" i="17"/>
  <c r="I845" i="17"/>
  <c r="I844" i="17"/>
  <c r="I843" i="17"/>
  <c r="I842" i="17"/>
  <c r="I841" i="17"/>
  <c r="F836" i="17"/>
  <c r="F852" i="17" s="1"/>
  <c r="I837" i="17"/>
  <c r="I838" i="17"/>
  <c r="I839" i="17"/>
  <c r="H834" i="17"/>
  <c r="G834" i="17"/>
  <c r="H832" i="17"/>
  <c r="G832" i="17"/>
  <c r="H917" i="17" l="1"/>
  <c r="G917" i="17"/>
  <c r="H877" i="17"/>
  <c r="G877" i="17"/>
  <c r="H897" i="17"/>
  <c r="I862" i="17"/>
  <c r="I866" i="17"/>
  <c r="I840" i="17"/>
  <c r="I836" i="17"/>
  <c r="I821" i="17"/>
  <c r="H820" i="17"/>
  <c r="G820" i="17"/>
  <c r="I819" i="17"/>
  <c r="I818" i="17"/>
  <c r="I817" i="17"/>
  <c r="I816" i="17"/>
  <c r="I815" i="17"/>
  <c r="G810" i="17"/>
  <c r="H810" i="17"/>
  <c r="F810" i="17"/>
  <c r="F822" i="17" s="1"/>
  <c r="I813" i="17"/>
  <c r="I811" i="17"/>
  <c r="H808" i="17"/>
  <c r="G808" i="17"/>
  <c r="H806" i="17"/>
  <c r="G806" i="17"/>
  <c r="I820" i="17" l="1"/>
  <c r="I806" i="17"/>
  <c r="G822" i="17"/>
  <c r="H822" i="17"/>
  <c r="G18" i="5" l="1"/>
  <c r="I278" i="20" l="1"/>
  <c r="I274" i="20"/>
  <c r="H274" i="20"/>
  <c r="G274" i="20"/>
  <c r="C263" i="20" l="1"/>
  <c r="E268" i="20"/>
  <c r="I258" i="20"/>
  <c r="D268" i="20"/>
  <c r="G268" i="20"/>
  <c r="H268" i="20"/>
  <c r="G263" i="20"/>
  <c r="C268" i="20"/>
  <c r="I268" i="20"/>
  <c r="E263" i="20"/>
  <c r="F263" i="20" s="1"/>
  <c r="H263" i="20"/>
  <c r="I263" i="20"/>
  <c r="F182" i="20"/>
  <c r="G258" i="20"/>
  <c r="H258" i="20"/>
  <c r="F187" i="20"/>
  <c r="F268" i="20" l="1"/>
  <c r="D263" i="20"/>
  <c r="F269" i="20"/>
  <c r="T236" i="20" l="1"/>
  <c r="S236" i="20"/>
  <c r="G27" i="250"/>
  <c r="S27" i="250" s="1"/>
  <c r="H23" i="250"/>
  <c r="I24" i="250"/>
  <c r="I25" i="250"/>
  <c r="I26" i="250"/>
  <c r="F27" i="250"/>
  <c r="R27" i="250" s="1"/>
  <c r="I34" i="250"/>
  <c r="I35" i="250"/>
  <c r="G36" i="250"/>
  <c r="S36" i="250" s="1"/>
  <c r="H36" i="250"/>
  <c r="T36" i="250" s="1"/>
  <c r="R36" i="250"/>
  <c r="G43" i="250"/>
  <c r="G49" i="250" s="1"/>
  <c r="H43" i="250"/>
  <c r="H49" i="250" s="1"/>
  <c r="T49" i="250" s="1"/>
  <c r="I44" i="250"/>
  <c r="I45" i="250"/>
  <c r="I46" i="250"/>
  <c r="I47" i="250"/>
  <c r="I48" i="250"/>
  <c r="R49" i="250"/>
  <c r="G58" i="250"/>
  <c r="G62" i="250" s="1"/>
  <c r="S62" i="250" s="1"/>
  <c r="H58" i="250"/>
  <c r="H62" i="250" s="1"/>
  <c r="T62" i="250" s="1"/>
  <c r="I59" i="250"/>
  <c r="I60" i="250"/>
  <c r="I61" i="250"/>
  <c r="R62" i="250"/>
  <c r="H76" i="250"/>
  <c r="T76" i="250" s="1"/>
  <c r="I70" i="250"/>
  <c r="I71" i="250"/>
  <c r="I72" i="250"/>
  <c r="I73" i="250"/>
  <c r="I75" i="250"/>
  <c r="R76" i="250"/>
  <c r="G86" i="250"/>
  <c r="G90" i="250" s="1"/>
  <c r="H86" i="250"/>
  <c r="I87" i="250"/>
  <c r="I88" i="250"/>
  <c r="I89" i="250"/>
  <c r="R90" i="250"/>
  <c r="G103" i="250"/>
  <c r="H103" i="250"/>
  <c r="T103" i="250" s="1"/>
  <c r="I99" i="250"/>
  <c r="I102" i="250"/>
  <c r="R103" i="250"/>
  <c r="I110" i="250"/>
  <c r="I111" i="250"/>
  <c r="F112" i="250"/>
  <c r="R112" i="250" s="1"/>
  <c r="G112" i="250"/>
  <c r="S112" i="250" s="1"/>
  <c r="H112" i="250"/>
  <c r="I119" i="250"/>
  <c r="I120" i="250"/>
  <c r="G121" i="250"/>
  <c r="S121" i="250" s="1"/>
  <c r="H121" i="250"/>
  <c r="R121" i="250"/>
  <c r="G128" i="250"/>
  <c r="G131" i="250" s="1"/>
  <c r="S131" i="250" s="1"/>
  <c r="H128" i="250"/>
  <c r="I129" i="250"/>
  <c r="I130" i="250"/>
  <c r="R131" i="250"/>
  <c r="G137" i="250"/>
  <c r="H137" i="250"/>
  <c r="H140" i="250" s="1"/>
  <c r="L140" i="250" s="1"/>
  <c r="I138" i="250"/>
  <c r="I139" i="250"/>
  <c r="J140" i="250"/>
  <c r="R140" i="250"/>
  <c r="I147" i="250"/>
  <c r="I148" i="250"/>
  <c r="G149" i="250"/>
  <c r="H149" i="250"/>
  <c r="T149" i="250" s="1"/>
  <c r="R149" i="250"/>
  <c r="G160" i="250"/>
  <c r="S160" i="250" s="1"/>
  <c r="H160" i="250"/>
  <c r="I157" i="250"/>
  <c r="I159" i="250"/>
  <c r="R160" i="250"/>
  <c r="G166" i="250"/>
  <c r="G170" i="250" s="1"/>
  <c r="S170" i="250" s="1"/>
  <c r="H166" i="250"/>
  <c r="I167" i="250"/>
  <c r="I168" i="250"/>
  <c r="I169" i="250"/>
  <c r="R170" i="250"/>
  <c r="G179" i="250"/>
  <c r="H179" i="250"/>
  <c r="I180" i="250"/>
  <c r="I181" i="250"/>
  <c r="G182" i="250"/>
  <c r="S182" i="250" s="1"/>
  <c r="R182" i="250"/>
  <c r="I187" i="250"/>
  <c r="I190" i="250"/>
  <c r="G191" i="250"/>
  <c r="S191" i="250" s="1"/>
  <c r="H191" i="250"/>
  <c r="T191" i="250" s="1"/>
  <c r="K191" i="250"/>
  <c r="L191" i="250"/>
  <c r="M191" i="250"/>
  <c r="R191" i="250"/>
  <c r="G196" i="250"/>
  <c r="H196" i="250"/>
  <c r="I197" i="250"/>
  <c r="I198" i="250"/>
  <c r="G199" i="250"/>
  <c r="S199" i="250" s="1"/>
  <c r="R199" i="250"/>
  <c r="G204" i="250"/>
  <c r="G208" i="250" s="1"/>
  <c r="S208" i="250" s="1"/>
  <c r="H204" i="250"/>
  <c r="H208" i="250" s="1"/>
  <c r="I205" i="250"/>
  <c r="I206" i="250"/>
  <c r="I207" i="250"/>
  <c r="R208" i="250"/>
  <c r="H218" i="250"/>
  <c r="T218" i="250" s="1"/>
  <c r="I214" i="250"/>
  <c r="R218" i="250"/>
  <c r="G227" i="250"/>
  <c r="S227" i="250" s="1"/>
  <c r="I224" i="250"/>
  <c r="I226" i="250"/>
  <c r="R227" i="250"/>
  <c r="G238" i="250"/>
  <c r="S238" i="250" s="1"/>
  <c r="I236" i="250"/>
  <c r="I237" i="250"/>
  <c r="R238" i="250"/>
  <c r="G243" i="250"/>
  <c r="G246" i="250" s="1"/>
  <c r="S246" i="250" s="1"/>
  <c r="H243" i="250"/>
  <c r="H246" i="250" s="1"/>
  <c r="I244" i="250"/>
  <c r="I245" i="250"/>
  <c r="R246" i="250"/>
  <c r="G251" i="250"/>
  <c r="G256" i="250" s="1"/>
  <c r="S256" i="250" s="1"/>
  <c r="H251" i="250"/>
  <c r="I252" i="250"/>
  <c r="I253" i="250"/>
  <c r="I254" i="250"/>
  <c r="I255" i="250"/>
  <c r="R256" i="250"/>
  <c r="G261" i="250"/>
  <c r="H261" i="250"/>
  <c r="H265" i="250" s="1"/>
  <c r="T265" i="250" s="1"/>
  <c r="R265" i="250"/>
  <c r="G271" i="250"/>
  <c r="H271" i="250"/>
  <c r="H275" i="250" s="1"/>
  <c r="T275" i="250" s="1"/>
  <c r="I272" i="250"/>
  <c r="I273" i="250"/>
  <c r="I274" i="250"/>
  <c r="R275" i="250"/>
  <c r="I283" i="250"/>
  <c r="I284" i="250"/>
  <c r="I285" i="250"/>
  <c r="H286" i="250"/>
  <c r="T286" i="250" s="1"/>
  <c r="R286" i="250"/>
  <c r="G296" i="250"/>
  <c r="H296" i="250"/>
  <c r="H299" i="250" s="1"/>
  <c r="T299" i="250" s="1"/>
  <c r="I297" i="250"/>
  <c r="I298" i="250"/>
  <c r="R299" i="250"/>
  <c r="G300" i="250"/>
  <c r="H300" i="250"/>
  <c r="H302" i="250" s="1"/>
  <c r="W302" i="250" s="1"/>
  <c r="I301" i="250"/>
  <c r="F302" i="250"/>
  <c r="U302" i="250" s="1"/>
  <c r="G307" i="250"/>
  <c r="G310" i="250" s="1"/>
  <c r="S310" i="250" s="1"/>
  <c r="H307" i="250"/>
  <c r="H310" i="250" s="1"/>
  <c r="T310" i="250" s="1"/>
  <c r="I308" i="250"/>
  <c r="I309" i="250"/>
  <c r="R310" i="250"/>
  <c r="I317" i="250"/>
  <c r="I318" i="250"/>
  <c r="G319" i="250"/>
  <c r="S319" i="250" s="1"/>
  <c r="R319" i="250"/>
  <c r="H328" i="250"/>
  <c r="T328" i="250" s="1"/>
  <c r="I326" i="250"/>
  <c r="I327" i="250"/>
  <c r="R328" i="250"/>
  <c r="G333" i="250"/>
  <c r="G336" i="250" s="1"/>
  <c r="S336" i="250" s="1"/>
  <c r="H333" i="250"/>
  <c r="I334" i="250"/>
  <c r="I335" i="250"/>
  <c r="R336" i="250"/>
  <c r="G342" i="250"/>
  <c r="H342" i="250"/>
  <c r="H345" i="250" s="1"/>
  <c r="I343" i="250"/>
  <c r="I344" i="250"/>
  <c r="K345" i="250"/>
  <c r="L345" i="250"/>
  <c r="M345" i="250"/>
  <c r="R345" i="250"/>
  <c r="G350" i="250"/>
  <c r="H350" i="250"/>
  <c r="H354" i="250" s="1"/>
  <c r="I351" i="250"/>
  <c r="I352" i="250"/>
  <c r="I353" i="250"/>
  <c r="R354" i="250"/>
  <c r="G359" i="250"/>
  <c r="G363" i="250" s="1"/>
  <c r="S363" i="250" s="1"/>
  <c r="H359" i="250"/>
  <c r="I360" i="250"/>
  <c r="I361" i="250"/>
  <c r="R363" i="250"/>
  <c r="G369" i="250"/>
  <c r="G373" i="250" s="1"/>
  <c r="S373" i="250" s="1"/>
  <c r="H369" i="250"/>
  <c r="I370" i="250"/>
  <c r="I371" i="250"/>
  <c r="I372" i="250"/>
  <c r="R373" i="250"/>
  <c r="G378" i="250"/>
  <c r="H378" i="250"/>
  <c r="H381" i="250" s="1"/>
  <c r="I379" i="250"/>
  <c r="I380" i="250"/>
  <c r="R381" i="250"/>
  <c r="G387" i="250"/>
  <c r="G392" i="250" s="1"/>
  <c r="S392" i="250" s="1"/>
  <c r="H387" i="250"/>
  <c r="I388" i="250"/>
  <c r="I389" i="250"/>
  <c r="I390" i="250"/>
  <c r="I391" i="250"/>
  <c r="R392" i="250"/>
  <c r="G402" i="250"/>
  <c r="G406" i="250" s="1"/>
  <c r="S406" i="250" s="1"/>
  <c r="H402" i="250"/>
  <c r="H406" i="250" s="1"/>
  <c r="I403" i="250"/>
  <c r="I404" i="250"/>
  <c r="I405" i="250"/>
  <c r="R406" i="250"/>
  <c r="G411" i="250"/>
  <c r="G415" i="250" s="1"/>
  <c r="S415" i="250" s="1"/>
  <c r="H411" i="250"/>
  <c r="I412" i="250"/>
  <c r="I413" i="250"/>
  <c r="I414" i="250"/>
  <c r="R415" i="250"/>
  <c r="I416" i="250"/>
  <c r="I417" i="250"/>
  <c r="G418" i="250"/>
  <c r="H418" i="250"/>
  <c r="G424" i="250"/>
  <c r="G427" i="250" s="1"/>
  <c r="S427" i="250" s="1"/>
  <c r="H424" i="250"/>
  <c r="I425" i="250"/>
  <c r="I426" i="250"/>
  <c r="R427" i="250"/>
  <c r="G433" i="250"/>
  <c r="G436" i="250" s="1"/>
  <c r="S436" i="250" s="1"/>
  <c r="H433" i="250"/>
  <c r="I434" i="250"/>
  <c r="I435" i="250"/>
  <c r="R436" i="250"/>
  <c r="G441" i="250"/>
  <c r="G446" i="250" s="1"/>
  <c r="S446" i="250" s="1"/>
  <c r="H441" i="250"/>
  <c r="I442" i="250"/>
  <c r="I443" i="250"/>
  <c r="I445" i="250"/>
  <c r="R446" i="250"/>
  <c r="G451" i="250"/>
  <c r="G455" i="250" s="1"/>
  <c r="S455" i="250" s="1"/>
  <c r="H451" i="250"/>
  <c r="I452" i="250"/>
  <c r="I453" i="250"/>
  <c r="I454" i="250"/>
  <c r="R455" i="250"/>
  <c r="G460" i="250"/>
  <c r="G463" i="250" s="1"/>
  <c r="S463" i="250" s="1"/>
  <c r="H460" i="250"/>
  <c r="I461" i="250"/>
  <c r="I462" i="250"/>
  <c r="R463" i="250"/>
  <c r="G468" i="250"/>
  <c r="G471" i="250" s="1"/>
  <c r="S471" i="250" s="1"/>
  <c r="H468" i="250"/>
  <c r="I469" i="250"/>
  <c r="I470" i="250"/>
  <c r="R471" i="250"/>
  <c r="G476" i="250"/>
  <c r="H476" i="250"/>
  <c r="H479" i="250" s="1"/>
  <c r="T479" i="250" s="1"/>
  <c r="I477" i="250"/>
  <c r="I478" i="250"/>
  <c r="R479" i="250"/>
  <c r="G485" i="250"/>
  <c r="G489" i="250" s="1"/>
  <c r="S489" i="250" s="1"/>
  <c r="H485" i="250"/>
  <c r="H489" i="250" s="1"/>
  <c r="T489" i="250" s="1"/>
  <c r="I486" i="250"/>
  <c r="I487" i="250"/>
  <c r="I488" i="250"/>
  <c r="R489" i="250"/>
  <c r="G494" i="250"/>
  <c r="G497" i="250" s="1"/>
  <c r="S497" i="250" s="1"/>
  <c r="H494" i="250"/>
  <c r="I495" i="250"/>
  <c r="I496" i="250"/>
  <c r="R497" i="250"/>
  <c r="H507" i="250"/>
  <c r="T507" i="250" s="1"/>
  <c r="I503" i="250"/>
  <c r="I505" i="250"/>
  <c r="I506" i="250"/>
  <c r="R507" i="250"/>
  <c r="G516" i="250"/>
  <c r="G519" i="250" s="1"/>
  <c r="S519" i="250" s="1"/>
  <c r="H516" i="250"/>
  <c r="I517" i="250"/>
  <c r="I518" i="250"/>
  <c r="R519" i="250"/>
  <c r="I520" i="250"/>
  <c r="I521" i="250"/>
  <c r="G527" i="250"/>
  <c r="G531" i="250" s="1"/>
  <c r="S531" i="250" s="1"/>
  <c r="H527" i="250"/>
  <c r="I528" i="250"/>
  <c r="I529" i="250"/>
  <c r="I530" i="250"/>
  <c r="R531" i="250"/>
  <c r="I537" i="250"/>
  <c r="I540" i="250"/>
  <c r="G541" i="250"/>
  <c r="S541" i="250" s="1"/>
  <c r="R541" i="250"/>
  <c r="H550" i="250"/>
  <c r="I548" i="250"/>
  <c r="I549" i="250"/>
  <c r="R550" i="250"/>
  <c r="I551" i="250"/>
  <c r="I552" i="250"/>
  <c r="G553" i="250"/>
  <c r="V553" i="250" s="1"/>
  <c r="H553" i="250"/>
  <c r="U553" i="250"/>
  <c r="G563" i="250"/>
  <c r="S563" i="250" s="1"/>
  <c r="I559" i="250"/>
  <c r="I561" i="250"/>
  <c r="R563" i="250"/>
  <c r="G568" i="250"/>
  <c r="G572" i="250" s="1"/>
  <c r="S572" i="250" s="1"/>
  <c r="H568" i="250"/>
  <c r="H572" i="250" s="1"/>
  <c r="I569" i="250"/>
  <c r="I570" i="250"/>
  <c r="I571" i="250"/>
  <c r="R572" i="250"/>
  <c r="G586" i="250"/>
  <c r="S586" i="250" s="1"/>
  <c r="I583" i="250"/>
  <c r="I585" i="250"/>
  <c r="R586" i="250"/>
  <c r="I587" i="250"/>
  <c r="I588" i="250"/>
  <c r="G589" i="250"/>
  <c r="H589" i="250"/>
  <c r="W589" i="250" s="1"/>
  <c r="U589" i="250"/>
  <c r="G594" i="250"/>
  <c r="G598" i="250" s="1"/>
  <c r="S598" i="250" s="1"/>
  <c r="H594" i="250"/>
  <c r="H598" i="250" s="1"/>
  <c r="I595" i="250"/>
  <c r="I596" i="250"/>
  <c r="I597" i="250"/>
  <c r="R598" i="250"/>
  <c r="G608" i="250"/>
  <c r="G612" i="250" s="1"/>
  <c r="S612" i="250" s="1"/>
  <c r="H608" i="250"/>
  <c r="I609" i="250"/>
  <c r="I610" i="250"/>
  <c r="I611" i="250"/>
  <c r="R612" i="250"/>
  <c r="I613" i="250"/>
  <c r="I614" i="250"/>
  <c r="G615" i="250"/>
  <c r="H615" i="250"/>
  <c r="W615" i="250" s="1"/>
  <c r="U615" i="250"/>
  <c r="G620" i="250"/>
  <c r="H620" i="250"/>
  <c r="H624" i="250" s="1"/>
  <c r="T624" i="250" s="1"/>
  <c r="I621" i="250"/>
  <c r="I622" i="250"/>
  <c r="I623" i="250"/>
  <c r="R624" i="250"/>
  <c r="G629" i="250"/>
  <c r="G633" i="250" s="1"/>
  <c r="S633" i="250" s="1"/>
  <c r="H629" i="250"/>
  <c r="H633" i="250" s="1"/>
  <c r="I630" i="250"/>
  <c r="I631" i="250"/>
  <c r="I632" i="250"/>
  <c r="R633" i="250"/>
  <c r="G639" i="250"/>
  <c r="G643" i="250" s="1"/>
  <c r="S643" i="250" s="1"/>
  <c r="H639" i="250"/>
  <c r="I640" i="250"/>
  <c r="I641" i="250"/>
  <c r="I642" i="250"/>
  <c r="R643" i="250"/>
  <c r="G654" i="250"/>
  <c r="G657" i="250" s="1"/>
  <c r="S657" i="250" s="1"/>
  <c r="H654" i="250"/>
  <c r="I655" i="250"/>
  <c r="I656" i="250"/>
  <c r="R657" i="250"/>
  <c r="G662" i="250"/>
  <c r="G666" i="250" s="1"/>
  <c r="S666" i="250" s="1"/>
  <c r="H662" i="250"/>
  <c r="I663" i="250"/>
  <c r="I664" i="250"/>
  <c r="I665" i="250"/>
  <c r="R666" i="250"/>
  <c r="G671" i="250"/>
  <c r="H671" i="250"/>
  <c r="I672" i="250"/>
  <c r="I673" i="250"/>
  <c r="G674" i="250"/>
  <c r="S674" i="250" s="1"/>
  <c r="R674" i="250"/>
  <c r="G679" i="250"/>
  <c r="G682" i="250" s="1"/>
  <c r="S682" i="250" s="1"/>
  <c r="H679" i="250"/>
  <c r="H682" i="250" s="1"/>
  <c r="R682" i="250"/>
  <c r="G687" i="250"/>
  <c r="G692" i="250" s="1"/>
  <c r="S692" i="250" s="1"/>
  <c r="H687" i="250"/>
  <c r="I688" i="250"/>
  <c r="I689" i="250"/>
  <c r="I690" i="250"/>
  <c r="I691" i="250"/>
  <c r="R692" i="250"/>
  <c r="I693" i="250"/>
  <c r="I694" i="250"/>
  <c r="G695" i="250"/>
  <c r="V695" i="250" s="1"/>
  <c r="H695" i="250"/>
  <c r="W695" i="250" s="1"/>
  <c r="U695" i="250"/>
  <c r="G700" i="250"/>
  <c r="G703" i="250" s="1"/>
  <c r="S703" i="250" s="1"/>
  <c r="H700" i="250"/>
  <c r="I701" i="250"/>
  <c r="I702" i="250"/>
  <c r="R703" i="250"/>
  <c r="G713" i="250"/>
  <c r="S713" i="250" s="1"/>
  <c r="I710" i="250"/>
  <c r="R713" i="250"/>
  <c r="G718" i="250"/>
  <c r="G721" i="250" s="1"/>
  <c r="S721" i="250" s="1"/>
  <c r="H718" i="250"/>
  <c r="H721" i="250" s="1"/>
  <c r="T721" i="250" s="1"/>
  <c r="I719" i="250"/>
  <c r="I720" i="250"/>
  <c r="R721" i="250"/>
  <c r="I722" i="250"/>
  <c r="I723" i="250"/>
  <c r="R735" i="250"/>
  <c r="G745" i="250"/>
  <c r="S745" i="250" s="1"/>
  <c r="I741" i="250"/>
  <c r="I742" i="250"/>
  <c r="I743" i="250"/>
  <c r="R745" i="250"/>
  <c r="I746" i="250"/>
  <c r="I747" i="250"/>
  <c r="G748" i="250"/>
  <c r="V748" i="250" s="1"/>
  <c r="H748" i="250"/>
  <c r="U748" i="250"/>
  <c r="G753" i="250"/>
  <c r="G758" i="250" s="1"/>
  <c r="H753" i="250"/>
  <c r="I754" i="250"/>
  <c r="I755" i="250"/>
  <c r="I756" i="250"/>
  <c r="I757" i="250"/>
  <c r="J758" i="250"/>
  <c r="R758" i="250"/>
  <c r="G770" i="250"/>
  <c r="G774" i="250" s="1"/>
  <c r="K774" i="250" s="1"/>
  <c r="H770" i="250"/>
  <c r="I771" i="250"/>
  <c r="I772" i="250"/>
  <c r="I773" i="250"/>
  <c r="J774" i="250"/>
  <c r="R774" i="250"/>
  <c r="G785" i="250"/>
  <c r="S785" i="250" s="1"/>
  <c r="H785" i="250"/>
  <c r="I781" i="250"/>
  <c r="I782" i="250"/>
  <c r="I784" i="250"/>
  <c r="R785" i="250"/>
  <c r="G795" i="250"/>
  <c r="S795" i="250" s="1"/>
  <c r="I792" i="250"/>
  <c r="I793" i="250"/>
  <c r="R795" i="250"/>
  <c r="G804" i="250"/>
  <c r="S804" i="250" s="1"/>
  <c r="H804" i="250"/>
  <c r="I801" i="250"/>
  <c r="I803" i="250"/>
  <c r="R804" i="250"/>
  <c r="G811" i="250"/>
  <c r="G814" i="250" s="1"/>
  <c r="S814" i="250" s="1"/>
  <c r="H811" i="250"/>
  <c r="I812" i="250"/>
  <c r="I813" i="250"/>
  <c r="R814" i="250"/>
  <c r="I815" i="250"/>
  <c r="I816" i="250"/>
  <c r="G817" i="250"/>
  <c r="V817" i="250" s="1"/>
  <c r="H817" i="250"/>
  <c r="W817" i="250" s="1"/>
  <c r="U817" i="250"/>
  <c r="I823" i="250"/>
  <c r="I824" i="250"/>
  <c r="G826" i="250"/>
  <c r="K826" i="250" s="1"/>
  <c r="J826" i="250"/>
  <c r="R826" i="250"/>
  <c r="G831" i="250"/>
  <c r="H831" i="250"/>
  <c r="H835" i="250" s="1"/>
  <c r="T835" i="250" s="1"/>
  <c r="I832" i="250"/>
  <c r="I833" i="250"/>
  <c r="I834" i="250"/>
  <c r="R835" i="250"/>
  <c r="I836" i="250"/>
  <c r="I837" i="250"/>
  <c r="G838" i="250"/>
  <c r="V838" i="250" s="1"/>
  <c r="H838" i="250"/>
  <c r="W838" i="250" s="1"/>
  <c r="U838" i="250"/>
  <c r="G843" i="250"/>
  <c r="G846" i="250" s="1"/>
  <c r="S846" i="250" s="1"/>
  <c r="H843" i="250"/>
  <c r="H846" i="250" s="1"/>
  <c r="I844" i="250"/>
  <c r="I845" i="250"/>
  <c r="F846" i="250"/>
  <c r="R846" i="250" s="1"/>
  <c r="G851" i="250"/>
  <c r="G855" i="250" s="1"/>
  <c r="S855" i="250" s="1"/>
  <c r="H851" i="250"/>
  <c r="H855" i="250" s="1"/>
  <c r="I852" i="250"/>
  <c r="I853" i="250"/>
  <c r="I854" i="250"/>
  <c r="R855" i="250"/>
  <c r="I856" i="250"/>
  <c r="I857" i="250"/>
  <c r="G863" i="250"/>
  <c r="G867" i="250" s="1"/>
  <c r="S867" i="250" s="1"/>
  <c r="H863" i="250"/>
  <c r="I864" i="250"/>
  <c r="I865" i="250"/>
  <c r="I866" i="250"/>
  <c r="R867" i="250"/>
  <c r="G872" i="250"/>
  <c r="G877" i="250" s="1"/>
  <c r="S877" i="250" s="1"/>
  <c r="H872" i="250"/>
  <c r="H877" i="250" s="1"/>
  <c r="I873" i="250"/>
  <c r="I874" i="250"/>
  <c r="I876" i="250"/>
  <c r="R877" i="250"/>
  <c r="I878" i="250"/>
  <c r="I879" i="250"/>
  <c r="G880" i="250"/>
  <c r="H880" i="250"/>
  <c r="G886" i="250"/>
  <c r="G889" i="250" s="1"/>
  <c r="S889" i="250" s="1"/>
  <c r="H886" i="250"/>
  <c r="H889" i="250" s="1"/>
  <c r="T889" i="250" s="1"/>
  <c r="I887" i="250"/>
  <c r="I888" i="250"/>
  <c r="F889" i="250"/>
  <c r="R889" i="250" s="1"/>
  <c r="I894" i="250"/>
  <c r="I895" i="250"/>
  <c r="F896" i="250"/>
  <c r="R896" i="250" s="1"/>
  <c r="G896" i="250"/>
  <c r="S896" i="250" s="1"/>
  <c r="H896" i="250"/>
  <c r="T896" i="250" s="1"/>
  <c r="I901" i="250"/>
  <c r="I902" i="250"/>
  <c r="F903" i="250"/>
  <c r="R903" i="250" s="1"/>
  <c r="I903" i="250"/>
  <c r="S903" i="250"/>
  <c r="T903" i="250"/>
  <c r="I908" i="250"/>
  <c r="I909" i="250"/>
  <c r="I910" i="250"/>
  <c r="R910" i="250"/>
  <c r="S910" i="250"/>
  <c r="T910" i="250"/>
  <c r="G915" i="250"/>
  <c r="G918" i="250" s="1"/>
  <c r="S918" i="250" s="1"/>
  <c r="H915" i="250"/>
  <c r="H918" i="250" s="1"/>
  <c r="T918" i="250" s="1"/>
  <c r="I916" i="250"/>
  <c r="I917" i="250"/>
  <c r="R918" i="250"/>
  <c r="G923" i="250"/>
  <c r="G926" i="250" s="1"/>
  <c r="S926" i="250" s="1"/>
  <c r="H923" i="250"/>
  <c r="H926" i="250" s="1"/>
  <c r="T926" i="250" s="1"/>
  <c r="I924" i="250"/>
  <c r="I925" i="250"/>
  <c r="F926" i="250"/>
  <c r="R926" i="250" s="1"/>
  <c r="I931" i="250"/>
  <c r="I932" i="250"/>
  <c r="I933" i="250"/>
  <c r="R933" i="250"/>
  <c r="S933" i="250"/>
  <c r="T933" i="250"/>
  <c r="G939" i="250"/>
  <c r="G942" i="250" s="1"/>
  <c r="H939" i="250"/>
  <c r="H942" i="250" s="1"/>
  <c r="T942" i="250" s="1"/>
  <c r="I940" i="250"/>
  <c r="I941" i="250"/>
  <c r="R942" i="250"/>
  <c r="I948" i="250"/>
  <c r="F950" i="250"/>
  <c r="R950" i="250" s="1"/>
  <c r="I950" i="250"/>
  <c r="S950" i="250"/>
  <c r="T950" i="250"/>
  <c r="I959" i="250"/>
  <c r="I960" i="250"/>
  <c r="I962" i="250"/>
  <c r="R962" i="250"/>
  <c r="S962" i="250"/>
  <c r="T962" i="250"/>
  <c r="G974" i="250"/>
  <c r="G977" i="250" s="1"/>
  <c r="S977" i="250" s="1"/>
  <c r="H974" i="250"/>
  <c r="H977" i="250" s="1"/>
  <c r="T977" i="250" s="1"/>
  <c r="I975" i="250"/>
  <c r="I976" i="250"/>
  <c r="R977" i="250"/>
  <c r="G982" i="250"/>
  <c r="G985" i="250" s="1"/>
  <c r="S985" i="250" s="1"/>
  <c r="H982" i="250"/>
  <c r="H985" i="250" s="1"/>
  <c r="I983" i="250"/>
  <c r="I984" i="250"/>
  <c r="R985" i="250"/>
  <c r="G990" i="250"/>
  <c r="G993" i="250" s="1"/>
  <c r="H990" i="250"/>
  <c r="H993" i="250" s="1"/>
  <c r="T993" i="250" s="1"/>
  <c r="I991" i="250"/>
  <c r="I992" i="250"/>
  <c r="F993" i="250"/>
  <c r="R993" i="250" s="1"/>
  <c r="G998" i="250"/>
  <c r="G1002" i="250" s="1"/>
  <c r="S1002" i="250" s="1"/>
  <c r="H998" i="250"/>
  <c r="I999" i="250"/>
  <c r="I1000" i="250"/>
  <c r="I1001" i="250"/>
  <c r="F1002" i="250"/>
  <c r="R1002" i="250" s="1"/>
  <c r="G1007" i="250"/>
  <c r="G1010" i="250" s="1"/>
  <c r="H1007" i="250"/>
  <c r="H1010" i="250" s="1"/>
  <c r="T1010" i="250" s="1"/>
  <c r="I1008" i="250"/>
  <c r="I1009" i="250"/>
  <c r="F1010" i="250"/>
  <c r="R1010" i="250" s="1"/>
  <c r="G1015" i="250"/>
  <c r="G1018" i="250" s="1"/>
  <c r="H1015" i="250"/>
  <c r="H1018" i="250" s="1"/>
  <c r="T1018" i="250" s="1"/>
  <c r="I1016" i="250"/>
  <c r="I1017" i="250"/>
  <c r="F1018" i="250"/>
  <c r="R1018" i="250" s="1"/>
  <c r="G1023" i="250"/>
  <c r="G1027" i="250" s="1"/>
  <c r="H1023" i="250"/>
  <c r="H1027" i="250" s="1"/>
  <c r="T1027" i="250" s="1"/>
  <c r="I1024" i="250"/>
  <c r="I1025" i="250"/>
  <c r="I1026" i="250"/>
  <c r="R1027" i="250"/>
  <c r="G1032" i="250"/>
  <c r="G1035" i="250" s="1"/>
  <c r="H1032" i="250"/>
  <c r="H1035" i="250" s="1"/>
  <c r="T1035" i="250" s="1"/>
  <c r="I1033" i="250"/>
  <c r="I1034" i="250"/>
  <c r="F1035" i="250"/>
  <c r="R1035" i="250" s="1"/>
  <c r="G1040" i="250"/>
  <c r="G1043" i="250" s="1"/>
  <c r="H1040" i="250"/>
  <c r="H1043" i="250" s="1"/>
  <c r="T1043" i="250" s="1"/>
  <c r="I1041" i="250"/>
  <c r="I1042" i="250"/>
  <c r="F1043" i="250"/>
  <c r="R1043" i="250" s="1"/>
  <c r="G1048" i="250"/>
  <c r="G1051" i="250" s="1"/>
  <c r="H1048" i="250"/>
  <c r="H1051" i="250" s="1"/>
  <c r="T1051" i="250" s="1"/>
  <c r="I1049" i="250"/>
  <c r="I1050" i="250"/>
  <c r="R1051" i="250"/>
  <c r="G1056" i="250"/>
  <c r="G1059" i="250" s="1"/>
  <c r="S1059" i="250" s="1"/>
  <c r="H1056" i="250"/>
  <c r="H1059" i="250" s="1"/>
  <c r="T1059" i="250" s="1"/>
  <c r="I1057" i="250"/>
  <c r="I1058" i="250"/>
  <c r="F1059" i="250"/>
  <c r="R1059" i="250" s="1"/>
  <c r="G1068" i="250"/>
  <c r="S1068" i="250" s="1"/>
  <c r="H1068" i="250"/>
  <c r="I1065" i="250"/>
  <c r="I1066" i="250"/>
  <c r="R1068" i="250"/>
  <c r="I1069" i="250"/>
  <c r="I1070" i="250"/>
  <c r="G1071" i="250"/>
  <c r="H1071" i="250"/>
  <c r="G1076" i="250"/>
  <c r="G1079" i="250" s="1"/>
  <c r="H1076" i="250"/>
  <c r="H1079" i="250" s="1"/>
  <c r="T1079" i="250" s="1"/>
  <c r="I1077" i="250"/>
  <c r="I1078" i="250"/>
  <c r="R1079" i="250"/>
  <c r="G1088" i="250"/>
  <c r="S1088" i="250" s="1"/>
  <c r="H1088" i="250"/>
  <c r="I1085" i="250"/>
  <c r="I1086" i="250"/>
  <c r="F1088" i="250"/>
  <c r="R1088" i="250" s="1"/>
  <c r="G1093" i="250"/>
  <c r="G1096" i="250" s="1"/>
  <c r="S1096" i="250" s="1"/>
  <c r="H1093" i="250"/>
  <c r="H1096" i="250" s="1"/>
  <c r="I1094" i="250"/>
  <c r="I1095" i="250"/>
  <c r="F1096" i="250"/>
  <c r="R1096" i="250" s="1"/>
  <c r="G1101" i="250"/>
  <c r="G1104" i="250" s="1"/>
  <c r="S1104" i="250" s="1"/>
  <c r="H1101" i="250"/>
  <c r="H1104" i="250" s="1"/>
  <c r="I1102" i="250"/>
  <c r="I1103" i="250"/>
  <c r="F1104" i="250"/>
  <c r="R1104" i="250" s="1"/>
  <c r="G1116" i="250"/>
  <c r="G1120" i="250" s="1"/>
  <c r="S1120" i="250" s="1"/>
  <c r="H1116" i="250"/>
  <c r="H1120" i="250" s="1"/>
  <c r="I1117" i="250"/>
  <c r="I1118" i="250"/>
  <c r="F1120" i="250"/>
  <c r="R1120" i="250" s="1"/>
  <c r="H1129" i="250"/>
  <c r="I1126" i="250"/>
  <c r="I1128" i="250"/>
  <c r="F1129" i="250"/>
  <c r="R1129" i="250" s="1"/>
  <c r="I1140" i="250"/>
  <c r="F1141" i="250"/>
  <c r="R1141" i="250" s="1"/>
  <c r="I1141" i="250"/>
  <c r="S1141" i="250"/>
  <c r="T1141" i="250"/>
  <c r="G1147" i="250"/>
  <c r="G1151" i="250" s="1"/>
  <c r="S1151" i="250" s="1"/>
  <c r="H1147" i="250"/>
  <c r="I1148" i="250"/>
  <c r="I1149" i="250"/>
  <c r="I1150" i="250"/>
  <c r="F1151" i="250"/>
  <c r="R1151" i="250" s="1"/>
  <c r="G1161" i="250"/>
  <c r="H1161" i="250"/>
  <c r="T1161" i="250" s="1"/>
  <c r="I1158" i="250"/>
  <c r="I1159" i="250"/>
  <c r="F1161" i="250"/>
  <c r="R1161" i="250" s="1"/>
  <c r="G1172" i="250"/>
  <c r="H1172" i="250"/>
  <c r="T1172" i="250" s="1"/>
  <c r="I1167" i="250"/>
  <c r="I1168" i="250"/>
  <c r="F1172" i="250"/>
  <c r="J1172" i="250" s="1"/>
  <c r="I1010" i="250" l="1"/>
  <c r="I993" i="250"/>
  <c r="I985" i="250"/>
  <c r="I1035" i="250"/>
  <c r="I1018" i="250"/>
  <c r="S1010" i="250"/>
  <c r="I1043" i="250"/>
  <c r="S1043" i="250"/>
  <c r="S1035" i="250"/>
  <c r="S1018" i="250"/>
  <c r="S993" i="250"/>
  <c r="T985" i="250"/>
  <c r="I977" i="250"/>
  <c r="I942" i="250"/>
  <c r="S942" i="250"/>
  <c r="I926" i="250"/>
  <c r="I918" i="250"/>
  <c r="I553" i="250"/>
  <c r="I527" i="250"/>
  <c r="I433" i="250"/>
  <c r="I387" i="250"/>
  <c r="I149" i="250"/>
  <c r="I307" i="250"/>
  <c r="I598" i="250"/>
  <c r="I112" i="250"/>
  <c r="I1015" i="250"/>
  <c r="I923" i="250"/>
  <c r="I748" i="250"/>
  <c r="I1071" i="250"/>
  <c r="I990" i="250"/>
  <c r="I974" i="250"/>
  <c r="I958" i="250"/>
  <c r="I191" i="250"/>
  <c r="I846" i="250"/>
  <c r="W748" i="250"/>
  <c r="I1088" i="250"/>
  <c r="I679" i="250"/>
  <c r="I1007" i="250"/>
  <c r="I872" i="250"/>
  <c r="I843" i="250"/>
  <c r="I800" i="250"/>
  <c r="I753" i="250"/>
  <c r="I682" i="250"/>
  <c r="I516" i="250"/>
  <c r="I359" i="250"/>
  <c r="I156" i="250"/>
  <c r="W553" i="250"/>
  <c r="R1172" i="250"/>
  <c r="R1173" i="250" s="1"/>
  <c r="I620" i="250"/>
  <c r="H436" i="250"/>
  <c r="I436" i="250" s="1"/>
  <c r="I43" i="250"/>
  <c r="I877" i="250"/>
  <c r="I69" i="250"/>
  <c r="L1172" i="250"/>
  <c r="I1147" i="250"/>
  <c r="I851" i="250"/>
  <c r="I831" i="250"/>
  <c r="I791" i="250"/>
  <c r="I724" i="250"/>
  <c r="I594" i="250"/>
  <c r="I558" i="250"/>
  <c r="I441" i="250"/>
  <c r="I411" i="250"/>
  <c r="I243" i="250"/>
  <c r="I49" i="250"/>
  <c r="I1120" i="250"/>
  <c r="I1116" i="250"/>
  <c r="I998" i="250"/>
  <c r="I886" i="250"/>
  <c r="I863" i="250"/>
  <c r="I817" i="250"/>
  <c r="I811" i="250"/>
  <c r="I700" i="250"/>
  <c r="I662" i="250"/>
  <c r="I654" i="250"/>
  <c r="I639" i="250"/>
  <c r="I629" i="250"/>
  <c r="I568" i="250"/>
  <c r="H531" i="250"/>
  <c r="I531" i="250" s="1"/>
  <c r="I223" i="250"/>
  <c r="I98" i="250"/>
  <c r="I36" i="250"/>
  <c r="I1125" i="250"/>
  <c r="I855" i="250"/>
  <c r="I615" i="250"/>
  <c r="I915" i="250"/>
  <c r="H657" i="250"/>
  <c r="I657" i="250" s="1"/>
  <c r="T633" i="250"/>
  <c r="G624" i="250"/>
  <c r="I624" i="250" s="1"/>
  <c r="V615" i="250"/>
  <c r="H519" i="250"/>
  <c r="T519" i="250" s="1"/>
  <c r="H363" i="250"/>
  <c r="T363" i="250" s="1"/>
  <c r="I86" i="250"/>
  <c r="I58" i="250"/>
  <c r="S90" i="250"/>
  <c r="I1104" i="250"/>
  <c r="T1104" i="250"/>
  <c r="T804" i="250"/>
  <c r="I804" i="250"/>
  <c r="H703" i="250"/>
  <c r="T703" i="250" s="1"/>
  <c r="H415" i="250"/>
  <c r="I415" i="250" s="1"/>
  <c r="H227" i="250"/>
  <c r="I227" i="250" s="1"/>
  <c r="T1120" i="250"/>
  <c r="S826" i="250"/>
  <c r="H563" i="250"/>
  <c r="I563" i="250" s="1"/>
  <c r="S49" i="250"/>
  <c r="T1129" i="250"/>
  <c r="G1129" i="250"/>
  <c r="S1129" i="250" s="1"/>
  <c r="I1051" i="250"/>
  <c r="H867" i="250"/>
  <c r="T867" i="250" s="1"/>
  <c r="G835" i="250"/>
  <c r="S835" i="250" s="1"/>
  <c r="S774" i="250"/>
  <c r="I695" i="250"/>
  <c r="T682" i="250"/>
  <c r="I522" i="250"/>
  <c r="U1173" i="250"/>
  <c r="I204" i="250"/>
  <c r="I121" i="250"/>
  <c r="T112" i="250"/>
  <c r="H90" i="250"/>
  <c r="T90" i="250" s="1"/>
  <c r="I103" i="250"/>
  <c r="I633" i="250"/>
  <c r="I1166" i="250"/>
  <c r="I1157" i="250"/>
  <c r="S1051" i="250"/>
  <c r="I880" i="250"/>
  <c r="I721" i="250"/>
  <c r="I718" i="250"/>
  <c r="T598" i="250"/>
  <c r="I589" i="250"/>
  <c r="I460" i="250"/>
  <c r="I451" i="250"/>
  <c r="H446" i="250"/>
  <c r="I446" i="250" s="1"/>
  <c r="I418" i="250"/>
  <c r="I402" i="250"/>
  <c r="I166" i="250"/>
  <c r="S1172" i="250"/>
  <c r="I1172" i="250"/>
  <c r="K1172" i="250"/>
  <c r="S1161" i="250"/>
  <c r="I1161" i="250"/>
  <c r="S1079" i="250"/>
  <c r="I1079" i="250"/>
  <c r="T1096" i="250"/>
  <c r="I1096" i="250"/>
  <c r="I1068" i="250"/>
  <c r="T1068" i="250"/>
  <c r="S1027" i="250"/>
  <c r="I1027" i="250"/>
  <c r="T785" i="250"/>
  <c r="I785" i="250"/>
  <c r="I424" i="250"/>
  <c r="H427" i="250"/>
  <c r="G345" i="250"/>
  <c r="S345" i="250" s="1"/>
  <c r="I342" i="250"/>
  <c r="I281" i="250"/>
  <c r="G286" i="250"/>
  <c r="I213" i="250"/>
  <c r="G218" i="250"/>
  <c r="T208" i="250"/>
  <c r="I208" i="250"/>
  <c r="I196" i="250"/>
  <c r="H199" i="250"/>
  <c r="T1088" i="250"/>
  <c r="T877" i="250"/>
  <c r="S758" i="250"/>
  <c r="K758" i="250"/>
  <c r="I709" i="250"/>
  <c r="H713" i="250"/>
  <c r="I572" i="250"/>
  <c r="T572" i="250"/>
  <c r="I406" i="250"/>
  <c r="T406" i="250"/>
  <c r="I271" i="250"/>
  <c r="G275" i="250"/>
  <c r="I246" i="250"/>
  <c r="T246" i="250"/>
  <c r="I232" i="250"/>
  <c r="H238" i="250"/>
  <c r="S149" i="250"/>
  <c r="S103" i="250"/>
  <c r="H1002" i="250"/>
  <c r="I982" i="250"/>
  <c r="I939" i="250"/>
  <c r="I896" i="250"/>
  <c r="I889" i="250"/>
  <c r="I858" i="250"/>
  <c r="T855" i="250"/>
  <c r="I822" i="250"/>
  <c r="H826" i="250"/>
  <c r="H795" i="250"/>
  <c r="V589" i="250"/>
  <c r="I582" i="250"/>
  <c r="H586" i="250"/>
  <c r="T550" i="250"/>
  <c r="G550" i="250"/>
  <c r="S550" i="250" s="1"/>
  <c r="I546" i="250"/>
  <c r="H463" i="250"/>
  <c r="T354" i="250"/>
  <c r="G328" i="250"/>
  <c r="S328" i="250" s="1"/>
  <c r="I324" i="250"/>
  <c r="G302" i="250"/>
  <c r="V302" i="250" s="1"/>
  <c r="I300" i="250"/>
  <c r="I261" i="250"/>
  <c r="G265" i="250"/>
  <c r="H256" i="250"/>
  <c r="I251" i="250"/>
  <c r="H170" i="250"/>
  <c r="I160" i="250"/>
  <c r="T160" i="250"/>
  <c r="G140" i="250"/>
  <c r="I140" i="250" s="1"/>
  <c r="I137" i="250"/>
  <c r="T121" i="250"/>
  <c r="G76" i="250"/>
  <c r="I536" i="250"/>
  <c r="H541" i="250"/>
  <c r="H1151" i="250"/>
  <c r="I1059" i="250"/>
  <c r="T846" i="250"/>
  <c r="I770" i="250"/>
  <c r="H774" i="250"/>
  <c r="H392" i="250"/>
  <c r="I838" i="250"/>
  <c r="I780" i="250"/>
  <c r="H758" i="250"/>
  <c r="I740" i="250"/>
  <c r="H745" i="250"/>
  <c r="I671" i="250"/>
  <c r="H674" i="250"/>
  <c r="I502" i="250"/>
  <c r="G507" i="250"/>
  <c r="I476" i="250"/>
  <c r="G479" i="250"/>
  <c r="T381" i="250"/>
  <c r="G381" i="250"/>
  <c r="S381" i="250" s="1"/>
  <c r="I378" i="250"/>
  <c r="I350" i="250"/>
  <c r="G354" i="250"/>
  <c r="S354" i="250" s="1"/>
  <c r="I296" i="250"/>
  <c r="G299" i="250"/>
  <c r="I62" i="250"/>
  <c r="H814" i="250"/>
  <c r="H735" i="250"/>
  <c r="H666" i="250"/>
  <c r="H643" i="250"/>
  <c r="H455" i="250"/>
  <c r="I369" i="250"/>
  <c r="H373" i="250"/>
  <c r="H27" i="250"/>
  <c r="I23" i="250"/>
  <c r="I687" i="250"/>
  <c r="H692" i="250"/>
  <c r="H612" i="250"/>
  <c r="I608" i="250"/>
  <c r="I494" i="250"/>
  <c r="H497" i="250"/>
  <c r="I489" i="250"/>
  <c r="I468" i="250"/>
  <c r="H471" i="250"/>
  <c r="T345" i="250"/>
  <c r="I333" i="250"/>
  <c r="H336" i="250"/>
  <c r="I315" i="250"/>
  <c r="H319" i="250"/>
  <c r="I310" i="250"/>
  <c r="I179" i="250"/>
  <c r="H182" i="250"/>
  <c r="T140" i="250"/>
  <c r="I128" i="250"/>
  <c r="H131" i="250"/>
  <c r="I703" i="250" l="1"/>
  <c r="I867" i="250"/>
  <c r="I519" i="250"/>
  <c r="T531" i="250"/>
  <c r="I302" i="250"/>
  <c r="T227" i="250"/>
  <c r="T563" i="250"/>
  <c r="T657" i="250"/>
  <c r="T436" i="250"/>
  <c r="S624" i="250"/>
  <c r="I328" i="250"/>
  <c r="I345" i="250"/>
  <c r="I363" i="250"/>
  <c r="I381" i="250"/>
  <c r="V1173" i="250"/>
  <c r="W1173" i="250"/>
  <c r="T446" i="250"/>
  <c r="T415" i="250"/>
  <c r="I835" i="250"/>
  <c r="I1129" i="250"/>
  <c r="I90" i="250"/>
  <c r="T336" i="250"/>
  <c r="I336" i="250"/>
  <c r="T471" i="250"/>
  <c r="I471" i="250"/>
  <c r="T373" i="250"/>
  <c r="I373" i="250"/>
  <c r="I666" i="250"/>
  <c r="T666" i="250"/>
  <c r="S299" i="250"/>
  <c r="I299" i="250"/>
  <c r="S479" i="250"/>
  <c r="I479" i="250"/>
  <c r="T745" i="250"/>
  <c r="I745" i="250"/>
  <c r="T774" i="250"/>
  <c r="L774" i="250"/>
  <c r="I774" i="250"/>
  <c r="I1151" i="250"/>
  <c r="T1151" i="250"/>
  <c r="S265" i="250"/>
  <c r="I265" i="250"/>
  <c r="T238" i="250"/>
  <c r="I238" i="250"/>
  <c r="S275" i="250"/>
  <c r="I275" i="250"/>
  <c r="I713" i="250"/>
  <c r="T713" i="250"/>
  <c r="T131" i="250"/>
  <c r="I131" i="250"/>
  <c r="T182" i="250"/>
  <c r="I182" i="250"/>
  <c r="T319" i="250"/>
  <c r="I319" i="250"/>
  <c r="T735" i="250"/>
  <c r="T541" i="250"/>
  <c r="I541" i="250"/>
  <c r="I170" i="250"/>
  <c r="T170" i="250"/>
  <c r="T1002" i="250"/>
  <c r="I1002" i="250"/>
  <c r="T612" i="250"/>
  <c r="I612" i="250"/>
  <c r="T27" i="250"/>
  <c r="I27" i="250"/>
  <c r="I455" i="250"/>
  <c r="T455" i="250"/>
  <c r="T814" i="250"/>
  <c r="I814" i="250"/>
  <c r="S507" i="250"/>
  <c r="I507" i="250"/>
  <c r="T674" i="250"/>
  <c r="I674" i="250"/>
  <c r="T758" i="250"/>
  <c r="I758" i="250"/>
  <c r="L758" i="250"/>
  <c r="I392" i="250"/>
  <c r="T392" i="250"/>
  <c r="K140" i="250"/>
  <c r="S140" i="250"/>
  <c r="I354" i="250"/>
  <c r="I463" i="250"/>
  <c r="T463" i="250"/>
  <c r="I550" i="250"/>
  <c r="I795" i="250"/>
  <c r="T795" i="250"/>
  <c r="T199" i="250"/>
  <c r="I199" i="250"/>
  <c r="S218" i="250"/>
  <c r="I218" i="250"/>
  <c r="S286" i="250"/>
  <c r="I286" i="250"/>
  <c r="T427" i="250"/>
  <c r="I427" i="250"/>
  <c r="T497" i="250"/>
  <c r="I497" i="250"/>
  <c r="T692" i="250"/>
  <c r="I692" i="250"/>
  <c r="I643" i="250"/>
  <c r="T643" i="250"/>
  <c r="I76" i="250"/>
  <c r="S76" i="250"/>
  <c r="T256" i="250"/>
  <c r="I256" i="250"/>
  <c r="T586" i="250"/>
  <c r="I586" i="250"/>
  <c r="L826" i="250"/>
  <c r="I826" i="250"/>
  <c r="T826" i="250"/>
  <c r="T1173" i="250" l="1"/>
  <c r="U1175" i="250" s="1"/>
  <c r="I279" i="20" l="1"/>
  <c r="H279" i="20"/>
  <c r="H278" i="20"/>
  <c r="G279" i="20"/>
  <c r="G278" i="20"/>
  <c r="E279" i="20"/>
  <c r="D279" i="20"/>
  <c r="C279" i="20"/>
  <c r="R278" i="20" s="1"/>
  <c r="H9" i="249"/>
  <c r="H10" i="249"/>
  <c r="H12" i="249"/>
  <c r="H13" i="249"/>
  <c r="H14" i="249"/>
  <c r="E15" i="249"/>
  <c r="E25" i="249" s="1"/>
  <c r="E24" i="249" s="1"/>
  <c r="E29" i="249" s="1"/>
  <c r="F25" i="249"/>
  <c r="H16" i="249"/>
  <c r="H18" i="249"/>
  <c r="H19" i="249"/>
  <c r="H20" i="249"/>
  <c r="G25" i="249"/>
  <c r="E278" i="20" s="1"/>
  <c r="T277" i="20" s="1"/>
  <c r="J24" i="249"/>
  <c r="J29" i="249" s="1"/>
  <c r="K24" i="249"/>
  <c r="K29" i="249" s="1"/>
  <c r="L24" i="249"/>
  <c r="L29" i="249" s="1"/>
  <c r="I275" i="20"/>
  <c r="I273" i="20" s="1"/>
  <c r="I272" i="20" s="1"/>
  <c r="H275" i="20"/>
  <c r="H273" i="20" s="1"/>
  <c r="H272" i="20" s="1"/>
  <c r="G275" i="20"/>
  <c r="G273" i="20" s="1"/>
  <c r="G272" i="20" s="1"/>
  <c r="E14" i="248"/>
  <c r="E50" i="248" s="1"/>
  <c r="C274" i="20" s="1"/>
  <c r="F14" i="248"/>
  <c r="F50" i="248" s="1"/>
  <c r="D274" i="20" s="1"/>
  <c r="G14" i="248"/>
  <c r="G50" i="248" s="1"/>
  <c r="E274" i="20" s="1"/>
  <c r="C275" i="20"/>
  <c r="D275" i="20"/>
  <c r="K48" i="248"/>
  <c r="L48" i="248"/>
  <c r="F37" i="247"/>
  <c r="I156" i="20"/>
  <c r="I157" i="20"/>
  <c r="H156" i="20"/>
  <c r="H157" i="20"/>
  <c r="G156" i="20"/>
  <c r="G157" i="20"/>
  <c r="I150" i="20"/>
  <c r="I151" i="20"/>
  <c r="I152" i="20"/>
  <c r="H150" i="20"/>
  <c r="H151" i="20"/>
  <c r="H152" i="20"/>
  <c r="G150" i="20"/>
  <c r="G151" i="20"/>
  <c r="G152" i="20"/>
  <c r="H13" i="247"/>
  <c r="H14" i="247"/>
  <c r="H18" i="247"/>
  <c r="F154" i="247"/>
  <c r="F153" i="247" s="1"/>
  <c r="G154" i="247"/>
  <c r="H29" i="247"/>
  <c r="H30" i="247"/>
  <c r="E154" i="247"/>
  <c r="J154" i="247"/>
  <c r="J153" i="247" s="1"/>
  <c r="K154" i="247"/>
  <c r="K153" i="247" s="1"/>
  <c r="L154" i="247"/>
  <c r="I149" i="20" s="1"/>
  <c r="G154" i="20"/>
  <c r="I154" i="20"/>
  <c r="G155" i="20"/>
  <c r="H155" i="20"/>
  <c r="I142" i="20"/>
  <c r="I143" i="20"/>
  <c r="I144" i="20"/>
  <c r="H142" i="20"/>
  <c r="H143" i="20"/>
  <c r="H144" i="20"/>
  <c r="G142" i="20"/>
  <c r="G143" i="20"/>
  <c r="G144" i="20"/>
  <c r="H141" i="20"/>
  <c r="I141" i="20"/>
  <c r="G141" i="20"/>
  <c r="E143" i="20"/>
  <c r="E144" i="20"/>
  <c r="D143" i="20"/>
  <c r="D144" i="20"/>
  <c r="C143" i="20"/>
  <c r="C144" i="20"/>
  <c r="H12" i="246"/>
  <c r="H13" i="246"/>
  <c r="H14" i="246"/>
  <c r="H15" i="246"/>
  <c r="H17" i="246"/>
  <c r="H18" i="246"/>
  <c r="H19" i="246"/>
  <c r="H22" i="246"/>
  <c r="E23" i="246"/>
  <c r="F23" i="246"/>
  <c r="G23" i="246"/>
  <c r="H24" i="246"/>
  <c r="H25" i="246"/>
  <c r="H26" i="246"/>
  <c r="H27" i="246"/>
  <c r="H29" i="246"/>
  <c r="F38" i="246"/>
  <c r="G38" i="246"/>
  <c r="H39" i="246"/>
  <c r="H40" i="246"/>
  <c r="H41" i="246"/>
  <c r="H42" i="246"/>
  <c r="H43" i="246"/>
  <c r="H44" i="246"/>
  <c r="H49" i="246"/>
  <c r="H51" i="246"/>
  <c r="H53" i="246"/>
  <c r="H57" i="246"/>
  <c r="H58" i="246"/>
  <c r="H59" i="246"/>
  <c r="F61" i="246"/>
  <c r="G61" i="246"/>
  <c r="H62" i="246"/>
  <c r="H63" i="246"/>
  <c r="F67" i="246"/>
  <c r="G67" i="246"/>
  <c r="H68" i="246"/>
  <c r="H69" i="246"/>
  <c r="H70" i="246"/>
  <c r="H71" i="246"/>
  <c r="H72" i="246"/>
  <c r="H73" i="246"/>
  <c r="E74" i="246"/>
  <c r="F74" i="246"/>
  <c r="G74" i="246"/>
  <c r="H75" i="246"/>
  <c r="H76" i="246"/>
  <c r="H77" i="246"/>
  <c r="H78" i="246"/>
  <c r="H79" i="246"/>
  <c r="H81" i="246"/>
  <c r="H84" i="246"/>
  <c r="H85" i="246"/>
  <c r="H89" i="246"/>
  <c r="H90" i="246"/>
  <c r="H91" i="246"/>
  <c r="H92" i="246"/>
  <c r="H93" i="246"/>
  <c r="H101" i="246"/>
  <c r="H102" i="246"/>
  <c r="G184" i="246"/>
  <c r="E184" i="246"/>
  <c r="C142" i="20" s="1"/>
  <c r="R148" i="20" s="1"/>
  <c r="E94" i="246" l="1"/>
  <c r="R156" i="20"/>
  <c r="D272" i="20"/>
  <c r="D273" i="20"/>
  <c r="I140" i="20"/>
  <c r="I139" i="20" s="1"/>
  <c r="C273" i="20"/>
  <c r="C272" i="20"/>
  <c r="C294" i="20" s="1"/>
  <c r="C15" i="31" s="1"/>
  <c r="S278" i="20"/>
  <c r="E272" i="20"/>
  <c r="H14" i="248"/>
  <c r="H140" i="20"/>
  <c r="H139" i="20" s="1"/>
  <c r="R149" i="20"/>
  <c r="G140" i="20"/>
  <c r="G139" i="20" s="1"/>
  <c r="F42" i="247"/>
  <c r="L160" i="247"/>
  <c r="K160" i="247"/>
  <c r="K168" i="247" s="1"/>
  <c r="H149" i="20"/>
  <c r="H148" i="20" s="1"/>
  <c r="L153" i="247"/>
  <c r="G94" i="246"/>
  <c r="F94" i="246"/>
  <c r="F183" i="246" s="1"/>
  <c r="H38" i="246"/>
  <c r="H28" i="246"/>
  <c r="H103" i="246"/>
  <c r="F184" i="246"/>
  <c r="D142" i="20" s="1"/>
  <c r="S148" i="20" s="1"/>
  <c r="H61" i="246"/>
  <c r="F24" i="249"/>
  <c r="F29" i="249" s="1"/>
  <c r="D278" i="20"/>
  <c r="S277" i="20" s="1"/>
  <c r="H154" i="20"/>
  <c r="H153" i="20" s="1"/>
  <c r="F48" i="248"/>
  <c r="J160" i="247"/>
  <c r="J168" i="247" s="1"/>
  <c r="I155" i="20"/>
  <c r="I153" i="20" s="1"/>
  <c r="E275" i="20"/>
  <c r="T278" i="20" s="1"/>
  <c r="T280" i="20" s="1"/>
  <c r="H15" i="249"/>
  <c r="H67" i="246"/>
  <c r="H74" i="246"/>
  <c r="H56" i="246"/>
  <c r="H23" i="246"/>
  <c r="E153" i="247"/>
  <c r="G149" i="20"/>
  <c r="G148" i="20" s="1"/>
  <c r="C278" i="20"/>
  <c r="H50" i="246"/>
  <c r="H21" i="246"/>
  <c r="E183" i="246"/>
  <c r="E182" i="246" s="1"/>
  <c r="E190" i="246" s="1"/>
  <c r="E142" i="20"/>
  <c r="T148" i="20" s="1"/>
  <c r="H20" i="247"/>
  <c r="H28" i="247"/>
  <c r="C148" i="20"/>
  <c r="E148" i="20"/>
  <c r="G153" i="20"/>
  <c r="I148" i="20"/>
  <c r="G24" i="249"/>
  <c r="H25" i="249"/>
  <c r="H21" i="249"/>
  <c r="E48" i="248"/>
  <c r="G48" i="248"/>
  <c r="G55" i="248" s="1"/>
  <c r="H50" i="248"/>
  <c r="G37" i="247"/>
  <c r="G153" i="247"/>
  <c r="H154" i="247"/>
  <c r="H16" i="246"/>
  <c r="E273" i="20" l="1"/>
  <c r="F273" i="20" s="1"/>
  <c r="R277" i="20"/>
  <c r="R280" i="20" s="1"/>
  <c r="S156" i="20"/>
  <c r="T156" i="20"/>
  <c r="S280" i="20"/>
  <c r="G146" i="20"/>
  <c r="I146" i="20"/>
  <c r="H146" i="20"/>
  <c r="G42" i="247"/>
  <c r="H42" i="247" s="1"/>
  <c r="L168" i="247"/>
  <c r="F182" i="246"/>
  <c r="F190" i="246" s="1"/>
  <c r="H184" i="246"/>
  <c r="F142" i="20"/>
  <c r="D141" i="20"/>
  <c r="C141" i="20"/>
  <c r="F149" i="20"/>
  <c r="D148" i="20"/>
  <c r="G29" i="249"/>
  <c r="H29" i="249" s="1"/>
  <c r="H24" i="249"/>
  <c r="H55" i="248"/>
  <c r="H48" i="248"/>
  <c r="H37" i="247"/>
  <c r="H153" i="247"/>
  <c r="G183" i="246"/>
  <c r="G182" i="246" s="1"/>
  <c r="H94" i="246"/>
  <c r="D140" i="20" l="1"/>
  <c r="D139" i="20" s="1"/>
  <c r="F148" i="20"/>
  <c r="C140" i="20"/>
  <c r="C139" i="20" s="1"/>
  <c r="H182" i="246"/>
  <c r="G190" i="246"/>
  <c r="E141" i="20"/>
  <c r="F155" i="20"/>
  <c r="H162" i="247"/>
  <c r="H183" i="246"/>
  <c r="E140" i="20" l="1"/>
  <c r="F140" i="20" s="1"/>
  <c r="H190" i="246"/>
  <c r="E139" i="20" l="1"/>
  <c r="H11" i="245"/>
  <c r="H12" i="245"/>
  <c r="H13" i="245"/>
  <c r="H14" i="245"/>
  <c r="H15" i="245"/>
  <c r="H16" i="245"/>
  <c r="H23" i="245"/>
  <c r="H24" i="245"/>
  <c r="H31" i="245"/>
  <c r="H32" i="245"/>
  <c r="H35" i="245"/>
  <c r="H36" i="245"/>
  <c r="H37" i="245"/>
  <c r="H38" i="245"/>
  <c r="H47" i="245"/>
  <c r="H48" i="245"/>
  <c r="H57" i="245"/>
  <c r="H68" i="245"/>
  <c r="H69" i="245"/>
  <c r="H70" i="245"/>
  <c r="H71" i="245"/>
  <c r="H74" i="245"/>
  <c r="H75" i="245"/>
  <c r="H78" i="245"/>
  <c r="H80" i="245"/>
  <c r="H81" i="245"/>
  <c r="H85" i="245"/>
  <c r="H86" i="245"/>
  <c r="H87" i="245"/>
  <c r="H88" i="245"/>
  <c r="H89" i="245"/>
  <c r="E177" i="245"/>
  <c r="F177" i="245"/>
  <c r="D135" i="20" s="1"/>
  <c r="H102" i="245"/>
  <c r="H103" i="245"/>
  <c r="H104" i="245"/>
  <c r="H105" i="245"/>
  <c r="H106" i="245"/>
  <c r="H107" i="245"/>
  <c r="H108" i="245"/>
  <c r="H109" i="245"/>
  <c r="H110" i="245"/>
  <c r="H113" i="245"/>
  <c r="H114" i="245"/>
  <c r="H117" i="245"/>
  <c r="H118" i="245"/>
  <c r="H121" i="245"/>
  <c r="H122" i="245"/>
  <c r="H125" i="245"/>
  <c r="H126" i="245"/>
  <c r="H135" i="245"/>
  <c r="H136" i="245"/>
  <c r="H140" i="245"/>
  <c r="H151" i="245"/>
  <c r="H152" i="245"/>
  <c r="H153" i="245"/>
  <c r="H154" i="245"/>
  <c r="H157" i="245"/>
  <c r="H158" i="245"/>
  <c r="H159" i="245"/>
  <c r="H160" i="245"/>
  <c r="H161" i="245"/>
  <c r="H162" i="245"/>
  <c r="H163" i="245"/>
  <c r="H164" i="245"/>
  <c r="H165" i="245"/>
  <c r="H166" i="245"/>
  <c r="J177" i="245"/>
  <c r="G135" i="20" s="1"/>
  <c r="K177" i="245"/>
  <c r="H135" i="20" s="1"/>
  <c r="L177" i="245"/>
  <c r="I135" i="20" s="1"/>
  <c r="J178" i="245"/>
  <c r="G136" i="20" s="1"/>
  <c r="K178" i="245"/>
  <c r="H136" i="20" s="1"/>
  <c r="L178" i="245"/>
  <c r="I136" i="20" s="1"/>
  <c r="H133" i="20"/>
  <c r="I133" i="20"/>
  <c r="G133" i="20"/>
  <c r="E11" i="244"/>
  <c r="E15" i="244" s="1"/>
  <c r="C133" i="20" s="1"/>
  <c r="F11" i="244"/>
  <c r="G11" i="244"/>
  <c r="G15" i="244" s="1"/>
  <c r="E133" i="20" s="1"/>
  <c r="F15" i="244"/>
  <c r="D133" i="20" s="1"/>
  <c r="I129" i="20"/>
  <c r="M153" i="20" s="1"/>
  <c r="I130" i="20"/>
  <c r="M154" i="20" s="1"/>
  <c r="I131" i="20"/>
  <c r="M155" i="20" s="1"/>
  <c r="H129" i="20"/>
  <c r="H130" i="20"/>
  <c r="L154" i="20" s="1"/>
  <c r="H131" i="20"/>
  <c r="L155" i="20" s="1"/>
  <c r="H128" i="20"/>
  <c r="L152" i="20" s="1"/>
  <c r="I128" i="20"/>
  <c r="G129" i="20"/>
  <c r="G130" i="20"/>
  <c r="K154" i="20" s="1"/>
  <c r="G131" i="20"/>
  <c r="K155" i="20" s="1"/>
  <c r="G128" i="20"/>
  <c r="E10" i="242"/>
  <c r="F10" i="242"/>
  <c r="G10" i="242"/>
  <c r="H11" i="242"/>
  <c r="H12" i="242"/>
  <c r="F13" i="242"/>
  <c r="G13" i="242"/>
  <c r="H14" i="242"/>
  <c r="H16" i="242"/>
  <c r="H17" i="242"/>
  <c r="H18" i="242"/>
  <c r="H19" i="242"/>
  <c r="H21" i="242"/>
  <c r="H22" i="242"/>
  <c r="H23" i="242"/>
  <c r="H24" i="242"/>
  <c r="E38" i="242"/>
  <c r="F38" i="242"/>
  <c r="G38" i="242"/>
  <c r="H36" i="242"/>
  <c r="H37" i="242"/>
  <c r="E43" i="242"/>
  <c r="E46" i="242" s="1"/>
  <c r="G60" i="242"/>
  <c r="H56" i="242"/>
  <c r="H57" i="242"/>
  <c r="H66" i="242"/>
  <c r="H67" i="242"/>
  <c r="G73" i="242"/>
  <c r="H71" i="242"/>
  <c r="E73" i="242"/>
  <c r="J176" i="242"/>
  <c r="K176" i="242"/>
  <c r="L176" i="242"/>
  <c r="F179" i="242"/>
  <c r="G179" i="242"/>
  <c r="J182" i="242"/>
  <c r="J190" i="242" s="1"/>
  <c r="K182" i="242"/>
  <c r="K190" i="242" s="1"/>
  <c r="L182" i="242"/>
  <c r="L190" i="242" s="1"/>
  <c r="J65" i="241"/>
  <c r="K65" i="241"/>
  <c r="L65" i="241"/>
  <c r="I106" i="20"/>
  <c r="I107" i="20"/>
  <c r="I108" i="20"/>
  <c r="H106" i="20"/>
  <c r="H107" i="20"/>
  <c r="H108" i="20"/>
  <c r="H105" i="20"/>
  <c r="I105" i="20"/>
  <c r="G106" i="20"/>
  <c r="G107" i="20"/>
  <c r="G108" i="20"/>
  <c r="G105" i="20"/>
  <c r="I101" i="20"/>
  <c r="I102" i="20"/>
  <c r="I103" i="20"/>
  <c r="H101" i="20"/>
  <c r="H102" i="20"/>
  <c r="H103" i="20"/>
  <c r="H100" i="20"/>
  <c r="I100" i="20"/>
  <c r="G101" i="20"/>
  <c r="G102" i="20"/>
  <c r="G103" i="20"/>
  <c r="G100" i="20"/>
  <c r="H10" i="240"/>
  <c r="H12" i="240"/>
  <c r="H14" i="240"/>
  <c r="E99" i="240"/>
  <c r="F99" i="240"/>
  <c r="E26" i="240"/>
  <c r="G26" i="240"/>
  <c r="G100" i="240" s="1"/>
  <c r="E101" i="20" s="1"/>
  <c r="H22" i="240"/>
  <c r="H36" i="240"/>
  <c r="E51" i="240"/>
  <c r="E55" i="240" s="1"/>
  <c r="H52" i="240"/>
  <c r="H53" i="240"/>
  <c r="H54" i="240"/>
  <c r="J98" i="240"/>
  <c r="K98" i="240"/>
  <c r="L98" i="240"/>
  <c r="J104" i="240"/>
  <c r="K104" i="240"/>
  <c r="L104" i="240"/>
  <c r="F108" i="240"/>
  <c r="G108" i="240"/>
  <c r="H12" i="239"/>
  <c r="H13" i="239"/>
  <c r="H15" i="239"/>
  <c r="F16" i="239"/>
  <c r="G16" i="239"/>
  <c r="H17" i="239"/>
  <c r="H18" i="239"/>
  <c r="F19" i="239"/>
  <c r="G19" i="239"/>
  <c r="H20" i="239"/>
  <c r="H21" i="239"/>
  <c r="E22" i="239"/>
  <c r="E63" i="239" s="1"/>
  <c r="E471" i="239" s="1"/>
  <c r="C87" i="20" s="1"/>
  <c r="C86" i="20" s="1"/>
  <c r="F22" i="239"/>
  <c r="G22" i="239"/>
  <c r="H22" i="239" s="1"/>
  <c r="H23" i="239"/>
  <c r="H25" i="239"/>
  <c r="H30" i="239"/>
  <c r="H32" i="239"/>
  <c r="H33" i="239"/>
  <c r="H35" i="239"/>
  <c r="H41" i="239"/>
  <c r="H42" i="239"/>
  <c r="H44" i="239"/>
  <c r="H47" i="239"/>
  <c r="H49" i="239"/>
  <c r="H51" i="239"/>
  <c r="F52" i="239"/>
  <c r="G52" i="239"/>
  <c r="H53" i="239"/>
  <c r="H54" i="239"/>
  <c r="H55" i="239"/>
  <c r="H56" i="239"/>
  <c r="H57" i="239"/>
  <c r="H58" i="239"/>
  <c r="H59" i="239"/>
  <c r="H60" i="239"/>
  <c r="E76" i="239"/>
  <c r="F76" i="239"/>
  <c r="H72" i="239"/>
  <c r="H73" i="239"/>
  <c r="H83" i="239"/>
  <c r="H84" i="239"/>
  <c r="E87" i="239"/>
  <c r="F87" i="239"/>
  <c r="E98" i="239"/>
  <c r="F98" i="239"/>
  <c r="G98" i="239"/>
  <c r="H94" i="239"/>
  <c r="H95" i="239"/>
  <c r="F110" i="239"/>
  <c r="H106" i="239"/>
  <c r="H107" i="239"/>
  <c r="E121" i="239"/>
  <c r="F121" i="239"/>
  <c r="G121" i="239"/>
  <c r="H117" i="239"/>
  <c r="H118" i="239"/>
  <c r="E132" i="239"/>
  <c r="F132" i="239"/>
  <c r="G132" i="239"/>
  <c r="H128" i="239"/>
  <c r="H129" i="239"/>
  <c r="E146" i="239"/>
  <c r="E154" i="239" s="1"/>
  <c r="F154" i="239"/>
  <c r="H142" i="239"/>
  <c r="H143" i="239"/>
  <c r="H144" i="239"/>
  <c r="H145" i="239"/>
  <c r="E165" i="239"/>
  <c r="F165" i="239"/>
  <c r="H161" i="239"/>
  <c r="H162" i="239"/>
  <c r="E176" i="239"/>
  <c r="F172" i="239"/>
  <c r="F174" i="239" s="1"/>
  <c r="G172" i="239"/>
  <c r="G174" i="239" s="1"/>
  <c r="H173" i="239"/>
  <c r="E187" i="239"/>
  <c r="F187" i="239"/>
  <c r="G187" i="239"/>
  <c r="H183" i="239"/>
  <c r="H184" i="239"/>
  <c r="E198" i="239"/>
  <c r="H194" i="239"/>
  <c r="H195" i="239"/>
  <c r="E212" i="239"/>
  <c r="F212" i="239"/>
  <c r="H205" i="239"/>
  <c r="H206" i="239"/>
  <c r="H208" i="239"/>
  <c r="H209" i="239"/>
  <c r="E226" i="239"/>
  <c r="F219" i="239"/>
  <c r="F224" i="239" s="1"/>
  <c r="G219" i="239"/>
  <c r="G224" i="239" s="1"/>
  <c r="H220" i="239"/>
  <c r="H221" i="239"/>
  <c r="H222" i="239"/>
  <c r="H223" i="239"/>
  <c r="H233" i="239"/>
  <c r="H234" i="239"/>
  <c r="E249" i="239"/>
  <c r="F244" i="239"/>
  <c r="F249" i="239" s="1"/>
  <c r="G244" i="239"/>
  <c r="H245" i="239"/>
  <c r="H246" i="239"/>
  <c r="H247" i="239"/>
  <c r="H248" i="239"/>
  <c r="E262" i="239"/>
  <c r="F262" i="239"/>
  <c r="H258" i="239"/>
  <c r="H259" i="239"/>
  <c r="E273" i="239"/>
  <c r="F273" i="239"/>
  <c r="H269" i="239"/>
  <c r="H270" i="239"/>
  <c r="H280" i="239"/>
  <c r="H281" i="239"/>
  <c r="H291" i="239"/>
  <c r="H292" i="239"/>
  <c r="E295" i="239"/>
  <c r="F295" i="239"/>
  <c r="E306" i="239"/>
  <c r="F306" i="239"/>
  <c r="H302" i="239"/>
  <c r="H303" i="239"/>
  <c r="H313" i="239"/>
  <c r="H314" i="239"/>
  <c r="E328" i="239"/>
  <c r="F328" i="239"/>
  <c r="H324" i="239"/>
  <c r="H325" i="239"/>
  <c r="H335" i="239"/>
  <c r="H336" i="239"/>
  <c r="E350" i="239"/>
  <c r="H346" i="239"/>
  <c r="H347" i="239"/>
  <c r="E361" i="239"/>
  <c r="F361" i="239"/>
  <c r="G361" i="239"/>
  <c r="H357" i="239"/>
  <c r="H358" i="239"/>
  <c r="E375" i="239"/>
  <c r="F377" i="239"/>
  <c r="H371" i="239"/>
  <c r="H372" i="239"/>
  <c r="H373" i="239"/>
  <c r="H374" i="239"/>
  <c r="F386" i="239"/>
  <c r="G386" i="239"/>
  <c r="H387" i="239"/>
  <c r="H388" i="239"/>
  <c r="H389" i="239"/>
  <c r="H390" i="239"/>
  <c r="J470" i="239"/>
  <c r="K470" i="239"/>
  <c r="L470" i="239"/>
  <c r="J477" i="239"/>
  <c r="K477" i="239"/>
  <c r="S478" i="239"/>
  <c r="K152" i="20" l="1"/>
  <c r="L153" i="20"/>
  <c r="L158" i="20" s="1"/>
  <c r="J394" i="239"/>
  <c r="J396" i="239" s="1"/>
  <c r="G391" i="239"/>
  <c r="G480" i="239"/>
  <c r="E95" i="20" s="1"/>
  <c r="F391" i="239"/>
  <c r="K394" i="239" s="1"/>
  <c r="K396" i="239" s="1"/>
  <c r="F480" i="239"/>
  <c r="D95" i="20" s="1"/>
  <c r="K153" i="20"/>
  <c r="K158" i="20" s="1"/>
  <c r="C135" i="20"/>
  <c r="R155" i="20" s="1"/>
  <c r="E175" i="245"/>
  <c r="T113" i="20"/>
  <c r="T106" i="20"/>
  <c r="R147" i="20"/>
  <c r="M152" i="20"/>
  <c r="M158" i="20" s="1"/>
  <c r="S147" i="20"/>
  <c r="S155" i="20"/>
  <c r="S158" i="20" s="1"/>
  <c r="L175" i="245"/>
  <c r="L183" i="245" s="1"/>
  <c r="H139" i="245"/>
  <c r="H90" i="245"/>
  <c r="H13" i="242"/>
  <c r="G48" i="242"/>
  <c r="E48" i="242"/>
  <c r="H70" i="242"/>
  <c r="H20" i="242"/>
  <c r="J75" i="241"/>
  <c r="K112" i="240"/>
  <c r="G106" i="240"/>
  <c r="J112" i="240"/>
  <c r="E57" i="240"/>
  <c r="J55" i="240" s="1"/>
  <c r="E106" i="240"/>
  <c r="F106" i="240"/>
  <c r="L112" i="240"/>
  <c r="F40" i="240"/>
  <c r="K55" i="240" s="1"/>
  <c r="E40" i="240"/>
  <c r="K485" i="239"/>
  <c r="K488" i="239" s="1"/>
  <c r="J485" i="239"/>
  <c r="F393" i="239"/>
  <c r="E377" i="239"/>
  <c r="F251" i="239"/>
  <c r="G393" i="239"/>
  <c r="E251" i="239"/>
  <c r="F63" i="239"/>
  <c r="F471" i="239" s="1"/>
  <c r="D87" i="20" s="1"/>
  <c r="G63" i="239"/>
  <c r="G471" i="239" s="1"/>
  <c r="F198" i="239"/>
  <c r="H186" i="242"/>
  <c r="H15" i="242"/>
  <c r="K175" i="245"/>
  <c r="K183" i="245" s="1"/>
  <c r="J175" i="245"/>
  <c r="J183" i="245" s="1"/>
  <c r="H101" i="245"/>
  <c r="F73" i="242"/>
  <c r="F75" i="242" s="1"/>
  <c r="H185" i="242"/>
  <c r="E75" i="242"/>
  <c r="E177" i="242"/>
  <c r="H10" i="242"/>
  <c r="T150" i="20"/>
  <c r="H179" i="242"/>
  <c r="H69" i="242"/>
  <c r="F48" i="242"/>
  <c r="H35" i="242"/>
  <c r="S150" i="20"/>
  <c r="T149" i="20"/>
  <c r="L75" i="241"/>
  <c r="K75" i="241"/>
  <c r="E66" i="241"/>
  <c r="H51" i="240"/>
  <c r="E100" i="240"/>
  <c r="H108" i="240"/>
  <c r="H21" i="240"/>
  <c r="H35" i="240"/>
  <c r="F226" i="239"/>
  <c r="H50" i="239"/>
  <c r="H45" i="239"/>
  <c r="H386" i="239"/>
  <c r="H326" i="239"/>
  <c r="H29" i="239"/>
  <c r="H370" i="239"/>
  <c r="F350" i="239"/>
  <c r="G328" i="239"/>
  <c r="H328" i="239" s="1"/>
  <c r="H260" i="239"/>
  <c r="H244" i="239"/>
  <c r="H172" i="239"/>
  <c r="H163" i="239"/>
  <c r="G165" i="239"/>
  <c r="H165" i="239" s="1"/>
  <c r="H74" i="239"/>
  <c r="H361" i="239"/>
  <c r="H315" i="239"/>
  <c r="G76" i="239"/>
  <c r="H76" i="239" s="1"/>
  <c r="H187" i="239"/>
  <c r="G249" i="239"/>
  <c r="H219" i="239"/>
  <c r="F176" i="239"/>
  <c r="H52" i="239"/>
  <c r="H43" i="239"/>
  <c r="H40" i="239"/>
  <c r="H31" i="239"/>
  <c r="H19" i="239"/>
  <c r="H16" i="239"/>
  <c r="L477" i="239"/>
  <c r="L485" i="239" s="1"/>
  <c r="H359" i="239"/>
  <c r="H185" i="239"/>
  <c r="G122" i="20"/>
  <c r="G127" i="20"/>
  <c r="S149" i="20"/>
  <c r="G177" i="245"/>
  <c r="E135" i="20" s="1"/>
  <c r="T155" i="20" s="1"/>
  <c r="F60" i="242"/>
  <c r="H60" i="242" s="1"/>
  <c r="H59" i="242"/>
  <c r="E60" i="242"/>
  <c r="E183" i="242"/>
  <c r="G177" i="242"/>
  <c r="H38" i="242"/>
  <c r="G75" i="242"/>
  <c r="F100" i="240"/>
  <c r="H121" i="239"/>
  <c r="H473" i="239"/>
  <c r="H141" i="239"/>
  <c r="G154" i="239"/>
  <c r="G377" i="239"/>
  <c r="H96" i="239"/>
  <c r="H48" i="239"/>
  <c r="H132" i="239"/>
  <c r="H119" i="239"/>
  <c r="H130" i="239"/>
  <c r="H98" i="239"/>
  <c r="H36" i="239"/>
  <c r="G110" i="239"/>
  <c r="H471" i="239" l="1"/>
  <c r="E87" i="20"/>
  <c r="L394" i="239"/>
  <c r="L396" i="239" s="1"/>
  <c r="T147" i="20"/>
  <c r="G121" i="20"/>
  <c r="H183" i="245"/>
  <c r="F175" i="245"/>
  <c r="G182" i="242"/>
  <c r="H48" i="242"/>
  <c r="H75" i="242"/>
  <c r="H73" i="242"/>
  <c r="F177" i="242"/>
  <c r="H26" i="242"/>
  <c r="F66" i="241"/>
  <c r="F65" i="241" s="1"/>
  <c r="F75" i="241" s="1"/>
  <c r="E104" i="240"/>
  <c r="G251" i="239"/>
  <c r="H251" i="239" s="1"/>
  <c r="H339" i="239"/>
  <c r="H196" i="239"/>
  <c r="G198" i="239"/>
  <c r="H198" i="239" s="1"/>
  <c r="H337" i="239"/>
  <c r="E470" i="239"/>
  <c r="E182" i="242"/>
  <c r="E190" i="242" s="1"/>
  <c r="E176" i="242"/>
  <c r="E65" i="241"/>
  <c r="E75" i="241" s="1"/>
  <c r="E98" i="240"/>
  <c r="F98" i="240"/>
  <c r="F104" i="240"/>
  <c r="G262" i="239"/>
  <c r="H262" i="239" s="1"/>
  <c r="H317" i="239"/>
  <c r="H480" i="239"/>
  <c r="F470" i="239"/>
  <c r="H249" i="239"/>
  <c r="G350" i="239"/>
  <c r="H350" i="239" s="1"/>
  <c r="H348" i="239"/>
  <c r="H173" i="245"/>
  <c r="H177" i="245"/>
  <c r="G176" i="242"/>
  <c r="G190" i="242" s="1"/>
  <c r="H13" i="241"/>
  <c r="G66" i="241"/>
  <c r="G99" i="240"/>
  <c r="E100" i="20" s="1"/>
  <c r="H15" i="240"/>
  <c r="H38" i="240"/>
  <c r="G40" i="240"/>
  <c r="H40" i="240" s="1"/>
  <c r="H26" i="240"/>
  <c r="H55" i="240"/>
  <c r="H100" i="240"/>
  <c r="H375" i="239"/>
  <c r="H377" i="239"/>
  <c r="H282" i="239"/>
  <c r="H284" i="239"/>
  <c r="H224" i="239"/>
  <c r="G226" i="239"/>
  <c r="H226" i="239" s="1"/>
  <c r="H154" i="239"/>
  <c r="H146" i="239"/>
  <c r="H271" i="239"/>
  <c r="G273" i="239"/>
  <c r="H273" i="239" s="1"/>
  <c r="G306" i="239"/>
  <c r="H306" i="239" s="1"/>
  <c r="H304" i="239"/>
  <c r="H393" i="239"/>
  <c r="H391" i="239"/>
  <c r="G176" i="239"/>
  <c r="H176" i="239" s="1"/>
  <c r="H174" i="239"/>
  <c r="H63" i="239"/>
  <c r="H110" i="239"/>
  <c r="H108" i="239"/>
  <c r="G212" i="239"/>
  <c r="H212" i="239" s="1"/>
  <c r="H210" i="239"/>
  <c r="G295" i="239"/>
  <c r="H295" i="239" s="1"/>
  <c r="H293" i="239"/>
  <c r="G87" i="239"/>
  <c r="H87" i="239" s="1"/>
  <c r="H85" i="239"/>
  <c r="H235" i="239"/>
  <c r="H237" i="239"/>
  <c r="F182" i="242" l="1"/>
  <c r="H182" i="242" s="1"/>
  <c r="H184" i="242"/>
  <c r="S153" i="20"/>
  <c r="F176" i="242"/>
  <c r="H177" i="242"/>
  <c r="H178" i="245"/>
  <c r="H106" i="240"/>
  <c r="E485" i="239"/>
  <c r="H479" i="239"/>
  <c r="G175" i="245"/>
  <c r="H175" i="245" s="1"/>
  <c r="G65" i="241"/>
  <c r="G75" i="241" s="1"/>
  <c r="H66" i="241"/>
  <c r="G98" i="240"/>
  <c r="G112" i="240" s="1"/>
  <c r="G104" i="240"/>
  <c r="H104" i="240" s="1"/>
  <c r="L55" i="240"/>
  <c r="H57" i="240"/>
  <c r="G470" i="239"/>
  <c r="H470" i="239" s="1"/>
  <c r="T153" i="20" l="1"/>
  <c r="F190" i="242"/>
  <c r="R158" i="20"/>
  <c r="H65" i="241"/>
  <c r="H75" i="241"/>
  <c r="H98" i="240"/>
  <c r="H112" i="240"/>
  <c r="F477" i="239" l="1"/>
  <c r="F485" i="239" s="1"/>
  <c r="G477" i="239"/>
  <c r="G485" i="239" s="1"/>
  <c r="H478" i="239"/>
  <c r="H477" i="239" l="1"/>
  <c r="H485" i="239"/>
  <c r="I81" i="20" l="1"/>
  <c r="M111" i="20" s="1"/>
  <c r="I82" i="20"/>
  <c r="M112" i="20" s="1"/>
  <c r="I83" i="20"/>
  <c r="M113" i="20" s="1"/>
  <c r="H81" i="20"/>
  <c r="L111" i="20" s="1"/>
  <c r="H82" i="20"/>
  <c r="H83" i="20"/>
  <c r="L113" i="20" s="1"/>
  <c r="H80" i="20"/>
  <c r="L110" i="20" s="1"/>
  <c r="I80" i="20"/>
  <c r="M110" i="20" s="1"/>
  <c r="G81" i="20"/>
  <c r="K111" i="20" s="1"/>
  <c r="G82" i="20"/>
  <c r="K112" i="20" s="1"/>
  <c r="G83" i="20"/>
  <c r="K113" i="20" s="1"/>
  <c r="G80" i="20"/>
  <c r="K110" i="20" s="1"/>
  <c r="M114" i="20"/>
  <c r="I47" i="20"/>
  <c r="I48" i="20"/>
  <c r="I49" i="20"/>
  <c r="H47" i="20"/>
  <c r="H48" i="20"/>
  <c r="H49" i="20"/>
  <c r="H46" i="20"/>
  <c r="I46" i="20"/>
  <c r="G47" i="20"/>
  <c r="G48" i="20"/>
  <c r="G49" i="20"/>
  <c r="G46" i="20"/>
  <c r="L112" i="20" l="1"/>
  <c r="G45" i="20"/>
  <c r="G44" i="20" s="1"/>
  <c r="K82" i="20"/>
  <c r="I45" i="20"/>
  <c r="I44" i="20" s="1"/>
  <c r="H45" i="20"/>
  <c r="H44" i="20" s="1"/>
  <c r="F55" i="10"/>
  <c r="F53" i="10" s="1"/>
  <c r="I39" i="20"/>
  <c r="I40" i="20"/>
  <c r="I41" i="20"/>
  <c r="I42" i="20"/>
  <c r="H39" i="20"/>
  <c r="H40" i="20"/>
  <c r="H41" i="20"/>
  <c r="H42" i="20"/>
  <c r="G39" i="20"/>
  <c r="G40" i="20"/>
  <c r="G41" i="20"/>
  <c r="G42" i="20"/>
  <c r="I38" i="20"/>
  <c r="G38" i="20"/>
  <c r="I28" i="20"/>
  <c r="I29" i="20"/>
  <c r="I30" i="20"/>
  <c r="H28" i="20"/>
  <c r="H29" i="20"/>
  <c r="H30" i="20"/>
  <c r="G28" i="20"/>
  <c r="G29" i="20"/>
  <c r="G30" i="20"/>
  <c r="I16" i="20"/>
  <c r="I17" i="20"/>
  <c r="I18" i="20"/>
  <c r="I19" i="20"/>
  <c r="H16" i="20"/>
  <c r="H17" i="20"/>
  <c r="H18" i="20"/>
  <c r="H19" i="20"/>
  <c r="H296" i="20" s="1"/>
  <c r="G16" i="20"/>
  <c r="G17" i="20"/>
  <c r="G18" i="20"/>
  <c r="G19" i="20"/>
  <c r="G296" i="20" s="1"/>
  <c r="K67" i="52"/>
  <c r="I15" i="20"/>
  <c r="L290" i="20" l="1"/>
  <c r="L291" i="20" s="1"/>
  <c r="I296" i="20"/>
  <c r="M290" i="20"/>
  <c r="M291" i="20" s="1"/>
  <c r="I281" i="20"/>
  <c r="I14" i="20"/>
  <c r="I13" i="20" s="1"/>
  <c r="G37" i="20"/>
  <c r="I37" i="20"/>
  <c r="I36" i="20" l="1"/>
  <c r="G36" i="20"/>
  <c r="Q536" i="7"/>
  <c r="Q530" i="7"/>
  <c r="Q524" i="7"/>
  <c r="R517" i="7"/>
  <c r="S517" i="7"/>
  <c r="Q517" i="7"/>
  <c r="S536" i="7"/>
  <c r="R536" i="7"/>
  <c r="S530" i="7"/>
  <c r="R530" i="7"/>
  <c r="S524" i="7"/>
  <c r="R524" i="7"/>
  <c r="G46" i="7"/>
  <c r="F46" i="7"/>
  <c r="H245" i="7"/>
  <c r="F50" i="7" l="1"/>
  <c r="G50" i="7"/>
  <c r="L540" i="7" s="1"/>
  <c r="S545" i="7"/>
  <c r="R545" i="7"/>
  <c r="Q545" i="7"/>
  <c r="H243" i="7"/>
  <c r="H276" i="7"/>
  <c r="K540" i="7" l="1"/>
  <c r="H289" i="7"/>
  <c r="H13" i="7" l="1"/>
  <c r="H230" i="7"/>
  <c r="H229" i="7"/>
  <c r="H220" i="7"/>
  <c r="H218" i="7"/>
  <c r="H211" i="7"/>
  <c r="H210" i="7"/>
  <c r="H207" i="7"/>
  <c r="H205" i="7"/>
  <c r="H204" i="7"/>
  <c r="H201" i="7"/>
  <c r="H200" i="7"/>
  <c r="E518" i="7" l="1"/>
  <c r="G518" i="7"/>
  <c r="E64" i="20" s="1"/>
  <c r="F518" i="7"/>
  <c r="F517" i="7" l="1"/>
  <c r="D64" i="20"/>
  <c r="E63" i="20"/>
  <c r="E517" i="7"/>
  <c r="C64" i="20"/>
  <c r="G517" i="7"/>
  <c r="H518" i="7"/>
  <c r="G527" i="7"/>
  <c r="H100" i="7"/>
  <c r="H81" i="7"/>
  <c r="H416" i="7" l="1"/>
  <c r="E77" i="20"/>
  <c r="E72" i="20"/>
  <c r="D63" i="20"/>
  <c r="F63" i="20" s="1"/>
  <c r="C63" i="20"/>
  <c r="H517" i="7"/>
  <c r="G798" i="17"/>
  <c r="H798" i="17"/>
  <c r="I794" i="17"/>
  <c r="I795" i="17"/>
  <c r="H796" i="17"/>
  <c r="G796" i="17"/>
  <c r="H788" i="17"/>
  <c r="G788" i="17"/>
  <c r="I792" i="17"/>
  <c r="I791" i="17"/>
  <c r="I775" i="17"/>
  <c r="H774" i="17"/>
  <c r="G774" i="17"/>
  <c r="I771" i="17"/>
  <c r="I770" i="17"/>
  <c r="I769" i="17"/>
  <c r="I768" i="17"/>
  <c r="H762" i="17"/>
  <c r="G762" i="17"/>
  <c r="H760" i="17"/>
  <c r="G760" i="17"/>
  <c r="H758" i="17"/>
  <c r="G758" i="17"/>
  <c r="I747" i="17"/>
  <c r="I746" i="17"/>
  <c r="I745" i="17"/>
  <c r="I744" i="17"/>
  <c r="H737" i="17"/>
  <c r="G737" i="17"/>
  <c r="F737" i="17"/>
  <c r="F752" i="17" s="1"/>
  <c r="I738" i="17"/>
  <c r="I739" i="17"/>
  <c r="H735" i="17"/>
  <c r="G735" i="17"/>
  <c r="H733" i="17"/>
  <c r="G733" i="17"/>
  <c r="I724" i="17"/>
  <c r="I725" i="17"/>
  <c r="I722" i="17"/>
  <c r="G715" i="17"/>
  <c r="G727" i="17" s="1"/>
  <c r="H715" i="17"/>
  <c r="H727" i="17" s="1"/>
  <c r="F715" i="17"/>
  <c r="H707" i="17"/>
  <c r="G707" i="17"/>
  <c r="I703" i="17"/>
  <c r="I704" i="17"/>
  <c r="I701" i="17"/>
  <c r="H694" i="17"/>
  <c r="G694" i="17"/>
  <c r="G709" i="17" s="1"/>
  <c r="I697" i="17"/>
  <c r="H677" i="17"/>
  <c r="G677" i="17"/>
  <c r="I682" i="17"/>
  <c r="I683" i="17"/>
  <c r="I680" i="17"/>
  <c r="I660" i="17"/>
  <c r="I640" i="17"/>
  <c r="I641" i="17"/>
  <c r="I638" i="17"/>
  <c r="I623" i="17"/>
  <c r="I625" i="17"/>
  <c r="I621" i="17"/>
  <c r="I605" i="17"/>
  <c r="I607" i="17"/>
  <c r="I603" i="17"/>
  <c r="F608" i="17"/>
  <c r="I585" i="17"/>
  <c r="I584" i="17"/>
  <c r="I570" i="17"/>
  <c r="I569" i="17"/>
  <c r="I564" i="17"/>
  <c r="I566" i="17"/>
  <c r="I562" i="17"/>
  <c r="I546" i="17"/>
  <c r="H709" i="17" l="1"/>
  <c r="F513" i="7"/>
  <c r="G752" i="17"/>
  <c r="H752" i="17"/>
  <c r="D77" i="20"/>
  <c r="L542" i="7"/>
  <c r="T107" i="20"/>
  <c r="H101" i="7"/>
  <c r="I774" i="17"/>
  <c r="I533" i="17"/>
  <c r="I530" i="17"/>
  <c r="F542" i="7" l="1"/>
  <c r="K544" i="7" s="1"/>
  <c r="H296" i="7"/>
  <c r="G513" i="7"/>
  <c r="I513" i="17"/>
  <c r="I514" i="17"/>
  <c r="I511" i="17"/>
  <c r="I510" i="17"/>
  <c r="G504" i="17"/>
  <c r="H504" i="17"/>
  <c r="F504" i="17"/>
  <c r="H496" i="17"/>
  <c r="G496" i="17"/>
  <c r="I497" i="17"/>
  <c r="H484" i="17"/>
  <c r="I488" i="17"/>
  <c r="G481" i="17"/>
  <c r="H481" i="17"/>
  <c r="F481" i="17"/>
  <c r="F498" i="17" s="1"/>
  <c r="I468" i="17"/>
  <c r="I469" i="17"/>
  <c r="I464" i="17"/>
  <c r="I447" i="17"/>
  <c r="I448" i="17"/>
  <c r="I445" i="17"/>
  <c r="I439" i="17"/>
  <c r="H418" i="17"/>
  <c r="G418" i="17"/>
  <c r="I425" i="17"/>
  <c r="I426" i="17"/>
  <c r="I421" i="17"/>
  <c r="H399" i="17"/>
  <c r="G399" i="17"/>
  <c r="I404" i="17"/>
  <c r="I403" i="17"/>
  <c r="I401" i="17"/>
  <c r="I400" i="17"/>
  <c r="G395" i="17"/>
  <c r="H395" i="17"/>
  <c r="G390" i="17"/>
  <c r="H390" i="17"/>
  <c r="H374" i="17"/>
  <c r="G374" i="17"/>
  <c r="H370" i="17"/>
  <c r="G370" i="17"/>
  <c r="I372" i="17"/>
  <c r="H365" i="17"/>
  <c r="G365" i="17"/>
  <c r="H351" i="17"/>
  <c r="G351" i="17"/>
  <c r="H340" i="17"/>
  <c r="G340" i="17"/>
  <c r="I349" i="17"/>
  <c r="I350" i="17"/>
  <c r="I343" i="17"/>
  <c r="H320" i="17"/>
  <c r="G320" i="17"/>
  <c r="I325" i="17"/>
  <c r="I326" i="17"/>
  <c r="I323" i="17"/>
  <c r="I321" i="17"/>
  <c r="G317" i="17"/>
  <c r="H317" i="17"/>
  <c r="F317" i="17"/>
  <c r="F331" i="17" s="1"/>
  <c r="H298" i="17"/>
  <c r="G298" i="17"/>
  <c r="I301" i="17"/>
  <c r="I299" i="17"/>
  <c r="H293" i="17"/>
  <c r="G293" i="17"/>
  <c r="H278" i="17"/>
  <c r="H287" i="17" s="1"/>
  <c r="G278" i="17"/>
  <c r="G287" i="17" s="1"/>
  <c r="I283" i="17"/>
  <c r="I284" i="17"/>
  <c r="I281" i="17"/>
  <c r="I279" i="17"/>
  <c r="H264" i="17"/>
  <c r="G264" i="17"/>
  <c r="I265" i="17"/>
  <c r="I266" i="17"/>
  <c r="I267" i="17"/>
  <c r="I262" i="17"/>
  <c r="I263" i="17"/>
  <c r="G261" i="17"/>
  <c r="H261" i="17"/>
  <c r="F261" i="17"/>
  <c r="F270" i="17" s="1"/>
  <c r="H243" i="17"/>
  <c r="G243" i="17"/>
  <c r="I245" i="17"/>
  <c r="H226" i="17"/>
  <c r="H234" i="17" s="1"/>
  <c r="G226" i="17"/>
  <c r="G234" i="17" s="1"/>
  <c r="I228" i="17"/>
  <c r="H216" i="17"/>
  <c r="H220" i="17" s="1"/>
  <c r="G216" i="17"/>
  <c r="G220" i="17" s="1"/>
  <c r="I218" i="17"/>
  <c r="I206" i="17"/>
  <c r="I207" i="17"/>
  <c r="H202" i="17"/>
  <c r="H208" i="17" s="1"/>
  <c r="G202" i="17"/>
  <c r="G208" i="17" s="1"/>
  <c r="I204" i="17"/>
  <c r="H178" i="17"/>
  <c r="G178" i="17"/>
  <c r="I177" i="17"/>
  <c r="I176" i="17"/>
  <c r="I167" i="17"/>
  <c r="I166" i="17"/>
  <c r="H163" i="17"/>
  <c r="G163" i="17"/>
  <c r="H155" i="17"/>
  <c r="G155" i="17"/>
  <c r="H144" i="17"/>
  <c r="G144" i="17"/>
  <c r="H129" i="17"/>
  <c r="G129" i="17"/>
  <c r="D84" i="20" l="1"/>
  <c r="S110" i="20" s="1"/>
  <c r="H146" i="17"/>
  <c r="G146" i="17"/>
  <c r="G168" i="17"/>
  <c r="H168" i="17"/>
  <c r="G157" i="17"/>
  <c r="H157" i="17"/>
  <c r="H513" i="7"/>
  <c r="G542" i="7"/>
  <c r="I496" i="17"/>
  <c r="G331" i="17"/>
  <c r="H331" i="17"/>
  <c r="H270" i="17"/>
  <c r="G270" i="17"/>
  <c r="I261" i="17"/>
  <c r="I264" i="17"/>
  <c r="I175" i="17"/>
  <c r="I165" i="17"/>
  <c r="I122" i="17"/>
  <c r="I121" i="17"/>
  <c r="I120" i="17"/>
  <c r="H115" i="17"/>
  <c r="G115" i="17"/>
  <c r="I112" i="17"/>
  <c r="H111" i="17"/>
  <c r="G111" i="17"/>
  <c r="I104" i="17"/>
  <c r="H103" i="17"/>
  <c r="G103" i="17"/>
  <c r="I101" i="17"/>
  <c r="I102" i="17"/>
  <c r="H87" i="17"/>
  <c r="H95" i="17" s="1"/>
  <c r="G87" i="17"/>
  <c r="G123" i="17" l="1"/>
  <c r="H123" i="17"/>
  <c r="L544" i="7"/>
  <c r="H542" i="7"/>
  <c r="E84" i="20"/>
  <c r="I111" i="17"/>
  <c r="I103" i="17"/>
  <c r="I75" i="17"/>
  <c r="H72" i="17"/>
  <c r="G72" i="17"/>
  <c r="H70" i="17"/>
  <c r="G70" i="17"/>
  <c r="H68" i="17"/>
  <c r="G68" i="17"/>
  <c r="I66" i="17"/>
  <c r="I64" i="17"/>
  <c r="H61" i="17"/>
  <c r="G61" i="17"/>
  <c r="H47" i="17"/>
  <c r="G47" i="17"/>
  <c r="I49" i="17"/>
  <c r="I37" i="17"/>
  <c r="H39" i="17"/>
  <c r="G39" i="17"/>
  <c r="H35" i="17"/>
  <c r="H16" i="17"/>
  <c r="I15" i="17" s="1"/>
  <c r="G16" i="17"/>
  <c r="I19" i="17"/>
  <c r="G78" i="17" l="1"/>
  <c r="H78" i="17"/>
  <c r="F84" i="20"/>
  <c r="T110" i="20"/>
  <c r="I63" i="17"/>
  <c r="G136" i="8" l="1"/>
  <c r="F136" i="8"/>
  <c r="H25" i="8"/>
  <c r="H23" i="8"/>
  <c r="H107" i="8"/>
  <c r="H124" i="8"/>
  <c r="H49" i="8"/>
  <c r="F134" i="8" l="1"/>
  <c r="D55" i="20"/>
  <c r="G134" i="8"/>
  <c r="E55" i="20"/>
  <c r="H60" i="8"/>
  <c r="H86" i="8"/>
  <c r="H133" i="9"/>
  <c r="H125" i="9"/>
  <c r="H65" i="9"/>
  <c r="H21" i="9"/>
  <c r="E53" i="20" l="1"/>
  <c r="E52" i="20" s="1"/>
  <c r="H134" i="8"/>
  <c r="D53" i="20"/>
  <c r="D52" i="20" s="1"/>
  <c r="D51" i="20" s="1"/>
  <c r="F187" i="9"/>
  <c r="H176" i="9"/>
  <c r="H11" i="9"/>
  <c r="H94" i="9"/>
  <c r="H38" i="20"/>
  <c r="H37" i="20" s="1"/>
  <c r="E51" i="20" l="1"/>
  <c r="F52" i="20"/>
  <c r="H36" i="20"/>
  <c r="H193" i="9"/>
  <c r="E14" i="10"/>
  <c r="L33" i="11"/>
  <c r="K33" i="11"/>
  <c r="J33" i="11"/>
  <c r="L16" i="4"/>
  <c r="K16" i="4"/>
  <c r="J16" i="4"/>
  <c r="H186" i="9" l="1"/>
  <c r="E36" i="10"/>
  <c r="J50" i="5"/>
  <c r="J57" i="5" s="1"/>
  <c r="G43" i="5"/>
  <c r="G48" i="5" s="1"/>
  <c r="F43" i="5"/>
  <c r="F48" i="5" s="1"/>
  <c r="F18" i="5"/>
  <c r="E18" i="5"/>
  <c r="E43" i="5"/>
  <c r="E48" i="5" s="1"/>
  <c r="H39" i="5"/>
  <c r="F26" i="5"/>
  <c r="G26" i="5"/>
  <c r="E26" i="5"/>
  <c r="F23" i="5"/>
  <c r="G23" i="5"/>
  <c r="E23" i="5"/>
  <c r="E53" i="10" l="1"/>
  <c r="E60" i="10"/>
  <c r="G31" i="5"/>
  <c r="F31" i="5"/>
  <c r="E31" i="5"/>
  <c r="L50" i="5"/>
  <c r="L57" i="5" s="1"/>
  <c r="H26" i="5"/>
  <c r="K50" i="5"/>
  <c r="K57" i="5" s="1"/>
  <c r="G51" i="5"/>
  <c r="E22" i="20" s="1"/>
  <c r="H37" i="5"/>
  <c r="L67" i="52"/>
  <c r="J67" i="52"/>
  <c r="H15" i="20"/>
  <c r="G243" i="54"/>
  <c r="E16" i="20" s="1"/>
  <c r="H14" i="20" l="1"/>
  <c r="H13" i="20" s="1"/>
  <c r="G15" i="20"/>
  <c r="H193" i="54"/>
  <c r="H177" i="54"/>
  <c r="H174" i="54"/>
  <c r="G161" i="54"/>
  <c r="F161" i="54"/>
  <c r="H164" i="54"/>
  <c r="H152" i="54"/>
  <c r="H154" i="54"/>
  <c r="G151" i="54"/>
  <c r="F151" i="54"/>
  <c r="E151" i="54"/>
  <c r="H146" i="54"/>
  <c r="H144" i="54"/>
  <c r="G110" i="54"/>
  <c r="F110" i="54"/>
  <c r="H109" i="54"/>
  <c r="H107" i="54"/>
  <c r="H105" i="54"/>
  <c r="H101" i="54"/>
  <c r="H100" i="54"/>
  <c r="H99" i="54"/>
  <c r="H98" i="54"/>
  <c r="E95" i="54"/>
  <c r="H94" i="54"/>
  <c r="H93" i="54"/>
  <c r="H92" i="54"/>
  <c r="H91" i="54"/>
  <c r="K52" i="20" l="1"/>
  <c r="K272" i="20" s="1"/>
  <c r="G14" i="20"/>
  <c r="G13" i="20" s="1"/>
  <c r="H82" i="54"/>
  <c r="H81" i="54"/>
  <c r="H80" i="54"/>
  <c r="H79" i="54"/>
  <c r="H44" i="54"/>
  <c r="H204" i="54"/>
  <c r="H42" i="54"/>
  <c r="H43" i="54"/>
  <c r="H222" i="54"/>
  <c r="H37" i="54"/>
  <c r="H34" i="54"/>
  <c r="H36" i="54"/>
  <c r="H33" i="54" l="1"/>
  <c r="H220" i="54"/>
  <c r="H203" i="54"/>
  <c r="H31" i="54"/>
  <c r="H27" i="54"/>
  <c r="H24" i="54"/>
  <c r="H20" i="54"/>
  <c r="H19" i="54"/>
  <c r="H30" i="54" l="1"/>
  <c r="H219" i="54" l="1"/>
  <c r="H12" i="54"/>
  <c r="H17" i="54"/>
  <c r="H18" i="54"/>
  <c r="M55" i="20" l="1"/>
  <c r="M275" i="20" s="1"/>
  <c r="L55" i="20"/>
  <c r="L275" i="20" s="1"/>
  <c r="K54" i="20"/>
  <c r="K274" i="20" s="1"/>
  <c r="K55" i="20"/>
  <c r="K275" i="20" s="1"/>
  <c r="H33" i="52"/>
  <c r="H32" i="52"/>
  <c r="H17" i="52"/>
  <c r="H11" i="52"/>
  <c r="M56" i="20" l="1"/>
  <c r="M276" i="20" s="1"/>
  <c r="K53" i="20"/>
  <c r="K273" i="20" s="1"/>
  <c r="L54" i="20"/>
  <c r="L274" i="20" s="1"/>
  <c r="L52" i="20"/>
  <c r="L272" i="20" s="1"/>
  <c r="L53" i="20"/>
  <c r="L273" i="20" s="1"/>
  <c r="L279" i="20" s="1"/>
  <c r="M54" i="20"/>
  <c r="M274" i="20" s="1"/>
  <c r="M52" i="20"/>
  <c r="M272" i="20" s="1"/>
  <c r="M53" i="20"/>
  <c r="M273" i="20" s="1"/>
  <c r="M279" i="20" s="1"/>
  <c r="K56" i="20"/>
  <c r="K276" i="20" s="1"/>
  <c r="K280" i="20" s="1"/>
  <c r="L56" i="20"/>
  <c r="L276" i="20" s="1"/>
  <c r="L280" i="20" s="1"/>
  <c r="G7" i="20"/>
  <c r="S2277" i="17"/>
  <c r="I2248" i="17"/>
  <c r="H2243" i="17"/>
  <c r="G2243" i="17"/>
  <c r="G2256" i="17" s="1"/>
  <c r="I2234" i="17"/>
  <c r="I2232" i="17"/>
  <c r="I2221" i="17"/>
  <c r="I2209" i="17"/>
  <c r="I2197" i="17"/>
  <c r="H2193" i="17"/>
  <c r="G2193" i="17"/>
  <c r="I2181" i="17"/>
  <c r="I2168" i="17"/>
  <c r="I2157" i="17"/>
  <c r="I2155" i="17"/>
  <c r="I2142" i="17"/>
  <c r="I2125" i="17"/>
  <c r="I2112" i="17"/>
  <c r="I2094" i="17"/>
  <c r="H2089" i="17"/>
  <c r="G2089" i="17"/>
  <c r="F2089" i="17"/>
  <c r="I2097" i="17"/>
  <c r="I2079" i="17"/>
  <c r="I2065" i="17"/>
  <c r="G2041" i="17"/>
  <c r="I2047" i="17"/>
  <c r="H2041" i="17"/>
  <c r="F2041" i="17"/>
  <c r="F2056" i="17" s="1"/>
  <c r="I2049" i="17"/>
  <c r="I2031" i="17"/>
  <c r="I2018" i="17"/>
  <c r="I2003" i="17"/>
  <c r="I1990" i="17"/>
  <c r="H1986" i="17"/>
  <c r="G1986" i="17"/>
  <c r="F1986" i="17"/>
  <c r="L278" i="20" l="1"/>
  <c r="L281" i="20" s="1"/>
  <c r="L282" i="20" s="1"/>
  <c r="K278" i="20"/>
  <c r="M280" i="20"/>
  <c r="M278" i="20"/>
  <c r="M281" i="20" s="1"/>
  <c r="K279" i="20"/>
  <c r="R2277" i="17"/>
  <c r="I1977" i="17"/>
  <c r="I1964" i="17"/>
  <c r="I1949" i="17"/>
  <c r="M282" i="20" l="1"/>
  <c r="K281" i="20"/>
  <c r="K282" i="20" s="1"/>
  <c r="I1976" i="17"/>
  <c r="I1936" i="17"/>
  <c r="I1938" i="17"/>
  <c r="I1923" i="17"/>
  <c r="H1919" i="17"/>
  <c r="G1919" i="17"/>
  <c r="F1919" i="17"/>
  <c r="I1925" i="17"/>
  <c r="I1908" i="17"/>
  <c r="F1893" i="17"/>
  <c r="I1897" i="17"/>
  <c r="I1884" i="17"/>
  <c r="I1872" i="17"/>
  <c r="I1860" i="17"/>
  <c r="I1847" i="17"/>
  <c r="I1843" i="17"/>
  <c r="I1831" i="17"/>
  <c r="I1786" i="17"/>
  <c r="I1785" i="17"/>
  <c r="I1742" i="17"/>
  <c r="I1741" i="17"/>
  <c r="I1736" i="17"/>
  <c r="I1715" i="17"/>
  <c r="I1617" i="17" l="1"/>
  <c r="I1511" i="17" l="1"/>
  <c r="I1495" i="17"/>
  <c r="I1494" i="17"/>
  <c r="I1448" i="17"/>
  <c r="H1441" i="17"/>
  <c r="H1457" i="17" s="1"/>
  <c r="G1441" i="17"/>
  <c r="G1457" i="17" s="1"/>
  <c r="F1441" i="17"/>
  <c r="F1457" i="17" s="1"/>
  <c r="I1432" i="17"/>
  <c r="I1358" i="17"/>
  <c r="I1341" i="17"/>
  <c r="H1337" i="17"/>
  <c r="H1350" i="17" s="1"/>
  <c r="G1337" i="17"/>
  <c r="G1350" i="17" s="1"/>
  <c r="F1337" i="17"/>
  <c r="F1350" i="17" s="1"/>
  <c r="I1320" i="17"/>
  <c r="I1321" i="17"/>
  <c r="I1307" i="17"/>
  <c r="H1302" i="17"/>
  <c r="G1302" i="17"/>
  <c r="F1302" i="17"/>
  <c r="I1306" i="17"/>
  <c r="I1294" i="17"/>
  <c r="I1295" i="17"/>
  <c r="I1283" i="17"/>
  <c r="I1269" i="17" l="1"/>
  <c r="H1264" i="17"/>
  <c r="G1264" i="17"/>
  <c r="F1264" i="17"/>
  <c r="I1268" i="17"/>
  <c r="I1248" i="17"/>
  <c r="I1227" i="17"/>
  <c r="I1228" i="17"/>
  <c r="H1223" i="17"/>
  <c r="H1236" i="17" s="1"/>
  <c r="G1223" i="17"/>
  <c r="G1236" i="17" s="1"/>
  <c r="F1223" i="17"/>
  <c r="F1236" i="17" s="1"/>
  <c r="I1210" i="17"/>
  <c r="I1212" i="17"/>
  <c r="I1191" i="17"/>
  <c r="H1186" i="17"/>
  <c r="G1186" i="17"/>
  <c r="F1186" i="17"/>
  <c r="F1199" i="17" s="1"/>
  <c r="I1190" i="17"/>
  <c r="I1118" i="17"/>
  <c r="F1111" i="17"/>
  <c r="F1130" i="17" s="1"/>
  <c r="H1111" i="17"/>
  <c r="H1130" i="17" s="1"/>
  <c r="G1111" i="17"/>
  <c r="G1130" i="17" s="1"/>
  <c r="I1103" i="17"/>
  <c r="I1104" i="17"/>
  <c r="I1098" i="17"/>
  <c r="I1068" i="17" l="1"/>
  <c r="I1048" i="17"/>
  <c r="I1047" i="17"/>
  <c r="F1037" i="17"/>
  <c r="F1060" i="17" s="1"/>
  <c r="I1046" i="17"/>
  <c r="I1043" i="17"/>
  <c r="I1039" i="17"/>
  <c r="I990" i="17"/>
  <c r="I989" i="17"/>
  <c r="I985" i="17"/>
  <c r="I952" i="17"/>
  <c r="I950" i="17"/>
  <c r="I910" i="17" l="1"/>
  <c r="I890" i="17"/>
  <c r="I888" i="17"/>
  <c r="H828" i="17" l="1"/>
  <c r="H852" i="17" s="1"/>
  <c r="G828" i="17"/>
  <c r="G852" i="17" s="1"/>
  <c r="I810" i="17" l="1"/>
  <c r="I812" i="17"/>
  <c r="I790" i="17"/>
  <c r="I789" i="17"/>
  <c r="I736" i="17"/>
  <c r="I721" i="17"/>
  <c r="I718" i="17"/>
  <c r="I720" i="17"/>
  <c r="I700" i="17"/>
  <c r="F694" i="17"/>
  <c r="F709" i="17" s="1"/>
  <c r="I699" i="17"/>
  <c r="I686" i="17"/>
  <c r="I679" i="17"/>
  <c r="I678" i="17"/>
  <c r="I666" i="17"/>
  <c r="I659" i="17"/>
  <c r="H654" i="17"/>
  <c r="H668" i="17" s="1"/>
  <c r="G654" i="17"/>
  <c r="G668" i="17" s="1"/>
  <c r="I637" i="17"/>
  <c r="H632" i="17"/>
  <c r="G632" i="17"/>
  <c r="F632" i="17"/>
  <c r="F648" i="17" s="1"/>
  <c r="I636" i="17"/>
  <c r="H614" i="17" l="1"/>
  <c r="H626" i="17" s="1"/>
  <c r="G614" i="17"/>
  <c r="G626" i="17" s="1"/>
  <c r="I620" i="17"/>
  <c r="I622" i="17"/>
  <c r="I618" i="17"/>
  <c r="I619" i="17"/>
  <c r="I602" i="17"/>
  <c r="I601" i="17"/>
  <c r="I583" i="17"/>
  <c r="H578" i="17"/>
  <c r="H591" i="17" s="1"/>
  <c r="G578" i="17"/>
  <c r="G591" i="17" s="1"/>
  <c r="F578" i="17"/>
  <c r="F591" i="17" s="1"/>
  <c r="I582" i="17"/>
  <c r="I571" i="17"/>
  <c r="I572" i="17"/>
  <c r="I561" i="17"/>
  <c r="H556" i="17"/>
  <c r="H573" i="17" s="1"/>
  <c r="G556" i="17"/>
  <c r="G573" i="17" s="1"/>
  <c r="I560" i="17"/>
  <c r="I545" i="17"/>
  <c r="H540" i="17"/>
  <c r="H550" i="17" s="1"/>
  <c r="G540" i="17"/>
  <c r="G550" i="17" s="1"/>
  <c r="F540" i="17"/>
  <c r="I544" i="17"/>
  <c r="I529" i="17" l="1"/>
  <c r="H524" i="17"/>
  <c r="H534" i="17" s="1"/>
  <c r="G524" i="17"/>
  <c r="G534" i="17" s="1"/>
  <c r="F524" i="17"/>
  <c r="I528" i="17"/>
  <c r="H515" i="17"/>
  <c r="H518" i="17" s="1"/>
  <c r="G515" i="17"/>
  <c r="G518" i="17" s="1"/>
  <c r="I509" i="17"/>
  <c r="I508" i="17" l="1"/>
  <c r="I487" i="17"/>
  <c r="H472" i="17"/>
  <c r="G472" i="17"/>
  <c r="I473" i="17"/>
  <c r="I465" i="17"/>
  <c r="I486" i="17"/>
  <c r="I485" i="17"/>
  <c r="I463" i="17"/>
  <c r="I460" i="17"/>
  <c r="I459" i="17"/>
  <c r="I443" i="17"/>
  <c r="G437" i="17"/>
  <c r="G449" i="17" s="1"/>
  <c r="S449" i="17" s="1"/>
  <c r="F437" i="17"/>
  <c r="F449" i="17" s="1"/>
  <c r="I442" i="17"/>
  <c r="I422" i="17"/>
  <c r="I420" i="17"/>
  <c r="I419" i="17"/>
  <c r="H415" i="17"/>
  <c r="H431" i="17" s="1"/>
  <c r="G415" i="17"/>
  <c r="G431" i="17" s="1"/>
  <c r="I423" i="17"/>
  <c r="I371" i="17" l="1"/>
  <c r="G367" i="17"/>
  <c r="G384" i="17" s="1"/>
  <c r="I347" i="17"/>
  <c r="I344" i="17"/>
  <c r="I342" i="17"/>
  <c r="I341" i="17"/>
  <c r="I330" i="17"/>
  <c r="I329" i="17"/>
  <c r="I322" i="17"/>
  <c r="I303" i="17"/>
  <c r="G295" i="17"/>
  <c r="G309" i="17" s="1"/>
  <c r="I300" i="17"/>
  <c r="I280" i="17"/>
  <c r="I244" i="17"/>
  <c r="I227" i="17"/>
  <c r="V2265" i="17" l="1"/>
  <c r="I217" i="17"/>
  <c r="I203" i="17"/>
  <c r="I186" i="17"/>
  <c r="I187" i="17"/>
  <c r="I155" i="17"/>
  <c r="I156" i="17"/>
  <c r="I153" i="17"/>
  <c r="I132" i="17"/>
  <c r="W2265" i="17" l="1"/>
  <c r="I107" i="17"/>
  <c r="I106" i="17"/>
  <c r="I85" i="17"/>
  <c r="I48" i="17" l="1"/>
  <c r="I36" i="17"/>
  <c r="H12" i="17"/>
  <c r="H26" i="17" s="1"/>
  <c r="G12" i="17"/>
  <c r="G26" i="17" s="1"/>
  <c r="H21" i="17"/>
  <c r="G21" i="17"/>
  <c r="I22" i="17"/>
  <c r="I18" i="17"/>
  <c r="I17" i="17"/>
  <c r="I13" i="17"/>
  <c r="G168" i="20" l="1"/>
  <c r="H168" i="20"/>
  <c r="I168" i="20"/>
  <c r="C172" i="20"/>
  <c r="R187" i="20" s="1"/>
  <c r="D172" i="20"/>
  <c r="E172" i="20"/>
  <c r="C173" i="20"/>
  <c r="D173" i="20"/>
  <c r="S188" i="20" s="1"/>
  <c r="E173" i="20"/>
  <c r="G174" i="20"/>
  <c r="H174" i="20"/>
  <c r="I174" i="20"/>
  <c r="C178" i="20"/>
  <c r="D178" i="20"/>
  <c r="S261" i="20" s="1"/>
  <c r="E178" i="20"/>
  <c r="T261" i="20" s="1"/>
  <c r="C179" i="20"/>
  <c r="R262" i="20" s="1"/>
  <c r="D179" i="20"/>
  <c r="E179" i="20"/>
  <c r="T262" i="20" s="1"/>
  <c r="T282" i="20" s="1"/>
  <c r="R188" i="20" l="1"/>
  <c r="T187" i="20"/>
  <c r="T189" i="20" s="1"/>
  <c r="S262" i="20"/>
  <c r="S263" i="20" s="1"/>
  <c r="R261" i="20"/>
  <c r="R263" i="20" s="1"/>
  <c r="T188" i="20"/>
  <c r="S187" i="20"/>
  <c r="S237" i="20" s="1"/>
  <c r="T238" i="20"/>
  <c r="U238" i="20" s="1"/>
  <c r="R238" i="20"/>
  <c r="S238" i="20"/>
  <c r="R237" i="20"/>
  <c r="D168" i="20"/>
  <c r="E174" i="20"/>
  <c r="D174" i="20"/>
  <c r="E168" i="20"/>
  <c r="S189" i="20" l="1"/>
  <c r="T263" i="20"/>
  <c r="T237" i="20"/>
  <c r="H244" i="7" l="1"/>
  <c r="H278" i="7"/>
  <c r="H311" i="7" l="1"/>
  <c r="F527" i="7" l="1"/>
  <c r="H93" i="7"/>
  <c r="H89" i="7"/>
  <c r="H87" i="7"/>
  <c r="H86" i="7"/>
  <c r="H84" i="7"/>
  <c r="H83" i="7"/>
  <c r="H80" i="7"/>
  <c r="H77" i="7"/>
  <c r="H76" i="7"/>
  <c r="H75" i="7"/>
  <c r="H74" i="7"/>
  <c r="H72" i="7"/>
  <c r="H70" i="7"/>
  <c r="H69" i="7"/>
  <c r="H68" i="7"/>
  <c r="H66" i="7"/>
  <c r="H64" i="7"/>
  <c r="H63" i="7"/>
  <c r="D72" i="20" l="1"/>
  <c r="K542" i="7"/>
  <c r="H194" i="7"/>
  <c r="S107" i="20" l="1"/>
  <c r="I86" i="20" l="1"/>
  <c r="T114" i="20" l="1"/>
  <c r="T109" i="20"/>
  <c r="I99" i="20" l="1"/>
  <c r="H122" i="20"/>
  <c r="H34" i="8" l="1"/>
  <c r="H116" i="8"/>
  <c r="H48" i="8"/>
  <c r="H14" i="9" l="1"/>
  <c r="H32" i="9"/>
  <c r="H31" i="9"/>
  <c r="H13" i="9"/>
  <c r="E186" i="9"/>
  <c r="H30" i="9"/>
  <c r="H29" i="9"/>
  <c r="H23" i="9"/>
  <c r="H26" i="10"/>
  <c r="H25" i="10"/>
  <c r="E51" i="5"/>
  <c r="C22" i="20" s="1"/>
  <c r="H29" i="5"/>
  <c r="H67" i="54" l="1"/>
  <c r="H51" i="54"/>
  <c r="H192" i="54"/>
  <c r="H160" i="54"/>
  <c r="H155" i="54"/>
  <c r="H104" i="54"/>
  <c r="H85" i="54"/>
  <c r="H70" i="54" l="1"/>
  <c r="H21" i="52" l="1"/>
  <c r="H16" i="52"/>
  <c r="H2264" i="17" l="1"/>
  <c r="G2264" i="17"/>
  <c r="F2264" i="17"/>
  <c r="I2185" i="17"/>
  <c r="I2184" i="17"/>
  <c r="H2151" i="17"/>
  <c r="G2151" i="17"/>
  <c r="F2151" i="17"/>
  <c r="G2075" i="17"/>
  <c r="G2084" i="17" s="1"/>
  <c r="H1927" i="17"/>
  <c r="G1927" i="17"/>
  <c r="I1922" i="17"/>
  <c r="H1913" i="17"/>
  <c r="I1912" i="17"/>
  <c r="I1911" i="17"/>
  <c r="H1779" i="17" l="1"/>
  <c r="H1797" i="17" s="1"/>
  <c r="G1779" i="17"/>
  <c r="G1797" i="17" s="1"/>
  <c r="F1779" i="17"/>
  <c r="F1797" i="17" s="1"/>
  <c r="H1242" i="17" l="1"/>
  <c r="H1258" i="17" s="1"/>
  <c r="G1242" i="17"/>
  <c r="G1258" i="17" s="1"/>
  <c r="F1242" i="17"/>
  <c r="F1258" i="17" s="1"/>
  <c r="I1244" i="17"/>
  <c r="I1215" i="17"/>
  <c r="H1205" i="17"/>
  <c r="H1217" i="17" s="1"/>
  <c r="G1205" i="17"/>
  <c r="G1217" i="17" s="1"/>
  <c r="I1216" i="17"/>
  <c r="I1129" i="17"/>
  <c r="I1128" i="17"/>
  <c r="I1113" i="17"/>
  <c r="H1105" i="17"/>
  <c r="G1105" i="17"/>
  <c r="F1093" i="17"/>
  <c r="I1058" i="17"/>
  <c r="I876" i="17"/>
  <c r="I875" i="17"/>
  <c r="H674" i="17" l="1"/>
  <c r="G674" i="17"/>
  <c r="G688" i="17" s="1"/>
  <c r="F674" i="17"/>
  <c r="H494" i="17"/>
  <c r="H498" i="17" s="1"/>
  <c r="G494" i="17"/>
  <c r="G498" i="17" s="1"/>
  <c r="F415" i="17"/>
  <c r="I391" i="17"/>
  <c r="I390" i="17" l="1"/>
  <c r="I346" i="17"/>
  <c r="I340" i="17"/>
  <c r="I354" i="17"/>
  <c r="I353" i="17"/>
  <c r="H337" i="17"/>
  <c r="H359" i="17" s="1"/>
  <c r="G337" i="17"/>
  <c r="G359" i="17" s="1"/>
  <c r="F337" i="17"/>
  <c r="F359" i="17" s="1"/>
  <c r="I248" i="17" l="1"/>
  <c r="I247" i="17"/>
  <c r="H53" i="17" l="1"/>
  <c r="G53" i="17"/>
  <c r="I308" i="20" l="1"/>
  <c r="H308" i="20"/>
  <c r="G308" i="20"/>
  <c r="I122" i="20"/>
  <c r="I63" i="20" l="1"/>
  <c r="H63" i="20"/>
  <c r="G281" i="20" l="1"/>
  <c r="M239" i="20" l="1"/>
  <c r="K239" i="20"/>
  <c r="L239" i="20"/>
  <c r="L14" i="215" l="1"/>
  <c r="K14" i="215"/>
  <c r="J14" i="215"/>
  <c r="E308" i="20" l="1"/>
  <c r="D308" i="20"/>
  <c r="C308" i="20"/>
  <c r="E258" i="20" l="1"/>
  <c r="C258" i="20"/>
  <c r="F188" i="20"/>
  <c r="G11" i="215" l="1"/>
  <c r="H11" i="215" s="1"/>
  <c r="F11" i="215"/>
  <c r="F15" i="215" s="1"/>
  <c r="F14" i="215" s="1"/>
  <c r="F19" i="215" s="1"/>
  <c r="E11" i="215"/>
  <c r="E15" i="215" s="1"/>
  <c r="H10" i="215"/>
  <c r="E14" i="215" l="1"/>
  <c r="E19" i="215" s="1"/>
  <c r="C171" i="20"/>
  <c r="G15" i="215"/>
  <c r="C168" i="20" l="1"/>
  <c r="H15" i="215"/>
  <c r="G14" i="215"/>
  <c r="H14" i="215" l="1"/>
  <c r="G19" i="215"/>
  <c r="H19" i="215" s="1"/>
  <c r="H11" i="193" l="1"/>
  <c r="E12" i="193"/>
  <c r="F12" i="193"/>
  <c r="G12" i="193"/>
  <c r="E15" i="193"/>
  <c r="E20" i="193" s="1"/>
  <c r="J15" i="193"/>
  <c r="K15" i="193"/>
  <c r="L15" i="193"/>
  <c r="E16" i="193"/>
  <c r="C177" i="20" s="1"/>
  <c r="F16" i="193"/>
  <c r="F15" i="193" s="1"/>
  <c r="F20" i="193" s="1"/>
  <c r="G16" i="193"/>
  <c r="G15" i="193" s="1"/>
  <c r="G20" i="193" s="1"/>
  <c r="H16" i="193"/>
  <c r="R186" i="20" l="1"/>
  <c r="R189" i="20" s="1"/>
  <c r="C174" i="20"/>
  <c r="H20" i="193"/>
  <c r="H15" i="193"/>
  <c r="R236" i="20" l="1"/>
  <c r="R239" i="20" s="1"/>
  <c r="S222" i="20"/>
  <c r="R222" i="20"/>
  <c r="T239" i="20"/>
  <c r="T222" i="20"/>
  <c r="D258" i="20"/>
  <c r="F260" i="20"/>
  <c r="F258" i="20" l="1"/>
  <c r="S239" i="20" l="1"/>
  <c r="H94" i="8" l="1"/>
  <c r="F139" i="20" l="1"/>
  <c r="H123" i="9"/>
  <c r="H20" i="9"/>
  <c r="H19" i="9"/>
  <c r="F141" i="20" l="1"/>
  <c r="G158" i="54" l="1"/>
  <c r="G184" i="54" s="1"/>
  <c r="F158" i="54"/>
  <c r="E158" i="54"/>
  <c r="H159" i="54"/>
  <c r="H112" i="54"/>
  <c r="H111" i="54"/>
  <c r="F235" i="54" l="1"/>
  <c r="F248" i="54" s="1"/>
  <c r="D20" i="20" s="1"/>
  <c r="S50" i="20" s="1"/>
  <c r="F184" i="54"/>
  <c r="F250" i="54" s="1"/>
  <c r="G235" i="54"/>
  <c r="H224" i="54"/>
  <c r="D290" i="20"/>
  <c r="D11" i="31" s="1"/>
  <c r="G250" i="54"/>
  <c r="H66" i="54"/>
  <c r="H63" i="54"/>
  <c r="H62" i="54"/>
  <c r="H54" i="54"/>
  <c r="H49" i="54"/>
  <c r="H46" i="54"/>
  <c r="H45" i="54"/>
  <c r="G248" i="54" l="1"/>
  <c r="H235" i="54"/>
  <c r="G72" i="52"/>
  <c r="G67" i="52" s="1"/>
  <c r="E20" i="20" l="1"/>
  <c r="F20" i="20" s="1"/>
  <c r="H248" i="54"/>
  <c r="T2277" i="17"/>
  <c r="I2263" i="17"/>
  <c r="I2262" i="17"/>
  <c r="I2254" i="17"/>
  <c r="I2253" i="17"/>
  <c r="I2252" i="17"/>
  <c r="I2251" i="17"/>
  <c r="I2250" i="17"/>
  <c r="I2246" i="17"/>
  <c r="I2245" i="17"/>
  <c r="I2244" i="17"/>
  <c r="H2256" i="17"/>
  <c r="S2256" i="17"/>
  <c r="F2243" i="17"/>
  <c r="F2256" i="17" s="1"/>
  <c r="R2256" i="17" s="1"/>
  <c r="I2236" i="17"/>
  <c r="I2233" i="17"/>
  <c r="I2231" i="17"/>
  <c r="I2230" i="17"/>
  <c r="F2237" i="17"/>
  <c r="R2237" i="17" s="1"/>
  <c r="H2224" i="17"/>
  <c r="T2224" i="17" s="1"/>
  <c r="G2224" i="17"/>
  <c r="S2224" i="17" s="1"/>
  <c r="F2224" i="17"/>
  <c r="R2224" i="17" s="1"/>
  <c r="I2223" i="17"/>
  <c r="I2220" i="17"/>
  <c r="I2219" i="17"/>
  <c r="I2211" i="17"/>
  <c r="I2208" i="17"/>
  <c r="I2207" i="17"/>
  <c r="I2206" i="17"/>
  <c r="H2205" i="17"/>
  <c r="H2212" i="17" s="1"/>
  <c r="G2205" i="17"/>
  <c r="G2212" i="17" s="1"/>
  <c r="S2212" i="17" s="1"/>
  <c r="F2205" i="17"/>
  <c r="F2212" i="17" s="1"/>
  <c r="R2212" i="17" s="1"/>
  <c r="I2199" i="17"/>
  <c r="I2196" i="17"/>
  <c r="I2195" i="17"/>
  <c r="I2194" i="17"/>
  <c r="H2200" i="17"/>
  <c r="G2200" i="17"/>
  <c r="F2193" i="17"/>
  <c r="F2200" i="17" s="1"/>
  <c r="R2200" i="17" s="1"/>
  <c r="I2183" i="17"/>
  <c r="I2180" i="17"/>
  <c r="I2179" i="17"/>
  <c r="I2178" i="17"/>
  <c r="H2177" i="17"/>
  <c r="G2177" i="17"/>
  <c r="F2177" i="17"/>
  <c r="F2187" i="17" s="1"/>
  <c r="R2187" i="17" s="1"/>
  <c r="I2170" i="17"/>
  <c r="I2167" i="17"/>
  <c r="I2166" i="17"/>
  <c r="I2165" i="17"/>
  <c r="H2164" i="17"/>
  <c r="H2171" i="17" s="1"/>
  <c r="T2171" i="17" s="1"/>
  <c r="G2164" i="17"/>
  <c r="G2171" i="17" s="1"/>
  <c r="S2171" i="17" s="1"/>
  <c r="F2164" i="17"/>
  <c r="F2171" i="17" s="1"/>
  <c r="R2171" i="17" s="1"/>
  <c r="I2154" i="17"/>
  <c r="I2153" i="17"/>
  <c r="I2152" i="17"/>
  <c r="H2158" i="17"/>
  <c r="G2158" i="17"/>
  <c r="S2158" i="17" s="1"/>
  <c r="F2158" i="17"/>
  <c r="R2158" i="17" s="1"/>
  <c r="I2144" i="17"/>
  <c r="I2141" i="17"/>
  <c r="I2140" i="17"/>
  <c r="I2139" i="17"/>
  <c r="H2138" i="17"/>
  <c r="H2145" i="17" s="1"/>
  <c r="G2138" i="17"/>
  <c r="G2145" i="17" s="1"/>
  <c r="S2145" i="17" s="1"/>
  <c r="F2138" i="17"/>
  <c r="F2145" i="17" s="1"/>
  <c r="R2145" i="17" s="1"/>
  <c r="I2127" i="17"/>
  <c r="I2124" i="17"/>
  <c r="S2132" i="17"/>
  <c r="R2132" i="17"/>
  <c r="I2121" i="17"/>
  <c r="I2114" i="17"/>
  <c r="I2111" i="17"/>
  <c r="I2110" i="17"/>
  <c r="I2109" i="17"/>
  <c r="H2108" i="17"/>
  <c r="H2115" i="17" s="1"/>
  <c r="G2108" i="17"/>
  <c r="G2115" i="17" s="1"/>
  <c r="S2115" i="17" s="1"/>
  <c r="F2108" i="17"/>
  <c r="F2115" i="17" s="1"/>
  <c r="R2115" i="17" s="1"/>
  <c r="I2098" i="17"/>
  <c r="I2093" i="17"/>
  <c r="I2092" i="17"/>
  <c r="I2091" i="17"/>
  <c r="I2090" i="17"/>
  <c r="F2103" i="17"/>
  <c r="R2103" i="17" s="1"/>
  <c r="I2081" i="17"/>
  <c r="I2078" i="17"/>
  <c r="I2077" i="17"/>
  <c r="I2076" i="17"/>
  <c r="H2075" i="17"/>
  <c r="H2084" i="17" s="1"/>
  <c r="S2084" i="17"/>
  <c r="F2075" i="17"/>
  <c r="I2067" i="17"/>
  <c r="I2064" i="17"/>
  <c r="I2063" i="17"/>
  <c r="H2061" i="17"/>
  <c r="H2070" i="17" s="1"/>
  <c r="G2061" i="17"/>
  <c r="G2070" i="17" s="1"/>
  <c r="F2061" i="17"/>
  <c r="F2070" i="17" s="1"/>
  <c r="R2070" i="17" s="1"/>
  <c r="I2046" i="17"/>
  <c r="I2044" i="17"/>
  <c r="I2043" i="17"/>
  <c r="I2042" i="17"/>
  <c r="S2056" i="17"/>
  <c r="R2056" i="17"/>
  <c r="I2033" i="17"/>
  <c r="I2030" i="17"/>
  <c r="I2029" i="17"/>
  <c r="I2028" i="17"/>
  <c r="H2027" i="17"/>
  <c r="H2036" i="17" s="1"/>
  <c r="G2027" i="17"/>
  <c r="G2036" i="17" s="1"/>
  <c r="F2027" i="17"/>
  <c r="F2036" i="17" s="1"/>
  <c r="R2036" i="17" s="1"/>
  <c r="I2020" i="17"/>
  <c r="I2017" i="17"/>
  <c r="I2016" i="17"/>
  <c r="I2015" i="17"/>
  <c r="H2014" i="17"/>
  <c r="H2021" i="17" s="1"/>
  <c r="T2021" i="17" s="1"/>
  <c r="G2014" i="17"/>
  <c r="F2014" i="17"/>
  <c r="F2021" i="17" s="1"/>
  <c r="R2021" i="17" s="1"/>
  <c r="I2005" i="17"/>
  <c r="I2002" i="17"/>
  <c r="I2001" i="17"/>
  <c r="I2000" i="17"/>
  <c r="H1999" i="17"/>
  <c r="H2008" i="17" s="1"/>
  <c r="G1999" i="17"/>
  <c r="F1999" i="17"/>
  <c r="F2008" i="17" s="1"/>
  <c r="R2008" i="17" s="1"/>
  <c r="I1992" i="17"/>
  <c r="I1989" i="17"/>
  <c r="I1988" i="17"/>
  <c r="I1987" i="17"/>
  <c r="H1993" i="17"/>
  <c r="G1993" i="17"/>
  <c r="S1993" i="17" s="1"/>
  <c r="F1993" i="17"/>
  <c r="R1993" i="17" s="1"/>
  <c r="H1980" i="17"/>
  <c r="T1980" i="17" s="1"/>
  <c r="G1980" i="17"/>
  <c r="S1980" i="17" s="1"/>
  <c r="I1979" i="17"/>
  <c r="I1975" i="17"/>
  <c r="I1974" i="17"/>
  <c r="F1980" i="17"/>
  <c r="R1980" i="17" s="1"/>
  <c r="I1966" i="17"/>
  <c r="I1963" i="17"/>
  <c r="I1962" i="17"/>
  <c r="I1961" i="17"/>
  <c r="H1960" i="17"/>
  <c r="H1969" i="17" s="1"/>
  <c r="G1960" i="17"/>
  <c r="F1960" i="17"/>
  <c r="F1969" i="17" s="1"/>
  <c r="R1969" i="17" s="1"/>
  <c r="I1951" i="17"/>
  <c r="I1948" i="17"/>
  <c r="I1947" i="17"/>
  <c r="I1946" i="17"/>
  <c r="H1945" i="17"/>
  <c r="H1954" i="17" s="1"/>
  <c r="G1945" i="17"/>
  <c r="G1954" i="17" s="1"/>
  <c r="F1945" i="17"/>
  <c r="F1954" i="17" s="1"/>
  <c r="R1954" i="17" s="1"/>
  <c r="H1939" i="17"/>
  <c r="T1939" i="17" s="1"/>
  <c r="G1939" i="17"/>
  <c r="S1939" i="17" s="1"/>
  <c r="I1933" i="17"/>
  <c r="F1939" i="17"/>
  <c r="R1939" i="17" s="1"/>
  <c r="I1926" i="17"/>
  <c r="I1921" i="17"/>
  <c r="I1920" i="17"/>
  <c r="T1927" i="17"/>
  <c r="F1927" i="17"/>
  <c r="R1927" i="17" s="1"/>
  <c r="T1913" i="17"/>
  <c r="S1913" i="17"/>
  <c r="I1910" i="17"/>
  <c r="I1907" i="17"/>
  <c r="I1906" i="17"/>
  <c r="I1905" i="17"/>
  <c r="F1913" i="17"/>
  <c r="R1913" i="17" s="1"/>
  <c r="I1899" i="17"/>
  <c r="I1896" i="17"/>
  <c r="I1895" i="17"/>
  <c r="H1893" i="17"/>
  <c r="H1900" i="17" s="1"/>
  <c r="G1893" i="17"/>
  <c r="G1900" i="17" s="1"/>
  <c r="S1900" i="17" s="1"/>
  <c r="F1900" i="17"/>
  <c r="R1900" i="17" s="1"/>
  <c r="I1886" i="17"/>
  <c r="I1883" i="17"/>
  <c r="I1882" i="17"/>
  <c r="I1881" i="17"/>
  <c r="H1880" i="17"/>
  <c r="H1887" i="17" s="1"/>
  <c r="G1880" i="17"/>
  <c r="G1887" i="17" s="1"/>
  <c r="F1880" i="17"/>
  <c r="F1887" i="17" s="1"/>
  <c r="R1887" i="17" s="1"/>
  <c r="H1875" i="17"/>
  <c r="T1875" i="17" s="1"/>
  <c r="G1875" i="17"/>
  <c r="S1875" i="17" s="1"/>
  <c r="I1874" i="17"/>
  <c r="I1871" i="17"/>
  <c r="I1870" i="17"/>
  <c r="I1869" i="17"/>
  <c r="F1875" i="17"/>
  <c r="R1875" i="17" s="1"/>
  <c r="I1862" i="17"/>
  <c r="I1859" i="17"/>
  <c r="I1858" i="17"/>
  <c r="H1863" i="17"/>
  <c r="G1863" i="17"/>
  <c r="S1863" i="17" s="1"/>
  <c r="F1863" i="17"/>
  <c r="R1863" i="17" s="1"/>
  <c r="I1842" i="17"/>
  <c r="I1841" i="17"/>
  <c r="S1851" i="17"/>
  <c r="R1851" i="17"/>
  <c r="I1833" i="17"/>
  <c r="I1830" i="17"/>
  <c r="I1829" i="17"/>
  <c r="H1834" i="17"/>
  <c r="T1834" i="17" s="1"/>
  <c r="F1834" i="17"/>
  <c r="R1834" i="17" s="1"/>
  <c r="I1822" i="17"/>
  <c r="I1821" i="17"/>
  <c r="I1820" i="17"/>
  <c r="I1819" i="17"/>
  <c r="I1803" i="17"/>
  <c r="I1796" i="17"/>
  <c r="I1795" i="17"/>
  <c r="I1794" i="17"/>
  <c r="I1793" i="17"/>
  <c r="I1792" i="17"/>
  <c r="I1791" i="17"/>
  <c r="R1797" i="17"/>
  <c r="I1788" i="17"/>
  <c r="I1782" i="17"/>
  <c r="I1781" i="17"/>
  <c r="I1780" i="17"/>
  <c r="I1770" i="17"/>
  <c r="I1769" i="17"/>
  <c r="I1768" i="17"/>
  <c r="I1767" i="17"/>
  <c r="I1756" i="17"/>
  <c r="I1755" i="17"/>
  <c r="I1754" i="17"/>
  <c r="I1753" i="17"/>
  <c r="I1752" i="17"/>
  <c r="I1738" i="17"/>
  <c r="I1734" i="17"/>
  <c r="I1733" i="17"/>
  <c r="F1745" i="17"/>
  <c r="R1745" i="17" s="1"/>
  <c r="I1725" i="17"/>
  <c r="I1724" i="17"/>
  <c r="I1723" i="17"/>
  <c r="I1722" i="17"/>
  <c r="I1721" i="17"/>
  <c r="I1720" i="17"/>
  <c r="I1717" i="17"/>
  <c r="I1713" i="17"/>
  <c r="I1712" i="17"/>
  <c r="I1704" i="17"/>
  <c r="I1703" i="17"/>
  <c r="I1693" i="17"/>
  <c r="I1692" i="17"/>
  <c r="I1691" i="17"/>
  <c r="I1683" i="17"/>
  <c r="I1682" i="17"/>
  <c r="I1673" i="17"/>
  <c r="R1684" i="17"/>
  <c r="I1671" i="17"/>
  <c r="I1670" i="17"/>
  <c r="I1661" i="17"/>
  <c r="I1660" i="17"/>
  <c r="I1659" i="17"/>
  <c r="I1658" i="17"/>
  <c r="I1657" i="17"/>
  <c r="I1656" i="17"/>
  <c r="I1646" i="17"/>
  <c r="I1644" i="17"/>
  <c r="I1643" i="17"/>
  <c r="I1636" i="17"/>
  <c r="I1635" i="17"/>
  <c r="I1634" i="17"/>
  <c r="I1633" i="17"/>
  <c r="I1622" i="17"/>
  <c r="I1621" i="17"/>
  <c r="I1619" i="17"/>
  <c r="I1616" i="17"/>
  <c r="I1609" i="17"/>
  <c r="I1608" i="17"/>
  <c r="I1607" i="17"/>
  <c r="I1606" i="17"/>
  <c r="I1595" i="17"/>
  <c r="I1593" i="17"/>
  <c r="I1592" i="17"/>
  <c r="I1585" i="17"/>
  <c r="I1584" i="17"/>
  <c r="I1572" i="17"/>
  <c r="K1586" i="17"/>
  <c r="R1586" i="17"/>
  <c r="I1570" i="17"/>
  <c r="I1569" i="17"/>
  <c r="I1562" i="17"/>
  <c r="I1561" i="17"/>
  <c r="I1560" i="17"/>
  <c r="I1559" i="17"/>
  <c r="I1545" i="17"/>
  <c r="I1544" i="17"/>
  <c r="I1543" i="17"/>
  <c r="I1541" i="17"/>
  <c r="I1540" i="17"/>
  <c r="I1533" i="17"/>
  <c r="I1532" i="17"/>
  <c r="I1531" i="17"/>
  <c r="I1530" i="17"/>
  <c r="I1529" i="17"/>
  <c r="I1528" i="17"/>
  <c r="I1516" i="17"/>
  <c r="I1515" i="17"/>
  <c r="I1514" i="17"/>
  <c r="I1509" i="17"/>
  <c r="R1534" i="17"/>
  <c r="I1501" i="17"/>
  <c r="I1500" i="17"/>
  <c r="I1497" i="17"/>
  <c r="I1491" i="17"/>
  <c r="I1490" i="17"/>
  <c r="I1489" i="17"/>
  <c r="F1488" i="17"/>
  <c r="F1502" i="17" s="1"/>
  <c r="I1487" i="17"/>
  <c r="I1486" i="17"/>
  <c r="I1478" i="17"/>
  <c r="I1477" i="17"/>
  <c r="I1476" i="17"/>
  <c r="I1466" i="17"/>
  <c r="I1464" i="17"/>
  <c r="I1463" i="17"/>
  <c r="I1456" i="17"/>
  <c r="I1454" i="17"/>
  <c r="I1453" i="17"/>
  <c r="I1442" i="17"/>
  <c r="I1431" i="17"/>
  <c r="I1430" i="17"/>
  <c r="I1429" i="17"/>
  <c r="I1428" i="17"/>
  <c r="I1416" i="17"/>
  <c r="I1415" i="17"/>
  <c r="I1414" i="17"/>
  <c r="I1412" i="17"/>
  <c r="I1410" i="17"/>
  <c r="I1409" i="17"/>
  <c r="I1398" i="17"/>
  <c r="I1397" i="17"/>
  <c r="I1396" i="17"/>
  <c r="I1395" i="17"/>
  <c r="I1388" i="17"/>
  <c r="I1384" i="17"/>
  <c r="I1383" i="17"/>
  <c r="I1381" i="17"/>
  <c r="O1358" i="17"/>
  <c r="N1358" i="17"/>
  <c r="M1358" i="17"/>
  <c r="L1358" i="17"/>
  <c r="K1358" i="17"/>
  <c r="J1358" i="17"/>
  <c r="I1356" i="17"/>
  <c r="I1349" i="17"/>
  <c r="I1348" i="17"/>
  <c r="I1347" i="17"/>
  <c r="I1346" i="17"/>
  <c r="I1343" i="17"/>
  <c r="I1339" i="17"/>
  <c r="I1338" i="17"/>
  <c r="I1319" i="17"/>
  <c r="R1331" i="17"/>
  <c r="I1309" i="17"/>
  <c r="I1304" i="17"/>
  <c r="I1303" i="17"/>
  <c r="F1312" i="17"/>
  <c r="R1312" i="17" s="1"/>
  <c r="I1293" i="17"/>
  <c r="I1292" i="17"/>
  <c r="I1291" i="17"/>
  <c r="I1290" i="17"/>
  <c r="I1289" i="17"/>
  <c r="I1288" i="17"/>
  <c r="I1285" i="17"/>
  <c r="I1280" i="17"/>
  <c r="I1279" i="17"/>
  <c r="I1271" i="17"/>
  <c r="I1266" i="17"/>
  <c r="I1265" i="17"/>
  <c r="F1272" i="17"/>
  <c r="R1272" i="17" s="1"/>
  <c r="I1257" i="17"/>
  <c r="I1256" i="17"/>
  <c r="I1255" i="17"/>
  <c r="I1254" i="17"/>
  <c r="I1250" i="17"/>
  <c r="I1245" i="17"/>
  <c r="I1243" i="17"/>
  <c r="I1231" i="17"/>
  <c r="I1225" i="17"/>
  <c r="I1224" i="17"/>
  <c r="R1236" i="17"/>
  <c r="I1207" i="17"/>
  <c r="I1206" i="17"/>
  <c r="F1205" i="17"/>
  <c r="F1217" i="17" s="1"/>
  <c r="R1217" i="17" s="1"/>
  <c r="I1198" i="17"/>
  <c r="I1197" i="17"/>
  <c r="I1188" i="17"/>
  <c r="I1187" i="17"/>
  <c r="R1199" i="17"/>
  <c r="I1180" i="17"/>
  <c r="I1179" i="17"/>
  <c r="I1178" i="17"/>
  <c r="I1177" i="17"/>
  <c r="I1176" i="17"/>
  <c r="I1175" i="17"/>
  <c r="I1169" i="17"/>
  <c r="I1168" i="17"/>
  <c r="I1166" i="17"/>
  <c r="I1165" i="17"/>
  <c r="I1163" i="17"/>
  <c r="I1161" i="17"/>
  <c r="I1160" i="17"/>
  <c r="I1153" i="17"/>
  <c r="I1141" i="17"/>
  <c r="I1139" i="17"/>
  <c r="I1138" i="17"/>
  <c r="I1127" i="17"/>
  <c r="I1126" i="17"/>
  <c r="I1125" i="17"/>
  <c r="I1124" i="17"/>
  <c r="I1120" i="17"/>
  <c r="I1114" i="17"/>
  <c r="I1112" i="17"/>
  <c r="I1100" i="17"/>
  <c r="I1095" i="17"/>
  <c r="I1094" i="17"/>
  <c r="F1105" i="17"/>
  <c r="R1105" i="17" s="1"/>
  <c r="I1086" i="17"/>
  <c r="I1085" i="17"/>
  <c r="I1084" i="17"/>
  <c r="I1083" i="17"/>
  <c r="I1082" i="17"/>
  <c r="I1081" i="17"/>
  <c r="I1080" i="17"/>
  <c r="I1079" i="17"/>
  <c r="I1069" i="17"/>
  <c r="I1067" i="17"/>
  <c r="I1066" i="17"/>
  <c r="I1059" i="17"/>
  <c r="I1057" i="17"/>
  <c r="I1056" i="17"/>
  <c r="I1055" i="17"/>
  <c r="I1054" i="17"/>
  <c r="I1050" i="17"/>
  <c r="I1040" i="17"/>
  <c r="I1038" i="17"/>
  <c r="R1060" i="17"/>
  <c r="I1023" i="17"/>
  <c r="I1022" i="17"/>
  <c r="I1021" i="17"/>
  <c r="I1020" i="17"/>
  <c r="I1011" i="17"/>
  <c r="I1010" i="17"/>
  <c r="I1009" i="17"/>
  <c r="I1001" i="17"/>
  <c r="I1000" i="17"/>
  <c r="I988" i="17"/>
  <c r="I981" i="17"/>
  <c r="I980" i="17"/>
  <c r="I964" i="17"/>
  <c r="I963" i="17"/>
  <c r="I959" i="17"/>
  <c r="I958" i="17"/>
  <c r="I956" i="17"/>
  <c r="I943" i="17"/>
  <c r="I942" i="17"/>
  <c r="I928" i="17"/>
  <c r="R944" i="17"/>
  <c r="I924" i="17"/>
  <c r="I923" i="17"/>
  <c r="I914" i="17"/>
  <c r="I912" i="17"/>
  <c r="I905" i="17"/>
  <c r="I904" i="17"/>
  <c r="I896" i="17"/>
  <c r="I892" i="17"/>
  <c r="I885" i="17"/>
  <c r="I884" i="17"/>
  <c r="R897" i="17"/>
  <c r="I874" i="17"/>
  <c r="I873" i="17"/>
  <c r="I861" i="17"/>
  <c r="I860" i="17"/>
  <c r="I859" i="17"/>
  <c r="I851" i="17"/>
  <c r="I850" i="17"/>
  <c r="I849" i="17"/>
  <c r="I848" i="17"/>
  <c r="I835" i="17"/>
  <c r="I834" i="17"/>
  <c r="I833" i="17"/>
  <c r="I832" i="17"/>
  <c r="I831" i="17"/>
  <c r="I830" i="17"/>
  <c r="I829" i="17"/>
  <c r="I814" i="17"/>
  <c r="I809" i="17"/>
  <c r="I808" i="17"/>
  <c r="I807" i="17"/>
  <c r="I798" i="17"/>
  <c r="I797" i="17"/>
  <c r="I796" i="17"/>
  <c r="I793" i="17"/>
  <c r="I787" i="17"/>
  <c r="I786" i="17"/>
  <c r="H785" i="17"/>
  <c r="H800" i="17" s="1"/>
  <c r="G785" i="17"/>
  <c r="G800" i="17" s="1"/>
  <c r="F785" i="17"/>
  <c r="F800" i="17" s="1"/>
  <c r="I773" i="17"/>
  <c r="I772" i="17"/>
  <c r="I778" i="17"/>
  <c r="I767" i="17"/>
  <c r="I766" i="17"/>
  <c r="I765" i="17"/>
  <c r="H764" i="17"/>
  <c r="H776" i="17" s="1"/>
  <c r="T779" i="17" s="1"/>
  <c r="G764" i="17"/>
  <c r="G776" i="17" s="1"/>
  <c r="S779" i="17" s="1"/>
  <c r="F764" i="17"/>
  <c r="F776" i="17" s="1"/>
  <c r="I763" i="17"/>
  <c r="I762" i="17"/>
  <c r="I761" i="17"/>
  <c r="I760" i="17"/>
  <c r="I759" i="17"/>
  <c r="I751" i="17"/>
  <c r="I750" i="17"/>
  <c r="I749" i="17"/>
  <c r="I748" i="17"/>
  <c r="I743" i="17"/>
  <c r="I742" i="17"/>
  <c r="I740" i="17"/>
  <c r="I737" i="17"/>
  <c r="I734" i="17"/>
  <c r="I723" i="17"/>
  <c r="I717" i="17"/>
  <c r="I716" i="17"/>
  <c r="F727" i="17"/>
  <c r="R727" i="17" s="1"/>
  <c r="I708" i="17"/>
  <c r="I706" i="17"/>
  <c r="I705" i="17"/>
  <c r="I702" i="17"/>
  <c r="I696" i="17"/>
  <c r="I695" i="17"/>
  <c r="I687" i="17"/>
  <c r="I685" i="17"/>
  <c r="I684" i="17"/>
  <c r="I681" i="17"/>
  <c r="H688" i="17"/>
  <c r="I676" i="17"/>
  <c r="I675" i="17"/>
  <c r="F688" i="17"/>
  <c r="R688" i="17" s="1"/>
  <c r="I665" i="17"/>
  <c r="I664" i="17"/>
  <c r="I661" i="17"/>
  <c r="I655" i="17"/>
  <c r="F654" i="17"/>
  <c r="F668" i="17" s="1"/>
  <c r="I645" i="17"/>
  <c r="I644" i="17"/>
  <c r="I643" i="17"/>
  <c r="H642" i="17"/>
  <c r="H648" i="17" s="1"/>
  <c r="G642" i="17"/>
  <c r="G648" i="17" s="1"/>
  <c r="I639" i="17"/>
  <c r="I634" i="17"/>
  <c r="I633" i="17"/>
  <c r="M626" i="17"/>
  <c r="L626" i="17"/>
  <c r="K626" i="17"/>
  <c r="I616" i="17"/>
  <c r="I615" i="17"/>
  <c r="F614" i="17"/>
  <c r="F626" i="17" s="1"/>
  <c r="I604" i="17"/>
  <c r="I599" i="17"/>
  <c r="I598" i="17"/>
  <c r="I590" i="17"/>
  <c r="I588" i="17"/>
  <c r="I587" i="17"/>
  <c r="I586" i="17"/>
  <c r="I580" i="17"/>
  <c r="I579" i="17"/>
  <c r="I568" i="17"/>
  <c r="I567" i="17"/>
  <c r="I563" i="17"/>
  <c r="I558" i="17"/>
  <c r="I557" i="17"/>
  <c r="F556" i="17"/>
  <c r="F573" i="17" s="1"/>
  <c r="R573" i="17" s="1"/>
  <c r="I547" i="17"/>
  <c r="I542" i="17"/>
  <c r="I541" i="17"/>
  <c r="I531" i="17"/>
  <c r="I526" i="17"/>
  <c r="I525" i="17"/>
  <c r="F534" i="17"/>
  <c r="R534" i="17" s="1"/>
  <c r="I517" i="17"/>
  <c r="I516" i="17"/>
  <c r="I512" i="17"/>
  <c r="I506" i="17"/>
  <c r="I505" i="17"/>
  <c r="F518" i="17"/>
  <c r="R518" i="17" s="1"/>
  <c r="I495" i="17"/>
  <c r="I493" i="17"/>
  <c r="I492" i="17"/>
  <c r="I489" i="17"/>
  <c r="I483" i="17"/>
  <c r="I482" i="17"/>
  <c r="I474" i="17"/>
  <c r="I471" i="17"/>
  <c r="I470" i="17"/>
  <c r="I467" i="17"/>
  <c r="I457" i="17"/>
  <c r="I456" i="17"/>
  <c r="H455" i="17"/>
  <c r="H475" i="17" s="1"/>
  <c r="G455" i="17"/>
  <c r="G475" i="17" s="1"/>
  <c r="F455" i="17"/>
  <c r="I444" i="17"/>
  <c r="I440" i="17"/>
  <c r="I438" i="17"/>
  <c r="H437" i="17"/>
  <c r="H449" i="17" s="1"/>
  <c r="T449" i="17" s="1"/>
  <c r="I430" i="17"/>
  <c r="I428" i="17"/>
  <c r="I427" i="17"/>
  <c r="I417" i="17"/>
  <c r="I416" i="17"/>
  <c r="F431" i="17"/>
  <c r="R431" i="17" s="1"/>
  <c r="I408" i="17"/>
  <c r="I407" i="17"/>
  <c r="I406" i="17"/>
  <c r="I405" i="17"/>
  <c r="I402" i="17"/>
  <c r="I399" i="17"/>
  <c r="I398" i="17"/>
  <c r="I397" i="17"/>
  <c r="I396" i="17"/>
  <c r="I394" i="17"/>
  <c r="I393" i="17"/>
  <c r="H392" i="17"/>
  <c r="H409" i="17" s="1"/>
  <c r="G392" i="17"/>
  <c r="G409" i="17" s="1"/>
  <c r="F392" i="17"/>
  <c r="F409" i="17" s="1"/>
  <c r="I383" i="17"/>
  <c r="I382" i="17"/>
  <c r="I381" i="17"/>
  <c r="I380" i="17"/>
  <c r="I379" i="17"/>
  <c r="I378" i="17"/>
  <c r="I377" i="17"/>
  <c r="I376" i="17"/>
  <c r="I375" i="17"/>
  <c r="I373" i="17"/>
  <c r="I369" i="17"/>
  <c r="I368" i="17"/>
  <c r="H367" i="17"/>
  <c r="H384" i="17" s="1"/>
  <c r="F367" i="17"/>
  <c r="F384" i="17" s="1"/>
  <c r="I366" i="17"/>
  <c r="I365" i="17"/>
  <c r="I358" i="17"/>
  <c r="I357" i="17"/>
  <c r="I356" i="17"/>
  <c r="I355" i="17"/>
  <c r="I352" i="17"/>
  <c r="I351" i="17"/>
  <c r="I339" i="17"/>
  <c r="I338" i="17"/>
  <c r="R359" i="17"/>
  <c r="I328" i="17"/>
  <c r="I327" i="17"/>
  <c r="I324" i="17"/>
  <c r="I319" i="17"/>
  <c r="R331" i="17"/>
  <c r="I316" i="17"/>
  <c r="I315" i="17"/>
  <c r="I308" i="17"/>
  <c r="I307" i="17"/>
  <c r="I306" i="17"/>
  <c r="I305" i="17"/>
  <c r="I302" i="17"/>
  <c r="I298" i="17"/>
  <c r="I297" i="17"/>
  <c r="I296" i="17"/>
  <c r="H295" i="17"/>
  <c r="H309" i="17" s="1"/>
  <c r="S309" i="17"/>
  <c r="F295" i="17"/>
  <c r="I294" i="17"/>
  <c r="I293" i="17"/>
  <c r="M287" i="17"/>
  <c r="L287" i="17"/>
  <c r="K287" i="17"/>
  <c r="I286" i="17"/>
  <c r="I285" i="17"/>
  <c r="I282" i="17"/>
  <c r="I277" i="17"/>
  <c r="F287" i="17"/>
  <c r="R287" i="17" s="1"/>
  <c r="S270" i="17"/>
  <c r="I269" i="17"/>
  <c r="I268" i="17"/>
  <c r="I260" i="17"/>
  <c r="I259" i="17"/>
  <c r="I252" i="17"/>
  <c r="I251" i="17"/>
  <c r="I250" i="17"/>
  <c r="I249" i="17"/>
  <c r="I246" i="17"/>
  <c r="I243" i="17"/>
  <c r="I242" i="17"/>
  <c r="I241" i="17"/>
  <c r="H240" i="17"/>
  <c r="H253" i="17" s="1"/>
  <c r="G240" i="17"/>
  <c r="F240" i="17"/>
  <c r="I233" i="17"/>
  <c r="I232" i="17"/>
  <c r="I230" i="17"/>
  <c r="I229" i="17"/>
  <c r="R234" i="17"/>
  <c r="T220" i="17"/>
  <c r="S220" i="17"/>
  <c r="I219" i="17"/>
  <c r="I216" i="17"/>
  <c r="I215" i="17"/>
  <c r="I214" i="17"/>
  <c r="R220" i="17"/>
  <c r="I205" i="17"/>
  <c r="I201" i="17"/>
  <c r="I200" i="17"/>
  <c r="I194" i="17"/>
  <c r="I193" i="17"/>
  <c r="I192" i="17"/>
  <c r="I191" i="17"/>
  <c r="I190" i="17"/>
  <c r="I189" i="17"/>
  <c r="I188" i="17"/>
  <c r="I184" i="17"/>
  <c r="I183" i="17"/>
  <c r="S178" i="17"/>
  <c r="I174" i="17"/>
  <c r="I173" i="17"/>
  <c r="R178" i="17"/>
  <c r="T168" i="17"/>
  <c r="S168" i="17"/>
  <c r="I164" i="17"/>
  <c r="I163" i="17"/>
  <c r="R168" i="17"/>
  <c r="I154" i="17"/>
  <c r="I145" i="17"/>
  <c r="I144" i="17"/>
  <c r="I143" i="17"/>
  <c r="I142" i="17"/>
  <c r="I141" i="17"/>
  <c r="I140" i="17"/>
  <c r="I137" i="17"/>
  <c r="I133" i="17"/>
  <c r="I130" i="17"/>
  <c r="I129" i="17"/>
  <c r="I118" i="17"/>
  <c r="I117" i="17"/>
  <c r="I116" i="17"/>
  <c r="I115" i="17"/>
  <c r="I114" i="17"/>
  <c r="I113" i="17"/>
  <c r="I108" i="17"/>
  <c r="I94" i="17"/>
  <c r="I93" i="17"/>
  <c r="I90" i="17"/>
  <c r="I89" i="17"/>
  <c r="I88" i="17"/>
  <c r="I87" i="17"/>
  <c r="I86" i="17"/>
  <c r="I77" i="17"/>
  <c r="I74" i="17"/>
  <c r="I73" i="17"/>
  <c r="I72" i="17"/>
  <c r="I71" i="17"/>
  <c r="I70" i="17"/>
  <c r="I69" i="17"/>
  <c r="I67" i="17"/>
  <c r="I62" i="17"/>
  <c r="I61" i="17"/>
  <c r="I54" i="17"/>
  <c r="I52" i="17"/>
  <c r="H51" i="17"/>
  <c r="H55" i="17" s="1"/>
  <c r="G51" i="17"/>
  <c r="G55" i="17" s="1"/>
  <c r="F51" i="17"/>
  <c r="F55" i="17" s="1"/>
  <c r="I50" i="17"/>
  <c r="I47" i="17"/>
  <c r="I40" i="17"/>
  <c r="I38" i="17"/>
  <c r="I35" i="17"/>
  <c r="I34" i="17"/>
  <c r="I33" i="17"/>
  <c r="H32" i="17"/>
  <c r="G32" i="17"/>
  <c r="F41" i="17"/>
  <c r="R41" i="17" s="1"/>
  <c r="R26" i="17"/>
  <c r="I25" i="17"/>
  <c r="I24" i="17"/>
  <c r="I23" i="17"/>
  <c r="I21" i="17"/>
  <c r="I20" i="17"/>
  <c r="I16" i="17"/>
  <c r="I14" i="17"/>
  <c r="I12" i="17"/>
  <c r="T50" i="20" l="1"/>
  <c r="E290" i="20"/>
  <c r="E11" i="31" s="1"/>
  <c r="F11" i="31" s="1"/>
  <c r="G2008" i="17"/>
  <c r="S2008" i="17" s="1"/>
  <c r="G1969" i="17"/>
  <c r="S1969" i="17" s="1"/>
  <c r="F309" i="17"/>
  <c r="R309" i="17" s="1"/>
  <c r="F253" i="17"/>
  <c r="R253" i="17" s="1"/>
  <c r="G253" i="17"/>
  <c r="S253" i="17" s="1"/>
  <c r="S2200" i="17"/>
  <c r="S2036" i="17"/>
  <c r="S1954" i="17"/>
  <c r="S1726" i="17"/>
  <c r="S1637" i="17"/>
  <c r="R822" i="17"/>
  <c r="S78" i="17"/>
  <c r="R78" i="17"/>
  <c r="T78" i="17"/>
  <c r="R55" i="17"/>
  <c r="S2237" i="17"/>
  <c r="H2187" i="17"/>
  <c r="T2187" i="17" s="1"/>
  <c r="G2187" i="17"/>
  <c r="S2187" i="17" s="1"/>
  <c r="F2084" i="17"/>
  <c r="R2084" i="17" s="1"/>
  <c r="I2103" i="17"/>
  <c r="S2070" i="17"/>
  <c r="S1887" i="17"/>
  <c r="S1797" i="17"/>
  <c r="S1434" i="17"/>
  <c r="S1403" i="17"/>
  <c r="T1434" i="17"/>
  <c r="R1434" i="17"/>
  <c r="S1154" i="17"/>
  <c r="S1181" i="17"/>
  <c r="T1181" i="17"/>
  <c r="S1130" i="17"/>
  <c r="R1087" i="17"/>
  <c r="S1087" i="17"/>
  <c r="S1002" i="17"/>
  <c r="S877" i="17"/>
  <c r="T877" i="17"/>
  <c r="R852" i="17"/>
  <c r="S852" i="17"/>
  <c r="T852" i="17"/>
  <c r="R779" i="17"/>
  <c r="T800" i="17"/>
  <c r="S752" i="17"/>
  <c r="R752" i="17"/>
  <c r="S668" i="17"/>
  <c r="S648" i="17"/>
  <c r="T550" i="17"/>
  <c r="F550" i="17"/>
  <c r="R550" i="17" s="1"/>
  <c r="S550" i="17"/>
  <c r="R498" i="17"/>
  <c r="F475" i="17"/>
  <c r="R475" i="17" s="1"/>
  <c r="T475" i="17"/>
  <c r="R449" i="17"/>
  <c r="S384" i="17"/>
  <c r="R384" i="17"/>
  <c r="T384" i="17"/>
  <c r="S573" i="17"/>
  <c r="R1479" i="17"/>
  <c r="H41" i="17"/>
  <c r="T41" i="17" s="1"/>
  <c r="T917" i="17"/>
  <c r="S1060" i="17"/>
  <c r="R1181" i="17"/>
  <c r="S1217" i="17"/>
  <c r="S1236" i="17"/>
  <c r="S1563" i="17"/>
  <c r="S359" i="17"/>
  <c r="T573" i="17"/>
  <c r="R1002" i="17"/>
  <c r="S1350" i="17"/>
  <c r="S1479" i="17"/>
  <c r="T359" i="17"/>
  <c r="S1199" i="17"/>
  <c r="R1457" i="17"/>
  <c r="T1664" i="17"/>
  <c r="S800" i="17"/>
  <c r="T518" i="17"/>
  <c r="R800" i="17"/>
  <c r="U2265" i="17"/>
  <c r="S234" i="17"/>
  <c r="G41" i="17"/>
  <c r="S41" i="17" s="1"/>
  <c r="S287" i="17"/>
  <c r="S409" i="17"/>
  <c r="L2264" i="17"/>
  <c r="I68" i="17"/>
  <c r="T95" i="17"/>
  <c r="I84" i="17"/>
  <c r="T331" i="17"/>
  <c r="I202" i="17"/>
  <c r="I367" i="17"/>
  <c r="I374" i="17"/>
  <c r="I543" i="17"/>
  <c r="S727" i="17"/>
  <c r="I719" i="17"/>
  <c r="I913" i="17"/>
  <c r="T944" i="17"/>
  <c r="T1105" i="17"/>
  <c r="I1097" i="17"/>
  <c r="R1130" i="17"/>
  <c r="R1154" i="17"/>
  <c r="I1186" i="17"/>
  <c r="I1208" i="17"/>
  <c r="S1258" i="17"/>
  <c r="I1246" i="17"/>
  <c r="H1272" i="17"/>
  <c r="T1272" i="17" s="1"/>
  <c r="I1267" i="17"/>
  <c r="S1296" i="17"/>
  <c r="R1296" i="17"/>
  <c r="G1312" i="17"/>
  <c r="S1312" i="17" s="1"/>
  <c r="R1350" i="17"/>
  <c r="I1455" i="17"/>
  <c r="I1475" i="17"/>
  <c r="S1502" i="17"/>
  <c r="R1502" i="17"/>
  <c r="S1534" i="17"/>
  <c r="R1610" i="17"/>
  <c r="R1637" i="17"/>
  <c r="I1620" i="17"/>
  <c r="S1684" i="17"/>
  <c r="I1783" i="17"/>
  <c r="I1828" i="17"/>
  <c r="I2014" i="17"/>
  <c r="I2027" i="17"/>
  <c r="S26" i="17"/>
  <c r="S55" i="17"/>
  <c r="I51" i="17"/>
  <c r="I105" i="17"/>
  <c r="I152" i="17"/>
  <c r="T157" i="17"/>
  <c r="T195" i="17"/>
  <c r="I185" i="17"/>
  <c r="I226" i="17"/>
  <c r="I278" i="17"/>
  <c r="I317" i="17"/>
  <c r="R409" i="17"/>
  <c r="I395" i="17"/>
  <c r="S431" i="17"/>
  <c r="I418" i="17"/>
  <c r="I441" i="17"/>
  <c r="I484" i="17"/>
  <c r="I559" i="17"/>
  <c r="S591" i="17"/>
  <c r="I589" i="17"/>
  <c r="R608" i="17"/>
  <c r="T608" i="17"/>
  <c r="S626" i="17"/>
  <c r="I617" i="17"/>
  <c r="I642" i="17"/>
  <c r="R648" i="17"/>
  <c r="S688" i="17"/>
  <c r="R709" i="17"/>
  <c r="S709" i="17"/>
  <c r="I707" i="17"/>
  <c r="I733" i="17"/>
  <c r="I764" i="17"/>
  <c r="T822" i="17"/>
  <c r="R877" i="17"/>
  <c r="I858" i="17"/>
  <c r="S944" i="17"/>
  <c r="I957" i="17"/>
  <c r="I1037" i="17"/>
  <c r="I1065" i="17"/>
  <c r="I1152" i="17"/>
  <c r="H1312" i="17"/>
  <c r="T1312" i="17" s="1"/>
  <c r="T1331" i="17"/>
  <c r="I1318" i="17"/>
  <c r="I1382" i="17"/>
  <c r="I1413" i="17"/>
  <c r="J1563" i="17"/>
  <c r="I1542" i="17"/>
  <c r="I1571" i="17"/>
  <c r="T1684" i="17"/>
  <c r="T1745" i="17"/>
  <c r="I1735" i="17"/>
  <c r="I1919" i="17"/>
  <c r="T146" i="17"/>
  <c r="R157" i="17"/>
  <c r="S475" i="17"/>
  <c r="S608" i="17"/>
  <c r="I39" i="17"/>
  <c r="T55" i="17"/>
  <c r="I53" i="17"/>
  <c r="I65" i="17"/>
  <c r="R95" i="17"/>
  <c r="R123" i="17"/>
  <c r="T123" i="17"/>
  <c r="I131" i="17"/>
  <c r="R146" i="17"/>
  <c r="S157" i="17"/>
  <c r="R195" i="17"/>
  <c r="R270" i="17"/>
  <c r="I320" i="17"/>
  <c r="I370" i="17"/>
  <c r="I429" i="17"/>
  <c r="I472" i="17"/>
  <c r="T498" i="17"/>
  <c r="S498" i="17"/>
  <c r="S518" i="17"/>
  <c r="R591" i="17"/>
  <c r="T591" i="17"/>
  <c r="I581" i="17"/>
  <c r="I600" i="17"/>
  <c r="R626" i="17"/>
  <c r="I635" i="17"/>
  <c r="I657" i="17"/>
  <c r="I677" i="17"/>
  <c r="I698" i="17"/>
  <c r="I735" i="17"/>
  <c r="I758" i="17"/>
  <c r="I788" i="17"/>
  <c r="S822" i="17"/>
  <c r="T897" i="17"/>
  <c r="I895" i="17"/>
  <c r="S917" i="17"/>
  <c r="I927" i="17"/>
  <c r="I949" i="17"/>
  <c r="I960" i="17"/>
  <c r="I984" i="17"/>
  <c r="F917" i="17"/>
  <c r="R917" i="17" s="1"/>
  <c r="S1610" i="17"/>
  <c r="K1705" i="17"/>
  <c r="R1823" i="17"/>
  <c r="T1823" i="17"/>
  <c r="I1042" i="17"/>
  <c r="S1105" i="17"/>
  <c r="I1115" i="17"/>
  <c r="I1140" i="17"/>
  <c r="I1164" i="17"/>
  <c r="I1189" i="17"/>
  <c r="I1205" i="17"/>
  <c r="I1226" i="17"/>
  <c r="I1242" i="17"/>
  <c r="R1258" i="17"/>
  <c r="G1272" i="17"/>
  <c r="S1272" i="17" s="1"/>
  <c r="I1282" i="17"/>
  <c r="I1305" i="17"/>
  <c r="S1331" i="17"/>
  <c r="I1340" i="17"/>
  <c r="R1403" i="17"/>
  <c r="I1411" i="17"/>
  <c r="S1457" i="17"/>
  <c r="I1465" i="17"/>
  <c r="I1492" i="17"/>
  <c r="I1510" i="17"/>
  <c r="I1594" i="17"/>
  <c r="I1618" i="17"/>
  <c r="I1645" i="17"/>
  <c r="R1664" i="17"/>
  <c r="I1672" i="17"/>
  <c r="J1705" i="17"/>
  <c r="R1726" i="17"/>
  <c r="T1726" i="17"/>
  <c r="I1714" i="17"/>
  <c r="S1745" i="17"/>
  <c r="T1773" i="17"/>
  <c r="R1773" i="17"/>
  <c r="S2264" i="17"/>
  <c r="K208" i="17"/>
  <c r="S208" i="17"/>
  <c r="T287" i="17"/>
  <c r="I178" i="17"/>
  <c r="T178" i="17"/>
  <c r="R208" i="17"/>
  <c r="J208" i="17"/>
  <c r="T208" i="17"/>
  <c r="I208" i="17"/>
  <c r="L208" i="17"/>
  <c r="T234" i="17"/>
  <c r="T253" i="17"/>
  <c r="I270" i="17"/>
  <c r="T270" i="17"/>
  <c r="T309" i="17"/>
  <c r="I309" i="17"/>
  <c r="T409" i="17"/>
  <c r="I32" i="17"/>
  <c r="S123" i="17"/>
  <c r="I135" i="17"/>
  <c r="S146" i="17"/>
  <c r="S195" i="17"/>
  <c r="I220" i="17"/>
  <c r="I240" i="17"/>
  <c r="I276" i="17"/>
  <c r="I295" i="17"/>
  <c r="S331" i="17"/>
  <c r="I415" i="17"/>
  <c r="I455" i="17"/>
  <c r="I481" i="17"/>
  <c r="I504" i="17"/>
  <c r="I524" i="17"/>
  <c r="I540" i="17"/>
  <c r="I556" i="17"/>
  <c r="I597" i="17"/>
  <c r="I614" i="17"/>
  <c r="I632" i="17"/>
  <c r="R668" i="17"/>
  <c r="I674" i="17"/>
  <c r="I694" i="17"/>
  <c r="I741" i="17"/>
  <c r="I168" i="17"/>
  <c r="I337" i="17"/>
  <c r="I392" i="17"/>
  <c r="I437" i="17"/>
  <c r="I458" i="17"/>
  <c r="I507" i="17"/>
  <c r="I578" i="17"/>
  <c r="I654" i="17"/>
  <c r="I715" i="17"/>
  <c r="I883" i="17"/>
  <c r="I903" i="17"/>
  <c r="I1008" i="17"/>
  <c r="I1111" i="17"/>
  <c r="I1162" i="17"/>
  <c r="I1264" i="17"/>
  <c r="R1374" i="17"/>
  <c r="S1374" i="17"/>
  <c r="I1441" i="17"/>
  <c r="I1600" i="17"/>
  <c r="I785" i="17"/>
  <c r="I907" i="17"/>
  <c r="I1093" i="17"/>
  <c r="I1223" i="17"/>
  <c r="I1278" i="17"/>
  <c r="I1302" i="17"/>
  <c r="I1337" i="17"/>
  <c r="I1488" i="17"/>
  <c r="I1508" i="17"/>
  <c r="J1586" i="17"/>
  <c r="S1586" i="17"/>
  <c r="I1732" i="17"/>
  <c r="I1851" i="17"/>
  <c r="T1851" i="17"/>
  <c r="T1887" i="17"/>
  <c r="T1954" i="17"/>
  <c r="I1993" i="17"/>
  <c r="T1993" i="17"/>
  <c r="S1664" i="17"/>
  <c r="I1690" i="17"/>
  <c r="I1711" i="17"/>
  <c r="T1863" i="17"/>
  <c r="I1863" i="17"/>
  <c r="T1900" i="17"/>
  <c r="I1900" i="17"/>
  <c r="T1969" i="17"/>
  <c r="T2008" i="17"/>
  <c r="I1751" i="17"/>
  <c r="S1773" i="17"/>
  <c r="S1823" i="17"/>
  <c r="G1834" i="17"/>
  <c r="S1834" i="17" s="1"/>
  <c r="I1857" i="17"/>
  <c r="I1875" i="17"/>
  <c r="I1893" i="17"/>
  <c r="I1913" i="17"/>
  <c r="S1927" i="17"/>
  <c r="I1939" i="17"/>
  <c r="I1960" i="17"/>
  <c r="I1980" i="17"/>
  <c r="I1999" i="17"/>
  <c r="G2021" i="17"/>
  <c r="T2212" i="17"/>
  <c r="I2212" i="17"/>
  <c r="T2256" i="17"/>
  <c r="I2256" i="17"/>
  <c r="I1779" i="17"/>
  <c r="I1840" i="17"/>
  <c r="I1880" i="17"/>
  <c r="I1945" i="17"/>
  <c r="I1986" i="17"/>
  <c r="I2056" i="17"/>
  <c r="T2056" i="17"/>
  <c r="T2070" i="17"/>
  <c r="I2084" i="17"/>
  <c r="T2084" i="17"/>
  <c r="T2103" i="17"/>
  <c r="I2115" i="17"/>
  <c r="T2115" i="17"/>
  <c r="I2132" i="17"/>
  <c r="T2132" i="17"/>
  <c r="I2145" i="17"/>
  <c r="T2145" i="17"/>
  <c r="T2158" i="17"/>
  <c r="I2158" i="17"/>
  <c r="I2200" i="17"/>
  <c r="T2200" i="17"/>
  <c r="T2237" i="17"/>
  <c r="R2264" i="17"/>
  <c r="J2264" i="17"/>
  <c r="I2171" i="17"/>
  <c r="I2205" i="17"/>
  <c r="I2224" i="17"/>
  <c r="I2243" i="17"/>
  <c r="I2193" i="17"/>
  <c r="I2229" i="17"/>
  <c r="I2261" i="17"/>
  <c r="I2008" i="17" l="1"/>
  <c r="I1969" i="17"/>
  <c r="I253" i="17"/>
  <c r="I1954" i="17"/>
  <c r="I2237" i="17"/>
  <c r="I2070" i="17"/>
  <c r="I2187" i="17"/>
  <c r="I1887" i="17"/>
  <c r="S2103" i="17"/>
  <c r="I1534" i="17"/>
  <c r="I1797" i="17"/>
  <c r="I626" i="17"/>
  <c r="T1797" i="17"/>
  <c r="K1563" i="17"/>
  <c r="I359" i="17"/>
  <c r="I573" i="17"/>
  <c r="I1181" i="17"/>
  <c r="I287" i="17"/>
  <c r="I234" i="17"/>
  <c r="I800" i="17"/>
  <c r="I608" i="17"/>
  <c r="I518" i="17"/>
  <c r="T2264" i="17"/>
  <c r="S1705" i="17"/>
  <c r="I1434" i="17"/>
  <c r="I1105" i="17"/>
  <c r="K2264" i="17"/>
  <c r="I1745" i="17"/>
  <c r="R1705" i="17"/>
  <c r="T1534" i="17"/>
  <c r="I449" i="17"/>
  <c r="I409" i="17"/>
  <c r="I550" i="17"/>
  <c r="I157" i="17"/>
  <c r="I2264" i="17"/>
  <c r="I41" i="17"/>
  <c r="I431" i="17"/>
  <c r="R1563" i="17"/>
  <c r="I591" i="17"/>
  <c r="I944" i="17"/>
  <c r="I1684" i="17"/>
  <c r="I1312" i="17"/>
  <c r="I55" i="17"/>
  <c r="I475" i="17"/>
  <c r="I877" i="17"/>
  <c r="I1927" i="17"/>
  <c r="I1834" i="17"/>
  <c r="I971" i="17"/>
  <c r="I917" i="17"/>
  <c r="I822" i="17"/>
  <c r="T626" i="17"/>
  <c r="T431" i="17"/>
  <c r="I78" i="17"/>
  <c r="I498" i="17"/>
  <c r="I1331" i="17"/>
  <c r="I1272" i="17"/>
  <c r="I1502" i="17"/>
  <c r="T1502" i="17"/>
  <c r="I1479" i="17"/>
  <c r="T1479" i="17"/>
  <c r="T1374" i="17"/>
  <c r="I1374" i="17"/>
  <c r="I1664" i="17"/>
  <c r="I1637" i="17"/>
  <c r="T1637" i="17"/>
  <c r="T1586" i="17"/>
  <c r="I1586" i="17"/>
  <c r="L1586" i="17"/>
  <c r="T1457" i="17"/>
  <c r="I1457" i="17"/>
  <c r="I1403" i="17"/>
  <c r="T1403" i="17"/>
  <c r="I1258" i="17"/>
  <c r="T1258" i="17"/>
  <c r="I1199" i="17"/>
  <c r="T1199" i="17"/>
  <c r="I1154" i="17"/>
  <c r="T1154" i="17"/>
  <c r="I1130" i="17"/>
  <c r="T1130" i="17"/>
  <c r="I852" i="17"/>
  <c r="T668" i="17"/>
  <c r="I668" i="17"/>
  <c r="I384" i="17"/>
  <c r="I331" i="17"/>
  <c r="I195" i="17"/>
  <c r="T26" i="17"/>
  <c r="I26" i="17"/>
  <c r="I123" i="17"/>
  <c r="I2036" i="17"/>
  <c r="T2036" i="17"/>
  <c r="L1563" i="17"/>
  <c r="I1563" i="17"/>
  <c r="T1563" i="17"/>
  <c r="I2021" i="17"/>
  <c r="S2021" i="17"/>
  <c r="I1823" i="17"/>
  <c r="I1773" i="17"/>
  <c r="I1726" i="17"/>
  <c r="I1350" i="17"/>
  <c r="T1350" i="17"/>
  <c r="I1296" i="17"/>
  <c r="T1296" i="17"/>
  <c r="I1217" i="17"/>
  <c r="T1217" i="17"/>
  <c r="I1087" i="17"/>
  <c r="T1087" i="17"/>
  <c r="I1060" i="17"/>
  <c r="T1060" i="17"/>
  <c r="I1028" i="17"/>
  <c r="T1002" i="17"/>
  <c r="I1002" i="17"/>
  <c r="L1705" i="17"/>
  <c r="T1705" i="17"/>
  <c r="I1705" i="17"/>
  <c r="T1610" i="17"/>
  <c r="I1610" i="17"/>
  <c r="T1236" i="17"/>
  <c r="I1236" i="17"/>
  <c r="I776" i="17"/>
  <c r="I752" i="17"/>
  <c r="T752" i="17"/>
  <c r="T727" i="17"/>
  <c r="I727" i="17"/>
  <c r="I648" i="17"/>
  <c r="T648" i="17"/>
  <c r="T709" i="17"/>
  <c r="I709" i="17"/>
  <c r="T688" i="17"/>
  <c r="I688" i="17"/>
  <c r="I146" i="17"/>
  <c r="R2265" i="17" l="1"/>
  <c r="R2268" i="17" s="1"/>
  <c r="R2278" i="17" s="1"/>
  <c r="H69" i="20" l="1"/>
  <c r="H248" i="20" l="1"/>
  <c r="I243" i="20"/>
  <c r="D248" i="20"/>
  <c r="I248" i="20"/>
  <c r="C253" i="20"/>
  <c r="D253" i="20"/>
  <c r="I253" i="20"/>
  <c r="F240" i="20"/>
  <c r="G243" i="20"/>
  <c r="H243" i="20"/>
  <c r="H253" i="20"/>
  <c r="C243" i="20"/>
  <c r="D243" i="20"/>
  <c r="E248" i="20"/>
  <c r="G248" i="20"/>
  <c r="F255" i="20"/>
  <c r="F245" i="20"/>
  <c r="C248" i="20"/>
  <c r="G253" i="20"/>
  <c r="E243" i="20"/>
  <c r="F250" i="20"/>
  <c r="E253" i="20"/>
  <c r="F253" i="20" l="1"/>
  <c r="F248" i="20"/>
  <c r="F243" i="20"/>
  <c r="H127" i="20"/>
  <c r="H121" i="20" s="1"/>
  <c r="H281" i="20" l="1"/>
  <c r="H10" i="7"/>
  <c r="H99" i="7" l="1"/>
  <c r="H91" i="7"/>
  <c r="H221" i="7" l="1"/>
  <c r="H199" i="7"/>
  <c r="F525" i="7" l="1"/>
  <c r="D70" i="20" s="1"/>
  <c r="H192" i="7"/>
  <c r="S105" i="20" l="1"/>
  <c r="S112" i="20"/>
  <c r="I277" i="20"/>
  <c r="H277" i="20"/>
  <c r="G277" i="20"/>
  <c r="H106" i="8" l="1"/>
  <c r="H125" i="8"/>
  <c r="H104" i="8"/>
  <c r="H14" i="8"/>
  <c r="H53" i="9" l="1"/>
  <c r="H84" i="9"/>
  <c r="H20" i="10" l="1"/>
  <c r="H167" i="54"/>
  <c r="H166" i="54"/>
  <c r="H132" i="54"/>
  <c r="E76" i="54"/>
  <c r="E184" i="54" s="1"/>
  <c r="F72" i="52" l="1"/>
  <c r="H52" i="52"/>
  <c r="H50" i="52"/>
  <c r="H49" i="52"/>
  <c r="H47" i="52"/>
  <c r="H46" i="52"/>
  <c r="F67" i="52" l="1"/>
  <c r="H67" i="52" s="1"/>
  <c r="D12" i="20"/>
  <c r="E72" i="52"/>
  <c r="H34" i="52"/>
  <c r="G293" i="20" l="1"/>
  <c r="H293" i="20"/>
  <c r="I293" i="20"/>
  <c r="E67" i="52" l="1"/>
  <c r="G294" i="20"/>
  <c r="H264" i="7"/>
  <c r="H21" i="7"/>
  <c r="I239" i="20"/>
  <c r="I225" i="20"/>
  <c r="H225" i="20"/>
  <c r="G225" i="20"/>
  <c r="I219" i="20"/>
  <c r="H219" i="20"/>
  <c r="G219" i="20"/>
  <c r="I214" i="20"/>
  <c r="H214" i="20"/>
  <c r="H239" i="20"/>
  <c r="G239" i="20"/>
  <c r="H230" i="20"/>
  <c r="G230" i="20"/>
  <c r="G214" i="20"/>
  <c r="G204" i="20"/>
  <c r="H204" i="20"/>
  <c r="I204" i="20"/>
  <c r="I199" i="20"/>
  <c r="H199" i="20"/>
  <c r="G199" i="20"/>
  <c r="I186" i="20"/>
  <c r="H186" i="20"/>
  <c r="G186" i="20"/>
  <c r="I181" i="20"/>
  <c r="H181" i="20"/>
  <c r="G181" i="20"/>
  <c r="I164" i="20"/>
  <c r="E164" i="20"/>
  <c r="D164" i="20"/>
  <c r="C164" i="20"/>
  <c r="D159" i="20"/>
  <c r="C159" i="20"/>
  <c r="H16" i="8"/>
  <c r="H70" i="8"/>
  <c r="H24" i="9"/>
  <c r="H122" i="9"/>
  <c r="H55" i="10"/>
  <c r="H18" i="10"/>
  <c r="G22" i="11"/>
  <c r="F22" i="11"/>
  <c r="H24" i="5"/>
  <c r="H19" i="5"/>
  <c r="H149" i="54"/>
  <c r="H148" i="54"/>
  <c r="H37" i="52"/>
  <c r="I7" i="20"/>
  <c r="H7" i="20"/>
  <c r="H33" i="7"/>
  <c r="H22" i="7"/>
  <c r="H15" i="7"/>
  <c r="H12" i="8"/>
  <c r="H11" i="8"/>
  <c r="H44" i="9"/>
  <c r="H16" i="9"/>
  <c r="H17" i="9"/>
  <c r="H21" i="10"/>
  <c r="H19" i="10"/>
  <c r="H16" i="10"/>
  <c r="H15" i="10"/>
  <c r="H21" i="11"/>
  <c r="H20" i="11"/>
  <c r="H13" i="11"/>
  <c r="H18" i="5"/>
  <c r="H15" i="5"/>
  <c r="H102" i="54"/>
  <c r="H43" i="52"/>
  <c r="H42" i="52"/>
  <c r="H28" i="52"/>
  <c r="H29" i="52"/>
  <c r="H35" i="52"/>
  <c r="H36" i="52"/>
  <c r="H27" i="52"/>
  <c r="H25" i="52"/>
  <c r="H24" i="52"/>
  <c r="H23" i="52"/>
  <c r="H22" i="52"/>
  <c r="H20" i="52"/>
  <c r="H19" i="52"/>
  <c r="H18" i="52"/>
  <c r="H15" i="52"/>
  <c r="H14" i="52"/>
  <c r="H13" i="52"/>
  <c r="H12" i="52"/>
  <c r="D39" i="20"/>
  <c r="D41" i="20"/>
  <c r="D48" i="20"/>
  <c r="D49" i="20"/>
  <c r="E39" i="20"/>
  <c r="E41" i="20"/>
  <c r="E48" i="20"/>
  <c r="E49" i="20"/>
  <c r="C39" i="20"/>
  <c r="C40" i="20"/>
  <c r="C41" i="20"/>
  <c r="C48" i="20"/>
  <c r="C49" i="20"/>
  <c r="H209" i="20"/>
  <c r="H164" i="20"/>
  <c r="H134" i="20"/>
  <c r="H111" i="20"/>
  <c r="H110" i="20" s="1"/>
  <c r="H99" i="20"/>
  <c r="H104" i="20"/>
  <c r="H86" i="20"/>
  <c r="H92" i="20"/>
  <c r="H74" i="20"/>
  <c r="H79" i="20"/>
  <c r="H26" i="20"/>
  <c r="H21" i="20"/>
  <c r="I26" i="20"/>
  <c r="I21" i="20"/>
  <c r="I134" i="20"/>
  <c r="I127" i="20"/>
  <c r="I121" i="20" s="1"/>
  <c r="I111" i="20"/>
  <c r="I110" i="20" s="1"/>
  <c r="I104" i="20"/>
  <c r="I98" i="20" s="1"/>
  <c r="I92" i="20"/>
  <c r="I85" i="20" s="1"/>
  <c r="I69" i="20"/>
  <c r="I74" i="20"/>
  <c r="I79" i="20"/>
  <c r="G164" i="20"/>
  <c r="G134" i="20"/>
  <c r="G111" i="20"/>
  <c r="G110" i="20" s="1"/>
  <c r="G99" i="20"/>
  <c r="G104" i="20"/>
  <c r="G92" i="20"/>
  <c r="G85" i="20" s="1"/>
  <c r="G69" i="20"/>
  <c r="G74" i="20"/>
  <c r="G79" i="20"/>
  <c r="G26" i="20"/>
  <c r="G21" i="20"/>
  <c r="G246" i="54"/>
  <c r="F246" i="54"/>
  <c r="E246" i="54"/>
  <c r="F243" i="54"/>
  <c r="D16" i="20" s="1"/>
  <c r="F16" i="20" s="1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 s="1"/>
  <c r="F12" i="29"/>
  <c r="H12" i="29"/>
  <c r="H16" i="29"/>
  <c r="H22" i="29"/>
  <c r="F23" i="29"/>
  <c r="H23" i="29"/>
  <c r="F26" i="29"/>
  <c r="H26" i="29" s="1"/>
  <c r="H33" i="29"/>
  <c r="F36" i="29"/>
  <c r="H36" i="29" s="1"/>
  <c r="F39" i="29"/>
  <c r="H39" i="29" s="1"/>
  <c r="F57" i="29"/>
  <c r="E65" i="29"/>
  <c r="G65" i="2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E27" i="49" s="1"/>
  <c r="F25" i="49"/>
  <c r="G25" i="49"/>
  <c r="H25" i="49" s="1"/>
  <c r="G26" i="49"/>
  <c r="F27" i="49"/>
  <c r="E30" i="49"/>
  <c r="F30" i="49"/>
  <c r="F29" i="49" s="1"/>
  <c r="F34" i="49" s="1"/>
  <c r="G30" i="49"/>
  <c r="G29" i="49" s="1"/>
  <c r="E32" i="49"/>
  <c r="E29" i="49" s="1"/>
  <c r="E34" i="49" s="1"/>
  <c r="F32" i="49"/>
  <c r="G32" i="49"/>
  <c r="E11" i="115"/>
  <c r="F11" i="115"/>
  <c r="E14" i="115"/>
  <c r="E13" i="115" s="1"/>
  <c r="E18" i="115" s="1"/>
  <c r="F14" i="115"/>
  <c r="F13" i="115" s="1"/>
  <c r="F18" i="115" s="1"/>
  <c r="G14" i="115"/>
  <c r="G13" i="115"/>
  <c r="G18" i="115" s="1"/>
  <c r="E13" i="114"/>
  <c r="F13" i="114"/>
  <c r="G13" i="114"/>
  <c r="E16" i="114"/>
  <c r="E15" i="114" s="1"/>
  <c r="E20" i="114" s="1"/>
  <c r="F16" i="114"/>
  <c r="F15" i="114" s="1"/>
  <c r="F20" i="114" s="1"/>
  <c r="G16" i="114"/>
  <c r="E18" i="114"/>
  <c r="F18" i="114"/>
  <c r="G18" i="114"/>
  <c r="G15" i="114" s="1"/>
  <c r="G20" i="114" s="1"/>
  <c r="E11" i="113"/>
  <c r="F11" i="113"/>
  <c r="G11" i="113"/>
  <c r="G12" i="113"/>
  <c r="G13" i="113" s="1"/>
  <c r="E13" i="113"/>
  <c r="F13" i="113"/>
  <c r="E23" i="113"/>
  <c r="E20" i="113" s="1"/>
  <c r="E25" i="113" s="1"/>
  <c r="F23" i="113"/>
  <c r="F20" i="113"/>
  <c r="F25" i="113" s="1"/>
  <c r="G23" i="113"/>
  <c r="G20" i="113" s="1"/>
  <c r="G25" i="113" s="1"/>
  <c r="E10" i="112"/>
  <c r="F10" i="112"/>
  <c r="F14" i="112" s="1"/>
  <c r="F13" i="112" s="1"/>
  <c r="F18" i="112" s="1"/>
  <c r="G10" i="112"/>
  <c r="E14" i="112"/>
  <c r="E13" i="112" s="1"/>
  <c r="E18" i="112" s="1"/>
  <c r="G14" i="112"/>
  <c r="G13" i="112" s="1"/>
  <c r="G18" i="112" s="1"/>
  <c r="H18" i="112" s="1"/>
  <c r="E11" i="111"/>
  <c r="F11" i="111"/>
  <c r="G11" i="111"/>
  <c r="E15" i="111"/>
  <c r="E14" i="111" s="1"/>
  <c r="E19" i="111" s="1"/>
  <c r="F15" i="111"/>
  <c r="F14" i="111" s="1"/>
  <c r="F19" i="111" s="1"/>
  <c r="G15" i="111"/>
  <c r="G14" i="111"/>
  <c r="G19" i="111" s="1"/>
  <c r="E11" i="109"/>
  <c r="F11" i="109"/>
  <c r="G11" i="109"/>
  <c r="E15" i="109"/>
  <c r="E14" i="109" s="1"/>
  <c r="E19" i="109" s="1"/>
  <c r="F15" i="109"/>
  <c r="F14" i="109" s="1"/>
  <c r="F19" i="109" s="1"/>
  <c r="G15" i="109"/>
  <c r="G14" i="109"/>
  <c r="G19" i="109" s="1"/>
  <c r="E11" i="108"/>
  <c r="F11" i="108"/>
  <c r="G11" i="108"/>
  <c r="G13" i="108" s="1"/>
  <c r="E12" i="108"/>
  <c r="F12" i="108"/>
  <c r="G12" i="108"/>
  <c r="E13" i="108"/>
  <c r="F13" i="108"/>
  <c r="E17" i="108"/>
  <c r="F17" i="108"/>
  <c r="F16" i="108" s="1"/>
  <c r="F21" i="108" s="1"/>
  <c r="G17" i="108"/>
  <c r="G16" i="108" s="1"/>
  <c r="G21" i="108" s="1"/>
  <c r="E19" i="108"/>
  <c r="E16" i="108" s="1"/>
  <c r="E21" i="108" s="1"/>
  <c r="F19" i="108"/>
  <c r="G19" i="108"/>
  <c r="E11" i="107"/>
  <c r="F11" i="107"/>
  <c r="F15" i="107" s="1"/>
  <c r="F14" i="107" s="1"/>
  <c r="F19" i="107" s="1"/>
  <c r="G11" i="107"/>
  <c r="E15" i="107"/>
  <c r="E14" i="107" s="1"/>
  <c r="E19" i="107" s="1"/>
  <c r="G15" i="107"/>
  <c r="G14" i="107" s="1"/>
  <c r="G19" i="107" s="1"/>
  <c r="G14" i="21"/>
  <c r="H14" i="21"/>
  <c r="I20" i="21"/>
  <c r="G21" i="21"/>
  <c r="H21" i="21"/>
  <c r="I21" i="21"/>
  <c r="I27" i="21"/>
  <c r="I28" i="21"/>
  <c r="G29" i="21"/>
  <c r="H29" i="21"/>
  <c r="I29" i="21" s="1"/>
  <c r="I31" i="21"/>
  <c r="I32" i="21"/>
  <c r="F33" i="21"/>
  <c r="G33" i="21"/>
  <c r="H33" i="21"/>
  <c r="I33" i="21" s="1"/>
  <c r="I40" i="21"/>
  <c r="F41" i="21"/>
  <c r="G41" i="21"/>
  <c r="H41" i="21"/>
  <c r="I41" i="21"/>
  <c r="I47" i="21"/>
  <c r="F48" i="21"/>
  <c r="G48" i="21"/>
  <c r="H48" i="21"/>
  <c r="I48" i="21" s="1"/>
  <c r="I54" i="21"/>
  <c r="I55" i="21"/>
  <c r="F56" i="21"/>
  <c r="G56" i="21"/>
  <c r="H56" i="21"/>
  <c r="I56" i="21" s="1"/>
  <c r="I62" i="21"/>
  <c r="F63" i="21"/>
  <c r="G63" i="21"/>
  <c r="H63" i="21"/>
  <c r="I63" i="21"/>
  <c r="I71" i="21"/>
  <c r="F72" i="21"/>
  <c r="G72" i="21"/>
  <c r="H72" i="21"/>
  <c r="I72" i="21"/>
  <c r="I78" i="21"/>
  <c r="F79" i="21"/>
  <c r="G79" i="21"/>
  <c r="H79" i="21"/>
  <c r="I79" i="21" s="1"/>
  <c r="I85" i="21"/>
  <c r="F86" i="21"/>
  <c r="G86" i="21"/>
  <c r="H86" i="21"/>
  <c r="I86" i="21"/>
  <c r="I92" i="21"/>
  <c r="I93" i="21"/>
  <c r="F94" i="21"/>
  <c r="G94" i="21"/>
  <c r="H94" i="21"/>
  <c r="I94" i="21" s="1"/>
  <c r="I100" i="21"/>
  <c r="F101" i="21"/>
  <c r="G101" i="21"/>
  <c r="H101" i="21"/>
  <c r="I101" i="21"/>
  <c r="I107" i="21"/>
  <c r="F108" i="21"/>
  <c r="G108" i="21"/>
  <c r="H108" i="21"/>
  <c r="I108" i="21"/>
  <c r="I114" i="21"/>
  <c r="F115" i="21"/>
  <c r="G115" i="21"/>
  <c r="H115" i="21"/>
  <c r="I115" i="21" s="1"/>
  <c r="I121" i="21"/>
  <c r="F122" i="21"/>
  <c r="G122" i="21"/>
  <c r="H122" i="21"/>
  <c r="I122" i="21" s="1"/>
  <c r="L122" i="21"/>
  <c r="M122" i="21"/>
  <c r="I128" i="21"/>
  <c r="F129" i="21"/>
  <c r="G129" i="21"/>
  <c r="H129" i="21"/>
  <c r="I129" i="21" s="1"/>
  <c r="I138" i="21"/>
  <c r="F139" i="21"/>
  <c r="G139" i="21"/>
  <c r="H139" i="21"/>
  <c r="I139" i="21" s="1"/>
  <c r="I145" i="21"/>
  <c r="F146" i="21"/>
  <c r="G146" i="21"/>
  <c r="H146" i="21"/>
  <c r="I146" i="21"/>
  <c r="I152" i="21"/>
  <c r="F153" i="21"/>
  <c r="G153" i="21"/>
  <c r="H153" i="21"/>
  <c r="I153" i="21" s="1"/>
  <c r="I159" i="21"/>
  <c r="G160" i="21"/>
  <c r="H160" i="21"/>
  <c r="I160" i="21"/>
  <c r="I161" i="21"/>
  <c r="I162" i="21"/>
  <c r="F163" i="21"/>
  <c r="G163" i="21"/>
  <c r="H163" i="21"/>
  <c r="I163" i="21" s="1"/>
  <c r="I169" i="21"/>
  <c r="F170" i="21"/>
  <c r="G170" i="21"/>
  <c r="H170" i="21"/>
  <c r="I170" i="21"/>
  <c r="I176" i="21"/>
  <c r="F177" i="21"/>
  <c r="G177" i="21"/>
  <c r="H177" i="21"/>
  <c r="I177" i="21"/>
  <c r="I183" i="21"/>
  <c r="F184" i="21"/>
  <c r="G184" i="21"/>
  <c r="H184" i="21"/>
  <c r="I184" i="21" s="1"/>
  <c r="I190" i="21"/>
  <c r="F191" i="21"/>
  <c r="G191" i="21"/>
  <c r="H191" i="21"/>
  <c r="I191" i="21" s="1"/>
  <c r="I197" i="21"/>
  <c r="F198" i="21"/>
  <c r="G198" i="21"/>
  <c r="H198" i="21"/>
  <c r="I198" i="21"/>
  <c r="I204" i="21"/>
  <c r="F205" i="21"/>
  <c r="G205" i="21"/>
  <c r="H205" i="21"/>
  <c r="I205" i="21"/>
  <c r="I211" i="21"/>
  <c r="F212" i="21"/>
  <c r="G212" i="21"/>
  <c r="H212" i="21"/>
  <c r="I212" i="21" s="1"/>
  <c r="I218" i="21"/>
  <c r="F219" i="21"/>
  <c r="G219" i="21"/>
  <c r="H219" i="21"/>
  <c r="I219" i="21"/>
  <c r="I225" i="21"/>
  <c r="I226" i="21"/>
  <c r="G227" i="21"/>
  <c r="H227" i="21"/>
  <c r="I227" i="21" s="1"/>
  <c r="I228" i="21"/>
  <c r="I229" i="21"/>
  <c r="F230" i="21"/>
  <c r="G230" i="21"/>
  <c r="H230" i="21"/>
  <c r="I230" i="21" s="1"/>
  <c r="I236" i="21"/>
  <c r="F237" i="21"/>
  <c r="G237" i="21"/>
  <c r="H237" i="21"/>
  <c r="I237" i="21" s="1"/>
  <c r="I243" i="21"/>
  <c r="F244" i="21"/>
  <c r="G244" i="21"/>
  <c r="H244" i="21"/>
  <c r="I244" i="21"/>
  <c r="I250" i="21"/>
  <c r="F251" i="21"/>
  <c r="G251" i="21"/>
  <c r="H251" i="21"/>
  <c r="I251" i="21"/>
  <c r="I257" i="21"/>
  <c r="G258" i="21"/>
  <c r="H258" i="21"/>
  <c r="I258" i="21"/>
  <c r="I259" i="21"/>
  <c r="I260" i="21"/>
  <c r="F261" i="21"/>
  <c r="G261" i="21"/>
  <c r="H261" i="21"/>
  <c r="I261" i="21" s="1"/>
  <c r="L261" i="21"/>
  <c r="M261" i="21"/>
  <c r="I271" i="21"/>
  <c r="F272" i="21"/>
  <c r="G272" i="21"/>
  <c r="H272" i="21"/>
  <c r="I272" i="21" s="1"/>
  <c r="I278" i="21"/>
  <c r="F279" i="21"/>
  <c r="G279" i="21"/>
  <c r="H279" i="21"/>
  <c r="I279" i="21" s="1"/>
  <c r="I285" i="21"/>
  <c r="F286" i="21"/>
  <c r="G286" i="21"/>
  <c r="H286" i="21"/>
  <c r="I286" i="21"/>
  <c r="I293" i="21"/>
  <c r="F294" i="21"/>
  <c r="G294" i="21"/>
  <c r="H294" i="21"/>
  <c r="I294" i="21"/>
  <c r="I300" i="21"/>
  <c r="F301" i="21"/>
  <c r="G301" i="21"/>
  <c r="H301" i="21"/>
  <c r="I301" i="21" s="1"/>
  <c r="I307" i="21"/>
  <c r="F308" i="21"/>
  <c r="G308" i="21"/>
  <c r="H308" i="21"/>
  <c r="I308" i="21" s="1"/>
  <c r="I314" i="21"/>
  <c r="F315" i="21"/>
  <c r="G315" i="21"/>
  <c r="H315" i="21"/>
  <c r="I315" i="21"/>
  <c r="I321" i="21"/>
  <c r="F322" i="21"/>
  <c r="G322" i="21"/>
  <c r="H322" i="21"/>
  <c r="I322" i="21"/>
  <c r="I328" i="21"/>
  <c r="F329" i="21"/>
  <c r="G329" i="21"/>
  <c r="H329" i="21"/>
  <c r="I329" i="21" s="1"/>
  <c r="I338" i="21"/>
  <c r="F339" i="21"/>
  <c r="G339" i="21"/>
  <c r="I339" i="21" s="1"/>
  <c r="H339" i="21"/>
  <c r="I345" i="21"/>
  <c r="F346" i="21"/>
  <c r="G346" i="21"/>
  <c r="H346" i="21"/>
  <c r="I346" i="21" s="1"/>
  <c r="I353" i="21"/>
  <c r="F354" i="21"/>
  <c r="G354" i="21"/>
  <c r="H354" i="21"/>
  <c r="I354" i="21"/>
  <c r="I360" i="21"/>
  <c r="F361" i="21"/>
  <c r="G361" i="21"/>
  <c r="H361" i="21"/>
  <c r="I361" i="21" s="1"/>
  <c r="I367" i="21"/>
  <c r="I368" i="21"/>
  <c r="G369" i="21"/>
  <c r="I369" i="21" s="1"/>
  <c r="H369" i="21"/>
  <c r="I370" i="21"/>
  <c r="F371" i="21"/>
  <c r="G371" i="21"/>
  <c r="H371" i="21"/>
  <c r="I371" i="21"/>
  <c r="I377" i="21"/>
  <c r="I378" i="21"/>
  <c r="F379" i="21"/>
  <c r="G379" i="21"/>
  <c r="H379" i="21"/>
  <c r="I379" i="21" s="1"/>
  <c r="I385" i="21"/>
  <c r="I386" i="21"/>
  <c r="F387" i="21"/>
  <c r="G387" i="21"/>
  <c r="H387" i="21"/>
  <c r="I387" i="21"/>
  <c r="I393" i="21"/>
  <c r="F394" i="21"/>
  <c r="G394" i="21"/>
  <c r="H394" i="21"/>
  <c r="I394" i="21" s="1"/>
  <c r="I405" i="21"/>
  <c r="F406" i="21"/>
  <c r="G406" i="21"/>
  <c r="H406" i="21"/>
  <c r="I406" i="21" s="1"/>
  <c r="I412" i="21"/>
  <c r="F413" i="21"/>
  <c r="G413" i="21"/>
  <c r="L412" i="21"/>
  <c r="L413" i="21" s="1"/>
  <c r="L1229" i="21" s="1"/>
  <c r="H413" i="21"/>
  <c r="M412" i="21"/>
  <c r="M413" i="21" s="1"/>
  <c r="M1229" i="21" s="1"/>
  <c r="I413" i="21"/>
  <c r="K413" i="21"/>
  <c r="I419" i="21"/>
  <c r="F420" i="21"/>
  <c r="G420" i="21"/>
  <c r="H420" i="21"/>
  <c r="I420" i="21" s="1"/>
  <c r="I426" i="21"/>
  <c r="F427" i="21"/>
  <c r="G427" i="21"/>
  <c r="I427" i="21" s="1"/>
  <c r="H427" i="21"/>
  <c r="I433" i="21"/>
  <c r="F434" i="21"/>
  <c r="G434" i="21"/>
  <c r="H434" i="21"/>
  <c r="I434" i="21" s="1"/>
  <c r="I440" i="21"/>
  <c r="F441" i="21"/>
  <c r="G441" i="21"/>
  <c r="H441" i="21"/>
  <c r="I441" i="21"/>
  <c r="I447" i="21"/>
  <c r="F448" i="21"/>
  <c r="G448" i="21"/>
  <c r="H448" i="21"/>
  <c r="I448" i="21" s="1"/>
  <c r="I454" i="21"/>
  <c r="F455" i="21"/>
  <c r="G455" i="21"/>
  <c r="I455" i="21" s="1"/>
  <c r="H455" i="21"/>
  <c r="I461" i="21"/>
  <c r="F462" i="21"/>
  <c r="G462" i="21"/>
  <c r="H462" i="21"/>
  <c r="I462" i="21" s="1"/>
  <c r="I472" i="21"/>
  <c r="F473" i="21"/>
  <c r="G473" i="21"/>
  <c r="H473" i="21"/>
  <c r="I473" i="21"/>
  <c r="I474" i="21"/>
  <c r="I475" i="21"/>
  <c r="F476" i="21"/>
  <c r="G476" i="21"/>
  <c r="I476" i="21" s="1"/>
  <c r="H476" i="21"/>
  <c r="I482" i="21"/>
  <c r="F483" i="21"/>
  <c r="G483" i="21"/>
  <c r="H483" i="21"/>
  <c r="I483" i="21" s="1"/>
  <c r="I489" i="21"/>
  <c r="F490" i="21"/>
  <c r="G490" i="21"/>
  <c r="H490" i="21"/>
  <c r="I490" i="21"/>
  <c r="I496" i="21"/>
  <c r="F497" i="21"/>
  <c r="G497" i="21"/>
  <c r="H497" i="21"/>
  <c r="I497" i="21" s="1"/>
  <c r="I503" i="21"/>
  <c r="F504" i="21"/>
  <c r="G504" i="21"/>
  <c r="I504" i="21" s="1"/>
  <c r="H504" i="21"/>
  <c r="I510" i="21"/>
  <c r="F511" i="21"/>
  <c r="G511" i="21"/>
  <c r="H511" i="21"/>
  <c r="I511" i="21" s="1"/>
  <c r="I517" i="21"/>
  <c r="F518" i="21"/>
  <c r="G518" i="21"/>
  <c r="H518" i="21"/>
  <c r="I518" i="21"/>
  <c r="I524" i="21"/>
  <c r="F525" i="21"/>
  <c r="G525" i="21"/>
  <c r="H525" i="21"/>
  <c r="I525" i="21" s="1"/>
  <c r="I531" i="21"/>
  <c r="F532" i="21"/>
  <c r="G532" i="21"/>
  <c r="I532" i="21" s="1"/>
  <c r="H532" i="21"/>
  <c r="I538" i="21"/>
  <c r="F539" i="21"/>
  <c r="G539" i="21"/>
  <c r="H539" i="21"/>
  <c r="I539" i="21" s="1"/>
  <c r="I545" i="21"/>
  <c r="F546" i="21"/>
  <c r="G546" i="21"/>
  <c r="H546" i="21"/>
  <c r="I546" i="21"/>
  <c r="I552" i="21"/>
  <c r="F553" i="21"/>
  <c r="G553" i="21"/>
  <c r="H553" i="21"/>
  <c r="I553" i="21" s="1"/>
  <c r="I559" i="21"/>
  <c r="F560" i="21"/>
  <c r="G560" i="21"/>
  <c r="L640" i="21" s="1"/>
  <c r="L1231" i="21" s="1"/>
  <c r="H560" i="21"/>
  <c r="I566" i="21"/>
  <c r="F567" i="21"/>
  <c r="G567" i="21"/>
  <c r="H567" i="21"/>
  <c r="I567" i="21" s="1"/>
  <c r="I573" i="21"/>
  <c r="F574" i="21"/>
  <c r="G574" i="21"/>
  <c r="H574" i="21"/>
  <c r="I574" i="21"/>
  <c r="I580" i="21"/>
  <c r="F581" i="21"/>
  <c r="G581" i="21"/>
  <c r="H581" i="21"/>
  <c r="I581" i="21" s="1"/>
  <c r="I587" i="21"/>
  <c r="I588" i="21"/>
  <c r="F589" i="21"/>
  <c r="G589" i="21"/>
  <c r="H589" i="21"/>
  <c r="I589" i="21" s="1"/>
  <c r="I595" i="21"/>
  <c r="F596" i="21"/>
  <c r="G596" i="21"/>
  <c r="H596" i="21"/>
  <c r="I596" i="21"/>
  <c r="I605" i="21"/>
  <c r="F606" i="21"/>
  <c r="G606" i="21"/>
  <c r="H606" i="21"/>
  <c r="I606" i="21" s="1"/>
  <c r="I612" i="21"/>
  <c r="F613" i="21"/>
  <c r="G613" i="21"/>
  <c r="I613" i="21" s="1"/>
  <c r="H613" i="21"/>
  <c r="I619" i="21"/>
  <c r="F620" i="21"/>
  <c r="G620" i="21"/>
  <c r="H620" i="21"/>
  <c r="I620" i="21" s="1"/>
  <c r="I626" i="21"/>
  <c r="F627" i="21"/>
  <c r="G627" i="21"/>
  <c r="H627" i="21"/>
  <c r="I627" i="21"/>
  <c r="I633" i="21"/>
  <c r="F634" i="21"/>
  <c r="G634" i="21"/>
  <c r="H634" i="21"/>
  <c r="I634" i="21" s="1"/>
  <c r="I640" i="21"/>
  <c r="F641" i="21"/>
  <c r="K640" i="21"/>
  <c r="K1231" i="21" s="1"/>
  <c r="G641" i="21"/>
  <c r="I641" i="21" s="1"/>
  <c r="H641" i="21"/>
  <c r="M640" i="21"/>
  <c r="M1231" i="21" s="1"/>
  <c r="I647" i="21"/>
  <c r="F648" i="21"/>
  <c r="K764" i="21" s="1"/>
  <c r="K1230" i="21" s="1"/>
  <c r="G648" i="21"/>
  <c r="H648" i="21"/>
  <c r="I648" i="21" s="1"/>
  <c r="I654" i="21"/>
  <c r="F655" i="21"/>
  <c r="G655" i="21"/>
  <c r="H655" i="21"/>
  <c r="I655" i="21"/>
  <c r="F662" i="21"/>
  <c r="G662" i="21"/>
  <c r="H662" i="21"/>
  <c r="I663" i="21"/>
  <c r="F664" i="21"/>
  <c r="G664" i="21"/>
  <c r="H664" i="21"/>
  <c r="I664" i="21"/>
  <c r="I672" i="21"/>
  <c r="G673" i="21"/>
  <c r="H673" i="21"/>
  <c r="I673" i="21"/>
  <c r="I675" i="21"/>
  <c r="I676" i="21"/>
  <c r="F678" i="21"/>
  <c r="G678" i="21"/>
  <c r="L764" i="21" s="1"/>
  <c r="L1230" i="21" s="1"/>
  <c r="H678" i="21"/>
  <c r="I678" i="21" s="1"/>
  <c r="I684" i="21"/>
  <c r="F685" i="21"/>
  <c r="G685" i="21"/>
  <c r="H685" i="21"/>
  <c r="I685" i="21" s="1"/>
  <c r="I691" i="21"/>
  <c r="F692" i="21"/>
  <c r="G692" i="21"/>
  <c r="H692" i="21"/>
  <c r="I692" i="21"/>
  <c r="I698" i="21"/>
  <c r="F699" i="21"/>
  <c r="G699" i="21"/>
  <c r="H699" i="21"/>
  <c r="I699" i="21" s="1"/>
  <c r="I705" i="21"/>
  <c r="F706" i="21"/>
  <c r="G706" i="21"/>
  <c r="I706" i="21" s="1"/>
  <c r="H706" i="21"/>
  <c r="I712" i="21"/>
  <c r="F713" i="21"/>
  <c r="G713" i="21"/>
  <c r="H713" i="21"/>
  <c r="I713" i="21" s="1"/>
  <c r="I719" i="21"/>
  <c r="F720" i="21"/>
  <c r="G720" i="21"/>
  <c r="H720" i="21"/>
  <c r="I720" i="21"/>
  <c r="I726" i="21"/>
  <c r="F727" i="21"/>
  <c r="G727" i="21"/>
  <c r="H727" i="21"/>
  <c r="I727" i="21" s="1"/>
  <c r="I733" i="21"/>
  <c r="F734" i="21"/>
  <c r="G734" i="21"/>
  <c r="I734" i="21" s="1"/>
  <c r="H734" i="21"/>
  <c r="I738" i="21"/>
  <c r="F739" i="21"/>
  <c r="G739" i="21"/>
  <c r="H739" i="21"/>
  <c r="I739" i="21" s="1"/>
  <c r="I745" i="21"/>
  <c r="G746" i="21"/>
  <c r="H746" i="21"/>
  <c r="I746" i="21" s="1"/>
  <c r="I747" i="21"/>
  <c r="F748" i="21"/>
  <c r="G748" i="21"/>
  <c r="H748" i="21"/>
  <c r="I748" i="21"/>
  <c r="I754" i="21"/>
  <c r="I755" i="21"/>
  <c r="F756" i="21"/>
  <c r="G756" i="21"/>
  <c r="I756" i="21" s="1"/>
  <c r="H756" i="21"/>
  <c r="I762" i="21"/>
  <c r="I763" i="21"/>
  <c r="F764" i="21"/>
  <c r="G764" i="21"/>
  <c r="H764" i="21"/>
  <c r="I764" i="21"/>
  <c r="I770" i="21"/>
  <c r="I771" i="21"/>
  <c r="F772" i="21"/>
  <c r="G772" i="21"/>
  <c r="H772" i="21"/>
  <c r="I772" i="21" s="1"/>
  <c r="I778" i="21"/>
  <c r="F779" i="21"/>
  <c r="G779" i="21"/>
  <c r="I779" i="21" s="1"/>
  <c r="H779" i="21"/>
  <c r="F786" i="21"/>
  <c r="G786" i="21"/>
  <c r="H786" i="21"/>
  <c r="I792" i="21"/>
  <c r="F793" i="21"/>
  <c r="G793" i="21"/>
  <c r="I793" i="21" s="1"/>
  <c r="H793" i="21"/>
  <c r="I799" i="21"/>
  <c r="F800" i="21"/>
  <c r="G800" i="21"/>
  <c r="H800" i="21"/>
  <c r="I800" i="21" s="1"/>
  <c r="I804" i="21"/>
  <c r="F805" i="21"/>
  <c r="G805" i="21"/>
  <c r="H805" i="21"/>
  <c r="I805" i="21"/>
  <c r="I811" i="21"/>
  <c r="F812" i="21"/>
  <c r="G812" i="21"/>
  <c r="H812" i="21"/>
  <c r="I812" i="21" s="1"/>
  <c r="I818" i="21"/>
  <c r="I819" i="21"/>
  <c r="F820" i="21"/>
  <c r="G820" i="21"/>
  <c r="H820" i="21"/>
  <c r="I820" i="21" s="1"/>
  <c r="I826" i="21"/>
  <c r="F827" i="21"/>
  <c r="G827" i="21"/>
  <c r="H827" i="21"/>
  <c r="I827" i="21"/>
  <c r="I834" i="21"/>
  <c r="F835" i="21"/>
  <c r="G835" i="21"/>
  <c r="H835" i="21"/>
  <c r="I835" i="21" s="1"/>
  <c r="I842" i="21"/>
  <c r="F843" i="21"/>
  <c r="G843" i="21"/>
  <c r="H843" i="21"/>
  <c r="F850" i="21"/>
  <c r="G850" i="21"/>
  <c r="H850" i="21"/>
  <c r="I856" i="21"/>
  <c r="F857" i="21"/>
  <c r="G857" i="21"/>
  <c r="H857" i="21"/>
  <c r="I857" i="21" s="1"/>
  <c r="I863" i="21"/>
  <c r="F864" i="21"/>
  <c r="G864" i="21"/>
  <c r="I864" i="21" s="1"/>
  <c r="H864" i="21"/>
  <c r="I871" i="21"/>
  <c r="F872" i="21"/>
  <c r="G872" i="21"/>
  <c r="H872" i="21"/>
  <c r="I872" i="21" s="1"/>
  <c r="I878" i="21"/>
  <c r="I879" i="21"/>
  <c r="F880" i="21"/>
  <c r="G880" i="21"/>
  <c r="H880" i="21"/>
  <c r="I880" i="21" s="1"/>
  <c r="I886" i="21"/>
  <c r="I887" i="21"/>
  <c r="F888" i="21"/>
  <c r="G888" i="21"/>
  <c r="H888" i="21"/>
  <c r="I888" i="21" s="1"/>
  <c r="I895" i="21"/>
  <c r="F896" i="21"/>
  <c r="G896" i="21"/>
  <c r="H896" i="21"/>
  <c r="I896" i="21"/>
  <c r="I902" i="21"/>
  <c r="F903" i="21"/>
  <c r="G903" i="21"/>
  <c r="H903" i="21"/>
  <c r="I903" i="21" s="1"/>
  <c r="I904" i="21"/>
  <c r="I905" i="21"/>
  <c r="I906" i="21"/>
  <c r="F907" i="21"/>
  <c r="G907" i="21"/>
  <c r="H907" i="21"/>
  <c r="I907" i="21"/>
  <c r="I913" i="21"/>
  <c r="F914" i="21"/>
  <c r="G914" i="21"/>
  <c r="H914" i="21"/>
  <c r="I914" i="21" s="1"/>
  <c r="I920" i="21"/>
  <c r="F921" i="21"/>
  <c r="G921" i="21"/>
  <c r="I921" i="21" s="1"/>
  <c r="H921" i="21"/>
  <c r="I927" i="21"/>
  <c r="F928" i="21"/>
  <c r="K1027" i="21" s="1"/>
  <c r="K1228" i="21" s="1"/>
  <c r="G928" i="21"/>
  <c r="H928" i="21"/>
  <c r="I928" i="21" s="1"/>
  <c r="I938" i="21"/>
  <c r="F939" i="21"/>
  <c r="G939" i="21"/>
  <c r="H939" i="21"/>
  <c r="I939" i="21"/>
  <c r="I945" i="21"/>
  <c r="F946" i="21"/>
  <c r="G946" i="21"/>
  <c r="H946" i="21"/>
  <c r="I946" i="21" s="1"/>
  <c r="I952" i="21"/>
  <c r="F953" i="21"/>
  <c r="G953" i="21"/>
  <c r="I953" i="21" s="1"/>
  <c r="H953" i="21"/>
  <c r="I959" i="21"/>
  <c r="F960" i="21"/>
  <c r="G960" i="21"/>
  <c r="H960" i="21"/>
  <c r="I960" i="21" s="1"/>
  <c r="I966" i="21"/>
  <c r="F967" i="21"/>
  <c r="G967" i="21"/>
  <c r="H967" i="21"/>
  <c r="I967" i="21"/>
  <c r="I973" i="21"/>
  <c r="F974" i="21"/>
  <c r="G974" i="21"/>
  <c r="H974" i="21"/>
  <c r="I974" i="21" s="1"/>
  <c r="I980" i="21"/>
  <c r="F981" i="21"/>
  <c r="G981" i="21"/>
  <c r="I981" i="21" s="1"/>
  <c r="H981" i="21"/>
  <c r="I987" i="21"/>
  <c r="G988" i="21"/>
  <c r="I988" i="21" s="1"/>
  <c r="H988" i="21"/>
  <c r="I989" i="21"/>
  <c r="F990" i="21"/>
  <c r="G990" i="21"/>
  <c r="H990" i="21"/>
  <c r="I990" i="21" s="1"/>
  <c r="I996" i="21"/>
  <c r="F997" i="21"/>
  <c r="G997" i="21"/>
  <c r="H997" i="21"/>
  <c r="I997" i="21"/>
  <c r="I1005" i="21"/>
  <c r="F1006" i="21"/>
  <c r="G1006" i="21"/>
  <c r="H1006" i="21"/>
  <c r="I1006" i="21" s="1"/>
  <c r="I1012" i="21"/>
  <c r="F1013" i="21"/>
  <c r="G1013" i="21"/>
  <c r="I1013" i="21" s="1"/>
  <c r="H1013" i="21"/>
  <c r="I1019" i="21"/>
  <c r="F1020" i="21"/>
  <c r="G1020" i="21"/>
  <c r="H1020" i="21"/>
  <c r="I1020" i="21" s="1"/>
  <c r="I1026" i="21"/>
  <c r="F1027" i="21"/>
  <c r="G1027" i="21"/>
  <c r="H1027" i="21"/>
  <c r="I1027" i="21"/>
  <c r="I1033" i="21"/>
  <c r="F1034" i="21"/>
  <c r="G1034" i="21"/>
  <c r="H1034" i="21"/>
  <c r="I1034" i="21"/>
  <c r="I1040" i="21"/>
  <c r="F1041" i="21"/>
  <c r="G1041" i="21"/>
  <c r="H1041" i="21"/>
  <c r="I1041" i="21" s="1"/>
  <c r="I1047" i="21"/>
  <c r="I1048" i="21"/>
  <c r="G1049" i="21"/>
  <c r="I1049" i="21" s="1"/>
  <c r="H1049" i="21"/>
  <c r="I1050" i="21"/>
  <c r="I1051" i="21"/>
  <c r="I1052" i="21"/>
  <c r="I1053" i="21"/>
  <c r="F1054" i="21"/>
  <c r="G1054" i="21"/>
  <c r="I1054" i="21" s="1"/>
  <c r="H1054" i="21"/>
  <c r="I1060" i="21"/>
  <c r="F1061" i="21"/>
  <c r="G1061" i="21"/>
  <c r="H1061" i="21"/>
  <c r="I1061" i="21" s="1"/>
  <c r="I1072" i="21"/>
  <c r="F1073" i="21"/>
  <c r="G1073" i="21"/>
  <c r="H1073" i="21"/>
  <c r="I1073" i="21"/>
  <c r="I1079" i="21"/>
  <c r="F1080" i="21"/>
  <c r="G1080" i="21"/>
  <c r="H1080" i="21"/>
  <c r="I1080" i="21" s="1"/>
  <c r="I1086" i="21"/>
  <c r="F1087" i="21"/>
  <c r="G1087" i="21"/>
  <c r="I1087" i="21" s="1"/>
  <c r="H1087" i="21"/>
  <c r="I1093" i="21"/>
  <c r="F1094" i="21"/>
  <c r="G1094" i="21"/>
  <c r="H1094" i="21"/>
  <c r="I1094" i="21" s="1"/>
  <c r="I1100" i="21"/>
  <c r="F1101" i="21"/>
  <c r="G1101" i="21"/>
  <c r="H1101" i="21"/>
  <c r="I1101" i="21"/>
  <c r="I1107" i="21"/>
  <c r="F1108" i="21"/>
  <c r="G1108" i="21"/>
  <c r="H1108" i="21"/>
  <c r="I1108" i="21" s="1"/>
  <c r="I1114" i="21"/>
  <c r="F1115" i="21"/>
  <c r="G1115" i="21"/>
  <c r="I1115" i="21" s="1"/>
  <c r="H1115" i="21"/>
  <c r="I1121" i="21"/>
  <c r="F1122" i="21"/>
  <c r="G1122" i="21"/>
  <c r="H1122" i="21"/>
  <c r="I1122" i="21" s="1"/>
  <c r="I1128" i="21"/>
  <c r="F1129" i="21"/>
  <c r="G1129" i="21"/>
  <c r="H1129" i="21"/>
  <c r="I1129" i="21"/>
  <c r="I1139" i="21"/>
  <c r="F1140" i="21"/>
  <c r="G1140" i="21"/>
  <c r="H1140" i="21"/>
  <c r="I1140" i="21" s="1"/>
  <c r="I1146" i="21"/>
  <c r="F1147" i="21"/>
  <c r="G1147" i="21"/>
  <c r="I1147" i="21" s="1"/>
  <c r="H1147" i="21"/>
  <c r="I1153" i="21"/>
  <c r="F1154" i="21"/>
  <c r="G1154" i="21"/>
  <c r="H1154" i="21"/>
  <c r="I1154" i="21" s="1"/>
  <c r="I1160" i="21"/>
  <c r="F1161" i="21"/>
  <c r="G1161" i="21"/>
  <c r="H1161" i="21"/>
  <c r="I1161" i="21"/>
  <c r="I1167" i="21"/>
  <c r="F1168" i="21"/>
  <c r="G1168" i="21"/>
  <c r="H1168" i="21"/>
  <c r="I1168" i="21" s="1"/>
  <c r="I1174" i="21"/>
  <c r="F1175" i="21"/>
  <c r="G1175" i="21"/>
  <c r="L1214" i="21" s="1"/>
  <c r="L1232" i="21" s="1"/>
  <c r="H1175" i="21"/>
  <c r="I1181" i="21"/>
  <c r="F1182" i="21"/>
  <c r="G1182" i="21"/>
  <c r="H1182" i="21"/>
  <c r="I1182" i="21" s="1"/>
  <c r="I1188" i="21"/>
  <c r="F1189" i="21"/>
  <c r="G1189" i="21"/>
  <c r="H1189" i="21"/>
  <c r="I1189" i="21"/>
  <c r="I1195" i="21"/>
  <c r="F1196" i="21"/>
  <c r="G1196" i="21"/>
  <c r="H1196" i="21"/>
  <c r="I1196" i="21" s="1"/>
  <c r="I1206" i="21"/>
  <c r="F1207" i="21"/>
  <c r="G1207" i="21"/>
  <c r="I1207" i="21" s="1"/>
  <c r="H1207" i="21"/>
  <c r="I1213" i="21"/>
  <c r="F1214" i="21"/>
  <c r="G1214" i="21"/>
  <c r="H1214" i="21"/>
  <c r="I1214" i="21" s="1"/>
  <c r="K1214" i="21"/>
  <c r="K1232" i="21" s="1"/>
  <c r="I1220" i="21"/>
  <c r="F1221" i="21"/>
  <c r="G1221" i="21"/>
  <c r="H1221" i="21"/>
  <c r="I1221" i="21" s="1"/>
  <c r="K1221" i="21"/>
  <c r="K1233" i="21" s="1"/>
  <c r="L1221" i="21"/>
  <c r="M1221" i="21"/>
  <c r="M1233" i="21" s="1"/>
  <c r="K1229" i="21"/>
  <c r="L1233" i="21"/>
  <c r="H24" i="7"/>
  <c r="H38" i="7"/>
  <c r="H46" i="7"/>
  <c r="H48" i="7"/>
  <c r="H279" i="7"/>
  <c r="H288" i="7"/>
  <c r="H60" i="7"/>
  <c r="H61" i="7"/>
  <c r="H304" i="7"/>
  <c r="H195" i="7"/>
  <c r="C75" i="20"/>
  <c r="E537" i="7"/>
  <c r="C80" i="20" s="1"/>
  <c r="H58" i="8"/>
  <c r="H59" i="8"/>
  <c r="H61" i="8"/>
  <c r="H62" i="8"/>
  <c r="H63" i="8"/>
  <c r="H19" i="8"/>
  <c r="H20" i="8"/>
  <c r="H22" i="8"/>
  <c r="H24" i="8"/>
  <c r="H35" i="8"/>
  <c r="H36" i="8"/>
  <c r="H37" i="8"/>
  <c r="H38" i="8"/>
  <c r="H39" i="8"/>
  <c r="H78" i="8"/>
  <c r="H126" i="8"/>
  <c r="H136" i="8"/>
  <c r="H9" i="27"/>
  <c r="H12" i="27"/>
  <c r="H19" i="27"/>
  <c r="H22" i="27"/>
  <c r="H27" i="27"/>
  <c r="H29" i="27"/>
  <c r="H30" i="27"/>
  <c r="H35" i="27"/>
  <c r="H38" i="27"/>
  <c r="F40" i="27"/>
  <c r="G40" i="27"/>
  <c r="H40" i="27" s="1"/>
  <c r="F41" i="27"/>
  <c r="G41" i="27"/>
  <c r="H41" i="27"/>
  <c r="F42" i="27"/>
  <c r="G42" i="27"/>
  <c r="H42" i="27" s="1"/>
  <c r="F47" i="27"/>
  <c r="I11" i="25"/>
  <c r="F13" i="25"/>
  <c r="F17" i="25" s="1"/>
  <c r="G13" i="25"/>
  <c r="H13" i="25"/>
  <c r="I13" i="25" s="1"/>
  <c r="I14" i="25"/>
  <c r="I15" i="25"/>
  <c r="F16" i="25"/>
  <c r="G16" i="25"/>
  <c r="H16" i="25"/>
  <c r="G17" i="25"/>
  <c r="F24" i="25"/>
  <c r="G24" i="25"/>
  <c r="G39" i="25" s="1"/>
  <c r="H24" i="25"/>
  <c r="I24" i="25"/>
  <c r="F25" i="25"/>
  <c r="G25" i="25"/>
  <c r="H25" i="25"/>
  <c r="I25" i="25"/>
  <c r="I31" i="25"/>
  <c r="F32" i="25"/>
  <c r="G32" i="25"/>
  <c r="H32" i="25"/>
  <c r="I32" i="25" s="1"/>
  <c r="F33" i="25"/>
  <c r="G33" i="25"/>
  <c r="H33" i="25"/>
  <c r="I33" i="25" s="1"/>
  <c r="F38" i="25"/>
  <c r="F37" i="25" s="1"/>
  <c r="G38" i="25"/>
  <c r="H38" i="25"/>
  <c r="I38" i="25" s="1"/>
  <c r="F39" i="25"/>
  <c r="H39" i="25"/>
  <c r="I39" i="25" s="1"/>
  <c r="F44" i="25"/>
  <c r="H44" i="25"/>
  <c r="H93" i="9"/>
  <c r="H119" i="9"/>
  <c r="H120" i="9"/>
  <c r="H18" i="9"/>
  <c r="H25" i="9"/>
  <c r="H26" i="9"/>
  <c r="H33" i="9"/>
  <c r="H35" i="9"/>
  <c r="H126" i="9"/>
  <c r="H127" i="9"/>
  <c r="H131" i="9"/>
  <c r="E187" i="9"/>
  <c r="G187" i="9"/>
  <c r="H14" i="10"/>
  <c r="H22" i="10"/>
  <c r="H23" i="10"/>
  <c r="H24" i="10"/>
  <c r="H29" i="10"/>
  <c r="H30" i="10"/>
  <c r="D40" i="20"/>
  <c r="H10" i="11"/>
  <c r="H14" i="11"/>
  <c r="E22" i="11"/>
  <c r="H29" i="11"/>
  <c r="F35" i="11"/>
  <c r="G35" i="11"/>
  <c r="H12" i="4"/>
  <c r="E23" i="4"/>
  <c r="F17" i="4"/>
  <c r="G23" i="4"/>
  <c r="G17" i="4"/>
  <c r="E18" i="4"/>
  <c r="F18" i="4"/>
  <c r="G18" i="4"/>
  <c r="H14" i="5"/>
  <c r="H20" i="5"/>
  <c r="H23" i="5"/>
  <c r="H25" i="5"/>
  <c r="H30" i="5"/>
  <c r="H43" i="5"/>
  <c r="H44" i="5"/>
  <c r="H45" i="5"/>
  <c r="H46" i="5"/>
  <c r="H47" i="5"/>
  <c r="E57" i="5"/>
  <c r="F52" i="5"/>
  <c r="D23" i="20" s="1"/>
  <c r="H77" i="54"/>
  <c r="H78" i="54"/>
  <c r="H84" i="54"/>
  <c r="H86" i="54"/>
  <c r="H89" i="54"/>
  <c r="H90" i="54"/>
  <c r="H96" i="54"/>
  <c r="H97" i="54"/>
  <c r="H106" i="54"/>
  <c r="H110" i="54"/>
  <c r="H113" i="54"/>
  <c r="H120" i="54"/>
  <c r="H123" i="54"/>
  <c r="H124" i="54"/>
  <c r="H127" i="54"/>
  <c r="H130" i="54"/>
  <c r="H131" i="54"/>
  <c r="H136" i="54"/>
  <c r="H139" i="54"/>
  <c r="H140" i="54"/>
  <c r="H141" i="54"/>
  <c r="H142" i="54"/>
  <c r="H143" i="54"/>
  <c r="H145" i="54"/>
  <c r="H147" i="54"/>
  <c r="H150" i="54"/>
  <c r="H151" i="54"/>
  <c r="H157" i="54"/>
  <c r="H158" i="54"/>
  <c r="H161" i="54"/>
  <c r="H162" i="54"/>
  <c r="H163" i="54"/>
  <c r="H168" i="54"/>
  <c r="H169" i="54"/>
  <c r="H173" i="54"/>
  <c r="H175" i="54"/>
  <c r="H176" i="54"/>
  <c r="H178" i="54"/>
  <c r="H183" i="54"/>
  <c r="H191" i="54"/>
  <c r="H194" i="54"/>
  <c r="H10" i="52"/>
  <c r="H38" i="52"/>
  <c r="H76" i="54"/>
  <c r="H87" i="54"/>
  <c r="H95" i="54"/>
  <c r="H72" i="52"/>
  <c r="H244" i="54"/>
  <c r="H53" i="52"/>
  <c r="D19" i="20" l="1"/>
  <c r="D281" i="20" s="1"/>
  <c r="F242" i="54"/>
  <c r="E19" i="20"/>
  <c r="G242" i="54"/>
  <c r="G241" i="54" s="1"/>
  <c r="C19" i="20"/>
  <c r="C296" i="20" s="1"/>
  <c r="I289" i="20"/>
  <c r="G289" i="20"/>
  <c r="G291" i="20"/>
  <c r="H289" i="20"/>
  <c r="I291" i="20"/>
  <c r="H291" i="20"/>
  <c r="O290" i="20"/>
  <c r="O291" i="20" s="1"/>
  <c r="I62" i="20"/>
  <c r="H62" i="20"/>
  <c r="H98" i="20"/>
  <c r="H85" i="20"/>
  <c r="G98" i="20"/>
  <c r="G62" i="20"/>
  <c r="G37" i="25"/>
  <c r="H29" i="49"/>
  <c r="G34" i="49"/>
  <c r="H34" i="49" s="1"/>
  <c r="K1234" i="21"/>
  <c r="F1224" i="21" s="1"/>
  <c r="G44" i="25"/>
  <c r="I44" i="25" s="1"/>
  <c r="H37" i="25"/>
  <c r="I37" i="25" s="1"/>
  <c r="H17" i="25"/>
  <c r="I17" i="25" s="1"/>
  <c r="M1027" i="21"/>
  <c r="M1228" i="21" s="1"/>
  <c r="M764" i="21"/>
  <c r="M1230" i="21" s="1"/>
  <c r="H30" i="49"/>
  <c r="M1214" i="21"/>
  <c r="M1232" i="21" s="1"/>
  <c r="I1175" i="21"/>
  <c r="L1027" i="21"/>
  <c r="L1228" i="21" s="1"/>
  <c r="L1234" i="21" s="1"/>
  <c r="G1224" i="21" s="1"/>
  <c r="I560" i="21"/>
  <c r="F65" i="29"/>
  <c r="H65" i="29" s="1"/>
  <c r="G47" i="27"/>
  <c r="H47" i="27" s="1"/>
  <c r="G27" i="49"/>
  <c r="H27" i="49" s="1"/>
  <c r="E35" i="11"/>
  <c r="E40" i="11"/>
  <c r="T48" i="20"/>
  <c r="G52" i="5"/>
  <c r="E23" i="20" s="1"/>
  <c r="F23" i="20" s="1"/>
  <c r="S47" i="20"/>
  <c r="R48" i="20"/>
  <c r="R47" i="20"/>
  <c r="K51" i="20"/>
  <c r="M51" i="20"/>
  <c r="L51" i="20"/>
  <c r="L537" i="7"/>
  <c r="E47" i="20"/>
  <c r="C47" i="20"/>
  <c r="K537" i="7"/>
  <c r="F23" i="4"/>
  <c r="E17" i="4"/>
  <c r="S48" i="20"/>
  <c r="R150" i="20"/>
  <c r="F125" i="20"/>
  <c r="E40" i="20"/>
  <c r="F40" i="20" s="1"/>
  <c r="F33" i="20"/>
  <c r="H35" i="11"/>
  <c r="H30" i="11"/>
  <c r="F40" i="11"/>
  <c r="H22" i="11"/>
  <c r="G40" i="11"/>
  <c r="H17" i="4"/>
  <c r="G16" i="4"/>
  <c r="H13" i="4"/>
  <c r="F16" i="4"/>
  <c r="H16" i="4" s="1"/>
  <c r="E52" i="5"/>
  <c r="H243" i="54"/>
  <c r="H246" i="54"/>
  <c r="H75" i="52"/>
  <c r="H294" i="20"/>
  <c r="I294" i="20"/>
  <c r="F101" i="20"/>
  <c r="E99" i="20"/>
  <c r="F274" i="20"/>
  <c r="F89" i="20"/>
  <c r="E104" i="20"/>
  <c r="D26" i="20"/>
  <c r="F108" i="20"/>
  <c r="F100" i="20"/>
  <c r="E26" i="20"/>
  <c r="F26" i="20" s="1"/>
  <c r="F55" i="20"/>
  <c r="F95" i="20"/>
  <c r="C7" i="20"/>
  <c r="D99" i="20"/>
  <c r="C99" i="20"/>
  <c r="D104" i="20"/>
  <c r="F12" i="20"/>
  <c r="F106" i="20"/>
  <c r="C239" i="20"/>
  <c r="E239" i="20"/>
  <c r="E214" i="20"/>
  <c r="C225" i="20"/>
  <c r="F215" i="20"/>
  <c r="D239" i="20"/>
  <c r="D214" i="20"/>
  <c r="C230" i="20"/>
  <c r="D225" i="20"/>
  <c r="E225" i="20"/>
  <c r="F226" i="20"/>
  <c r="F210" i="20"/>
  <c r="C214" i="20"/>
  <c r="G209" i="20"/>
  <c r="E209" i="20"/>
  <c r="I230" i="20"/>
  <c r="E230" i="20"/>
  <c r="D209" i="20"/>
  <c r="D230" i="20"/>
  <c r="D204" i="20"/>
  <c r="C199" i="20"/>
  <c r="C209" i="20"/>
  <c r="I209" i="20"/>
  <c r="D199" i="20"/>
  <c r="C204" i="20"/>
  <c r="E199" i="20"/>
  <c r="E204" i="20"/>
  <c r="F200" i="20"/>
  <c r="D181" i="20"/>
  <c r="F183" i="20"/>
  <c r="C186" i="20"/>
  <c r="D186" i="20"/>
  <c r="E186" i="20"/>
  <c r="C181" i="20"/>
  <c r="E181" i="20"/>
  <c r="I159" i="20"/>
  <c r="G159" i="20"/>
  <c r="F161" i="20"/>
  <c r="E159" i="20"/>
  <c r="F159" i="20" s="1"/>
  <c r="H159" i="20"/>
  <c r="H302" i="20"/>
  <c r="H37" i="7"/>
  <c r="F530" i="7"/>
  <c r="H20" i="7"/>
  <c r="H272" i="7"/>
  <c r="H271" i="7"/>
  <c r="E525" i="7"/>
  <c r="H59" i="7"/>
  <c r="C74" i="20"/>
  <c r="E536" i="7"/>
  <c r="F77" i="20"/>
  <c r="D79" i="20"/>
  <c r="H533" i="7"/>
  <c r="F82" i="20"/>
  <c r="C79" i="20"/>
  <c r="H539" i="7"/>
  <c r="H62" i="7"/>
  <c r="F130" i="20"/>
  <c r="H45" i="9"/>
  <c r="D46" i="20"/>
  <c r="H36" i="9"/>
  <c r="G57" i="5"/>
  <c r="H48" i="5"/>
  <c r="F57" i="5"/>
  <c r="H31" i="5"/>
  <c r="F51" i="5"/>
  <c r="D22" i="20" s="1"/>
  <c r="F22" i="20" s="1"/>
  <c r="D7" i="20"/>
  <c r="F195" i="20"/>
  <c r="C194" i="20"/>
  <c r="D194" i="20"/>
  <c r="G194" i="20"/>
  <c r="I194" i="20"/>
  <c r="E194" i="20"/>
  <c r="H194" i="20"/>
  <c r="I302" i="20"/>
  <c r="H40" i="8"/>
  <c r="F220" i="20"/>
  <c r="E219" i="20"/>
  <c r="D219" i="20"/>
  <c r="C219" i="20"/>
  <c r="S49" i="20" l="1"/>
  <c r="E50" i="5"/>
  <c r="C23" i="20"/>
  <c r="C292" i="20"/>
  <c r="C13" i="31" s="1"/>
  <c r="G292" i="20"/>
  <c r="G295" i="20" s="1"/>
  <c r="G297" i="20" s="1"/>
  <c r="G310" i="20" s="1"/>
  <c r="D292" i="20"/>
  <c r="T49" i="20"/>
  <c r="F19" i="20"/>
  <c r="H292" i="20"/>
  <c r="R153" i="20"/>
  <c r="C70" i="20"/>
  <c r="C69" i="20" s="1"/>
  <c r="C62" i="20" s="1"/>
  <c r="H280" i="20"/>
  <c r="H282" i="20" s="1"/>
  <c r="R54" i="20"/>
  <c r="H242" i="54"/>
  <c r="E15" i="20"/>
  <c r="E281" i="20"/>
  <c r="F281" i="20" s="1"/>
  <c r="E296" i="20"/>
  <c r="E17" i="31" s="1"/>
  <c r="C15" i="20"/>
  <c r="C14" i="20" s="1"/>
  <c r="D15" i="20"/>
  <c r="D14" i="20" s="1"/>
  <c r="D13" i="20" s="1"/>
  <c r="D296" i="20"/>
  <c r="D17" i="31" s="1"/>
  <c r="E292" i="20"/>
  <c r="E13" i="31" s="1"/>
  <c r="I280" i="20"/>
  <c r="I282" i="20" s="1"/>
  <c r="I292" i="20"/>
  <c r="I295" i="20" s="1"/>
  <c r="P290" i="20"/>
  <c r="P291" i="20" s="1"/>
  <c r="G280" i="20"/>
  <c r="K270" i="20" s="1"/>
  <c r="F204" i="20"/>
  <c r="D98" i="20"/>
  <c r="E98" i="20"/>
  <c r="H133" i="8"/>
  <c r="C281" i="20"/>
  <c r="C17" i="31"/>
  <c r="R49" i="20"/>
  <c r="M1234" i="21"/>
  <c r="H1224" i="21" s="1"/>
  <c r="I1224" i="21" s="1"/>
  <c r="H60" i="10"/>
  <c r="H36" i="10"/>
  <c r="E33" i="11"/>
  <c r="C31" i="20"/>
  <c r="M109" i="20"/>
  <c r="K109" i="20"/>
  <c r="T47" i="20"/>
  <c r="H295" i="20"/>
  <c r="H297" i="20" s="1"/>
  <c r="H310" i="20" s="1"/>
  <c r="D13" i="31"/>
  <c r="H52" i="10"/>
  <c r="C302" i="20"/>
  <c r="C30" i="31" s="1"/>
  <c r="L109" i="20"/>
  <c r="M537" i="7"/>
  <c r="H40" i="11"/>
  <c r="E16" i="4"/>
  <c r="C26" i="20"/>
  <c r="R46" i="20"/>
  <c r="R53" i="20" s="1"/>
  <c r="C300" i="20" s="1"/>
  <c r="S54" i="20"/>
  <c r="T54" i="20"/>
  <c r="F239" i="20"/>
  <c r="C111" i="20"/>
  <c r="C110" i="20" s="1"/>
  <c r="D86" i="20"/>
  <c r="C277" i="20"/>
  <c r="H141" i="8"/>
  <c r="D31" i="20"/>
  <c r="F33" i="11"/>
  <c r="H34" i="11"/>
  <c r="G33" i="11"/>
  <c r="H57" i="5"/>
  <c r="D294" i="20"/>
  <c r="D15" i="31" s="1"/>
  <c r="C38" i="20"/>
  <c r="G302" i="20"/>
  <c r="F104" i="20"/>
  <c r="F99" i="20"/>
  <c r="F225" i="20"/>
  <c r="F214" i="20"/>
  <c r="F209" i="20"/>
  <c r="F199" i="20"/>
  <c r="F194" i="20"/>
  <c r="F181" i="20"/>
  <c r="F186" i="20"/>
  <c r="D74" i="20"/>
  <c r="J543" i="7"/>
  <c r="J539" i="7" s="1"/>
  <c r="H233" i="7"/>
  <c r="H527" i="7"/>
  <c r="G525" i="7"/>
  <c r="E70" i="20" s="1"/>
  <c r="T112" i="20" s="1"/>
  <c r="E79" i="20"/>
  <c r="F79" i="20" s="1"/>
  <c r="G536" i="7"/>
  <c r="C104" i="20"/>
  <c r="C98" i="20" s="1"/>
  <c r="F135" i="20"/>
  <c r="D277" i="20"/>
  <c r="E46" i="20"/>
  <c r="H185" i="9"/>
  <c r="C46" i="20"/>
  <c r="D47" i="20"/>
  <c r="D45" i="20" s="1"/>
  <c r="D44" i="20" s="1"/>
  <c r="H187" i="9"/>
  <c r="H53" i="10"/>
  <c r="E38" i="20"/>
  <c r="D38" i="20"/>
  <c r="G50" i="5"/>
  <c r="H52" i="5"/>
  <c r="F50" i="5"/>
  <c r="H51" i="5"/>
  <c r="F8" i="20"/>
  <c r="E7" i="20"/>
  <c r="F196" i="20"/>
  <c r="G301" i="20"/>
  <c r="E86" i="20"/>
  <c r="H50" i="7"/>
  <c r="F219" i="20"/>
  <c r="E14" i="20" l="1"/>
  <c r="F14" i="20" s="1"/>
  <c r="F15" i="20"/>
  <c r="T105" i="20"/>
  <c r="R112" i="20"/>
  <c r="R105" i="20"/>
  <c r="H241" i="54"/>
  <c r="S52" i="20"/>
  <c r="D299" i="20" s="1"/>
  <c r="E302" i="20"/>
  <c r="E30" i="31" s="1"/>
  <c r="C45" i="20"/>
  <c r="C44" i="20" s="1"/>
  <c r="R52" i="20"/>
  <c r="E45" i="20"/>
  <c r="F45" i="20" s="1"/>
  <c r="T52" i="20"/>
  <c r="E299" i="20" s="1"/>
  <c r="D37" i="20"/>
  <c r="E37" i="20"/>
  <c r="E36" i="20" s="1"/>
  <c r="C37" i="20"/>
  <c r="G282" i="20"/>
  <c r="E545" i="7"/>
  <c r="T46" i="20"/>
  <c r="T53" i="20" s="1"/>
  <c r="E300" i="20" s="1"/>
  <c r="I297" i="20"/>
  <c r="I310" i="20" s="1"/>
  <c r="D302" i="20"/>
  <c r="D30" i="31" s="1"/>
  <c r="S46" i="20"/>
  <c r="S53" i="20" s="1"/>
  <c r="D300" i="20" s="1"/>
  <c r="S44" i="20"/>
  <c r="C293" i="20"/>
  <c r="C14" i="31" s="1"/>
  <c r="G303" i="20"/>
  <c r="C21" i="20"/>
  <c r="F72" i="20"/>
  <c r="E134" i="20"/>
  <c r="H33" i="11"/>
  <c r="F32" i="20"/>
  <c r="E31" i="20"/>
  <c r="F31" i="20" s="1"/>
  <c r="H50" i="5"/>
  <c r="I301" i="20"/>
  <c r="I303" i="20" s="1"/>
  <c r="F17" i="31"/>
  <c r="C127" i="20"/>
  <c r="C121" i="20" s="1"/>
  <c r="F7" i="20"/>
  <c r="D293" i="20"/>
  <c r="D14" i="31" s="1"/>
  <c r="F98" i="20"/>
  <c r="H301" i="20"/>
  <c r="H303" i="20" s="1"/>
  <c r="G530" i="7"/>
  <c r="H530" i="7" s="1"/>
  <c r="H536" i="7"/>
  <c r="G524" i="7"/>
  <c r="H525" i="7"/>
  <c r="E69" i="20"/>
  <c r="D69" i="20"/>
  <c r="F524" i="7"/>
  <c r="E74" i="20"/>
  <c r="F74" i="20" s="1"/>
  <c r="D127" i="20"/>
  <c r="D121" i="20" s="1"/>
  <c r="F94" i="20"/>
  <c r="E294" i="20"/>
  <c r="E15" i="31" s="1"/>
  <c r="F272" i="20"/>
  <c r="F47" i="20"/>
  <c r="F46" i="20"/>
  <c r="F38" i="20"/>
  <c r="E21" i="20"/>
  <c r="D21" i="20"/>
  <c r="F87" i="20"/>
  <c r="F53" i="20"/>
  <c r="E277" i="20"/>
  <c r="F278" i="20"/>
  <c r="E13" i="20" l="1"/>
  <c r="C299" i="20"/>
  <c r="C27" i="31" s="1"/>
  <c r="F21" i="20"/>
  <c r="E44" i="20"/>
  <c r="L543" i="7"/>
  <c r="L539" i="7" s="1"/>
  <c r="F545" i="7"/>
  <c r="K543" i="7"/>
  <c r="K539" i="7" s="1"/>
  <c r="F37" i="20"/>
  <c r="C36" i="20"/>
  <c r="D36" i="20"/>
  <c r="F36" i="20" s="1"/>
  <c r="D62" i="20"/>
  <c r="S51" i="20"/>
  <c r="F69" i="20"/>
  <c r="E62" i="20"/>
  <c r="G545" i="7"/>
  <c r="E28" i="31"/>
  <c r="F30" i="31"/>
  <c r="R44" i="20"/>
  <c r="S55" i="20"/>
  <c r="C134" i="20"/>
  <c r="C289" i="20" s="1"/>
  <c r="R55" i="20"/>
  <c r="D111" i="20"/>
  <c r="D110" i="20" s="1"/>
  <c r="F15" i="31"/>
  <c r="F136" i="20"/>
  <c r="D134" i="20"/>
  <c r="F44" i="20"/>
  <c r="E293" i="20"/>
  <c r="E14" i="31" s="1"/>
  <c r="F51" i="20"/>
  <c r="F129" i="20"/>
  <c r="F123" i="20"/>
  <c r="H524" i="7"/>
  <c r="F70" i="20"/>
  <c r="E127" i="20"/>
  <c r="E121" i="20" s="1"/>
  <c r="E111" i="20"/>
  <c r="E110" i="20" s="1"/>
  <c r="F112" i="20"/>
  <c r="C92" i="20"/>
  <c r="E92" i="20"/>
  <c r="E85" i="20" s="1"/>
  <c r="F86" i="20"/>
  <c r="F64" i="20"/>
  <c r="F13" i="31"/>
  <c r="F277" i="20"/>
  <c r="H184" i="54"/>
  <c r="E289" i="20" l="1"/>
  <c r="D289" i="20"/>
  <c r="D10" i="31" s="1"/>
  <c r="C85" i="20"/>
  <c r="R111" i="20" s="1"/>
  <c r="H545" i="7"/>
  <c r="C28" i="31"/>
  <c r="C29" i="31" s="1"/>
  <c r="C10" i="31"/>
  <c r="T115" i="20"/>
  <c r="R115" i="20"/>
  <c r="D28" i="31"/>
  <c r="F111" i="20"/>
  <c r="T44" i="20"/>
  <c r="T51" i="20" s="1"/>
  <c r="F14" i="31"/>
  <c r="F134" i="20"/>
  <c r="F122" i="20"/>
  <c r="F127" i="20"/>
  <c r="H250" i="54"/>
  <c r="C31" i="31" l="1"/>
  <c r="T111" i="20"/>
  <c r="C301" i="20"/>
  <c r="C303" i="20" s="1"/>
  <c r="F110" i="20"/>
  <c r="D92" i="20"/>
  <c r="F93" i="20"/>
  <c r="F121" i="20"/>
  <c r="F62" i="20"/>
  <c r="D85" i="20" l="1"/>
  <c r="S115" i="20"/>
  <c r="T55" i="20"/>
  <c r="F13" i="20"/>
  <c r="F92" i="20"/>
  <c r="F28" i="31"/>
  <c r="S111" i="20" l="1"/>
  <c r="E10" i="31"/>
  <c r="F85" i="20"/>
  <c r="F10" i="31" l="1"/>
  <c r="H213" i="54" l="1"/>
  <c r="H212" i="54"/>
  <c r="E213" i="54" l="1"/>
  <c r="E235" i="54" l="1"/>
  <c r="H52" i="8"/>
  <c r="E161" i="247"/>
  <c r="G131" i="247"/>
  <c r="F131" i="247"/>
  <c r="F161" i="247" s="1"/>
  <c r="C20" i="20" l="1"/>
  <c r="C13" i="20" s="1"/>
  <c r="G160" i="247"/>
  <c r="H161" i="247"/>
  <c r="F160" i="247"/>
  <c r="F168" i="247" s="1"/>
  <c r="E160" i="247"/>
  <c r="E168" i="247" s="1"/>
  <c r="C153" i="20"/>
  <c r="C291" i="20" s="1"/>
  <c r="C290" i="20" l="1"/>
  <c r="C11" i="31" s="1"/>
  <c r="R50" i="20"/>
  <c r="R51" i="20" s="1"/>
  <c r="C12" i="31"/>
  <c r="C146" i="20"/>
  <c r="D153" i="20"/>
  <c r="G168" i="247"/>
  <c r="H168" i="247" s="1"/>
  <c r="H160" i="247"/>
  <c r="E153" i="20"/>
  <c r="E291" i="20" s="1"/>
  <c r="F154" i="20"/>
  <c r="C295" i="20" l="1"/>
  <c r="C297" i="20" s="1"/>
  <c r="C310" i="20" s="1"/>
  <c r="C16" i="31"/>
  <c r="C18" i="31" s="1"/>
  <c r="E12" i="31"/>
  <c r="E295" i="20"/>
  <c r="E297" i="20" s="1"/>
  <c r="E310" i="20" s="1"/>
  <c r="C280" i="20"/>
  <c r="C282" i="20" s="1"/>
  <c r="D146" i="20"/>
  <c r="D280" i="20" s="1"/>
  <c r="D291" i="20"/>
  <c r="E146" i="20"/>
  <c r="E280" i="20" s="1"/>
  <c r="E282" i="20" s="1"/>
  <c r="T158" i="20"/>
  <c r="F153" i="20"/>
  <c r="D295" i="20" l="1"/>
  <c r="D297" i="20" s="1"/>
  <c r="D310" i="20" s="1"/>
  <c r="D12" i="31"/>
  <c r="D16" i="31" s="1"/>
  <c r="D18" i="31" s="1"/>
  <c r="E16" i="31"/>
  <c r="F146" i="20"/>
  <c r="E27" i="31"/>
  <c r="E29" i="31" s="1"/>
  <c r="E301" i="20"/>
  <c r="E303" i="20" s="1"/>
  <c r="D301" i="20"/>
  <c r="D303" i="20" s="1"/>
  <c r="D27" i="31"/>
  <c r="D29" i="31" l="1"/>
  <c r="D31" i="31" s="1"/>
  <c r="F12" i="31"/>
  <c r="E18" i="31"/>
  <c r="F18" i="31" s="1"/>
  <c r="F16" i="31"/>
  <c r="F27" i="31"/>
  <c r="D282" i="20"/>
  <c r="F282" i="20" s="1"/>
  <c r="F280" i="20"/>
  <c r="E31" i="31" l="1"/>
  <c r="F31" i="31" s="1"/>
  <c r="F29" i="31"/>
  <c r="I92" i="17"/>
  <c r="I91" i="17"/>
  <c r="G95" i="17"/>
  <c r="I95" i="17" s="1"/>
  <c r="S95" i="17" l="1"/>
  <c r="I532" i="17"/>
  <c r="S534" i="17"/>
  <c r="I534" i="17" l="1"/>
  <c r="I527" i="17"/>
  <c r="T534" i="17"/>
  <c r="T2265" i="17" s="1"/>
  <c r="T2268" i="17" s="1"/>
  <c r="T2278" i="17" l="1"/>
  <c r="T2285" i="17"/>
  <c r="I894" i="17"/>
  <c r="G893" i="17"/>
  <c r="I893" i="17" l="1"/>
  <c r="G897" i="17"/>
  <c r="I887" i="17"/>
  <c r="I897" i="17" l="1"/>
  <c r="S897" i="17"/>
  <c r="S2265" i="17" s="1"/>
  <c r="S2268" i="17" s="1"/>
  <c r="S2278" i="17" s="1"/>
  <c r="I732" i="250"/>
  <c r="I733" i="250"/>
  <c r="G731" i="250"/>
  <c r="I731" i="250" s="1"/>
  <c r="G735" i="250" l="1"/>
  <c r="S735" i="250" l="1"/>
  <c r="S1173" i="250" s="1"/>
  <c r="T1175" i="250" s="1"/>
  <c r="I735" i="250"/>
</calcChain>
</file>

<file path=xl/comments1.xml><?xml version="1.0" encoding="utf-8"?>
<comments xmlns="http://schemas.openxmlformats.org/spreadsheetml/2006/main">
  <authors>
    <author>Ing. Alice Hradilová</author>
  </authors>
  <commentList>
    <comment ref="E27" authorId="0" shapeId="0">
      <text>
        <r>
          <rPr>
            <sz val="8"/>
            <color indexed="81"/>
            <rFont val="Tahoma"/>
            <family val="2"/>
            <charset val="238"/>
          </rPr>
          <t xml:space="preserve">běžné výdaje z fin - konsolidace ORJ 07
</t>
        </r>
      </text>
    </comment>
  </commentList>
</comments>
</file>

<file path=xl/comments2.xml><?xml version="1.0" encoding="utf-8"?>
<comments xmlns="http://schemas.openxmlformats.org/spreadsheetml/2006/main">
  <authors>
    <author>Hradilová Alice</author>
  </authors>
  <commentList>
    <comment ref="G181" authorId="0" shape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3.xml><?xml version="1.0" encoding="utf-8"?>
<comments xmlns="http://schemas.openxmlformats.org/spreadsheetml/2006/main">
  <authors>
    <author>Hradilová Alice</author>
  </authors>
  <commentList>
    <comment ref="D57" authorId="0" shapeId="0">
      <text>
        <r>
          <rPr>
            <b/>
            <sz val="9"/>
            <color indexed="81"/>
            <rFont val="Tahoma"/>
            <family val="2"/>
            <charset val="238"/>
          </rPr>
          <t>OLU Paseka 1700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<sst xmlns="http://schemas.openxmlformats.org/spreadsheetml/2006/main" count="19854" uniqueCount="2036">
  <si>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</si>
  <si>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</si>
  <si>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</si>
  <si>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</si>
  <si>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</si>
  <si>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</si>
  <si>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</si>
  <si>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</si>
  <si>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</si>
  <si>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</si>
  <si>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</si>
  <si>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</si>
  <si>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</si>
  <si>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ZZS OK, p.o. - Zateplení budov v Olomouci, Hněvotínská ul.</t>
  </si>
  <si>
    <t>ZZS OK, p.o. - Zateplení budov  Šumperk</t>
  </si>
  <si>
    <t>SMN a.s. - o.z. Nem. PV-  Dispoziční úpravy 6. NP polikliniky</t>
  </si>
  <si>
    <t>SMN a.s. - o.z. Nem. PV - Parkoviště v areálu nemocnice</t>
  </si>
  <si>
    <t>nájemné PO</t>
  </si>
  <si>
    <t>MŠMT - přímé nákl.na vzdělání</t>
  </si>
  <si>
    <t>III/4436, III/4435, I/35 Olomouc - okružní křižovatka</t>
  </si>
  <si>
    <t>OA, Mohelnice - odloučené pracoviště Olomoucká 41 - Vzduchotechnika ve školní kuchyni</t>
  </si>
  <si>
    <t>Střední škola sociální péče a služeb, Zábřeh - Kotelna</t>
  </si>
  <si>
    <t>Základní škola a Dětský domov Zábřeh- Rekonstrukce kuchyně na dětském domově</t>
  </si>
  <si>
    <t>DD a Školní jídelna, Olomouc, U Sportovní haly 1a - Oprava pokojů a bytových jader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</si>
  <si>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</si>
  <si>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</si>
  <si>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</si>
  <si>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</si>
  <si>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</si>
  <si>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</si>
  <si>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</si>
  <si>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</si>
  <si>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 xml:space="preserve">99) Fond na podporu výstavby a obnovy vodohospodářské infrastruktury na území Olomouckého kraje </t>
  </si>
  <si>
    <t xml:space="preserve">199) Fond sociálních potřeb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</si>
  <si>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</si>
  <si>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</si>
  <si>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</si>
  <si>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</si>
  <si>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</si>
  <si>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</si>
  <si>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</si>
  <si>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</si>
  <si>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</si>
  <si>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- 1704</t>
  </si>
  <si>
    <t>8=7/6</t>
  </si>
  <si>
    <t>podpora romských žáků stř.škol</t>
  </si>
  <si>
    <t>a) dle oblastí výdajů</t>
  </si>
  <si>
    <t xml:space="preserve">Výdaje Olomouckého kraje celkem  </t>
  </si>
  <si>
    <t xml:space="preserve">b) dle druhu výdajů </t>
  </si>
  <si>
    <t>5 = 4 / 3</t>
  </si>
  <si>
    <t>Inv.transfery občanským sdružením</t>
  </si>
  <si>
    <t>provozní příspěvky zřízeným PO</t>
  </si>
  <si>
    <t>Sociální služby pro seniory Olomouc</t>
  </si>
  <si>
    <t>Sociální služby pro seniory Olomouc celkem</t>
  </si>
  <si>
    <t>příspěvek na provoz-mzdové náklady</t>
  </si>
  <si>
    <t>SMN a.s. - o.z. Nem. Šternberk-Rekonstrukce výtahu - pavilon SVLS</t>
  </si>
  <si>
    <t>SMN a.s. - o.z. Nem. Šternberk- Stavební úprava observačního boxu - dětské odd.</t>
  </si>
  <si>
    <t>Střední odborná škola, Šumperk, Zemědělská 3- Výměna výtahu</t>
  </si>
  <si>
    <t xml:space="preserve">SOŠ železniční, stavební a památkové péče a SOU, Šumperk - Výměna oken </t>
  </si>
  <si>
    <t>SOŠ železniční, stavební a památkové péče a SOU, Šumperk - odloučené pracoviště Hanácká , Šumperk - Výměna oken</t>
  </si>
  <si>
    <t>Realizace energeticky úsporných opatření - Obchodní akademie Přerov</t>
  </si>
  <si>
    <t>ORG 100463</t>
  </si>
  <si>
    <t>Realizace energeticky úsporných opatření - Gymnázium Jeseník</t>
  </si>
  <si>
    <t>ORG 100465</t>
  </si>
  <si>
    <t>Základní škola, Fučíkova 312, Jeseník</t>
  </si>
  <si>
    <t>ORJ - 14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</si>
  <si>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</si>
  <si>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</si>
  <si>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</si>
  <si>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</si>
  <si>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</si>
  <si>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</si>
  <si>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</si>
  <si>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</si>
  <si>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</si>
  <si>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</si>
  <si>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</si>
  <si>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</si>
  <si>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</si>
  <si>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</si>
  <si>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</si>
  <si>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</si>
  <si>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</si>
  <si>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</si>
  <si>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Domov "Na Zámku" (Nezamyslice) - rekonstrukce venkovních komunikací</t>
  </si>
  <si>
    <t>Komentář:</t>
  </si>
  <si>
    <t>Dětský domov a Školní jídelna, Přerov - Stavební úpravy patra internátu</t>
  </si>
  <si>
    <t>SOŠ železniční, stavební a památkové péče a SOU, Šumperk -Stavební úpravy budovy "zámeček"</t>
  </si>
  <si>
    <t>SŠ technická a obchodní, Olomouc - Elektroinstalace v budově školy.</t>
  </si>
  <si>
    <t>Základní škola Šternberk - Sociální zařízení</t>
  </si>
  <si>
    <t>ORG 100575</t>
  </si>
  <si>
    <t>DDM Olomouc - Zabezpečení statiky objektu mikropiloty</t>
  </si>
  <si>
    <t>SŠ technická a obchodní, Olomouc -Výměna dlažby</t>
  </si>
  <si>
    <t>ZŠ a MŠ Hranice, Nová 1820 - Multifunkční sportovní hřiště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</si>
  <si>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</si>
  <si>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</si>
  <si>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</si>
  <si>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</si>
  <si>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</si>
  <si>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</si>
  <si>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</si>
  <si>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</si>
  <si>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</si>
  <si>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</si>
  <si>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</si>
  <si>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</si>
  <si>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</si>
  <si>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</si>
  <si>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</si>
  <si>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</si>
  <si>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</si>
  <si>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</si>
  <si>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</si>
  <si>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</si>
  <si>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</si>
  <si>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</si>
  <si>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</si>
  <si>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</si>
  <si>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Drobný hmotný dlouhodobý majetek</t>
  </si>
  <si>
    <t>Operační program Olomouckého kraje celkem</t>
  </si>
  <si>
    <t>Správa silnic Olomouckého kraje</t>
  </si>
  <si>
    <t>Příspěvková organizace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</si>
  <si>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</si>
  <si>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</si>
  <si>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</si>
  <si>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</si>
  <si>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</si>
  <si>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</si>
  <si>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</si>
  <si>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</si>
  <si>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</si>
  <si>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</si>
  <si>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 xml:space="preserve">Programové vybavení </t>
  </si>
  <si>
    <t>Výpočetní technika</t>
  </si>
  <si>
    <t>Obchodní akademie, Olomoucká 82, Mohelnice</t>
  </si>
  <si>
    <t>SZdrŠ, Vápenice 3, Prostějov</t>
  </si>
  <si>
    <t>SZdrŠ, Studentská 1095, Hranice</t>
  </si>
  <si>
    <t>SZdrŠ, Kladská 2, Šumperk</t>
  </si>
  <si>
    <t>Příspěvkové organizace celkem - provozní výdaje</t>
  </si>
  <si>
    <t>Rekonstrukce budovy v areálu staré nemocnice v Prostějově</t>
  </si>
  <si>
    <t>ORG 100071</t>
  </si>
  <si>
    <t>ZZS OK - vozové terminály</t>
  </si>
  <si>
    <t>ORJ - 07</t>
  </si>
  <si>
    <t>ZUŠ A.Dvořáka, Havlíčkova 643, Lipník</t>
  </si>
  <si>
    <t xml:space="preserve">Výdaje odboru životního prostředí a zemědělství </t>
  </si>
  <si>
    <t xml:space="preserve">Soukromé školy </t>
  </si>
  <si>
    <t>DDM, Tř. 17. listopadu 47, Olomouc</t>
  </si>
  <si>
    <t>Platy zaměstnanců v pracovním poměru</t>
  </si>
  <si>
    <t>RZ 807/05 - přesun na ORJ 199, § 6172, pol. 5164,5139</t>
  </si>
  <si>
    <t xml:space="preserve"> -účelové neinvestiční dotace</t>
  </si>
  <si>
    <t>SMN a.s. - o.z. Nem. PV - Stavební úpravy k CT</t>
  </si>
  <si>
    <t>Neinv.transfery nefin.podn.subj.-PO</t>
  </si>
  <si>
    <t>vedoucí odboru strategického rozvoje kraje</t>
  </si>
  <si>
    <t>Ing. Stanislav Losert</t>
  </si>
  <si>
    <t>program sociální prev.a prev.kriminality</t>
  </si>
  <si>
    <t>SMN a.s. - o.z. Nem. PR- Rekonstrukce 2 ks výtahů (LDN, Chirurgie)</t>
  </si>
  <si>
    <t>SMN a.s. - o.z. Nem. Šternberk - Výměna oken včetně žaluzií - pavilon SVLS</t>
  </si>
  <si>
    <t>Gymnázium J.Blahoslava a SŠ pedagogická, Denisova 3, Přerov</t>
  </si>
  <si>
    <t>Neinvestiční transfery občanským sdružením</t>
  </si>
  <si>
    <t>Neinvestiční transfery krajům</t>
  </si>
  <si>
    <t>Odbor ekonomický</t>
  </si>
  <si>
    <t>SPŠ a OA, Uničov - Kotelna</t>
  </si>
  <si>
    <t>ORG 100347</t>
  </si>
  <si>
    <t xml:space="preserve">Neinvestiční příspěvek zřízeným PO </t>
  </si>
  <si>
    <t>Knihy, účební pomůcky a tisk</t>
  </si>
  <si>
    <t>63) GG - Podpora nabídky dalšího vzdělávání Olomouckého kraje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</si>
  <si>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</si>
  <si>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</si>
  <si>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</si>
  <si>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</si>
  <si>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</si>
  <si>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</si>
  <si>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Investiční transfery obcím</t>
  </si>
  <si>
    <t>Ostatní výdaje</t>
  </si>
  <si>
    <t>Vincentinum-poskytovatel soc.služeb Šternberk celkem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</si>
  <si>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</si>
  <si>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</si>
  <si>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</si>
  <si>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</si>
  <si>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</si>
  <si>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</si>
  <si>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</si>
  <si>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</si>
  <si>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</si>
  <si>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</si>
  <si>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</si>
  <si>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</si>
  <si>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Platby zaměstnanců v pracovním poměru</t>
  </si>
  <si>
    <t>Nákup materiálu jinde nezařazeného</t>
  </si>
  <si>
    <t>Kvalitnější vzdělávání řemeslníků na SŠP - nadstavba učebnového pavilonu</t>
  </si>
  <si>
    <t>RZ 301/05 - přesun z ORJ 199, § 6113, pol. 5499</t>
  </si>
  <si>
    <t>Vypořádání staveb po jejich dokončení z minul. Let - výkupy pozemků a jiné</t>
  </si>
  <si>
    <t>II/367 Bedihošť - Kojetín</t>
  </si>
  <si>
    <t>III/4335 III/43325 Měrovice nad Hanou - průtah, 3. etapa</t>
  </si>
  <si>
    <t>III/37745 Otaslavice, most ev.č. 37745-2</t>
  </si>
  <si>
    <t>III/44311 Dolany, most ev.č.44311-2</t>
  </si>
  <si>
    <t>Silnice III/4537 Vlčice – Bernartice, oprava povodňových škod</t>
  </si>
  <si>
    <t>Silnice III/4539 Skorošice – Kobylá, oprava povodňových škod</t>
  </si>
  <si>
    <t>SMN a.s. - o.z. Nemocnice Prostějov - 2 ks výtah - poliklinika, SVLS</t>
  </si>
  <si>
    <t>výstavba heliportu Jeseník - ZZS OK</t>
  </si>
  <si>
    <t>Drobný hm.dlouhodob.majetek</t>
  </si>
  <si>
    <t>Nemocnice Přerov - stravovací provoz</t>
  </si>
  <si>
    <t>OLÚ Moravský Beroun, p.o.- Evakuační schodiště Pavilonu 1</t>
  </si>
  <si>
    <t>SZPD Olomouc, p.o.- výměna oken a zateplení budovy Kojeneckého ústavu, U Dětského domova 269, Olomouc</t>
  </si>
  <si>
    <t>OLÚ Moravský Beroun, p.o.- Kanalizační přípojka Pavilonu 1</t>
  </si>
  <si>
    <t>RZ 385/05 - přesun na ORJ 99, § 2399, pol. 5909</t>
  </si>
  <si>
    <t>RZ 386/05 - přesun na ORJ 99, § 2321, pol. 6341</t>
  </si>
  <si>
    <t>RZ 873/05 - přesun na ORJ 99, § 2399, pol. 5909</t>
  </si>
  <si>
    <t>Obchodní akademie, Palackého 18, Prostějov</t>
  </si>
  <si>
    <t>Elektrická energie</t>
  </si>
  <si>
    <t>Pohonné hmoty a maziva</t>
  </si>
  <si>
    <t>Investiční dotace obcím</t>
  </si>
  <si>
    <t>Služby, školení a vzdělávání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</si>
  <si>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</si>
  <si>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</si>
  <si>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</si>
  <si>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</si>
  <si>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</si>
  <si>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</si>
  <si>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 xml:space="preserve">Domov důchodců a penzion Chválkovice - Stavební úpravy pro zřízení domova pro seniory </t>
  </si>
  <si>
    <t>Sociální služby pro seniory Olomouc - Stavební úpravy bytových jáder</t>
  </si>
  <si>
    <t>ORG - 1700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</si>
  <si>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</si>
  <si>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</si>
  <si>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</si>
  <si>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</si>
  <si>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</si>
  <si>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</si>
  <si>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</si>
  <si>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</si>
  <si>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Střední škola řezbářská, Nádražní 146, Tovačov</t>
  </si>
  <si>
    <t>SMN a.s. - o.z. Nemocnice Prostějov - Fasáda polikliniky</t>
  </si>
  <si>
    <t>SMN a.s. - o.z. Nemocnice Přerov - Studie centralizace laboratoří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</si>
  <si>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</si>
  <si>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</si>
  <si>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</si>
  <si>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</si>
  <si>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</si>
  <si>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</si>
  <si>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</si>
  <si>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</si>
  <si>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Mgr. Lenka Doleželová</t>
  </si>
  <si>
    <t>Mgr. Hana Kamasová</t>
  </si>
  <si>
    <t>vedoucí odboru investic a evropských programů</t>
  </si>
  <si>
    <t>Ing. Miroslav Kubín</t>
  </si>
  <si>
    <t>RZ 873/05 - přesun z ORJ 99, § 2399, pol. 6341</t>
  </si>
  <si>
    <t>Fond na podporu výstavby a obnovy vodohospodářské infrastruktury  celkem</t>
  </si>
  <si>
    <t>Výdaje odboru kultury a památkové péče</t>
  </si>
  <si>
    <t>číslo účtu: 2246872/0800</t>
  </si>
  <si>
    <t>46) SROP 3.3 - Partnerství pro rozvoj kraje - 2. část</t>
  </si>
  <si>
    <t>ORJ - 08</t>
  </si>
  <si>
    <t>Regionální letiště Přerov-převod na OMP</t>
  </si>
  <si>
    <t>Přestavba křižovatky před železničním přejezdem u obce Smržice</t>
  </si>
  <si>
    <t>Střední škola technická, Kouřilkova 8, Přerov</t>
  </si>
  <si>
    <t>DDM, Komenského  719/6, Litovel</t>
  </si>
  <si>
    <t>Odbor sociálních věcí</t>
  </si>
  <si>
    <t>Odbor kultury a památkové péče</t>
  </si>
  <si>
    <t>Odbor zdravotnictví</t>
  </si>
  <si>
    <t>Ing. Luděk Niče</t>
  </si>
  <si>
    <t>Správce:</t>
  </si>
  <si>
    <t>vedoucí kanceláře ředitele</t>
  </si>
  <si>
    <t>Enviromentální vzdělávání, výchova a osvěta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</si>
  <si>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</si>
  <si>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</si>
  <si>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</si>
  <si>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</si>
  <si>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</si>
  <si>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</si>
  <si>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</si>
  <si>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Teplá voda</t>
  </si>
  <si>
    <t>Domov pro seniory  Radkova Lhota</t>
  </si>
  <si>
    <t>Domov Větrný mlýn Skalička</t>
  </si>
  <si>
    <t>Domov Větrný mlýn Skalička celkem</t>
  </si>
  <si>
    <t xml:space="preserve">1)  Zastupitelé                         </t>
  </si>
  <si>
    <t>ORJ - 01</t>
  </si>
  <si>
    <t>Ostatní osobní výdaje</t>
  </si>
  <si>
    <t>posíleno:</t>
  </si>
  <si>
    <t>48) BIS RTD Podpora veřejného financování výzkumu a technologického rozvoje v regionech   (6. frame programme)</t>
  </si>
  <si>
    <t>Slovanské gymnázium, Tř.J. z Poděbrad 13, Olomouc</t>
  </si>
  <si>
    <t>Ing. Josef Veselský</t>
  </si>
  <si>
    <t>Středisko pečovatelské služby Jeseník celkem</t>
  </si>
  <si>
    <t>Domov důchodců Hrubá Voda</t>
  </si>
  <si>
    <t>SPŠ stavební, Komenského sady 257, Lipník n.B.</t>
  </si>
  <si>
    <t xml:space="preserve">Odbor dopravy a silničního hospodářství celkem </t>
  </si>
  <si>
    <t>13) Odbor kultury a památkové péče</t>
  </si>
  <si>
    <t>ORJ - 13</t>
  </si>
  <si>
    <t>ORG - 1649</t>
  </si>
  <si>
    <t>ORG - 1650</t>
  </si>
  <si>
    <t>Domov Paprsek Olšany</t>
  </si>
  <si>
    <t>Domov Paprsek Olšany celkem</t>
  </si>
  <si>
    <t>ORG - 1652</t>
  </si>
  <si>
    <t>ORG - 1653</t>
  </si>
  <si>
    <t>ORG - 1654</t>
  </si>
  <si>
    <t>ORG - 1656</t>
  </si>
  <si>
    <t>ORG - 1657</t>
  </si>
  <si>
    <t>ORG - 1658</t>
  </si>
  <si>
    <t>Domov Alfreda Skeneho Pavlovice u Přerova</t>
  </si>
  <si>
    <t>6=5/4</t>
  </si>
  <si>
    <t>Rezervy kapitálových výdajů</t>
  </si>
  <si>
    <t xml:space="preserve">DD Kobylá nad Vidnávkou - oprava 1 výtahu </t>
  </si>
  <si>
    <t xml:space="preserve">Domov důchodců Javorník  - Stravovací provoz </t>
  </si>
  <si>
    <t>Domov důchodců Kobylá -Kotelna - B1</t>
  </si>
  <si>
    <t>ÚSP pro mládež Jeseník -Střecha</t>
  </si>
  <si>
    <t xml:space="preserve">ÚSP pro mládež Jeseník -Zasklení oblouků v přízemí budovy </t>
  </si>
  <si>
    <t>ÚSP pro mládež Jeseník - Nákladní výtah</t>
  </si>
  <si>
    <t>Domov důchodců Červenka -Sociální zařízení na pokojích uživatelů</t>
  </si>
  <si>
    <t>Obchodní akademie, Olomouc, tř. Spojenců 11 - Výměna oken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</si>
  <si>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</si>
  <si>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</si>
  <si>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</si>
  <si>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</si>
  <si>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Ost.neinv.výdaje j.n.</t>
  </si>
  <si>
    <t>Usnesením rady UR/5/7/2009 ze dne 22.1.2009 byly finanční prostředky schváleného rozpočtu na rok 2009 pro Odbor ekonomický-oddělení přípravy a realizace investic (ORJ 77)  převedeny na nově vzniklý Odbor investic a evropských programů (ORJ 17).</t>
  </si>
  <si>
    <t>ZŠ a MŠ při lázních Vel.Losiny, Lázeňská 240, Velké Losiny</t>
  </si>
  <si>
    <t>Základní škola a Mateřská škola, Masarykova 4, Mohelnice</t>
  </si>
  <si>
    <t>Gymnázium, Šternberk, Horní náměstí 5-Oprava sociálního zařízení</t>
  </si>
  <si>
    <t xml:space="preserve">Střední odborná škola, Olomouc, Na Vlčinci 3- Oprava sociálního zařízení </t>
  </si>
  <si>
    <t>Gymnázium J. Wolkera, PV - rekonstrukce prostor pro činnost školního klubu</t>
  </si>
  <si>
    <t>Střední škola technická a obchodní Kosinova Olomouc - fasáda</t>
  </si>
  <si>
    <t>41) GS - 4.2.2 Podpora regionální a místní infrastruktury cestovního ruchu</t>
  </si>
  <si>
    <t xml:space="preserve"> v Olomouckém kraji</t>
  </si>
  <si>
    <t>Střední zdravotnická škola, Šumperk, Kladská 2 -domov mládeže, ul. ČSA 1, Šumperk - Oprava podlahy  v knihovně domova mládeže</t>
  </si>
  <si>
    <t xml:space="preserve">SPŠ elektrotechnická, Mohelnice -Oprava oken </t>
  </si>
  <si>
    <t>vedoucí odboru školství, mládežě a tělovýchovy</t>
  </si>
  <si>
    <t>Mgr. Miroslav Gajdůšek, MBA</t>
  </si>
  <si>
    <t>Výdaje celkem</t>
  </si>
  <si>
    <t xml:space="preserve"> -konsolidace</t>
  </si>
  <si>
    <t>Gymnázium Jeseník, Komenského 281 - rekonstrukce střechy tělocvičny</t>
  </si>
  <si>
    <t>ZŠ Jeseník, Fučíkova 312 - oprava kanalizace bud. Rudná 383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</si>
  <si>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</si>
  <si>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</si>
  <si>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</si>
  <si>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</si>
  <si>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</si>
  <si>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</si>
  <si>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</si>
  <si>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</si>
  <si>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</si>
  <si>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Výdaje Zastupitelů</t>
  </si>
  <si>
    <t>Nákup ostatních paliv a energie</t>
  </si>
  <si>
    <t>Domov pro seniory Radkova Lhota celkem</t>
  </si>
  <si>
    <t>Revitalizace zámeckého parku s přilehlými plochami v Nových Zámcích</t>
  </si>
  <si>
    <t>ORG 100336</t>
  </si>
  <si>
    <t>Realizace energeticky úsporných opatření - Sociální služby pro seniory Olomouc - ubytovací část</t>
  </si>
  <si>
    <t>ORG 100470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</si>
  <si>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</si>
  <si>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</si>
  <si>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</si>
  <si>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</si>
  <si>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</si>
  <si>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</si>
  <si>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</si>
  <si>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II/434, II/437 Lipník nad Bečvou - okružní křižovatka</t>
  </si>
  <si>
    <t>II/446, III/44613 Štěpánov - úprava křižovatky</t>
  </si>
  <si>
    <t>Základní škola, DD a Školní jídelna, Palackého 938, Litovel</t>
  </si>
  <si>
    <t>SPŠ elektrotechnická, gen.Svobody 2, Mohelnice</t>
  </si>
  <si>
    <t>Střední odborná škola, Zemědělská 3, Šumperk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</si>
  <si>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</si>
  <si>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</si>
  <si>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</si>
  <si>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</si>
  <si>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</si>
  <si>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</si>
  <si>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</si>
  <si>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</si>
  <si>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</si>
  <si>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Domov "Na Zámku" Nezamyslice - rekonstrukce podlahy hl. budovy</t>
  </si>
  <si>
    <t>Domov důchodců a penzion Chválkovice - modernizace areálu</t>
  </si>
  <si>
    <t>Vlastivědné muzeum v Olomouci - Letní reflektář Klášterní Hradisko</t>
  </si>
  <si>
    <t>Neinv.transfery regionálním radám</t>
  </si>
  <si>
    <t>EIB</t>
  </si>
  <si>
    <t>Projektové a procesní řízení na Krajském úřadě Olomouckého kraje</t>
  </si>
  <si>
    <t>Výdaje z finančního vypořádání minulých let mezi regionální radou a kraji, obcemi a dobrovolnými svazky obcí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</si>
  <si>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</si>
  <si>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</si>
  <si>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</si>
  <si>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>Společný regionální operační program celkem</t>
  </si>
  <si>
    <t xml:space="preserve">Ing. Josef Veselský </t>
  </si>
  <si>
    <t>00000019</t>
  </si>
  <si>
    <t xml:space="preserve">MPSV - na výplatu st.přísp.pro zřiz.zařízení pro děti vyž.okamžitou pomoc </t>
  </si>
  <si>
    <t>MŠMT - Vybav.škol pomůckami kompenz.a rehab.char.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</si>
  <si>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</si>
  <si>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</si>
  <si>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</si>
  <si>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</si>
  <si>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</si>
  <si>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</si>
  <si>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- 1663</t>
  </si>
  <si>
    <t>investice</t>
  </si>
  <si>
    <t xml:space="preserve">32) Společný regionální operační program </t>
  </si>
  <si>
    <t xml:space="preserve">Výdaje odboru ekonomického </t>
  </si>
  <si>
    <t>Stavební akce celkem</t>
  </si>
  <si>
    <t xml:space="preserve">Výdaje odboru strategického rozvoje kraje </t>
  </si>
  <si>
    <t>SMN a.s. - o.z. Nem. PV- Stavební úpravy laboratoří</t>
  </si>
  <si>
    <t>SMN a.s. - o.z. Nem. PV-Stavební úpravy dětského oddělení</t>
  </si>
  <si>
    <t>SMN a.s. - o.z. Nem. PV- Výměna oken v budově polikliniky - II. etapa</t>
  </si>
  <si>
    <t>Stavební akce</t>
  </si>
  <si>
    <t>Věcné dary</t>
  </si>
  <si>
    <t>Nákup kolků</t>
  </si>
  <si>
    <t>Nespecifikované rezervy</t>
  </si>
  <si>
    <t>Budovy, haly a stavby</t>
  </si>
  <si>
    <t>Stroje, přístroje a zařízení</t>
  </si>
  <si>
    <t xml:space="preserve">Zastupitelé celkem </t>
  </si>
  <si>
    <t>Prádlo, oděv a obuv</t>
  </si>
  <si>
    <t>Knihy, učební pomůcky a tisk</t>
  </si>
  <si>
    <t>Konzultační, poradenské a právní služby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</si>
  <si>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</si>
  <si>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</si>
  <si>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</si>
  <si>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</si>
  <si>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</si>
  <si>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</si>
  <si>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</si>
  <si>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</si>
  <si>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</si>
  <si>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</si>
  <si>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</si>
  <si>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</si>
  <si>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</si>
  <si>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</si>
  <si>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</si>
  <si>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</si>
  <si>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17) Odbor investic a evropských programů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</si>
  <si>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</si>
  <si>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</si>
  <si>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</si>
  <si>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</si>
  <si>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</si>
  <si>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</si>
  <si>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</si>
  <si>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</si>
  <si>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</si>
  <si>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Náhrady mezd v době nemoci</t>
  </si>
  <si>
    <t>Ostatní neinvestiční výdaje j.n.</t>
  </si>
  <si>
    <t>Vincentinum Šternberk - Úprava venkovních prostor pro imobilní uživatele</t>
  </si>
  <si>
    <t>Vincentinum - poskytovatel soc. služeb Šternberk - Chlazený sklad nebezpečného odpadu</t>
  </si>
  <si>
    <t>Nákupy ostatních služeb</t>
  </si>
  <si>
    <t>ÚSP Nové Zámky - Střecha a římsy</t>
  </si>
  <si>
    <t>Domov důchodců Šumperk - Chlazený sklad nebezpečného odpadu</t>
  </si>
  <si>
    <t>Domov důchodců Šumperk - Stavební úpravy balkonů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</si>
  <si>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</si>
  <si>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</si>
  <si>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</si>
  <si>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</si>
  <si>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</si>
  <si>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</si>
  <si>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Středisko volného času ATLAS a BIOS, Žižkova 12, Přerov</t>
  </si>
  <si>
    <t>Pohoštění</t>
  </si>
  <si>
    <t>RZ 301/05 - přesun z ORJ 199, 03, § 6172, pol. 5499, § 6172, pol. 5177</t>
  </si>
  <si>
    <t>Konzultační, porad.a právní služby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</si>
  <si>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</si>
  <si>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</si>
  <si>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</si>
  <si>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</si>
  <si>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</si>
  <si>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</si>
  <si>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</si>
  <si>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</si>
  <si>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>Spec.školy pro zrakově postižené Litovel - Areál Hejčín</t>
  </si>
  <si>
    <t>Dětský domov Konice - rekonstrukce domova</t>
  </si>
  <si>
    <t>SPŠ Přerov, Havlíčkova - výstavba tělocvičny</t>
  </si>
  <si>
    <t>OA Přerov - rekonstrukce hyg.zařízení</t>
  </si>
  <si>
    <t xml:space="preserve">Speciální školy Prostějov, Tetín - rek.vývařovny internátu </t>
  </si>
  <si>
    <t>DD a SŠ zemědělská Olomouc - stavební úpravy a opravy</t>
  </si>
  <si>
    <t>Obchodní akademie, Olomouc - Zateplení uliční a dvorní fasády</t>
  </si>
  <si>
    <t xml:space="preserve">Neinv.transfery obecně prospěšným  společnostem </t>
  </si>
  <si>
    <t>Vědecká knihovna v Olomouci -Přístupový chodník a parkovací místa na ul. Bezručova</t>
  </si>
  <si>
    <t>Vlastivědné muzeum v Olomouci -Topný systém v budově sídla VMO</t>
  </si>
  <si>
    <t>Vlastivědné muzeum Jesenicka - Stálá expozice čarodějnických procesů</t>
  </si>
  <si>
    <t xml:space="preserve">Vlastivědné muzeum Jesenicka - Stálá expozice Z historie Jesenicka </t>
  </si>
  <si>
    <t>Brána poznání otevřena - údržba majetku</t>
  </si>
  <si>
    <t xml:space="preserve">Ostatní inv.transfery nezisk.a pod.org. </t>
  </si>
  <si>
    <t>Velký Kosíř - Rozhledna</t>
  </si>
  <si>
    <t xml:space="preserve">Loučany - Náměšť na Hané - rekonstrukce silnice </t>
  </si>
  <si>
    <t xml:space="preserve">UZ </t>
  </si>
  <si>
    <t>9) Odbor životního prostředí a zemědělství</t>
  </si>
  <si>
    <t>ORJ - 09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</si>
  <si>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</si>
  <si>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</si>
  <si>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</si>
  <si>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</si>
  <si>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</si>
  <si>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</si>
  <si>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</si>
  <si>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Domov důchodců Hrubá Voda celkem</t>
  </si>
  <si>
    <t>Gymnázium, Svat.Čecha 683, Kojetín</t>
  </si>
  <si>
    <t>Ostatní neinv.výdaje j.n.</t>
  </si>
  <si>
    <t>8 = 7/ 6</t>
  </si>
  <si>
    <t>Neinvestičbní transfery nefin.podnik.subj.-PO</t>
  </si>
  <si>
    <t>Investiční transfery nefin.podnik.subj.-FO</t>
  </si>
  <si>
    <t>odbor celkem</t>
  </si>
  <si>
    <t>RZ 187/05 - přesun z ORJ 99, § 2399, pol. 6341</t>
  </si>
  <si>
    <t>RZ 385/05 - přesun z ORJ 99, § 2399, pol. 6341</t>
  </si>
  <si>
    <t>Zdravotnická záchranná služba Olomouckého kraje</t>
  </si>
  <si>
    <t>MŠ a ZŠ při FN Olomouc, I.P.Pavlova 6, Olomouc</t>
  </si>
  <si>
    <t>Základní škola prof.Z.Matějčka, Svatoplukova 11, Olomouc-Řepčín</t>
  </si>
  <si>
    <t>Střední škola, ZŠ a MŠ, Komenského 10, Prostějov</t>
  </si>
  <si>
    <t>MÚK R 35 - Tovačov , stavební úpravy</t>
  </si>
  <si>
    <t>Zábřeh - okružní křižovatka</t>
  </si>
  <si>
    <t>III/44620 Náklo - průtah</t>
  </si>
  <si>
    <t>III/43621, III/43622 Velký Týnec, Čechovice - rekonstrukce silnic</t>
  </si>
  <si>
    <t>III/4436, III/44310 Tovéř - okružní křižovatka</t>
  </si>
  <si>
    <t>Ostatní</t>
  </si>
  <si>
    <t>Platby daní a poplatků stát.rozpočtu</t>
  </si>
  <si>
    <t>00000000</t>
  </si>
  <si>
    <t>00000011</t>
  </si>
  <si>
    <t>Platby daní a poplatků SR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</si>
  <si>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</si>
  <si>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</si>
  <si>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</si>
  <si>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</si>
  <si>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</si>
  <si>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</si>
  <si>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</si>
  <si>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>Převody vlastním rozpočtovým účtům</t>
  </si>
  <si>
    <t xml:space="preserve">Ostatní neinvestiční výdaje </t>
  </si>
  <si>
    <t xml:space="preserve">Celkem výdaje po konsolidaci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</si>
  <si>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</si>
  <si>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</si>
  <si>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</si>
  <si>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</si>
  <si>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Drobný hmotný a dlouhodobý majetek</t>
  </si>
  <si>
    <t>RZ 712/05 - přesun z ORJ 199, § 6172, pol. 5901</t>
  </si>
  <si>
    <t>Nákup dlouhodob.hm.majetku j.n.</t>
  </si>
  <si>
    <t>Ostatní neinvestiční výdaje jinde nezařazené</t>
  </si>
  <si>
    <t>Vlastivědné muzeum v Olomouci - vybavení depozitářů Denisova ul. (po rekonstrukci budovy)</t>
  </si>
  <si>
    <t>Vlastivědné muzeum Jesenicka - rekonstrukce střešní krytiny na budově Vodní tvrze</t>
  </si>
  <si>
    <t>Archeologické centrum v Ol - rekonstrukce objektu U Hradiska 7/4 (včetně vnitřního vybavení)</t>
  </si>
  <si>
    <t xml:space="preserve">Vlastivědné muzeum Jesenicka - inženýrské sítě a fasáda </t>
  </si>
  <si>
    <t>Muzeum Komenského v Přerově - přístavba depozitáře</t>
  </si>
  <si>
    <t>Vlastivědné muzeum v Olomouci - revitalizace rybníka Bílá Lhota</t>
  </si>
  <si>
    <t>Vlastivědné muzeum Jesenicka - Zřízení prostor pro kavárnu, vinárna, galerie</t>
  </si>
  <si>
    <t>Vlastivědné muzeum v Olomouci - Úprava Václavkova sálu</t>
  </si>
  <si>
    <t>neinv.transfery na provoz škol-ZŠ Libavá</t>
  </si>
  <si>
    <t xml:space="preserve">příspěvek na odpisy </t>
  </si>
  <si>
    <t>ZŠ a MŠ logopedická, Tř. Svornosti 37/900, Olomouc</t>
  </si>
  <si>
    <t xml:space="preserve">Nespecifikované rezervy 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</si>
  <si>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</si>
  <si>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</si>
  <si>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</si>
  <si>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</si>
  <si>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</si>
  <si>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</si>
  <si>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</si>
  <si>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</si>
  <si>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ORJ - 49</t>
  </si>
  <si>
    <t>Domov důchodců Hrubá Voda - Nákladní výtah na přepravu jídla</t>
  </si>
  <si>
    <t>Domov důchodců a penzion Chválkovice - Šatny zaměstnanců</t>
  </si>
  <si>
    <t>MF - Podpora koordinátorů romských poradců</t>
  </si>
  <si>
    <t>GG - 5.3. Zvýšení absorpční kapacity subjektů v Olomouckém kraji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</si>
  <si>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</si>
  <si>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</si>
  <si>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</si>
  <si>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DD a Školní jídelna, Přerov, Sušilova 25 - Výměna oken</t>
  </si>
  <si>
    <t>Střední škola zemědělská, Přerov, Osmek 47-rekonstrukce budovy Kovárny, původně Výměna oken v tělocvičně</t>
  </si>
  <si>
    <t xml:space="preserve">Střední průmyslová škola, Přerov, Havlíčkova 2 - Výměna podlahové krytiny v učebnách  a kabinetech </t>
  </si>
  <si>
    <t xml:space="preserve">Švehlova SŠ, Prostějov - odloučené pracoviště Vrchlického 5 a Určická ul. 94, Prostějov - Oprava střechy </t>
  </si>
  <si>
    <t>číslo účtu: 1701722/0800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</si>
  <si>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</si>
  <si>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</si>
  <si>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</si>
  <si>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</si>
  <si>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 xml:space="preserve">ÚSP pro mládež Olšany - Rekonstrukce stávající koupelny </t>
  </si>
  <si>
    <t>Domov důchodců Prostějov - Zvětšení dveřních otvorů</t>
  </si>
  <si>
    <t>Domov "Na Zámku" (Nezamyslice) - Koupelna</t>
  </si>
  <si>
    <t>Centrum sociálních služeb Prostějov - Vybavení pavilonu A2</t>
  </si>
  <si>
    <t>Ústav sociální péče Rokytnice - Dispoziční úpravy pokojů</t>
  </si>
  <si>
    <t>Dary obyvatelstvu</t>
  </si>
  <si>
    <t>Nákup ostatních služeb</t>
  </si>
  <si>
    <t>Investiční výdaje</t>
  </si>
  <si>
    <t>vedoucí odboru ekonomického</t>
  </si>
  <si>
    <t>Pozemky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</si>
  <si>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</si>
  <si>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</si>
  <si>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</si>
  <si>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</si>
  <si>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</si>
  <si>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</si>
  <si>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Ostatní poskytované zálohy a jistiny</t>
  </si>
  <si>
    <t>50) ROP - Regionální dopravní infrastruktura - Silnice II. a III. třídy</t>
  </si>
  <si>
    <t>ORJ - 50</t>
  </si>
  <si>
    <t>číslo účtu: 2955812/0800</t>
  </si>
  <si>
    <t>SPŠ oděvní, Prostějov - Stavební úpravy  školy</t>
  </si>
  <si>
    <t>Základní škola Jeseník - Sociální zařízení</t>
  </si>
  <si>
    <t>Gymnázium Jana Blahoslava a Střední pedagogická škola, Přerov - Změna školní jídelny na výdejnu</t>
  </si>
  <si>
    <t>Neinvestičbní transfery nefin.podnik.subj.-FO</t>
  </si>
  <si>
    <t>11) Odbor sociálních věcí</t>
  </si>
  <si>
    <t>Střední zemědělská škola, Osmek 47, Přerov</t>
  </si>
  <si>
    <t>upravený rozp.</t>
  </si>
  <si>
    <t>skutečnost</t>
  </si>
  <si>
    <t>%</t>
  </si>
  <si>
    <t>Provozní výdaje</t>
  </si>
  <si>
    <t>ORJ - 11</t>
  </si>
  <si>
    <t>Ostatní příspěvky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</si>
  <si>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</si>
  <si>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</si>
  <si>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</si>
  <si>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</si>
  <si>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</si>
  <si>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</si>
  <si>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DD a ŠJ , Sušilova 25,  Přerov</t>
  </si>
  <si>
    <t>DD a ŠJ, Černá Voda 1</t>
  </si>
  <si>
    <t>DD a ŠJ , Priessnitzova 406, Jeseník</t>
  </si>
  <si>
    <t>celkem</t>
  </si>
  <si>
    <t>konsolidace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</si>
  <si>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</si>
  <si>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</si>
  <si>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</si>
  <si>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</si>
  <si>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</si>
  <si>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</si>
  <si>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</si>
  <si>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</si>
  <si>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</si>
  <si>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</si>
  <si>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</si>
  <si>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</si>
  <si>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MŠMT - Asistenti pedagogů v soukr.a církev.spec.školách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</si>
  <si>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</si>
  <si>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</si>
  <si>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</si>
  <si>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</si>
  <si>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</si>
  <si>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</si>
  <si>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</si>
  <si>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</si>
  <si>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</si>
  <si>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Prostějov -  okružní křižovatka</t>
  </si>
  <si>
    <t xml:space="preserve">Olomouc, místní část Chomutov - průtah </t>
  </si>
  <si>
    <t>III/37349 Ptení - obchvat</t>
  </si>
  <si>
    <t>Velký Týnec - průtah, II. Etapa</t>
  </si>
  <si>
    <t>Dub - Tovačov, stavební úpravy (křižovatka s II/150 po křižovatku do Tovačova do II/433)</t>
  </si>
  <si>
    <t>Dub nad Moravou - hranice krajů OL/ZL silnice II/150 - Želátovice - Dřevohostice,</t>
  </si>
  <si>
    <t>Přerov - most u elektrárny event. Č. 04720-1</t>
  </si>
  <si>
    <t>Ostatní neinvestiční transfery neziskovým a podobným organizacím</t>
  </si>
  <si>
    <t>Lobodice</t>
  </si>
  <si>
    <t>ORG 8446</t>
  </si>
  <si>
    <t>ORG 1040</t>
  </si>
  <si>
    <t xml:space="preserve">Výdaje odboru strategického rozvoje kraje - operační program Olomouckého kraje </t>
  </si>
  <si>
    <t>Výdaje odboru dopravy a silničního hosp.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</si>
  <si>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</si>
  <si>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</si>
  <si>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</si>
  <si>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</si>
  <si>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</si>
  <si>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</si>
  <si>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Půjčka z EIB-projekt modernizace silniční sítě</t>
  </si>
  <si>
    <t>Půjčka z EIB - ROP</t>
  </si>
  <si>
    <t>Vratky veř.rozpočtům ústř.úr.tr.poskyt.v min.rozp.obd.</t>
  </si>
  <si>
    <t>Neinvestiční transfery nefinančním podnikatelským subjektům - právnickým osobám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</si>
  <si>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</si>
  <si>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</si>
  <si>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</si>
  <si>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</si>
  <si>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</si>
  <si>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 xml:space="preserve">Pohoštění </t>
  </si>
  <si>
    <t>Vzdělání v eGON Centru Olomouckého kraje</t>
  </si>
  <si>
    <t>ORG 100350</t>
  </si>
  <si>
    <t>Operační program lidské zdroje a zaměstnanost</t>
  </si>
  <si>
    <t xml:space="preserve">ÚSP pro mládež Olšany - Výměna technologie lůžkového výtahu </t>
  </si>
  <si>
    <t>Gymnázium, Zábřeh, náměstí Osvobození 20 - Výměna rozvodů topení</t>
  </si>
  <si>
    <t xml:space="preserve">SŠ, ZŠ a MŠ Šumperk, Hanácká 3 - Oprava zídky a vjezdu </t>
  </si>
  <si>
    <t>Odborné učiliště, Křenovice 8 - Půdní vestavba</t>
  </si>
  <si>
    <t xml:space="preserve">SŠ technická, Přerov - Střecha areálu Bří Hovůrkových </t>
  </si>
  <si>
    <t>Střední zdravotnická škola, Hranice - Plynová kotelna</t>
  </si>
  <si>
    <t>Vyšší odborná škola a SPŠ, Šumperk - Modernizace školní kuchyně</t>
  </si>
  <si>
    <t>Sociální služby pro seniory Olomouc - oprava výtahů (4 ks)</t>
  </si>
  <si>
    <t>Sociální služby Šumperk - přístavba výtahu</t>
  </si>
  <si>
    <t>Domov Na zámečku Rokytnice - oprava výtahu</t>
  </si>
  <si>
    <t>výměna oken - I. a II. Etapa, DD Prostějov</t>
  </si>
  <si>
    <t>Oprava výtahu DD Prostějov, Nerudova (1osobní + 1nákladní, 6 pater)</t>
  </si>
  <si>
    <t>DD Chválkovice - úpravy výtahů</t>
  </si>
  <si>
    <t>ZUŠ Miloslava Stibora, výtvarný obor, Olomouc -Statické zajištění budovy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</si>
  <si>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</si>
  <si>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</si>
  <si>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</si>
  <si>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 xml:space="preserve">SMN a.s. o.z. Nemocnice Prostějov – přemístění onkologie </t>
  </si>
  <si>
    <t>Konice - novostavba stanice HZS - příspěvek Konice ve výši 40%</t>
  </si>
  <si>
    <t>III/44311 Dolany - průtah, most</t>
  </si>
  <si>
    <t>Cestování časem</t>
  </si>
  <si>
    <t>ORG 100101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</si>
  <si>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</si>
  <si>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</si>
  <si>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</si>
  <si>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</si>
  <si>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</si>
  <si>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</si>
  <si>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</si>
  <si>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Gymnázium Olomouc - Hejčín - výstavba stravovacího pavilonu skuch.</t>
  </si>
  <si>
    <t>Gymnázium, Hranice - půdní vestavba</t>
  </si>
  <si>
    <t>SOU Litovel - rekonstrukce obv.pláště a výměna oken</t>
  </si>
  <si>
    <t>SOŠ a SOU zemědělské, Horní Heřmanice - rek.vytápění</t>
  </si>
  <si>
    <t>Ing. Věra Štembírková</t>
  </si>
  <si>
    <t>EUO - SŠ polygrafická Olomouc</t>
  </si>
  <si>
    <t>ORG 100134</t>
  </si>
  <si>
    <t>obl.školství</t>
  </si>
  <si>
    <t>obl.sociální</t>
  </si>
  <si>
    <t>obl.dopravy</t>
  </si>
  <si>
    <t>obl.zdravotnictví</t>
  </si>
  <si>
    <t>obl.kriz.řízení</t>
  </si>
  <si>
    <t>obl.kultury</t>
  </si>
  <si>
    <t>Prostějov - přeložka silnice II/366 od Tesca</t>
  </si>
  <si>
    <t>Gymnázium, Komenského 281, Jeseník</t>
  </si>
  <si>
    <t>SPŠE a VOŠ, Božetěchova 3, Olomouc</t>
  </si>
  <si>
    <t>Neinvestiční příspěvky celkem</t>
  </si>
  <si>
    <t>Investiční příspěvky celkem</t>
  </si>
  <si>
    <t>II/366 Rekonstrukce silnice a most Kostelec na Hané</t>
  </si>
  <si>
    <t>Ohrozim obchvat</t>
  </si>
  <si>
    <t>Dub nad Moravou - hranice okresu PV - rekonstrukce silnice</t>
  </si>
  <si>
    <t>Kozlovice - obchvat</t>
  </si>
  <si>
    <t>Sušice - přeložka silnice</t>
  </si>
  <si>
    <t>Ostružná - obchvat, 1. a 2. etapa</t>
  </si>
  <si>
    <t>Protihluková opatření - Radslavice</t>
  </si>
  <si>
    <t>OA a Jazyková škola s právem st.jazyk.skoušky, Hlavní tř. 31, Šumperk</t>
  </si>
  <si>
    <t>talent Olomouckého kraje</t>
  </si>
  <si>
    <t>PPP Olomouckého kraje , U sportovní haly 1, Olomouc</t>
  </si>
  <si>
    <t>Základní škola, Sladovní 492, Kojetín</t>
  </si>
  <si>
    <t>Ostatní neinv.transfery nezisk.a pod.org.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</si>
  <si>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</si>
  <si>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</si>
  <si>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</si>
  <si>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</si>
  <si>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</si>
  <si>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</si>
  <si>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</si>
  <si>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Investiční transfery občanským sdružením</t>
  </si>
  <si>
    <t xml:space="preserve"> -účelové investiční dotace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</si>
  <si>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</si>
  <si>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</si>
  <si>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</si>
  <si>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</si>
  <si>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 xml:space="preserve">Odbor kultury a památkové péče celkem </t>
  </si>
  <si>
    <t xml:space="preserve">Odbor ekonomický celkem </t>
  </si>
  <si>
    <t>ORG 100014</t>
  </si>
  <si>
    <t>ZZS OK - přístrojové vybavení vozidel</t>
  </si>
  <si>
    <t>ORG 100015</t>
  </si>
  <si>
    <t>ZZS OK, p.o. - Čerpací stanice pro heliport Olomouc</t>
  </si>
  <si>
    <t>OLÚ Moravský Beroun, p.o.- Box pro zemřelé pacienty</t>
  </si>
  <si>
    <t>OLÚ Paseka - Centrální jídelna a rozšíření prádelny (změna názvu k 17. 12. 2009)</t>
  </si>
  <si>
    <t>ZUŠ Franze Schuberta, Nádražní 280, Zlaté Hory</t>
  </si>
  <si>
    <t>Neinv.transfery nefin.podn.subj.-FO</t>
  </si>
  <si>
    <t>Ostatní povinné pojistné placené zaměstnavatelem</t>
  </si>
  <si>
    <t>Investiční transfery nefin.podnik.subj.-PO</t>
  </si>
  <si>
    <t xml:space="preserve">Inv.transfery obč.sdružením </t>
  </si>
  <si>
    <t xml:space="preserve">Investiční transfery zřízeným PO 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</si>
  <si>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</si>
  <si>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</si>
  <si>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</si>
  <si>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</si>
  <si>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</si>
  <si>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</si>
  <si>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14) Odbor zdravotnictví</t>
  </si>
  <si>
    <t xml:space="preserve">Odbor životního prostředí a zemědělství celkem </t>
  </si>
  <si>
    <t>Výdaje Olomouckého kraje celkem                       (po konsolidaci)</t>
  </si>
  <si>
    <t>Sociální fond celkem</t>
  </si>
  <si>
    <t>Ústav sociální péče pro mládež Jeseník celkem</t>
  </si>
  <si>
    <t>Středisko pečovatelské služby Jeseník</t>
  </si>
  <si>
    <t>ORG - 1636</t>
  </si>
  <si>
    <t>ORG - 1637</t>
  </si>
  <si>
    <t>Neinvestiční transfery obcím</t>
  </si>
  <si>
    <t>Přebytek hospodaření OK</t>
  </si>
  <si>
    <t>SOŠ průmyslová a SOU strojírenské, Lidická 4, Prostějov</t>
  </si>
  <si>
    <t>Střední škola gastronomie a služeb, Šířava 7, Přerov</t>
  </si>
  <si>
    <t>projekty romské komunity</t>
  </si>
  <si>
    <t>Střední průmyslová škola Hranice, Studentská 1384, Hranice</t>
  </si>
  <si>
    <t>individ.projekty ost.OP VK-EU</t>
  </si>
  <si>
    <t>SŠ elektrotechnická,Tyršova 781, Lipník n/B.</t>
  </si>
  <si>
    <t>rezerva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</si>
  <si>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</si>
  <si>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</si>
  <si>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</si>
  <si>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</si>
  <si>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</si>
  <si>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</si>
  <si>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</si>
  <si>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ORJ - 03</t>
  </si>
  <si>
    <t>Plyn</t>
  </si>
  <si>
    <t>v tis.Kč</t>
  </si>
  <si>
    <t>Ostatní platy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</si>
  <si>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</si>
  <si>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</si>
  <si>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</si>
  <si>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</si>
  <si>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</si>
  <si>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</si>
  <si>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MOČR - neinv.transfery na provoz škol</t>
  </si>
  <si>
    <t>Odborný léčebný ústav Paseka</t>
  </si>
  <si>
    <t>Odborný léčebný ústav Paseka celkem</t>
  </si>
  <si>
    <t>Účastnické poplatky na konference</t>
  </si>
  <si>
    <t>Investiční  výdaje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</si>
  <si>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</si>
  <si>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</si>
  <si>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</si>
  <si>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</si>
  <si>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</si>
  <si>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Provoz</t>
  </si>
  <si>
    <t>Neinvestiční transfery nefininačním podnikatelským subjektům - právnickým osobám</t>
  </si>
  <si>
    <t>Neinvestiční transfery zřízeným příspěvkovým organizacím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</si>
  <si>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</si>
  <si>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</si>
  <si>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</si>
  <si>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</si>
  <si>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</si>
  <si>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</si>
  <si>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</si>
  <si>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</si>
  <si>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</si>
  <si>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</si>
  <si>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</si>
  <si>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</si>
  <si>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</si>
  <si>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</si>
  <si>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</si>
  <si>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</si>
  <si>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</si>
  <si>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</si>
  <si>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</si>
  <si>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</si>
  <si>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VOŠ a SPŠ elektrotechnická, Olomouc-školní tělocvična</t>
  </si>
  <si>
    <t>Slovanské gymnázium, Olomouc - rek.soc.zařízení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</si>
  <si>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</si>
  <si>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</si>
  <si>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</si>
  <si>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</si>
  <si>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</si>
  <si>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</si>
  <si>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</si>
  <si>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</si>
  <si>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</si>
  <si>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</si>
  <si>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</si>
  <si>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</si>
  <si>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</si>
  <si>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</si>
  <si>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Domov seniorů POHODA Chvalkovice celkem</t>
  </si>
  <si>
    <t>ORG - 1640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</si>
  <si>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</si>
  <si>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</si>
  <si>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</si>
  <si>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</si>
  <si>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</si>
  <si>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</si>
  <si>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</si>
  <si>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</si>
  <si>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</si>
  <si>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</si>
  <si>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</si>
  <si>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</si>
  <si>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</si>
  <si>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</si>
  <si>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Talent Olomouckého kraje</t>
  </si>
  <si>
    <t>PO, SŠ, Obec.šk.</t>
  </si>
  <si>
    <t>Úvěr KB - čerpání a splátky</t>
  </si>
  <si>
    <t>Dům seniorů FRANTIŠEK  Náměšť na Hané</t>
  </si>
  <si>
    <t>Dům seniorů FRANTIŠEK  Náměšť na Hané celkem</t>
  </si>
  <si>
    <t>ORG 100027</t>
  </si>
  <si>
    <t>Čechy - Domaželice - obchvat</t>
  </si>
  <si>
    <t>ORG 100324</t>
  </si>
  <si>
    <t>Domov Na zámečku Rokytnice - rekonstrukce zámeckého parku a jeho zpřístupnění veřejnosti</t>
  </si>
  <si>
    <t>38500881</t>
  </si>
  <si>
    <t>38100880</t>
  </si>
  <si>
    <t>41100880</t>
  </si>
  <si>
    <t>ORG 100016</t>
  </si>
  <si>
    <t>Revitalizace území areálu staré nemocnice v Prostějově</t>
  </si>
  <si>
    <t>Nepecifikované rezervy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</si>
  <si>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</si>
  <si>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</si>
  <si>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</si>
  <si>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</si>
  <si>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</si>
  <si>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</si>
  <si>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</si>
  <si>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</si>
  <si>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</si>
  <si>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</si>
  <si>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</si>
  <si>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</si>
  <si>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</si>
  <si>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</si>
  <si>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číslo účtu: 107-81230237/0100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</si>
  <si>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</si>
  <si>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</si>
  <si>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</si>
  <si>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</si>
  <si>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</si>
  <si>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</si>
  <si>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</si>
  <si>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</si>
  <si>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</si>
  <si>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</si>
  <si>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investice+inv.dot</t>
  </si>
  <si>
    <t>ORG - 1600</t>
  </si>
  <si>
    <t>MŠMT - Podpora organizace a ukonč.středního vzděl.maturitní zkouškou</t>
  </si>
  <si>
    <t>MŠMT - Dotace dvojjazyčným gymnáziím s výukou francouštiny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</si>
  <si>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</si>
  <si>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</si>
  <si>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</si>
  <si>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</si>
  <si>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</si>
  <si>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</si>
  <si>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>Základní škola a Mateřská škola, Nová 1820, Hranice</t>
  </si>
  <si>
    <t>Střední škola a Základní škola, Osecká 301, Lipník n/B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</si>
  <si>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</si>
  <si>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</si>
  <si>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</si>
  <si>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</si>
  <si>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</si>
  <si>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</si>
  <si>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Školní jídelna, Tomkova 45, Olomouc-Hejčín</t>
  </si>
  <si>
    <t>SCHOLA-SERVIS zařízení pro DVPP a středisko služeb, Olomoucká 25, Prostějov</t>
  </si>
  <si>
    <t>5xxx +  6xxx</t>
  </si>
  <si>
    <t>Celkem 5xxx+6xxx+rezerva</t>
  </si>
  <si>
    <t>Odměny členů zastupitelstva obcí a krajů</t>
  </si>
  <si>
    <t>Povinné poj.na veřejné zdravotní pojištění</t>
  </si>
  <si>
    <t>Platby daní a poplatků státnímu rozpočtu</t>
  </si>
  <si>
    <t>Převody FKSP a sociálnímu fondu obcí a krajů</t>
  </si>
  <si>
    <t>Cestovní ruch</t>
  </si>
  <si>
    <t>Povinný podíl kraje - uzn.náklady (z rozpočtu kraje)</t>
  </si>
  <si>
    <t>Předfinancování SR (z rozpočtu kraje)</t>
  </si>
  <si>
    <t xml:space="preserve">Předfinancování EU (z rozpočtu OK) </t>
  </si>
  <si>
    <t>Poplatky dluhové služby</t>
  </si>
  <si>
    <t>Příspěvek na provoz PO - mzdové náklady</t>
  </si>
  <si>
    <t>Koordinátor Integrovaného dopravního systému Olomouckého kraje</t>
  </si>
  <si>
    <t xml:space="preserve"> ORG 1599</t>
  </si>
  <si>
    <t>Koordinátor Integrovaného dopravního systému Olomouckého kraje celkem</t>
  </si>
  <si>
    <t>MŠMT - Excelence středních škol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</si>
  <si>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</si>
  <si>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</si>
  <si>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</si>
  <si>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</si>
  <si>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</si>
  <si>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</si>
  <si>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Domov seniorů POHODA Chválkovice - rekonstrukce budovy B</t>
  </si>
  <si>
    <t>ORG 100317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</si>
  <si>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</si>
  <si>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</si>
  <si>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</si>
  <si>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</si>
  <si>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Rozvoj služeb eGovernmentu</t>
  </si>
  <si>
    <t>ORG 100558</t>
  </si>
  <si>
    <t>Individuální projekty celkem</t>
  </si>
  <si>
    <t xml:space="preserve">ROP - Regionální dopravní infrastruktura - Silnice II. a III. třídy </t>
  </si>
  <si>
    <t>Úhrady sankcí jiným rozpočtům</t>
  </si>
  <si>
    <t>Transformace Vincentina Šternberk - II. Etapa</t>
  </si>
  <si>
    <t>ORG 100814</t>
  </si>
  <si>
    <t>ORG 1100</t>
  </si>
  <si>
    <t>Hranice</t>
  </si>
  <si>
    <t>ORG 8401</t>
  </si>
  <si>
    <t>SŠ, ZŠ a MŠ, Hanácká 3, Šumperk</t>
  </si>
  <si>
    <t xml:space="preserve">Štěpánov </t>
  </si>
  <si>
    <t>ORG 8374</t>
  </si>
  <si>
    <t>Další vzdělávání pracovníků škol a školských zařízení v Olomouckém kraji II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</si>
  <si>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</si>
  <si>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</si>
  <si>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</si>
  <si>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</si>
  <si>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</si>
  <si>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</si>
  <si>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</si>
  <si>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</si>
  <si>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</si>
  <si>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</si>
  <si>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</si>
  <si>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>Ostatní činnosti jinde nezařazené</t>
  </si>
  <si>
    <t>Podpora rozvoje Olomouckého kraje                   2012 - 2015</t>
  </si>
  <si>
    <t>37) Podpora malého a středního podnikání ve vybraných regionech Olomouckého kraje</t>
  </si>
  <si>
    <t>Podpora malého a středního podnikání ve vybraných regionech Olomouckého kraje</t>
  </si>
  <si>
    <t xml:space="preserve"> Informovanost a publicita programu v Olomouckém kraji II</t>
  </si>
  <si>
    <t>Podpora rozvoje Olomouckého kraje 2012 - 2015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</si>
  <si>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</si>
  <si>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</si>
  <si>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Vybav.škol pomůckami kompenz.a rehab.char.</t>
  </si>
  <si>
    <t>Projekty romské komunity</t>
  </si>
  <si>
    <t>Excelence středních škol</t>
  </si>
  <si>
    <t>Realizace energeticky úsporných opatření - SŠ designu a módy Prostějov - domov mládeže Palečkova</t>
  </si>
  <si>
    <t>Gymnázium Jana Opletala, Opletalova 189, Litovel</t>
  </si>
  <si>
    <t>Ing. Ladislav Růžička</t>
  </si>
  <si>
    <t>18) Odbor tajemníka hejtmana</t>
  </si>
  <si>
    <t>ORJ - 18</t>
  </si>
  <si>
    <t>Komunikační, publikační a propagační činnost</t>
  </si>
  <si>
    <t>Koordinační služby</t>
  </si>
  <si>
    <t>Produkční služby</t>
  </si>
  <si>
    <t>Výdaje odboru tajemníka hejtmana</t>
  </si>
  <si>
    <t xml:space="preserve">Odbor tajemníka hejtmana celkem </t>
  </si>
  <si>
    <t>Fond sociálních potřeb Olomouckého kraje celkem</t>
  </si>
  <si>
    <t xml:space="preserve">Výdaje Fondu sociálních potřeb Olomouckého kraje </t>
  </si>
  <si>
    <t xml:space="preserve">Výdaje Fondu na podporu výstavby a obnovy vodohospodářské infrastruktury na území Olomouckého kraje </t>
  </si>
  <si>
    <t>Fond na podporu výstavby a obnovy vodohospodářské infrastruktury na území Olomouckého kraje  celkem</t>
  </si>
  <si>
    <t>Mgr. Irena Sonntagová</t>
  </si>
  <si>
    <t>Ing. Radek Dosoudil</t>
  </si>
  <si>
    <t>Domov Sněženka Jeseník</t>
  </si>
  <si>
    <t>Ing. Bohuslav Kolář, MBA</t>
  </si>
  <si>
    <t>Dětské centrum Ostrůvek Olomouc</t>
  </si>
  <si>
    <t>Dětské centrum Ostrůvek celkem</t>
  </si>
  <si>
    <t>MŠMT - Podpora zavádění diagnostických nástrojů</t>
  </si>
  <si>
    <t>investice celkem</t>
  </si>
  <si>
    <t>provoz celkem</t>
  </si>
  <si>
    <t>Realizace energeticky úsporných opatření – Střední škola polytechnická Olomouc</t>
  </si>
  <si>
    <t>ORG 100821</t>
  </si>
  <si>
    <t>Energetická úspora na objektu Gymnázia Šternberk</t>
  </si>
  <si>
    <t>ORG 100822</t>
  </si>
  <si>
    <t>ORG 100828</t>
  </si>
  <si>
    <t>Domov seniorů POHODA Chválkovice - Modernizace hlavní budovy, část B a C</t>
  </si>
  <si>
    <t>ORG 100823</t>
  </si>
  <si>
    <t>II/150 Dub nad Moravou – hranice okresu PV – rekonstrukce silnice</t>
  </si>
  <si>
    <t>ORG 100032</t>
  </si>
  <si>
    <t xml:space="preserve">Krajský standardizovaný projekt ZZS Olomouckého kraje </t>
  </si>
  <si>
    <t>ORG 100581</t>
  </si>
  <si>
    <t>Realizace energeticky úsporných opatření - Gymnázium,Olomouc, Čajkovského 9</t>
  </si>
  <si>
    <t>Modernizace dílen Střední školy železniční a stavební, Šumperk, Bulharská 8</t>
  </si>
  <si>
    <t>53500881</t>
  </si>
  <si>
    <t xml:space="preserve">„Léto v pohraničí“ </t>
  </si>
  <si>
    <t>ORG 100836</t>
  </si>
  <si>
    <t>53100880</t>
  </si>
  <si>
    <t>IP a NP - oblast cestovního ruchu</t>
  </si>
  <si>
    <t>Neinvestiční transfery spolkům</t>
  </si>
  <si>
    <t>Neinvestiční transfery cizím příspěvkovým organizacím</t>
  </si>
  <si>
    <t>75) Podpora technického a přírodovědného vzdělávání v Olomouckém kraji</t>
  </si>
  <si>
    <t>ORJ - 75</t>
  </si>
  <si>
    <t>číslo účtu: 107-5424970258/0100</t>
  </si>
  <si>
    <t>Jiné investiční transfery zřízeným příspěvkovým organizacím</t>
  </si>
  <si>
    <t>Podpora technického a přírodovědného vzdělávání v Olomouckém kraji</t>
  </si>
  <si>
    <t xml:space="preserve">36) GS - 1.1. Podpora drobného podnikání ve vybraných regionech </t>
  </si>
  <si>
    <t>Olomouckého kraje</t>
  </si>
  <si>
    <t>ORJ - 36</t>
  </si>
  <si>
    <t>vratky veřejným rozpočtům ústření úrovně transferů poskytnutých v minulých rozpočtových obdobích</t>
  </si>
  <si>
    <t>GS - 1.1. Podpora drobného podnikání ve vybraných regionech Olomouckého kraje celkem</t>
  </si>
  <si>
    <t>Podpora drobného podnikání ve vybraných regionech Olomouckého kraje celkem</t>
  </si>
  <si>
    <t>Odbor tajemníka hejtmana</t>
  </si>
  <si>
    <t>splátky</t>
  </si>
  <si>
    <t>splátky celkem</t>
  </si>
  <si>
    <t>Podpora zavádění diagnostických nástrojů</t>
  </si>
  <si>
    <t xml:space="preserve">na výplatu st.přísp.pro zřiz.zařízení pro děti vyž.okamžitou pomoc </t>
  </si>
  <si>
    <t>Podpora odborného vzdělávání</t>
  </si>
  <si>
    <t xml:space="preserve">Odbor dopravy a silničního hospodářství </t>
  </si>
  <si>
    <t xml:space="preserve">Fond na podporu výstavby a obnovy vodohospodářské infrastruktury na území Olomouckého kraje </t>
  </si>
  <si>
    <t>Kursové rozdíly ve výdajích</t>
  </si>
  <si>
    <t>Zpracování dat a služby související s inform.a komunikač.technologiemi</t>
  </si>
  <si>
    <t>Poštovní služby</t>
  </si>
  <si>
    <t>MF-Účelové dotace na výdaje spojené s volbami do zastupitelstev v obcích</t>
  </si>
  <si>
    <t>Odstupné</t>
  </si>
  <si>
    <t>Ochranné pomůcky</t>
  </si>
  <si>
    <t>Poskytnuté náhrady</t>
  </si>
  <si>
    <t>Nákup materiálu jinde nezařazený</t>
  </si>
  <si>
    <t>Pohotění</t>
  </si>
  <si>
    <t>38100884</t>
  </si>
  <si>
    <t>Akce NNO</t>
  </si>
  <si>
    <t>Neinvestiční transfery státnímu rozpočtu</t>
  </si>
  <si>
    <t>Předfinancování PO - z rozpočtu kraje</t>
  </si>
  <si>
    <t xml:space="preserve">Investiční a neinvestiční akce v oblasti dopravy  </t>
  </si>
  <si>
    <t xml:space="preserve">MVČR-Podpora prevence kriminality </t>
  </si>
  <si>
    <t>dotace celkem</t>
  </si>
  <si>
    <t>MŠMT-Vybavení škol pomůckami kompenzačního a rehabilitačního charakteru</t>
  </si>
  <si>
    <t>MŠMT-Podpora odborného vzdělávání</t>
  </si>
  <si>
    <t>Environmentální vzdělávání, výchova a osvěta (EVVO)</t>
  </si>
  <si>
    <t>MŠMT-Rozvojový program na podporu školních psychologů, speciálních pedagogů a metodiků - specialistů</t>
  </si>
  <si>
    <t>Stipendia pro žáky technických oborů</t>
  </si>
  <si>
    <t>MZem-Příspěvek na ekologické a k přírodě šetrné technologie, podle písm. D pravidel</t>
  </si>
  <si>
    <t>MZem-Příspěvek na podporu ohrožených druhů zvířat, podle písm. G pravidel</t>
  </si>
  <si>
    <t>MŠMT-Rozvoj.progr.MŠMT pro děti-cizince ze 3. Zemí</t>
  </si>
  <si>
    <t>MŠMT-Program sociální prevence a prevence kriminality</t>
  </si>
  <si>
    <t>MŠMT-Program podpory vzdělávání národnostních menšin</t>
  </si>
  <si>
    <t>Zpracování dat a služby související s informačními a komunikačními technologiemi</t>
  </si>
  <si>
    <t>celkem inv.+provoz</t>
  </si>
  <si>
    <t>ORG 000000</t>
  </si>
  <si>
    <t>Investiční příspěvky a neinvestiční příspěvky - oblast školství a vzdělávání</t>
  </si>
  <si>
    <t>Realizace energeticky úsporných opatření - SOŠ gastronomie a potravinářství Jeseník</t>
  </si>
  <si>
    <t>Realizace energeticky úsporných opatření - SPŠ Hranice</t>
  </si>
  <si>
    <t>ORG 100661</t>
  </si>
  <si>
    <t>Realizace energeticky úsporných opatření – OU a praktická škola Lipová - lázně</t>
  </si>
  <si>
    <t>ORG 100876</t>
  </si>
  <si>
    <t>Realizace energeticky úsporných opatření – Nemocnice Prostějov – budova LDN</t>
  </si>
  <si>
    <t>ORG 100887</t>
  </si>
  <si>
    <t>Zaplacené sankce</t>
  </si>
  <si>
    <t>Stroje, přaístroje a zařízení</t>
  </si>
  <si>
    <t>Zámek Čechy pod Kosířem - rekonstrukce a využití objektů, III. etapa</t>
  </si>
  <si>
    <t>ORG 100872</t>
  </si>
  <si>
    <t>Zajištění vybraných služeb sociální prevence v Olomouckém kraji</t>
  </si>
  <si>
    <t>ORG 100922</t>
  </si>
  <si>
    <t>Neinvestiční příspěvky církvím a náboženským společnostem</t>
  </si>
  <si>
    <t>Rozvoj.progr.MŠMT pro děti-cizince ze 3. Zemí</t>
  </si>
  <si>
    <t>ORJ 30-52</t>
  </si>
  <si>
    <t>ORJ 99,199</t>
  </si>
  <si>
    <t>dotace ostatní</t>
  </si>
  <si>
    <t>Zvýšení platů pracovníků regionálního školství</t>
  </si>
  <si>
    <t xml:space="preserve">Neinvestiční transfery zřízeným PO </t>
  </si>
  <si>
    <t xml:space="preserve">Asistenti pedagogů pro děti, žáky a studenty se sociálním znevýhodněním </t>
  </si>
  <si>
    <t>Program podpory vzdělávání národnostních menšin</t>
  </si>
  <si>
    <t>Střední škola, Základní škola, Mateřská škola  a Dětský domov, Sušilova 40, Zábřeh</t>
  </si>
  <si>
    <t>Rozvojový program na podporu školních psychologů, speciálních pedagogů a metodiků - specialistů</t>
  </si>
  <si>
    <t>Spolupráce s francouzskými, vlámskými a šp.školami</t>
  </si>
  <si>
    <t>SPŠ a SOA Uničov, Školní 164, Uničov</t>
  </si>
  <si>
    <t>Příspěvek na ekologické a k přírodě šetrné technologie, podle písm. D pravidel</t>
  </si>
  <si>
    <t>Příspěvek na podporu ohrožených druhů zvířat, podle písm. G pravidel</t>
  </si>
  <si>
    <t>Střední škola železniční, technická a služeb, gen. Krátkého 30, Šumperk</t>
  </si>
  <si>
    <t>SZŠ a VOŠ zdravotnická E.Pöttinga a JŠ s právem st.jaz.zkoušky, Pöttingova 2, Olomouc</t>
  </si>
  <si>
    <t>Střední škola technická a zemědělská, 1.máje 2, Mohelnice</t>
  </si>
  <si>
    <t>Soutěže</t>
  </si>
  <si>
    <t>MŠMT - soutěže</t>
  </si>
  <si>
    <t>Střední škola gastronomie a farmářství, U Jatek 8, Jeseník</t>
  </si>
  <si>
    <t>Inv. transfery st.rozpočtu</t>
  </si>
  <si>
    <t>000000000</t>
  </si>
  <si>
    <t>000000016</t>
  </si>
  <si>
    <t>000098074</t>
  </si>
  <si>
    <t>000004001</t>
  </si>
  <si>
    <t>000013015</t>
  </si>
  <si>
    <t>033113233</t>
  </si>
  <si>
    <t>033513233</t>
  </si>
  <si>
    <t>110100880</t>
  </si>
  <si>
    <t>110100882</t>
  </si>
  <si>
    <t>110500881</t>
  </si>
  <si>
    <t>Léky a zdravotnický materiál</t>
  </si>
  <si>
    <t>000000021</t>
  </si>
  <si>
    <t>Odvody za neplnění povinnosti zaměstnávat zdravotně postižené</t>
  </si>
  <si>
    <t>Umělecká díla a předměty</t>
  </si>
  <si>
    <t xml:space="preserve">Odbor kancelář ředitele celkem </t>
  </si>
  <si>
    <t>3) Odbor kancelář ředitele</t>
  </si>
  <si>
    <t>Příspěvek na výkon sociální práce</t>
  </si>
  <si>
    <t>000013307</t>
  </si>
  <si>
    <t>Půjčka z ČS</t>
  </si>
  <si>
    <t>000000019</t>
  </si>
  <si>
    <t>000000001</t>
  </si>
  <si>
    <t>000000002</t>
  </si>
  <si>
    <t>000000813</t>
  </si>
  <si>
    <t>000000804</t>
  </si>
  <si>
    <t>000000814</t>
  </si>
  <si>
    <t>000000887</t>
  </si>
  <si>
    <t>Ostatní neinv. půjčené prostř. nezis. a pod. org.</t>
  </si>
  <si>
    <t>000000550</t>
  </si>
  <si>
    <t>000098278</t>
  </si>
  <si>
    <t>000007131</t>
  </si>
  <si>
    <t>000033353</t>
  </si>
  <si>
    <t>000033052</t>
  </si>
  <si>
    <t>000033061</t>
  </si>
  <si>
    <t>Zvýšení odměňování pracovníků regionálního školství v roce 2015</t>
  </si>
  <si>
    <t>000000006</t>
  </si>
  <si>
    <t>000000020</t>
  </si>
  <si>
    <t>032133058</t>
  </si>
  <si>
    <t>032533058</t>
  </si>
  <si>
    <t>OP VK - šablony ZŠ a SŠ v oblasti podpory 1.1</t>
  </si>
  <si>
    <t>000033040</t>
  </si>
  <si>
    <t>000000027</t>
  </si>
  <si>
    <t>000033049</t>
  </si>
  <si>
    <t>000033160</t>
  </si>
  <si>
    <t>Střední škola, Základní škola a Mateřská škola prof.V.Vejdovského Olomouc-Hejčín</t>
  </si>
  <si>
    <t>000033025</t>
  </si>
  <si>
    <t>Vybavení škol pomůckami kompenzačního a rehabilitačního charakteru</t>
  </si>
  <si>
    <t>000000112</t>
  </si>
  <si>
    <t>000033457</t>
  </si>
  <si>
    <t>000033339</t>
  </si>
  <si>
    <t>000033038</t>
  </si>
  <si>
    <t>000033050</t>
  </si>
  <si>
    <t>000033192</t>
  </si>
  <si>
    <t>000000114</t>
  </si>
  <si>
    <t>000000119</t>
  </si>
  <si>
    <t>Příspěvky na mezinárodní výměnné pobyty mládeže a kofinancování mezinárodních vzdělávacích programů</t>
  </si>
  <si>
    <t>000033035</t>
  </si>
  <si>
    <t>000033056</t>
  </si>
  <si>
    <t>Učebnice a laboratorní sady v programu CTY Online</t>
  </si>
  <si>
    <t>000033024</t>
  </si>
  <si>
    <t>000000118</t>
  </si>
  <si>
    <t>000033060</t>
  </si>
  <si>
    <t>Zabezpečení škol a školských zařízení</t>
  </si>
  <si>
    <t>000000023</t>
  </si>
  <si>
    <t>000029015</t>
  </si>
  <si>
    <t>000029096</t>
  </si>
  <si>
    <t>000033034</t>
  </si>
  <si>
    <t>000033055</t>
  </si>
  <si>
    <t>Podpora nadaných žáků základních a středních škol</t>
  </si>
  <si>
    <t>000033122</t>
  </si>
  <si>
    <t>000033166</t>
  </si>
  <si>
    <t>032133019</t>
  </si>
  <si>
    <t>032533019</t>
  </si>
  <si>
    <t>000033155</t>
  </si>
  <si>
    <t>000033215</t>
  </si>
  <si>
    <t>000033043</t>
  </si>
  <si>
    <t>Podpora implementace Etické výchovy</t>
  </si>
  <si>
    <t>000033044</t>
  </si>
  <si>
    <t>Rozvojový program Podpora logopedické prevence v předškolním vzdělávání</t>
  </si>
  <si>
    <t>000033435</t>
  </si>
  <si>
    <t>Bezplatná příprava dětí azylantů, účastníků řízení o azyl a dětí osob se státní příslušností jiného členského státu EU k začlenění do základního vzdělávání</t>
  </si>
  <si>
    <t>vedoucí odboru</t>
  </si>
  <si>
    <t xml:space="preserve"> -investiční  příspěvky</t>
  </si>
  <si>
    <t xml:space="preserve"> -neinvestiční  příspěvky</t>
  </si>
  <si>
    <t>PO celkem</t>
  </si>
  <si>
    <t>Neinvestiční transfery cizím příspěvkovým org.</t>
  </si>
  <si>
    <t xml:space="preserve">vedoucí odboru </t>
  </si>
  <si>
    <t xml:space="preserve">RSSM-ROP RS Střední Morava – IV – EU </t>
  </si>
  <si>
    <t>038587505</t>
  </si>
  <si>
    <t>Jiné investiční transfery zřízeným PO</t>
  </si>
  <si>
    <t>000000883</t>
  </si>
  <si>
    <t>000000012</t>
  </si>
  <si>
    <t>000000022</t>
  </si>
  <si>
    <t>000000039</t>
  </si>
  <si>
    <t>000027355</t>
  </si>
  <si>
    <t>000000013</t>
  </si>
  <si>
    <t>000034013</t>
  </si>
  <si>
    <t>000034002</t>
  </si>
  <si>
    <t>000000024</t>
  </si>
  <si>
    <t>000034070</t>
  </si>
  <si>
    <t>000034053</t>
  </si>
  <si>
    <t>Investiční transfery nefinančním podnikatelským subjektům-právnickým osobám</t>
  </si>
  <si>
    <t>MZČR-Připravenost poskytovatele ZZS na řešení mimořádných událostí a krizových situací-IV</t>
  </si>
  <si>
    <t>000035963</t>
  </si>
  <si>
    <t>000000014</t>
  </si>
  <si>
    <t>000035018</t>
  </si>
  <si>
    <t>000000891</t>
  </si>
  <si>
    <t>000098335</t>
  </si>
  <si>
    <t>000098297</t>
  </si>
  <si>
    <t xml:space="preserve">vedoucí  odboru </t>
  </si>
  <si>
    <t xml:space="preserve">pověřená vedením </t>
  </si>
  <si>
    <t xml:space="preserve">Odbor veřejných  zakázek a investic celkem </t>
  </si>
  <si>
    <t>Výdaje odboru veřejných zakázek a investic</t>
  </si>
  <si>
    <t>000000015</t>
  </si>
  <si>
    <t>000000011</t>
  </si>
  <si>
    <t>000000010</t>
  </si>
  <si>
    <t>17) Odbor veřejných zakázek a investic</t>
  </si>
  <si>
    <t>000000500</t>
  </si>
  <si>
    <t>000000510</t>
  </si>
  <si>
    <t>Potovní služby</t>
  </si>
  <si>
    <t>000000511</t>
  </si>
  <si>
    <t>000000501</t>
  </si>
  <si>
    <t>Neinv.transfery nefin.podnikatelským subj.-PO</t>
  </si>
  <si>
    <t>000000505</t>
  </si>
  <si>
    <t>Neinv.transfery nefin.podnikatelským subj.-FO</t>
  </si>
  <si>
    <t>Odbor podpory řízení příspěvkových organizací</t>
  </si>
  <si>
    <t xml:space="preserve"> - neinvestiční příspěvky</t>
  </si>
  <si>
    <t xml:space="preserve"> - účelové neinvestiční příspěvky</t>
  </si>
  <si>
    <t xml:space="preserve"> - účelové investiční příspěvky</t>
  </si>
  <si>
    <t>Odbor podpory řízení příspěvkových</t>
  </si>
  <si>
    <t>organizací</t>
  </si>
  <si>
    <t>Výdaje odboru  podpory řízení příspěvkových organizací</t>
  </si>
  <si>
    <t>Příspěvkové organizace celkem - investiční výdaje</t>
  </si>
  <si>
    <t>Příspěvkové organizace - neinvestiční příspěvky</t>
  </si>
  <si>
    <t>Ing. Miroslava Březinová</t>
  </si>
  <si>
    <t>ORJ - 19</t>
  </si>
  <si>
    <t>19) Odbor podpory řízení příspěvkových organizací</t>
  </si>
  <si>
    <t>000000551</t>
  </si>
  <si>
    <t>000000302</t>
  </si>
  <si>
    <t>000000301</t>
  </si>
  <si>
    <t>Odměny za užití duševního vlastnictví</t>
  </si>
  <si>
    <t>DD a ŠJ , Priessnitzova 405, Jeseník</t>
  </si>
  <si>
    <t>Příspěvek na provoz PO–účelově určený příspěvek.</t>
  </si>
  <si>
    <t>ZUŠ Zábřeh, Sokolská 349/9, Zábřeh</t>
  </si>
  <si>
    <t>SOŠ Prostějov, nám. E.Husserla 1, Prostějov</t>
  </si>
  <si>
    <t>Hotelová škola V.Priessnitze a Obchodní akademie Jeseník, Dukelská 680, Jeseník</t>
  </si>
  <si>
    <t>Švehlova SŠ polytechnická, nám.Spojenců 17, Prostějov</t>
  </si>
  <si>
    <t>Dětský domov a Školní jídelna Prostějov, Lidická 86</t>
  </si>
  <si>
    <t>000000003</t>
  </si>
  <si>
    <t>038100880</t>
  </si>
  <si>
    <t>ORG 101017</t>
  </si>
  <si>
    <t>II/445 a II/457 Zlaté Hory - hranice kraje</t>
  </si>
  <si>
    <t>038500881</t>
  </si>
  <si>
    <t>038100884</t>
  </si>
  <si>
    <t>ORG 100965</t>
  </si>
  <si>
    <t>III/36916 Šumperk, okružní křižovatka, ul. Temenická</t>
  </si>
  <si>
    <t>ORG 100934</t>
  </si>
  <si>
    <t>III/44317 Velká Bystřice – okružní křižovatka</t>
  </si>
  <si>
    <t>ORG 100932</t>
  </si>
  <si>
    <t>II/446 Chomoutov - Pňovice, křižovatka silnic II/446 a III/44613</t>
  </si>
  <si>
    <t>ORG 100931</t>
  </si>
  <si>
    <t>ORG 100930</t>
  </si>
  <si>
    <t>038500891</t>
  </si>
  <si>
    <t>038500871</t>
  </si>
  <si>
    <t>038100870</t>
  </si>
  <si>
    <t>038100874</t>
  </si>
  <si>
    <t>vedoucí odboru veřejných zakázek a investic</t>
  </si>
  <si>
    <t>053515319</t>
  </si>
  <si>
    <t>053500881</t>
  </si>
  <si>
    <t>053190001</t>
  </si>
  <si>
    <t>053100882</t>
  </si>
  <si>
    <t>054515835</t>
  </si>
  <si>
    <t>054190877</t>
  </si>
  <si>
    <t>054100874</t>
  </si>
  <si>
    <t>0Celkem</t>
  </si>
  <si>
    <t>054100884</t>
  </si>
  <si>
    <t>Vratky VRÚÚ transferů poskytnutých v minulých rozpočtových obdobích</t>
  </si>
  <si>
    <t>036500881</t>
  </si>
  <si>
    <t>036100880</t>
  </si>
  <si>
    <t>ORG 100978</t>
  </si>
  <si>
    <t>Obnova echokardiografického přístroje (NOK)</t>
  </si>
  <si>
    <t>ORG 100977</t>
  </si>
  <si>
    <t>Obnova laparoskopické věže (NOK)</t>
  </si>
  <si>
    <t>ORG 100976</t>
  </si>
  <si>
    <t>Obnova endoskopů (NOK)</t>
  </si>
  <si>
    <t>ORG 100975</t>
  </si>
  <si>
    <t>Obnova dialyzačních monitorů (NOK)</t>
  </si>
  <si>
    <t>ORG 100974</t>
  </si>
  <si>
    <t>Centrální logovací systém ZZS OK</t>
  </si>
  <si>
    <t>ORG 100973</t>
  </si>
  <si>
    <t>Centrální datové úložiště ZZS OK</t>
  </si>
  <si>
    <t>ORG 100972</t>
  </si>
  <si>
    <t>VPN koncentrátory ZZS OK</t>
  </si>
  <si>
    <t>ORG 100971</t>
  </si>
  <si>
    <t>Telefonní ústředna ZZS OK</t>
  </si>
  <si>
    <t>ORG 100970</t>
  </si>
  <si>
    <t>Dorozumívací zařízení sestra x pacient (OLÚ Paseka)</t>
  </si>
  <si>
    <t>ORG 100969</t>
  </si>
  <si>
    <t>Částečná digitalizace rentgenu radiologického pracoviště OLÚ Paseka a pracoviště Moravský Beroun</t>
  </si>
  <si>
    <t>ORG 100968</t>
  </si>
  <si>
    <t>ORG 100967</t>
  </si>
  <si>
    <t>Dodávka 3 ks přenosných defibrilátorů  s monitorem (OLÚ Paseka)</t>
  </si>
  <si>
    <t>ORG 100966</t>
  </si>
  <si>
    <t>Realizace výstavby náhradního zdroje elektrické energie vč. přemístění hlavního elektrického rozvaděče ZZS OK Hněvotínská Olomouc</t>
  </si>
  <si>
    <t>ORG 100963</t>
  </si>
  <si>
    <t>Odborný léčebný ústav Paseka Budova "C" I. etapa, 1. část - nástavba oddělení izolace pro pacienty TBC nad kinosálem</t>
  </si>
  <si>
    <t>ORG 100782</t>
  </si>
  <si>
    <t>Odborný léčebný ústav neurologicko-geriatrický Moravský Beroun - Vybudování plynových kotelen pro výrobu tepla a TUV</t>
  </si>
  <si>
    <t>038587005</t>
  </si>
  <si>
    <t>036100884</t>
  </si>
  <si>
    <t>036500871</t>
  </si>
  <si>
    <t>053100884</t>
  </si>
  <si>
    <t>036100874</t>
  </si>
  <si>
    <t>036100870</t>
  </si>
  <si>
    <t>041100884</t>
  </si>
  <si>
    <t>104500881</t>
  </si>
  <si>
    <t>104100882</t>
  </si>
  <si>
    <t>104100880</t>
  </si>
  <si>
    <t>ORG 100999</t>
  </si>
  <si>
    <t>Služby sociální prevence v Olomouckém kraji – nepřímé náklady</t>
  </si>
  <si>
    <t>032533012</t>
  </si>
  <si>
    <t>032133012</t>
  </si>
  <si>
    <t>032533887</t>
  </si>
  <si>
    <t>032133887</t>
  </si>
  <si>
    <t>032533030</t>
  </si>
  <si>
    <t>032133030</t>
  </si>
  <si>
    <t>032533926</t>
  </si>
  <si>
    <t>032133926</t>
  </si>
  <si>
    <t>Vratky VRÚU transferů poskyt. v minulých rozp. bbdobích</t>
  </si>
  <si>
    <t>032533007</t>
  </si>
  <si>
    <t>032133007</t>
  </si>
  <si>
    <t>ORG 101001</t>
  </si>
  <si>
    <t>Projekt technické pomoci Olomouckého kraje v rámci INTERREG V-A Česká republika</t>
  </si>
  <si>
    <t>Neinvestiční transfery. nefin. podnikatelským subjektům - právnickým osobám</t>
  </si>
  <si>
    <t>Povinné pojistné na soc. zab. a příspěvek na st. politiku zaměstnanosti</t>
  </si>
  <si>
    <t>032133910</t>
  </si>
  <si>
    <t>Krajský akční plán rozvoje vzdělávání OK</t>
  </si>
  <si>
    <t>číslo účtu: 107-6909780237/0100</t>
  </si>
  <si>
    <t>ORJ - 76</t>
  </si>
  <si>
    <t>76) Krajský akční plán rozvoje vzdělávání OK</t>
  </si>
  <si>
    <t>Kotlíkové dotace</t>
  </si>
  <si>
    <t>číslo účtu: 107-8022160247/0100</t>
  </si>
  <si>
    <t>ORJ - 77</t>
  </si>
  <si>
    <t>77) Kotlíkové dotace</t>
  </si>
  <si>
    <t>ORJ 14-19</t>
  </si>
  <si>
    <t>ORJ 68-77</t>
  </si>
  <si>
    <t>provoz orj 30 - 77</t>
  </si>
  <si>
    <t>investice orj 30 - 77</t>
  </si>
  <si>
    <t>konsolidace  30 - 77</t>
  </si>
  <si>
    <t>celkem ORJ 30 - 77</t>
  </si>
  <si>
    <t>ORJ 30-77</t>
  </si>
  <si>
    <t>investice včetně inv.dot</t>
  </si>
  <si>
    <t>dotace ORJ 30-77</t>
  </si>
  <si>
    <t xml:space="preserve"> -účelové neinvestiční příspěvky</t>
  </si>
  <si>
    <t xml:space="preserve"> -účelové investiční příspěvky</t>
  </si>
  <si>
    <t>OU a PrŠ, Lipová-Lázně 458</t>
  </si>
  <si>
    <t>Střední odborná škola Prostějov, nám. Edmunda  Husserla 1/30, Prostějov</t>
  </si>
  <si>
    <t>Hotelová škola Vincenze Priessnitze a Obchodní akademie Jeseník, Dukelská 680, Jeseník</t>
  </si>
  <si>
    <t xml:space="preserve">Základní umělecká škola Zábřeh, Školská 349/9, 789 01 Zábřeh </t>
  </si>
  <si>
    <t xml:space="preserve"> -neinvestiční  příspěvek</t>
  </si>
  <si>
    <t xml:space="preserve"> -neinvestiční dotace</t>
  </si>
  <si>
    <t xml:space="preserve"> -investiční  dotace</t>
  </si>
  <si>
    <t xml:space="preserve"> -investiční dotace</t>
  </si>
  <si>
    <t xml:space="preserve"> - investiční příspěvky</t>
  </si>
  <si>
    <t xml:space="preserve"> - neivestiční dotace</t>
  </si>
  <si>
    <t xml:space="preserve"> - investiční dotace</t>
  </si>
  <si>
    <t xml:space="preserve"> - neinvestiční dotace</t>
  </si>
  <si>
    <t>Soukromé školy - neinvestiční dotace</t>
  </si>
  <si>
    <t>Příspěvkové organizace celkem - neinvestiční příspěvky</t>
  </si>
  <si>
    <t>Soukromé školy celkem - neinvestiční dotace</t>
  </si>
  <si>
    <t>Obecní školy - neinvestiční dotace</t>
  </si>
  <si>
    <t>Obecní školy celkem - neinvestiční dotace</t>
  </si>
  <si>
    <t>Odbor kancelář ředitele</t>
  </si>
  <si>
    <t>Odbor veřejných zakázek a investic</t>
  </si>
  <si>
    <t xml:space="preserve">vedoucí odboru životního prostředí a zemědělství </t>
  </si>
  <si>
    <t>vedoucí odboru kancelář ředitele</t>
  </si>
  <si>
    <t>000000400</t>
  </si>
  <si>
    <t>000000406</t>
  </si>
  <si>
    <t>000000405</t>
  </si>
  <si>
    <t>Dary - finanční</t>
  </si>
  <si>
    <t>Členské příspěvky</t>
  </si>
  <si>
    <t>Dary - věcné</t>
  </si>
  <si>
    <t>000000420</t>
  </si>
  <si>
    <t>Ing. Svatava Špalková</t>
  </si>
  <si>
    <t>000000425</t>
  </si>
  <si>
    <t>000000416</t>
  </si>
  <si>
    <t>000000415</t>
  </si>
  <si>
    <t>000098193</t>
  </si>
  <si>
    <t>000000100</t>
  </si>
  <si>
    <t>Opravy a investice - obl. školství (i příspěvky PO) a odvody IF na spolufinancování akcí</t>
  </si>
  <si>
    <t>Opravy a investice - obl. dopravy (i příspěvky PO) a odvody IF na spolufinancování akcí</t>
  </si>
  <si>
    <t>Opravy a investice - obl. sociálních věcí (i příspěvky PO) a odvody IF na spolufinancování akcí</t>
  </si>
  <si>
    <t>000000401</t>
  </si>
  <si>
    <t>Finanční vypořádání</t>
  </si>
  <si>
    <t>Rezerva Olomouckého kraje</t>
  </si>
  <si>
    <t>Rezerva na neplnění daňových příjmů</t>
  </si>
  <si>
    <t>Rezerva na financování investičních akcí - z rozpočtu OK</t>
  </si>
  <si>
    <t>Mgr. Olga Fidrová</t>
  </si>
  <si>
    <t>Zastupování zájmů OK v Bruselu</t>
  </si>
  <si>
    <t>Pojistné plnění - pro KÚOK</t>
  </si>
  <si>
    <t>4) Odbor majetkový, právní a správních činností</t>
  </si>
  <si>
    <t>000000436</t>
  </si>
  <si>
    <t>000000445</t>
  </si>
  <si>
    <t>000000446</t>
  </si>
  <si>
    <t>000000435</t>
  </si>
  <si>
    <t>000000430</t>
  </si>
  <si>
    <t>000000431</t>
  </si>
  <si>
    <t>000000440</t>
  </si>
  <si>
    <t>000000411</t>
  </si>
  <si>
    <t>000000410</t>
  </si>
  <si>
    <t>000000441</t>
  </si>
  <si>
    <t>000000450</t>
  </si>
  <si>
    <t>000000455</t>
  </si>
  <si>
    <t>000000460</t>
  </si>
  <si>
    <t>000000461</t>
  </si>
  <si>
    <t>000000466</t>
  </si>
  <si>
    <t>000000468</t>
  </si>
  <si>
    <t>000000465</t>
  </si>
  <si>
    <t>000000467</t>
  </si>
  <si>
    <t>Neinvestiční transfery vysokým školám</t>
  </si>
  <si>
    <t>Neinvestiční transfery vysokým školám</t>
  </si>
  <si>
    <t>Neinv. transfery společ. vlastníků jednotek</t>
  </si>
  <si>
    <t>Ostatní neinvestiční transfery do zahraničí</t>
  </si>
  <si>
    <t>Neinv. půjčené prostř. nefinan. podn. subjekt. - právnickým osobám</t>
  </si>
  <si>
    <t>Neinv. půjčené prostř. obecně prosp. spol.</t>
  </si>
  <si>
    <t>Neinv. půjčené prostředky spolkům</t>
  </si>
  <si>
    <t>Ostatní nákupy jinde nezařazené</t>
  </si>
  <si>
    <t>Platby daní a poplatků krajům, obcím a státním fondům</t>
  </si>
  <si>
    <t>000033065</t>
  </si>
  <si>
    <t>000033069</t>
  </si>
  <si>
    <t>000000485</t>
  </si>
  <si>
    <t>000000486</t>
  </si>
  <si>
    <t>000000490</t>
  </si>
  <si>
    <t>000000491</t>
  </si>
  <si>
    <t>000000492</t>
  </si>
  <si>
    <t>000000160</t>
  </si>
  <si>
    <t>000000476</t>
  </si>
  <si>
    <t>000000555</t>
  </si>
  <si>
    <t>000033163</t>
  </si>
  <si>
    <t>000033354</t>
  </si>
  <si>
    <t>000034017</t>
  </si>
  <si>
    <t>103133063</t>
  </si>
  <si>
    <t>103533063</t>
  </si>
  <si>
    <t>Příspěvkové organizace - investiční výdaje</t>
  </si>
  <si>
    <t>000034940</t>
  </si>
  <si>
    <t>000000475</t>
  </si>
  <si>
    <t>000000110</t>
  </si>
  <si>
    <t>000000480</t>
  </si>
  <si>
    <t>000000495</t>
  </si>
  <si>
    <t>Provozní výdaje odboru</t>
  </si>
  <si>
    <t>Dotační tituly</t>
  </si>
  <si>
    <t>Dotační tituly celkem</t>
  </si>
  <si>
    <t>Zpracování dat a služby související s inform. a komunikač. technologiemi</t>
  </si>
  <si>
    <t>Investiční  výdaje odboru</t>
  </si>
  <si>
    <t xml:space="preserve"> -provozní výdaje odboru</t>
  </si>
  <si>
    <t xml:space="preserve"> -investiční  výdaje odboru</t>
  </si>
  <si>
    <t>UZ 000000425 - Dotační titul pro JSDH na nákup dopravních aut a zažízení</t>
  </si>
  <si>
    <t>Účelové dotace na výdaje spojené se společnými volbami do Senátu a zastupitelstev krajů</t>
  </si>
  <si>
    <t>Účelové dotace na výdaje spojené s volbami do zastupitelstev v obcích</t>
  </si>
  <si>
    <t>UZ 000000415 - Dotace na pořízení, rekonstrukci, opravu požární techniky a nákup věcného vybavení JSDH obcí Olomouckého kraje</t>
  </si>
  <si>
    <t>UZ 000000416 - Dotace na činnosti, akce a projekty hasičů (FO), spolků a pobočných spolků hasičů OK</t>
  </si>
  <si>
    <t>UZ 000000420 - Rezerva Olomouckého kraje pro případ řešení krizové situace nebo mimořádné události</t>
  </si>
  <si>
    <t>UZ 000000401 - Individuální dotace</t>
  </si>
  <si>
    <t>UZ 000000410 - Individuální žádosti</t>
  </si>
  <si>
    <t xml:space="preserve">UZ 000000411 - Program návratné finanční výpomoci MAS se sídlem na území Olomouckého kraje </t>
  </si>
  <si>
    <t xml:space="preserve">UZ 000000430 - Podpora regionálního značení </t>
  </si>
  <si>
    <t>Dotační tituly UZ 000000401 celkem</t>
  </si>
  <si>
    <t>Dotační tituly UZ 000000430 celkem</t>
  </si>
  <si>
    <t>Dotační tituly UZ 000000411 celkem</t>
  </si>
  <si>
    <t>Dotační tituly UZ 000000410 celkem</t>
  </si>
  <si>
    <t>Dotační tituly UZ 000000431 celkem</t>
  </si>
  <si>
    <t>UZ 000000431 - Podpora farmářských trhů</t>
  </si>
  <si>
    <t>UZ 000000435 - Podpora soutěží propagujících podnikatele</t>
  </si>
  <si>
    <t>Dotační tituly UZ 000000435 celkem</t>
  </si>
  <si>
    <t>UZ 000000436 - Podpora poradenství pro podnikatele</t>
  </si>
  <si>
    <t>Dotační tituly UZ 000000436 celkem</t>
  </si>
  <si>
    <t>UZ 000000440 - Program obnovy venkova Olomouckého kraje</t>
  </si>
  <si>
    <t>Dotační tituly UZ 000000440 celkem</t>
  </si>
  <si>
    <t>UZ 000000441 - Podpora zpracování územně plánovací dokumentace</t>
  </si>
  <si>
    <t>Dotační tituly UZ 000000441 celkem</t>
  </si>
  <si>
    <t>UZ 000000445 - OP 1 Inovační vouchery Olomouckého kraje</t>
  </si>
  <si>
    <t>Dotační tituly UZ 000000445 celkem</t>
  </si>
  <si>
    <t>UZ 000000446 - OP 2 Studentské inovace ve firmách</t>
  </si>
  <si>
    <t>Dotační tituly UZ 000000446 celkem</t>
  </si>
  <si>
    <t>UZ 000000550 - Obnova kulturních památek</t>
  </si>
  <si>
    <t>Dotační tituly UZ 000000550 celkem</t>
  </si>
  <si>
    <t>UZ 000000551 - Obnova staveb drobné architektury místního významu</t>
  </si>
  <si>
    <t>Dotační tituly UZ 000000551 celkem</t>
  </si>
  <si>
    <t>Dotační tituly UZ 000000450 celkem</t>
  </si>
  <si>
    <t>UZ 000000450 - Dotace na podporu lesních ekosystémů</t>
  </si>
  <si>
    <t>Dotační tituly UZ 000000455 celkem</t>
  </si>
  <si>
    <t>UZ 000000455 - Program na podporu začínajících včelařů na území Olomouckého kraje</t>
  </si>
  <si>
    <t>UZ 000000460 - Řešení mimořádné situace na infrastruktuře vodovodů a kanalizací</t>
  </si>
  <si>
    <t>Dotační tituly UZ 000000460 celkem</t>
  </si>
  <si>
    <t>Dotační tituly UZ 000000461 celkem</t>
  </si>
  <si>
    <t>UZ 000000461 - Řešení mimořádné situace na vodních dílech a realizace opatření k předcházení a odstraňování následků povodní</t>
  </si>
  <si>
    <t>Dotační tituly UZ 000000465 celkem</t>
  </si>
  <si>
    <t xml:space="preserve">UZ 000000465 - Podpora propagačních, vzdělávacích a osvětových akcí zaměřených na tématiku živnostního prostředí a zemědělství </t>
  </si>
  <si>
    <t>Dotační tituly UZ 000000466 celkem</t>
  </si>
  <si>
    <t>UZ 000000466 - Podpora aktivit přispívajících k zachování nebo zlepšení různorodosti přírody a krajiny</t>
  </si>
  <si>
    <t>Dotační tituly UZ 000000467 celkem</t>
  </si>
  <si>
    <t xml:space="preserve">UZ 000000467 - Podpora činnosti záchranných stanic pro handicapované živočichy </t>
  </si>
  <si>
    <t>Dotační tituly UZ 000000468 celkem</t>
  </si>
  <si>
    <t xml:space="preserve">UZ 000000468 - Podpora zájmových spolků a organizací, předmětem  jejichž činnosti je oblast životního prostředí a zemědělství </t>
  </si>
  <si>
    <t>Dotační tituly UZ 000000475 celkem</t>
  </si>
  <si>
    <t>Olympiáda dětí a mládeže</t>
  </si>
  <si>
    <t xml:space="preserve">Dary - věcné </t>
  </si>
  <si>
    <t xml:space="preserve">UZ 000000475 - Podpora talentovaných žáků a studentů v Olomouckém kraji </t>
  </si>
  <si>
    <t>Dotační tituly UZ 000000476 celkem</t>
  </si>
  <si>
    <t>UZ 000000476 - Podpora škol vychovávajících talentovanou mládež v Olomouckém kraji</t>
  </si>
  <si>
    <t>Dotační tituly UZ 000000480 celkem</t>
  </si>
  <si>
    <t xml:space="preserve">UZ 000000480 - Program na podporu terciárního vzdělávání na vysokých školách v Olomouckém kraji </t>
  </si>
  <si>
    <t>Dotační tituly UZ 000000485 celkem</t>
  </si>
  <si>
    <t xml:space="preserve">UZ 000000485 - Program na podporu polytechnického vzdělávání a řemesel v Olomouckém kraji </t>
  </si>
  <si>
    <t xml:space="preserve">UZ 000000486 - Stipendia pro žáky technických oborů vzdělání zakončených maturitní zkouškou </t>
  </si>
  <si>
    <t>UZ 000000490 - Výjezd dětí a mládeže do zahraničí</t>
  </si>
  <si>
    <t>Dotační tituly UZ 000000490 celkem</t>
  </si>
  <si>
    <t xml:space="preserve">UZ 000000491 - Organizace výměnného pobytu pro děti, žáky a studenty ze zahraničních partnerských škol a školských zařízení </t>
  </si>
  <si>
    <t>Dotační tituly UZ 000000491 celkem</t>
  </si>
  <si>
    <t xml:space="preserve">UZ 000000492 - Kofinancování mezinárodních vzdělávacích programů </t>
  </si>
  <si>
    <t>UZ 000000495 - Studijní stipendium Olomouckého kraje na studium v zahraniční</t>
  </si>
  <si>
    <t>Dotační tituly UZ 000000495 celkem</t>
  </si>
  <si>
    <t xml:space="preserve">UZ 000000500 - Podpora celoroční sportovní činnosti </t>
  </si>
  <si>
    <t>Dotační tituly UZ 000000500 celkem</t>
  </si>
  <si>
    <t xml:space="preserve">UZ 000000501 - Podpora sportovních akcí regionálního charakteru </t>
  </si>
  <si>
    <t>000000502</t>
  </si>
  <si>
    <t>Dotační tituly UZ 000000501 celkem</t>
  </si>
  <si>
    <t>Dotační tituly UZ 000000502 celkem</t>
  </si>
  <si>
    <t>UZ 000000505 - Program na podporu volnočasových a tělovýchovných aktivit v Olomouckém kraj</t>
  </si>
  <si>
    <t>Dotační tituly UZ 000000505 celkem</t>
  </si>
  <si>
    <t>UZ 000000510 - Podpora environmentálního vzdělávání, výchovy a osvěty v Olomouckém kraji</t>
  </si>
  <si>
    <t xml:space="preserve">UZ 000000511 - Zelená škola Olomouckého kraje </t>
  </si>
  <si>
    <t>Dotační tituly UZ 000000510 celkem</t>
  </si>
  <si>
    <t>Dotační tituly UZ 000000511 celkem</t>
  </si>
  <si>
    <t xml:space="preserve">UZ 000000555 - Podpora kulturních aktivit </t>
  </si>
  <si>
    <t>Dotační tituly UZ 000000515 celkem</t>
  </si>
  <si>
    <t>Dotační tituly UZ 000000520 celkem</t>
  </si>
  <si>
    <t>000000515</t>
  </si>
  <si>
    <t>000000520</t>
  </si>
  <si>
    <t>000000556</t>
  </si>
  <si>
    <t>Dotační tituly UZ 000000556 celkem</t>
  </si>
  <si>
    <t xml:space="preserve">Finanční vypořádání </t>
  </si>
  <si>
    <t>Neinvestiční transfery na plnění regionálních funkcí veřejných knihoven</t>
  </si>
  <si>
    <t>Ostatní neinv. transfery nezisk. apod. org.</t>
  </si>
  <si>
    <t>Neinv. transfery cizím PO</t>
  </si>
  <si>
    <t>Neinv. transfery šk. PO zřízeným státem, kraji a obcemi</t>
  </si>
  <si>
    <t>Povinné poj. na soc. zab. a přísp. na st. pol. zaměstnanosti</t>
  </si>
  <si>
    <t>Pov. pojistné na sociální zabezpečení</t>
  </si>
  <si>
    <t>a příspěvek na st. pol. zam.</t>
  </si>
  <si>
    <t>MŠMT - Excelence základních škol</t>
  </si>
  <si>
    <t>MŠMT - Zvýšení platů pracovníků regionálního školství</t>
  </si>
  <si>
    <t>MŠMT - Podpora navýšení kapacit ve školských poradenských zařízeních</t>
  </si>
  <si>
    <t>MŠMT - Program protidrogové politiky</t>
  </si>
  <si>
    <t>MKČR - Podpora obnovy kulturních památek prostřednictvím obcí s rozšířenou působností - NIV</t>
  </si>
  <si>
    <t>MKČR - ISO D Preventivní ochrana před vlivy prostředí - podprogram č. 134 515 - neinvestiční</t>
  </si>
  <si>
    <t>MKČR - 5060010011 Podpora standardizovaných veřejných služeb muzeí a galerií</t>
  </si>
  <si>
    <t>MKČR - Veřejné informační služby knihoven - neinvestice</t>
  </si>
  <si>
    <t>MKČR - Kulturní aktivity</t>
  </si>
  <si>
    <t>MŠMT - Přímé náklady na vzdělávání - sportovní gymnázia</t>
  </si>
  <si>
    <t>MKČR - ISO A Zabezpečení objektů - podprogram č. 134 512 - investiční</t>
  </si>
  <si>
    <t>MŠMT- Podpora navýšení kapacit ve školských poradenských zařízeních</t>
  </si>
  <si>
    <t>MŠMT- Rozvojový program Podpora logopedické prevence v předškolním vzdělávání</t>
  </si>
  <si>
    <t>Neinv. transfery nefin. pod. subj. - FO</t>
  </si>
  <si>
    <t xml:space="preserve">Neinv. transfery nefin. podnik. subj. - PO </t>
  </si>
  <si>
    <t>Neinv. transfery církvím a nábož. společn.</t>
  </si>
  <si>
    <t xml:space="preserve">Neinv. transfery obecně prospěš. spol. </t>
  </si>
  <si>
    <t>Ostatní neinv. transfery nezisk.a pod. org.</t>
  </si>
  <si>
    <t>Ost. neinv. transfery veř. rozp. úz. úrovně</t>
  </si>
  <si>
    <t>000033064</t>
  </si>
  <si>
    <t>MŠMT - Naplňování Koncepce podpory mládeže na krajské úrovni</t>
  </si>
  <si>
    <t>UZ 000000515 - Program na podporu sportovní činnosti dětí a mládeže v Olomouckém kraj</t>
  </si>
  <si>
    <t xml:space="preserve">UZ 000000520 - Program podpory práce s dětmi a mládeží pro nestátní neziskové organizace v Olomouckém kraji </t>
  </si>
  <si>
    <t>Dotační tituly UZ 000000486 celkem</t>
  </si>
  <si>
    <t>dotační tituly</t>
  </si>
  <si>
    <t>celkem odbor + PO,SŠ,OŠ + dotační tituly</t>
  </si>
  <si>
    <t>10) Odbor školství, sportu a kultury</t>
  </si>
  <si>
    <t>Odbor školství, sportu a kultury</t>
  </si>
  <si>
    <t>Výdaje odboru školství, sportu a kultury</t>
  </si>
  <si>
    <t>000013016</t>
  </si>
  <si>
    <t>000000120</t>
  </si>
  <si>
    <t>000014018</t>
  </si>
  <si>
    <t>000000122</t>
  </si>
  <si>
    <t>000000121</t>
  </si>
  <si>
    <t>000013305</t>
  </si>
  <si>
    <t>Domov pro seniory Červenka</t>
  </si>
  <si>
    <t>Domov pro seniory Červenka celkem</t>
  </si>
  <si>
    <t>104113013</t>
  </si>
  <si>
    <t>104513013</t>
  </si>
  <si>
    <t>Vincentinum - poskytovatel soc. služeb Šternberk</t>
  </si>
  <si>
    <t>Klíč - centrum sociálních služeb</t>
  </si>
  <si>
    <t>000000123</t>
  </si>
  <si>
    <t>Neinvest. transfery nefin. podnik. subj.-FO</t>
  </si>
  <si>
    <t>Neinvest. transfery nefin. podnik. subj.-PO</t>
  </si>
  <si>
    <t>Dotační tituly UZ 000000525 celkem</t>
  </si>
  <si>
    <t>000000525</t>
  </si>
  <si>
    <t>Dotační tituly UZ 000000526 celkem</t>
  </si>
  <si>
    <t>000000526</t>
  </si>
  <si>
    <t>000000527</t>
  </si>
  <si>
    <t>Dotační tituly UZ 000000527 celkem</t>
  </si>
  <si>
    <t>000000528</t>
  </si>
  <si>
    <t>Dotační tituly UZ 000000530 celkem</t>
  </si>
  <si>
    <t>Dotační tituly UZ 000000528 celkem</t>
  </si>
  <si>
    <t>000000530</t>
  </si>
  <si>
    <t>Ostat. neinv. transfery nezisk. apod. org.</t>
  </si>
  <si>
    <t>provoz PO celkem</t>
  </si>
  <si>
    <t>invesitce PO celkem</t>
  </si>
  <si>
    <t>Program prevence kriminality z MVČR - podíl OK</t>
  </si>
  <si>
    <t>Odborné psychologické posouzení zájemců o nezprostředkovanou pěstounskou péči</t>
  </si>
  <si>
    <t>Střednědobý plán rozvoje sociálních služeb OK</t>
  </si>
  <si>
    <t>Kofinancování Operačního programu Zaměstnanost</t>
  </si>
  <si>
    <t>MPSV - Dotace na podporu samosprávy v oblasti stárnutí</t>
  </si>
  <si>
    <t>MPSV - Operační program Zaměstnanost</t>
  </si>
  <si>
    <t>UZ 000000525 - Podpora prevence kriminality</t>
  </si>
  <si>
    <t>UZ 000000526 - Podpora integrace romských komunit</t>
  </si>
  <si>
    <t>UZ 000000527 - Podpora prorodinných aktivit</t>
  </si>
  <si>
    <t xml:space="preserve">UZ 000000528 - Podpora aktivit směřujících k sociálnímu začleňování </t>
  </si>
  <si>
    <t>UZ 000000530 - Program finanční podpory poskytování sociálních služeb v Olomuckém kraji - Podprogram č. 2</t>
  </si>
  <si>
    <t xml:space="preserve">UZ 000000535 - Podpora výstavby a oprav cyklostezek </t>
  </si>
  <si>
    <t>000000535</t>
  </si>
  <si>
    <t>Dotační tituly UZ 000000535 celkem</t>
  </si>
  <si>
    <t>UZ 000000540 - Opatření pro zvýšení bezpečnosti provozu na pozemních komunikacích</t>
  </si>
  <si>
    <t>000000540</t>
  </si>
  <si>
    <t>Dotační tituly UZ 000000540 celkem</t>
  </si>
  <si>
    <t>000000545</t>
  </si>
  <si>
    <t>Dotační tituly UZ 000000545 celkem</t>
  </si>
  <si>
    <t>UZ 000000545 - Podpora budování a rekonstrukce přechodů pro chodce</t>
  </si>
  <si>
    <t>Neinv. transfery zřízeným PO</t>
  </si>
  <si>
    <t>Neinvest. transfery cizím PO</t>
  </si>
  <si>
    <t>MDČR - Příspěvek na ztrátu dopravce z provozu veřejné osobní drážní dopravy</t>
  </si>
  <si>
    <t>Dotační tituly UZ 000000555 celkem</t>
  </si>
  <si>
    <t>000000560</t>
  </si>
  <si>
    <t>Dotační tituly UZ 000000560 celkem</t>
  </si>
  <si>
    <t>UZ 000000555 - Program podpory kultury v Olomouckého kraji</t>
  </si>
  <si>
    <t xml:space="preserve">UZ 000000556 - Víceletá podpora významných kulturních akcí </t>
  </si>
  <si>
    <t>UZ 000000560 - Dotace podle zákona č. 257/2001 Sb., (knihovní zákon)</t>
  </si>
  <si>
    <t>000000140</t>
  </si>
  <si>
    <t>000000141</t>
  </si>
  <si>
    <t>000000142</t>
  </si>
  <si>
    <t>060135008</t>
  </si>
  <si>
    <t>060535009</t>
  </si>
  <si>
    <t>060135892</t>
  </si>
  <si>
    <t>MZdr. - Připravenost poskytovatele ZZS na řešení mimořádných událostí a krizových situací</t>
  </si>
  <si>
    <t>000000565</t>
  </si>
  <si>
    <t>Dotační tituly UZ 000000565 celkem</t>
  </si>
  <si>
    <t>Dotační tituly UZ 000000566 celkem</t>
  </si>
  <si>
    <t>000000566</t>
  </si>
  <si>
    <t>000000567</t>
  </si>
  <si>
    <t>000000568</t>
  </si>
  <si>
    <t>Dotační tituly UZ 000000567 celkem</t>
  </si>
  <si>
    <t>Dotační tituly UZ 000000568 celkem</t>
  </si>
  <si>
    <t>000000570</t>
  </si>
  <si>
    <t>Dotační tituly UZ 000000570 celkem</t>
  </si>
  <si>
    <t>000000575</t>
  </si>
  <si>
    <t>Dotační tituly UZ 000000575 celkem</t>
  </si>
  <si>
    <t>000000576</t>
  </si>
  <si>
    <t>Dotační tituly UZ 000000576 celkem</t>
  </si>
  <si>
    <t>000000577</t>
  </si>
  <si>
    <t>Dotační tituly UZ 000000577 celkem</t>
  </si>
  <si>
    <t>000000578</t>
  </si>
  <si>
    <t>000000579</t>
  </si>
  <si>
    <t>Dotační tituly UZ 000000578 celkem</t>
  </si>
  <si>
    <t>Dotační tituly UZ 000000579 celkem</t>
  </si>
  <si>
    <t>UZ 000000565 - Podpora ozdravných a rehabilitačních pobytů pro specifické skupiny obyvatel</t>
  </si>
  <si>
    <t>UZ 000000566 - Podpora zdravotně-preventivních aktivit a výchovy ke zdraví pro všechny skupiny obyvatel</t>
  </si>
  <si>
    <t xml:space="preserve">UZ 000000567 - Podpora organizací podporujících zdravotně znevýhodněné občany </t>
  </si>
  <si>
    <t xml:space="preserve">UZ 000000568 - Podpora udržování a zvyšování odborných kompetencí ve zdravotnictví </t>
  </si>
  <si>
    <t xml:space="preserve">UZ 000000570 - Program pro vzdělávání ve zdravotnictví </t>
  </si>
  <si>
    <t>UZ 000000575 - Kontaktní a poradenské služby</t>
  </si>
  <si>
    <t>UZ 000000576 - Terénní programy pro problémové uživatele jiných návykových látek a osoby na nich závislé</t>
  </si>
  <si>
    <t>UZ 000000577 - Ambulantní léčba závislostí na tabákových výrobcích, alkoholu a jiných návykových látkách</t>
  </si>
  <si>
    <t>UZ 000000578 - Programy následné péče, které zajišťují poskytovatelé zdravotních služeb a jiná zařízení</t>
  </si>
  <si>
    <t>UZ 000000579 - Adiktologické služby ve výkonu trestu odnětí svobody nebo ve vazbě</t>
  </si>
  <si>
    <t>pověřen vedením</t>
  </si>
  <si>
    <t>Ing. Peter Garláthy</t>
  </si>
  <si>
    <t>pověřena vedením</t>
  </si>
  <si>
    <t>JUDr. Miluše Sedláčková</t>
  </si>
  <si>
    <t>LPS - dětská a dospělá</t>
  </si>
  <si>
    <t xml:space="preserve">LPS - zubní </t>
  </si>
  <si>
    <t>Záchytná stanice</t>
  </si>
  <si>
    <t xml:space="preserve">Dary - finanční </t>
  </si>
  <si>
    <t xml:space="preserve">Oblast zdravotnictví  (i příspěvky PO) a odvody z IF na spolufinancování akcí </t>
  </si>
  <si>
    <t>Předfinancování EU (ČS – revolvingový úvěr)</t>
  </si>
  <si>
    <t>Neinv.transfery obecně prospěným spol.</t>
  </si>
  <si>
    <t>Neinv. transfery nefin. podnikatelským subj.-FO</t>
  </si>
  <si>
    <t>Neinv. transfery nefin. podnikatelským subj.-PO</t>
  </si>
  <si>
    <t>MZdr. - Program švýcarsko-české spolupráce – program č. 13532P – SR – NIV</t>
  </si>
  <si>
    <t>MZdr. - Program švýcarsko-české spolupráce – program č. 13532P – Jiné zdroje EU – NIV</t>
  </si>
  <si>
    <t>MZdr. - Program švýcarsko-české spolupráce – program č. 13532P – SR – INV</t>
  </si>
  <si>
    <t>060535893</t>
  </si>
  <si>
    <t>MZdr. - Program švýcarsko-české spolupráce – program č. 13532P – Jiné zdroje EU – INV</t>
  </si>
  <si>
    <t>Neinv. transfery církvím a náboženským spol.</t>
  </si>
  <si>
    <t xml:space="preserve">Oblast dopravy (i příspěvky PO)  a odvody z IF na spolufinancování akcí </t>
  </si>
  <si>
    <t xml:space="preserve">Oblast školství (i příspěvky PO) a odvody z IF na spolufinancování akcí </t>
  </si>
  <si>
    <t xml:space="preserve">Oblast kultury (i příspěvky PO)  a odvody z IF na spolufinancování akcí </t>
  </si>
  <si>
    <t>000000153</t>
  </si>
  <si>
    <t>000000154</t>
  </si>
  <si>
    <t>000000151</t>
  </si>
  <si>
    <t>000000152</t>
  </si>
  <si>
    <t>000000150</t>
  </si>
  <si>
    <t>UZ 000000580 - Nadregionální akce cestovního ruchu</t>
  </si>
  <si>
    <t>000000580</t>
  </si>
  <si>
    <t>Dotační tituly UZ 000000580 celkem</t>
  </si>
  <si>
    <t xml:space="preserve">UZ 000000581 - Podpora rozvoje zahraničních vztahů Olomouckého kraje </t>
  </si>
  <si>
    <t>000000581</t>
  </si>
  <si>
    <t>Dotační tituly UZ 000000581 celkem</t>
  </si>
  <si>
    <t xml:space="preserve">UZ 000000582 - Podpora zkvalitnění služeb turistických informačních center v Olomouckém kraji </t>
  </si>
  <si>
    <t>000000582</t>
  </si>
  <si>
    <t>Dotační tituly UZ 000000582 celkem</t>
  </si>
  <si>
    <t>UZ 000000583 - Podpora cestovního ruchu v turistických regionech Jeseníky a Střední Morava</t>
  </si>
  <si>
    <t>000000583</t>
  </si>
  <si>
    <t>Dotační tituly UZ 000000583 celkem</t>
  </si>
  <si>
    <t>Investiční transfery nefinančním podn. subj. - FO</t>
  </si>
  <si>
    <t>000000584</t>
  </si>
  <si>
    <t>Dotační tituly UZ 000000584 celkem</t>
  </si>
  <si>
    <t>UZ 000000584 - Podpora kinematografie v turistickém regionu Jeseníky</t>
  </si>
  <si>
    <t>000000130</t>
  </si>
  <si>
    <t>000000132</t>
  </si>
  <si>
    <t>000000133</t>
  </si>
  <si>
    <t>000000134</t>
  </si>
  <si>
    <t>000000300</t>
  </si>
  <si>
    <t>000000303</t>
  </si>
  <si>
    <t>000000304</t>
  </si>
  <si>
    <t>000000305</t>
  </si>
  <si>
    <t xml:space="preserve">UZ 000000410 - Individuální žádosti </t>
  </si>
  <si>
    <t xml:space="preserve">Přebytek hospodaření </t>
  </si>
  <si>
    <t xml:space="preserve">Příspěvek na provoz </t>
  </si>
  <si>
    <t>Příspěvek na provoz - mzdové náklady</t>
  </si>
  <si>
    <t>Příspěvek na provoz - odpisy a odvody z odpisů</t>
  </si>
  <si>
    <t xml:space="preserve">Příspěvek na provoz - účelově určený příspěvek </t>
  </si>
  <si>
    <t xml:space="preserve">Příspěvek na provoz - nájemné </t>
  </si>
  <si>
    <t xml:space="preserve">Příspěvek na provoz - pojistné plnění </t>
  </si>
  <si>
    <t>Neinvestiční půjčené prostředky zřízeným PO</t>
  </si>
  <si>
    <t>Příspěvkové organizace - oblast školství</t>
  </si>
  <si>
    <t>Příspěvkové organizace - oblast školství celkem</t>
  </si>
  <si>
    <t>Příspěvkové organizace - oblast sociální</t>
  </si>
  <si>
    <t>Příspěvkové organizace - oblast sociální celkem</t>
  </si>
  <si>
    <t>Konzultační, porad. a právní služby</t>
  </si>
  <si>
    <t>Příspěvkové organizace - oblast dopravy</t>
  </si>
  <si>
    <t>Příspěvkové organizace - oblast dopravy celkem</t>
  </si>
  <si>
    <t>Příspěvkové organizace - oblast kultury</t>
  </si>
  <si>
    <t>Příspěvkové organizace - oblast kultury celkem</t>
  </si>
  <si>
    <t>000000308</t>
  </si>
  <si>
    <t>Příspěvkové organizace - oblast zdravotnictví</t>
  </si>
  <si>
    <t>Příspěvkové organizace - oblast zdravotnictví celkem</t>
  </si>
  <si>
    <t>000000307</t>
  </si>
  <si>
    <t>Příspěvkové organizace - rezerva</t>
  </si>
  <si>
    <t>Příspěvkové organizace rezerva celkem</t>
  </si>
  <si>
    <t>3. Plnění rozpočtu výdajů Olomouckého kraje k 31.12.2016</t>
  </si>
  <si>
    <t xml:space="preserve"> -investiční výdaje</t>
  </si>
  <si>
    <t>ORG 101117</t>
  </si>
  <si>
    <t>Obnova vnitřního vybavení zařízení sociálních služeb - domova se zvláštním režimem</t>
  </si>
  <si>
    <t xml:space="preserve">Zvýšení přeshraniční dostupnosti Písečná – Nysa </t>
  </si>
  <si>
    <t xml:space="preserve">Zvýšení přeshraniční dostupnosti Hanušovice – Stronie Ślaskie </t>
  </si>
  <si>
    <t>Výdaje z finančního vypořádání minulých let mezi krajem a obcemi</t>
  </si>
  <si>
    <t>ORG 007300100000</t>
  </si>
  <si>
    <t>ORG 007300000000</t>
  </si>
  <si>
    <t>ORG 101140</t>
  </si>
  <si>
    <t xml:space="preserve">Realizace energeticky úsporných opatření - Nemocnice Přerov-domov sester </t>
  </si>
  <si>
    <t>000035672</t>
  </si>
  <si>
    <t>ORG 101139</t>
  </si>
  <si>
    <t xml:space="preserve">Centrum Dominika Kokory, p. o. – rekonstrukce budovy </t>
  </si>
  <si>
    <t>ORG 101137</t>
  </si>
  <si>
    <t>Vincentinum Šternberk, příspěvková organizace – rekonstrukce budovy ve Vikýřovicích</t>
  </si>
  <si>
    <t>ORG 101112</t>
  </si>
  <si>
    <t>Transformace příspěvkové organizace Nové Zámky – I. Etapa</t>
  </si>
  <si>
    <t>ORG 101155</t>
  </si>
  <si>
    <t>Bezbariérovost školy a Pořízení strojů pro zajištění výuky oborů Strojírenství, Elektrotechnika, Průmyslový a Interiérový design  (Vyšší odborná škola a Střední průmyslová škola, Šumperk, Gen. Krátkého 1)</t>
  </si>
  <si>
    <t>ORG 101152</t>
  </si>
  <si>
    <t>Centrum polytechnické výchovy (Střední škola polytechnická, Olomouc, Rooseveltova 79)</t>
  </si>
  <si>
    <t>ORG 101151</t>
  </si>
  <si>
    <t>Výstavba odborných učeben pro výuku oboru 28-44-M/01 Aplikovaná chemie v bezbariérové škole (Střední škola logistiky a chemie, Olomouc, U Hradiska 29 )</t>
  </si>
  <si>
    <t>ORG 101150</t>
  </si>
  <si>
    <t>Modernizace učeben a vybavení pro odborný výcvik (Střední škola gastronomie a farmářství Jeseník, pracoviště Horní Heřmanice)</t>
  </si>
  <si>
    <t>ORG 101149</t>
  </si>
  <si>
    <t>Rekonstrukce dílen praktického vyučování  (Střední průmyslová škola, Přerov, Havlíčkova 2)</t>
  </si>
  <si>
    <t>ORG 101148</t>
  </si>
  <si>
    <t>Bezbariérový přístup do SPŠ Hranice a rekonstrukce chemické laboratoře</t>
  </si>
  <si>
    <t>ORG 101144</t>
  </si>
  <si>
    <t>Vybavení školních laboratoří v bezbariérové škole - VOŠ a SPŠ elektrotechnická - Olomouc, Božetěchova 3</t>
  </si>
  <si>
    <t>ORG 101133</t>
  </si>
  <si>
    <t>Sigmundova SŠ strojírenská Lutín - Modernizace školních dílen jako centrum odborné přípravy</t>
  </si>
  <si>
    <t>ORG 100670</t>
  </si>
  <si>
    <t>SMN a.s. - o.z. Nemocnice Přerov - modernizace pavilonu operačních oborů - I. Etapa</t>
  </si>
  <si>
    <t>Ostatní neinvestiční výdaje jinde nezařezené</t>
  </si>
  <si>
    <t>Zámek Čechy pod Kosířem - rekonstrukce a využití objektů, III. Etapa</t>
  </si>
  <si>
    <t>107500881</t>
  </si>
  <si>
    <t>107100882</t>
  </si>
  <si>
    <t>107100880</t>
  </si>
  <si>
    <t>106100880</t>
  </si>
  <si>
    <t>ORG 101135</t>
  </si>
  <si>
    <t>Kybernetická bezpečnost Krajského úřadu Olomouckého kraje</t>
  </si>
  <si>
    <t>106500881</t>
  </si>
  <si>
    <t>ORG 101119</t>
  </si>
  <si>
    <t>Digitální povodňový plán OK</t>
  </si>
  <si>
    <t>ORG 101118</t>
  </si>
  <si>
    <t>Technické zabezpečení ZZS OK k řešení rizik a katastrof</t>
  </si>
  <si>
    <t>ORG 101180</t>
  </si>
  <si>
    <t>Marketingové aktivity Olomouckého kraje v oblasti cestovního ruchu</t>
  </si>
  <si>
    <t>ORG 101166</t>
  </si>
  <si>
    <t>ZZS OK - Modernizace výcvikových středisek</t>
  </si>
  <si>
    <t>Olomoucký kraj – OLÚ Paseka – nákup zařízení a přístrojů pro rehabilitační oddělení</t>
  </si>
  <si>
    <t>ORG 101160</t>
  </si>
  <si>
    <t>Nákup zemědělské techniky pro praktickou výuku (Střední škola zemědělská, Přerov, Osmek 47)</t>
  </si>
  <si>
    <t>ORG 101159</t>
  </si>
  <si>
    <t>Pořízení nových technologií pro odbornou výuku (Střední škola technická a zemědělská Mohelnice)</t>
  </si>
  <si>
    <t>107100884</t>
  </si>
  <si>
    <t>ORG 101157</t>
  </si>
  <si>
    <t xml:space="preserve"> Pořízení vybavení pro odborné učebny - modernizace CNC zařízení a 3D zařízení včetně SW, rekonstrukce nové učebny programovatelných automatů, modernizace konektivity školy ve vazbě na odborné předměty (Střední průmyslová škola elektrotechnická, Mohelnice, Ge. Svobody 2)</t>
  </si>
  <si>
    <t>ORG 101156</t>
  </si>
  <si>
    <t>Celková rekonstrukce zastaralých laboratoří chemických, fyzikálních a biologických, včetně nového vybavení (Gymnázium Jeseník)</t>
  </si>
  <si>
    <t>ORG 101154</t>
  </si>
  <si>
    <t>Modernizace učeben a laboratoří na ulici Kouřílkova 8 a Bratří Hovůrkových 17 (Střední škola technická, Přerov)</t>
  </si>
  <si>
    <t>ORG 101124</t>
  </si>
  <si>
    <t xml:space="preserve">Modernizace učeben, vybavení a vnitřní konektivity školy -  Gymnázium Olomouc – Hejčín </t>
  </si>
  <si>
    <t>ORG 101012</t>
  </si>
  <si>
    <t xml:space="preserve">Domov mládeže v Žádlovicích – areál zámeckého parku </t>
  </si>
  <si>
    <t>104100884</t>
  </si>
  <si>
    <t>ORG 100998</t>
  </si>
  <si>
    <t>Služby sociální prevence v Olomouckém kraji – přímé náklady</t>
  </si>
  <si>
    <t>000022003</t>
  </si>
  <si>
    <t>000000882</t>
  </si>
  <si>
    <t>000000880</t>
  </si>
  <si>
    <t>ORG 101136</t>
  </si>
  <si>
    <t>Aktualizace Územní energetické koncepce Olomouckého kraje v rámci programu EFEKT 2016</t>
  </si>
  <si>
    <t>109500881</t>
  </si>
  <si>
    <t>109100882</t>
  </si>
  <si>
    <t>103500881</t>
  </si>
  <si>
    <t>103100880</t>
  </si>
  <si>
    <t>112500881</t>
  </si>
  <si>
    <t>112100880</t>
  </si>
  <si>
    <t>ORG 101003</t>
  </si>
  <si>
    <t>International SMEs Everywhere Project (ISEP) – Internacionalizace malých a středních podniků prostřednictvím široké podpory podnikání</t>
  </si>
  <si>
    <t>ORG 101002</t>
  </si>
  <si>
    <t>Smart Akcelerátor Olomouckého kraje</t>
  </si>
  <si>
    <t>ORG 101000</t>
  </si>
  <si>
    <t>Rozvoj regionálního partnerství v programovém období EU 2014-2020 (podpora činnosti RSK OK)</t>
  </si>
  <si>
    <t>vedoucí odboru školství, sportu a kultury</t>
  </si>
  <si>
    <t>103100882</t>
  </si>
  <si>
    <t>ORG 101134</t>
  </si>
  <si>
    <t>Krajský akční plán rozvoje vzdělávání Olomouckého kraje - přímé náklady</t>
  </si>
  <si>
    <t>ORG 101111</t>
  </si>
  <si>
    <t>Krajský akční plán rozvoje vzdělávání Olomouckého kraje - paušál</t>
  </si>
  <si>
    <t>Účelové investiční transfery nepodnikajícím fyzickým osobám</t>
  </si>
  <si>
    <t>106515974</t>
  </si>
  <si>
    <t>ORG 003058600000</t>
  </si>
  <si>
    <t>Dotační program Kotlíkové dotace v Olomouckém kraji I - OZE</t>
  </si>
  <si>
    <t>ORG 003058500000</t>
  </si>
  <si>
    <t>Dotační program Kotlíkové dotace v Olomouckém kraji I</t>
  </si>
  <si>
    <t>000000101</t>
  </si>
  <si>
    <t>3. Plnění rozpočtu výdajů Olomouckého kraje k 31. 12. 2016</t>
  </si>
  <si>
    <t>000000471</t>
  </si>
  <si>
    <t>000000470</t>
  </si>
  <si>
    <t>Dotační tituly UZ 000000470 celkem</t>
  </si>
  <si>
    <t>Dotační tituly UZ 000000471 celkem</t>
  </si>
  <si>
    <t>000000472</t>
  </si>
  <si>
    <t>Dotační tituly kap.</t>
  </si>
  <si>
    <t>Dotační tituly provoz</t>
  </si>
  <si>
    <t>ORJ 59-67</t>
  </si>
  <si>
    <t>Podpora navýšení kapacit ve škol. porad. zařízeních</t>
  </si>
  <si>
    <t>Podpora navýšení kapacit ve škol.porad.zařízeních</t>
  </si>
  <si>
    <t>Vybavení škol. pomůckami kompenzačního a rehabilitačního charakteru</t>
  </si>
  <si>
    <t>OP VVV - PO3 neinvestice</t>
  </si>
  <si>
    <t>Excelence základních škol</t>
  </si>
  <si>
    <t>Podpora školních psychologů</t>
  </si>
  <si>
    <t>Program sociální prevence a prevence kriminality</t>
  </si>
  <si>
    <t>Vybav. škol. pomůckami kompenzačního a rehab. charakteru</t>
  </si>
  <si>
    <t>PPP a Speciálně pedagogické centrum Olomouckého kraje, U sportovní haly 1, Olomouc</t>
  </si>
  <si>
    <t>Program protidrogové politiky</t>
  </si>
  <si>
    <t>Veřejné informační služby knihoven</t>
  </si>
  <si>
    <t>Kulturní aktivity</t>
  </si>
  <si>
    <t>Věděcká knihovna, Ostružnická 3, Olomouc</t>
  </si>
  <si>
    <t>Vlastivědné muzeum, nám. Republiky 5/6, Olomouc</t>
  </si>
  <si>
    <t>Vlastivědné muzeum Jesenicka, Zámecká nám. 1, Jeseník</t>
  </si>
  <si>
    <t>ISO D Preventivní ochrana před vlivy prostředí</t>
  </si>
  <si>
    <t>Muzeum a galarie v Prostějově, nám. T.G.Masaryka 2, Prostějov</t>
  </si>
  <si>
    <t>ISO A Zabezpečení objektů</t>
  </si>
  <si>
    <t>Muzeum Komenského v Přerově, Horní náměstí 7, Přerov</t>
  </si>
  <si>
    <t>Podpora obnovy kult. památek prostřednictvím obcí s rozšířenou působností</t>
  </si>
  <si>
    <t>Vlastivědné muzeum v Šumperku, Hlavní tř. 22, Šumperk</t>
  </si>
  <si>
    <t>Podpora standardizovaných veř. služeb muzeí a galerií</t>
  </si>
  <si>
    <t>Archeologické centrum, U Hradiska 42/6, Olomouc</t>
  </si>
  <si>
    <t>Podpora škol vychovávajících talentovanou mládež v Olomouckém kraji</t>
  </si>
  <si>
    <t xml:space="preserve">Program na podporu polytechnického vzdělávání a řemesel v Olomouckém kraji </t>
  </si>
  <si>
    <t>Výjezd dětí a mládeže do zahraničí</t>
  </si>
  <si>
    <t>Organizace výměnného pobytu pro děti, žáky a studenty</t>
  </si>
  <si>
    <t>Podpora envirom. vzděl., výchovy a osvěty v OK</t>
  </si>
  <si>
    <t>Zelená školám Olomouckého kraje</t>
  </si>
  <si>
    <t>Podpora kulturních aktivit</t>
  </si>
  <si>
    <t>Konzultační poradenské a právní služby</t>
  </si>
  <si>
    <t>Příspěvky školám a škol. zař. zřizovaných OK</t>
  </si>
  <si>
    <t>Individuální dotace</t>
  </si>
  <si>
    <t>Rezerva pro PO</t>
  </si>
  <si>
    <t>příspěvek na provoz</t>
  </si>
  <si>
    <t>příspěvek na provoz - odpisy a odvody z odpisů</t>
  </si>
  <si>
    <t>příspěvek na provoz - účelově určený příspěvek</t>
  </si>
  <si>
    <t>oblast školství (i přísp. PO) a odvody z IF na spolufinancování akcí</t>
  </si>
  <si>
    <t>příspěvek na provoz - mzdové náklady</t>
  </si>
  <si>
    <t>příspěvek na provoz - pojistné plnění</t>
  </si>
  <si>
    <t>přebytek hospodaření</t>
  </si>
  <si>
    <t>příspěvek na provoz - nájemné</t>
  </si>
  <si>
    <t>Domov pro seniory Javorník, Školní 104, Javorník</t>
  </si>
  <si>
    <t>oblast sociálních věcí (i přísp. PO) a odvody z IF na spolufinancování akcí</t>
  </si>
  <si>
    <t>Domov Sněženka Jeseník, Moravská 814/2, Jeseník</t>
  </si>
  <si>
    <t>Středisko pečovatelské služby Jeseník, Dukelská 1240/27, Jeseník</t>
  </si>
  <si>
    <t>Domov pro seniory Červenka, Nádražní 105, Červenka</t>
  </si>
  <si>
    <t>Dům seniorů František, Komenského 291, Náměšť na Hané</t>
  </si>
  <si>
    <t>Domov  Hrubá Voda, Hrubá Voda  11, Hlubočky</t>
  </si>
  <si>
    <t>Domov seniorů POHODA, Švabinského 3, Olomouc - Chválkovice</t>
  </si>
  <si>
    <t>Sociální služby pro seniory Olomouc, Zikova 14, Olomouc</t>
  </si>
  <si>
    <t>Vincentinum - poskytovatel sociálních služeb Šternberk, Sadová 7, Šternberk</t>
  </si>
  <si>
    <t>Klíč - centrum sociálních služeb, Dolní hejčínská 50/28, Olomouc</t>
  </si>
  <si>
    <t>Nové Zámky - poskytovatel sociálních služeb, Nové Zámky 2, Litovel</t>
  </si>
  <si>
    <t>Středisko sociální prevence, Na Vozovce 26, Olomouc</t>
  </si>
  <si>
    <t>Sociální služby pro seniory Šumperk, U Sanatoria 25, Šumperk</t>
  </si>
  <si>
    <t>Sociální služby Libina, Libina 540</t>
  </si>
  <si>
    <t>Domov Štíty-Jedlí, Na Pilníku 222, Štíty</t>
  </si>
  <si>
    <t>Domov u Třebůvky Loštice, Hradská 113, Loštice</t>
  </si>
  <si>
    <t>Domov Paprsek Olšany, Olšany 105</t>
  </si>
  <si>
    <t>Domov seniorů Prostějov, Nerudova 70, Prostějov</t>
  </si>
  <si>
    <t>Domov pro seniory Jesenec, Jesenec 1</t>
  </si>
  <si>
    <t>Domov "Na Zámku", nám. děkana Františka Kvapila 17, Nezamyslice</t>
  </si>
  <si>
    <t>Centrum sociálních služeb, Lidická 86, Prostějov</t>
  </si>
  <si>
    <t>Domov pro seniory, Radkova Lhota 16, Dřevohostice</t>
  </si>
  <si>
    <t>Domov Alfreda Skeneho, Pavlovice u Přerova 95</t>
  </si>
  <si>
    <t>Domov pro seniory Tovačov, Nádražní 94, Tovačov I-Město</t>
  </si>
  <si>
    <t>Domov Větrný mlýn Skalička, Skalička 1</t>
  </si>
  <si>
    <t>Centrum Dominika Kokory, Kokory 54</t>
  </si>
  <si>
    <t>Domov Na zámečku Rokytnice, U Rybníčka 1, Rokytnice</t>
  </si>
  <si>
    <t>Koordinátor Integrovaného dopravního systému Olomouckého kraje, Jeremenkova 40b, Olomouc</t>
  </si>
  <si>
    <t>příspěvek na úhradu prokazatelné ztráty dopravcům - veřejná linková doprava</t>
  </si>
  <si>
    <t>příspěvek na úhradu prokazatelné ztráty - od obcí</t>
  </si>
  <si>
    <t>příspěvek na úhradu prokazatelné ztráty dopravcům - drážní doprava</t>
  </si>
  <si>
    <t>příspěvek na úhradu protarifovací ztráty - drážní doprava</t>
  </si>
  <si>
    <t>Správa silnic Olomouckého kraje, Lipenská 120, Olomouc</t>
  </si>
  <si>
    <t xml:space="preserve">příspěvek na provoz - pojistné plnění </t>
  </si>
  <si>
    <t>oblast dopravy (i přísp. PO) a odvody z IF na spolufinancování akcí</t>
  </si>
  <si>
    <t>Rezerva pro PO - záchranný archeologický výzkum</t>
  </si>
  <si>
    <t xml:space="preserve">rezerva pro PO - záchranný archeologický výzkum </t>
  </si>
  <si>
    <t>Vědecká knihovna, Ostružnická 3, Olomouc</t>
  </si>
  <si>
    <t xml:space="preserve">příspěvek na provoz - nájemné </t>
  </si>
  <si>
    <t xml:space="preserve">oblast kultury (i příspěvky PO)  a odvody z IF na spolufinancování akcí </t>
  </si>
  <si>
    <t>oblast kultury (i přísp. PO) a odvody z IF na spolufinancování akcí</t>
  </si>
  <si>
    <t>Vlastivědné muzeum Jesenicka, Zámecké nám. 1, Jeseník</t>
  </si>
  <si>
    <t>Muzeum a galerie v Prostějově, nám. T.G. Masaryka 2, Prostějov</t>
  </si>
  <si>
    <t>Muzeum Komenského, Horní náměstí 7, Přerov</t>
  </si>
  <si>
    <t>Vlastivědné muzeum, Hlavní tř. 22, Šumperk</t>
  </si>
  <si>
    <t>Odborný léčebný ústav, Paseka 145</t>
  </si>
  <si>
    <t xml:space="preserve">oblast zdravotnictví (i příspěvky PO)  a odvody z IF na spolufinancování akcí </t>
  </si>
  <si>
    <t>Dětské centrum Ostrůvek, U dětského domova 269, Olomouc</t>
  </si>
  <si>
    <t>Zdravotnická záchranná služba Olomouckého kraje, Aksamitova 8, Olomouc</t>
  </si>
  <si>
    <t>Oblast sociální</t>
  </si>
  <si>
    <t>Oblast školství</t>
  </si>
  <si>
    <t>Oblast dopravy</t>
  </si>
  <si>
    <t>Oblast kultury</t>
  </si>
  <si>
    <t>Oblast zdravotnictví</t>
  </si>
  <si>
    <t>SŠ a ZŠ  prof.Z.Matějčka, Svatoplukova 11, Olomouc-Řepčín</t>
  </si>
  <si>
    <t>SŠ zemědělská a zahradnická, U Hradiska 4, Olomouc</t>
  </si>
  <si>
    <t>MŠMT - OP VVV - PO3 neinvestice</t>
  </si>
  <si>
    <t xml:space="preserve">Podpora talentovaných žáků a studentů v Olomouckém kraji </t>
  </si>
  <si>
    <t>Podpora environmentálního vzdělávání, výchovy a osvěty v Olomouckém kraji</t>
  </si>
  <si>
    <t xml:space="preserve">Rezerva Olomouckého kraje pro případ řešení krizové situace nebo mimořádné události </t>
  </si>
  <si>
    <t>Nájemné SMN</t>
  </si>
  <si>
    <t xml:space="preserve">Oblast sociálních věcí (i příspěvky PO)  a odvody z IF na spolufinancování akcí </t>
  </si>
  <si>
    <t>Nákup dlouh. hmotného majetku jinde nezař.</t>
  </si>
  <si>
    <t>Neinv. transfery obecně prospěš. spol.</t>
  </si>
  <si>
    <t>Ostatní neinv. transfery nezisk.a pod.org.</t>
  </si>
  <si>
    <t>Neinv. transfery nefin. podn. subj. - PO</t>
  </si>
  <si>
    <t>Neinvest. transfery nefin. podnik. subj. - PO</t>
  </si>
  <si>
    <t>Neinvest. transfery nefin. podnik. subj. - FO</t>
  </si>
  <si>
    <t xml:space="preserve">Neinv. transfery obecně prospěšným  společnostem </t>
  </si>
  <si>
    <t xml:space="preserve">Neinv. transfery obecně prospěšným společnostem </t>
  </si>
  <si>
    <t>Neinv. transfery obecně prospěným spol.</t>
  </si>
  <si>
    <t>Neinvestiční transfery cizím PO</t>
  </si>
  <si>
    <t>Neinv. transfery obecně prospěšným společ.</t>
  </si>
  <si>
    <t>Příspěvek na úhradu prokazatelné ztráty dopravcům - veřejná linková doprava</t>
  </si>
  <si>
    <t>Příspěvek na úhradu prokazatelné ztráty dopravcům - drážní doprava</t>
  </si>
  <si>
    <t>Příspěvek na úhradu protarifovací ztráty - drážní doprava</t>
  </si>
  <si>
    <t>Příspěvek na úhradu prokazatelné ztráty - od obcí</t>
  </si>
  <si>
    <t xml:space="preserve">Rezerva pro PO - záchranný archeologický výzkum </t>
  </si>
  <si>
    <t>Kurzové rozdíly ve výdajích</t>
  </si>
  <si>
    <t>Odměny za užití duševního vlastnictví</t>
  </si>
  <si>
    <t>Povinné poj. na veřejné zdrav. pojištění</t>
  </si>
  <si>
    <t>Ostatní platby za provedenou práci j. n.</t>
  </si>
  <si>
    <t>Povinné pojistné na úrazové pojištění</t>
  </si>
  <si>
    <t>Ost. povinné pojistné placené zaměstn.</t>
  </si>
  <si>
    <t>MPSV - na výplatu st. přísp. zřiz. zařízení pro děti vyž. okamžitou pomoc</t>
  </si>
  <si>
    <t>Účel. neinvest. transfery FO</t>
  </si>
  <si>
    <t>Inv. transfery spolkům</t>
  </si>
  <si>
    <t>Ostatní nákup dlouhodobého nehmotného majetku</t>
  </si>
  <si>
    <t>UZ 000000470 - Výstavba, dostavba, intenzifikace čistíren odpadních vod včetně kořenových čistíren odpadních vod</t>
  </si>
  <si>
    <t>UZ 000000471 - Výstavba a dostavba pro veřejnou potřebu a úpraven vod</t>
  </si>
  <si>
    <t>UZ 000000472 - Obnova enviromentálních funkcí území</t>
  </si>
  <si>
    <t>Dotační tituly UZ 000000472 celkem</t>
  </si>
  <si>
    <t>Dárkový pass</t>
  </si>
  <si>
    <t>přímé náklady na vzdělání</t>
  </si>
  <si>
    <t>Přímé náklady na vzdělávání</t>
  </si>
  <si>
    <t>Přímé náklady na vzdělávání - sportovní gymnázia</t>
  </si>
  <si>
    <t xml:space="preserve">Kofinancování mezinárodních vzdělávacích programů </t>
  </si>
  <si>
    <t>podpora romských žáků stř. škol</t>
  </si>
  <si>
    <t>Neinvestiční transfery zřízeným PO</t>
  </si>
  <si>
    <t>Ostat. neinv. transfery nezisk. a pod. org.</t>
  </si>
  <si>
    <t>Ostatní neinv. transfery nezisk. a pod. org.</t>
  </si>
  <si>
    <t xml:space="preserve">MFČR - likvidace nepouž. léčiv </t>
  </si>
  <si>
    <t>Zdravotnická záchranná služba OK celkem</t>
  </si>
  <si>
    <t>Investiční transfery spolkům</t>
  </si>
  <si>
    <t>Investiční transfery nefinančním podn. subj. - PO</t>
  </si>
  <si>
    <t>Investiční transfery nefinanč. podnikatelským subjekt. - PO</t>
  </si>
  <si>
    <t>Rekapitulace celkových výdajů Olomouckého kraje, které zahrnují výdaje jednotlivých odborů včetně příspěvků zřízeným příspěvkovým organizacím, výdaje na finacování evropských programů a výdaje fondů.</t>
  </si>
  <si>
    <t>8) Odbor strategického rozvoje kraje</t>
  </si>
  <si>
    <t>Ostatní neinv. transfery obyvatelstvu</t>
  </si>
  <si>
    <t>Vratky veř. rozpočtům ústř. úrovně transferů poskyt. v min. rozpočt. obdobích</t>
  </si>
  <si>
    <t>Účel. neinvest. transfery  FO</t>
  </si>
  <si>
    <t>Inv.transfery spolkům</t>
  </si>
  <si>
    <t>Ostatní inv.transfery neziskovým a podobným organizacím</t>
  </si>
  <si>
    <t>Neinvestiční transfery obyvatelstvu nemající charakter daru</t>
  </si>
  <si>
    <t>UZ 000000502 - Dotace na získání trenérské licence</t>
  </si>
  <si>
    <t>Odbor majetkový, právní a správních činností</t>
  </si>
  <si>
    <t>Odbor správní, legislativní a Krajský živnostenský úřad</t>
  </si>
  <si>
    <t>Odbor strategického rozvoje kraje</t>
  </si>
  <si>
    <t>5) Odbor správní, legislativní a Krajský živnostenský úřad</t>
  </si>
  <si>
    <t>6) Odbor kancelář ředitele</t>
  </si>
  <si>
    <t>Výdaje Odboru kancelář ředitele</t>
  </si>
  <si>
    <t>Výdaje odboru kancelář ředitele</t>
  </si>
  <si>
    <t>Výdaje odboru správní, legislativní a Krajský živnostenský úřad</t>
  </si>
  <si>
    <t>Odbor správní, legislativní a Krajský živnostenský úřad celkem</t>
  </si>
  <si>
    <t>Výdaje odboru majetkový, právní a správních činností</t>
  </si>
  <si>
    <t xml:space="preserve">Odbor majetkový, právní a správních činností celkem </t>
  </si>
  <si>
    <t xml:space="preserve">Odbor kultury a památkové péče byl k datu 1.4.2016 sloučen  pod Odbor strategického rozvoje kraje a Odbor školství, sportu a kultury. </t>
  </si>
  <si>
    <t xml:space="preserve">Odbor správní, legislativní a Krajský živnostenský úřad byl k datu 1.4.2016 sloučen pod Odbor majetkový, právní a správních činností </t>
  </si>
  <si>
    <t>Dle rozpisu dále</t>
  </si>
  <si>
    <t>MŠMT - Dotace pro soukromé školy</t>
  </si>
  <si>
    <t>MŠMT-Rozvoj.progr.MŠMT pro děti-cizince ze 3. zemí</t>
  </si>
  <si>
    <t>Dotační tituly UZ 000000492 celkem</t>
  </si>
  <si>
    <t xml:space="preserve">MPSV - na výplatu st. přísp. pro zřiz. zařízení pro děti vyž. okamžitou pomoc </t>
  </si>
  <si>
    <t xml:space="preserve">MVČR - Podpora prevence kriminality </t>
  </si>
  <si>
    <t>MPSV - Neinvestiční nedávkové transfery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</si>
</sst>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0000000"/>
  </numFmts>
  <fonts count="13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1"/>
      <color rgb="FFFF0000"/>
      <name val="Arial"/>
      <family val="2"/>
      <charset val="238"/>
    </font>
    <font>
      <sz val="9"/>
      <color rgb="FF7030A0"/>
      <name val="Arial"/>
      <family val="2"/>
      <charset val="238"/>
    </font>
    <font>
      <b/>
      <i/>
      <sz val="9"/>
      <name val="Arial"/>
      <family val="2"/>
      <charset val="238"/>
    </font>
    <font>
      <sz val="12"/>
      <color rgb="FF0070C0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i/>
      <sz val="13"/>
      <name val="Arial"/>
      <family val="2"/>
      <charset val="238"/>
    </font>
    <font>
      <b/>
      <i/>
      <sz val="12"/>
      <name val="Arial"/>
      <family val="2"/>
      <charset val="238"/>
    </font>
    <font>
      <b/>
      <u/>
      <sz val="14"/>
      <name val="Arial CE"/>
      <family val="2"/>
      <charset val="238"/>
    </font>
    <font>
      <b/>
      <u/>
      <sz val="14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/>
      <name val="Arial CE"/>
      <family val="2"/>
      <charset val="238"/>
    </font>
    <font>
      <sz val="9"/>
      <color theme="0"/>
      <name val="Arial"/>
      <family val="2"/>
      <charset val="238"/>
    </font>
    <font>
      <sz val="10"/>
      <color theme="0"/>
      <name val="Arial CE"/>
      <charset val="238"/>
    </font>
    <font>
      <b/>
      <sz val="10"/>
      <color theme="0"/>
      <name val="Arial"/>
      <family val="2"/>
      <charset val="238"/>
    </font>
    <font>
      <b/>
      <sz val="13"/>
      <color rgb="FF0070C0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66">
    <xf numFmtId="0" fontId="0" fillId="0" borderId="0"/>
    <xf numFmtId="0" fontId="2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0" fontId="13" fillId="0" borderId="0"/>
    <xf numFmtId="0" fontId="4" fillId="0" borderId="0"/>
    <xf numFmtId="0" fontId="104" fillId="0" borderId="0" applyNumberFormat="0" applyFill="0" applyBorder="0" applyAlignment="0" applyProtection="0"/>
    <xf numFmtId="0" fontId="105" fillId="0" borderId="64" applyNumberFormat="0" applyFill="0" applyAlignment="0" applyProtection="0"/>
    <xf numFmtId="0" fontId="106" fillId="0" borderId="65" applyNumberFormat="0" applyFill="0" applyAlignment="0" applyProtection="0"/>
    <xf numFmtId="0" fontId="107" fillId="0" borderId="66" applyNumberFormat="0" applyFill="0" applyAlignment="0" applyProtection="0"/>
    <xf numFmtId="0" fontId="107" fillId="0" borderId="0" applyNumberFormat="0" applyFill="0" applyBorder="0" applyAlignment="0" applyProtection="0"/>
    <xf numFmtId="0" fontId="108" fillId="6" borderId="0" applyNumberFormat="0" applyBorder="0" applyAlignment="0" applyProtection="0"/>
    <xf numFmtId="0" fontId="109" fillId="7" borderId="0" applyNumberFormat="0" applyBorder="0" applyAlignment="0" applyProtection="0"/>
    <xf numFmtId="0" fontId="110" fillId="8" borderId="0" applyNumberFormat="0" applyBorder="0" applyAlignment="0" applyProtection="0"/>
    <xf numFmtId="0" fontId="111" fillId="9" borderId="67" applyNumberFormat="0" applyAlignment="0" applyProtection="0"/>
    <xf numFmtId="0" fontId="112" fillId="10" borderId="68" applyNumberFormat="0" applyAlignment="0" applyProtection="0"/>
    <xf numFmtId="0" fontId="113" fillId="10" borderId="67" applyNumberFormat="0" applyAlignment="0" applyProtection="0"/>
    <xf numFmtId="0" fontId="114" fillId="0" borderId="69" applyNumberFormat="0" applyFill="0" applyAlignment="0" applyProtection="0"/>
    <xf numFmtId="0" fontId="115" fillId="11" borderId="70" applyNumberFormat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72" applyNumberFormat="0" applyFill="0" applyAlignment="0" applyProtection="0"/>
    <xf numFmtId="0" fontId="1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19" fillId="16" borderId="0" applyNumberFormat="0" applyBorder="0" applyAlignment="0" applyProtection="0"/>
    <xf numFmtId="0" fontId="1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19" fillId="20" borderId="0" applyNumberFormat="0" applyBorder="0" applyAlignment="0" applyProtection="0"/>
    <xf numFmtId="0" fontId="1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19" fillId="28" borderId="0" applyNumberFormat="0" applyBorder="0" applyAlignment="0" applyProtection="0"/>
    <xf numFmtId="0" fontId="1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19" fillId="32" borderId="0" applyNumberFormat="0" applyBorder="0" applyAlignment="0" applyProtection="0"/>
    <xf numFmtId="0" fontId="119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19" fillId="36" borderId="0" applyNumberFormat="0" applyBorder="0" applyAlignment="0" applyProtection="0"/>
    <xf numFmtId="0" fontId="3" fillId="0" borderId="0"/>
    <xf numFmtId="0" fontId="3" fillId="12" borderId="71" applyNumberFormat="0" applyFont="0" applyAlignment="0" applyProtection="0"/>
    <xf numFmtId="0" fontId="2" fillId="0" borderId="0"/>
    <xf numFmtId="0" fontId="2" fillId="12" borderId="71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" fillId="0" borderId="0"/>
  </cellStyleXfs>
  <cellXfs count="3318">
    <xf numFmtId="0" fontId="0" fillId="0" borderId="0" xfId="0"/>
    <xf numFmtId="1" fontId="5" fillId="0" borderId="0" xfId="0" applyNumberFormat="1" applyFont="1" applyAlignment="1">
      <alignment horizontal="left"/>
    </xf>
    <xf numFmtId="1" fontId="8" fillId="2" borderId="1" xfId="0" applyNumberFormat="1" applyFont="1" applyFill="1" applyBorder="1" applyAlignment="1">
      <alignment horizontal="left"/>
    </xf>
    <xf numFmtId="1" fontId="10" fillId="0" borderId="0" xfId="0" applyNumberFormat="1" applyFont="1" applyAlignment="1">
      <alignment horizontal="left"/>
    </xf>
    <xf numFmtId="0" fontId="5" fillId="0" borderId="0" xfId="0" applyFont="1"/>
    <xf numFmtId="1" fontId="13" fillId="0" borderId="0" xfId="0" applyNumberFormat="1" applyFont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6" fillId="0" borderId="0" xfId="0" applyFont="1"/>
    <xf numFmtId="0" fontId="21" fillId="2" borderId="1" xfId="0" applyFont="1" applyFill="1" applyBorder="1"/>
    <xf numFmtId="0" fontId="21" fillId="0" borderId="0" xfId="0" applyFont="1" applyFill="1" applyBorder="1"/>
    <xf numFmtId="3" fontId="8" fillId="2" borderId="1" xfId="0" applyNumberFormat="1" applyFont="1" applyFill="1" applyBorder="1"/>
    <xf numFmtId="3" fontId="0" fillId="0" borderId="0" xfId="0" applyNumberForma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3" fontId="8" fillId="3" borderId="0" xfId="0" applyNumberFormat="1" applyFont="1" applyFill="1" applyBorder="1"/>
    <xf numFmtId="1" fontId="5" fillId="0" borderId="2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0" xfId="0" applyFont="1"/>
    <xf numFmtId="1" fontId="5" fillId="0" borderId="0" xfId="0" applyNumberFormat="1" applyFont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3" fontId="9" fillId="0" borderId="2" xfId="0" applyNumberFormat="1" applyFont="1" applyBorder="1"/>
    <xf numFmtId="3" fontId="9" fillId="0" borderId="3" xfId="0" applyNumberFormat="1" applyFont="1" applyBorder="1"/>
    <xf numFmtId="1" fontId="13" fillId="0" borderId="2" xfId="0" applyNumberFormat="1" applyFont="1" applyBorder="1" applyAlignment="1">
      <alignment horizontal="left"/>
    </xf>
    <xf numFmtId="1" fontId="13" fillId="0" borderId="3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1" fontId="5" fillId="0" borderId="6" xfId="0" applyNumberFormat="1" applyFont="1" applyBorder="1" applyAlignment="1">
      <alignment horizontal="left"/>
    </xf>
    <xf numFmtId="0" fontId="26" fillId="2" borderId="7" xfId="0" applyFont="1" applyFill="1" applyBorder="1" applyAlignment="1">
      <alignment horizontal="left"/>
    </xf>
    <xf numFmtId="0" fontId="6" fillId="2" borderId="8" xfId="0" applyFont="1" applyFill="1" applyBorder="1"/>
    <xf numFmtId="3" fontId="8" fillId="2" borderId="5" xfId="0" applyNumberFormat="1" applyFont="1" applyFill="1" applyBorder="1"/>
    <xf numFmtId="3" fontId="14" fillId="0" borderId="9" xfId="0" applyNumberFormat="1" applyFont="1" applyBorder="1"/>
    <xf numFmtId="3" fontId="14" fillId="0" borderId="2" xfId="0" applyNumberFormat="1" applyFont="1" applyBorder="1"/>
    <xf numFmtId="0" fontId="31" fillId="2" borderId="10" xfId="0" applyFont="1" applyFill="1" applyBorder="1" applyAlignment="1">
      <alignment horizontal="left"/>
    </xf>
    <xf numFmtId="1" fontId="32" fillId="2" borderId="10" xfId="0" applyNumberFormat="1" applyFont="1" applyFill="1" applyBorder="1" applyAlignment="1">
      <alignment horizontal="center"/>
    </xf>
    <xf numFmtId="1" fontId="32" fillId="2" borderId="10" xfId="0" applyNumberFormat="1" applyFont="1" applyFill="1" applyBorder="1" applyAlignment="1">
      <alignment horizontal="left"/>
    </xf>
    <xf numFmtId="0" fontId="32" fillId="2" borderId="10" xfId="0" applyFont="1" applyFill="1" applyBorder="1"/>
    <xf numFmtId="3" fontId="31" fillId="2" borderId="10" xfId="0" applyNumberFormat="1" applyFont="1" applyFill="1" applyBorder="1"/>
    <xf numFmtId="0" fontId="33" fillId="2" borderId="0" xfId="0" applyFont="1" applyFill="1"/>
    <xf numFmtId="3" fontId="7" fillId="2" borderId="5" xfId="0" applyNumberFormat="1" applyFont="1" applyFill="1" applyBorder="1" applyAlignment="1">
      <alignment horizontal="center" vertical="center"/>
    </xf>
    <xf numFmtId="3" fontId="7" fillId="2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Border="1" applyAlignment="1">
      <alignment horizontal="right"/>
    </xf>
    <xf numFmtId="1" fontId="5" fillId="0" borderId="11" xfId="0" applyNumberFormat="1" applyFont="1" applyBorder="1" applyAlignment="1">
      <alignment horizontal="left"/>
    </xf>
    <xf numFmtId="1" fontId="5" fillId="0" borderId="12" xfId="0" applyNumberFormat="1" applyFont="1" applyBorder="1" applyAlignment="1">
      <alignment horizontal="left"/>
    </xf>
    <xf numFmtId="0" fontId="6" fillId="2" borderId="7" xfId="0" applyFont="1" applyFill="1" applyBorder="1"/>
    <xf numFmtId="0" fontId="21" fillId="0" borderId="0" xfId="0" applyFont="1" applyFill="1" applyBorder="1" applyAlignment="1">
      <alignment horizontal="center"/>
    </xf>
    <xf numFmtId="3" fontId="5" fillId="0" borderId="0" xfId="0" applyNumberFormat="1" applyFont="1"/>
    <xf numFmtId="3" fontId="7" fillId="0" borderId="0" xfId="0" applyNumberFormat="1" applyFont="1"/>
    <xf numFmtId="3" fontId="12" fillId="0" borderId="2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21" fillId="0" borderId="0" xfId="0" applyNumberFormat="1" applyFont="1" applyFill="1" applyBorder="1" applyAlignment="1">
      <alignment horizontal="center"/>
    </xf>
    <xf numFmtId="0" fontId="33" fillId="0" borderId="0" xfId="0" applyFont="1" applyFill="1"/>
    <xf numFmtId="3" fontId="9" fillId="3" borderId="0" xfId="0" applyNumberFormat="1" applyFont="1" applyFill="1" applyBorder="1" applyAlignment="1">
      <alignment horizontal="right"/>
    </xf>
    <xf numFmtId="3" fontId="14" fillId="3" borderId="2" xfId="0" applyNumberFormat="1" applyFont="1" applyFill="1" applyBorder="1" applyAlignment="1">
      <alignment horizontal="right"/>
    </xf>
    <xf numFmtId="3" fontId="9" fillId="3" borderId="9" xfId="0" applyNumberFormat="1" applyFont="1" applyFill="1" applyBorder="1" applyAlignment="1">
      <alignment horizontal="right"/>
    </xf>
    <xf numFmtId="0" fontId="14" fillId="0" borderId="9" xfId="0" applyFont="1" applyBorder="1"/>
    <xf numFmtId="3" fontId="10" fillId="0" borderId="0" xfId="0" applyNumberFormat="1" applyFont="1" applyFill="1" applyBorder="1" applyAlignment="1">
      <alignment horizontal="center"/>
    </xf>
    <xf numFmtId="3" fontId="9" fillId="2" borderId="5" xfId="0" applyNumberFormat="1" applyFont="1" applyFill="1" applyBorder="1"/>
    <xf numFmtId="0" fontId="36" fillId="0" borderId="0" xfId="0" applyFont="1"/>
    <xf numFmtId="0" fontId="4" fillId="0" borderId="0" xfId="0" applyFont="1"/>
    <xf numFmtId="1" fontId="12" fillId="0" borderId="0" xfId="0" applyNumberFormat="1" applyFont="1" applyFill="1" applyBorder="1" applyAlignment="1">
      <alignment horizontal="left"/>
    </xf>
    <xf numFmtId="0" fontId="14" fillId="3" borderId="2" xfId="0" applyFont="1" applyFill="1" applyBorder="1"/>
    <xf numFmtId="0" fontId="22" fillId="0" borderId="0" xfId="0" applyFont="1"/>
    <xf numFmtId="0" fontId="37" fillId="0" borderId="0" xfId="0" applyFont="1"/>
    <xf numFmtId="3" fontId="14" fillId="0" borderId="2" xfId="0" applyNumberFormat="1" applyFont="1" applyBorder="1" applyAlignment="1">
      <alignment horizontal="right"/>
    </xf>
    <xf numFmtId="0" fontId="14" fillId="0" borderId="2" xfId="0" applyFont="1" applyBorder="1"/>
    <xf numFmtId="0" fontId="38" fillId="0" borderId="0" xfId="0" applyFont="1"/>
    <xf numFmtId="0" fontId="39" fillId="0" borderId="0" xfId="0" applyFont="1"/>
    <xf numFmtId="1" fontId="40" fillId="0" borderId="0" xfId="0" applyNumberFormat="1" applyFont="1"/>
    <xf numFmtId="1" fontId="39" fillId="2" borderId="1" xfId="0" applyNumberFormat="1" applyFont="1" applyFill="1" applyBorder="1"/>
    <xf numFmtId="0" fontId="39" fillId="2" borderId="1" xfId="0" applyFont="1" applyFill="1" applyBorder="1"/>
    <xf numFmtId="0" fontId="41" fillId="0" borderId="0" xfId="0" applyFont="1"/>
    <xf numFmtId="3" fontId="39" fillId="2" borderId="1" xfId="0" applyNumberFormat="1" applyFont="1" applyFill="1" applyBorder="1"/>
    <xf numFmtId="3" fontId="39" fillId="0" borderId="0" xfId="0" applyNumberFormat="1" applyFont="1"/>
    <xf numFmtId="0" fontId="44" fillId="3" borderId="0" xfId="0" applyFont="1" applyFill="1"/>
    <xf numFmtId="0" fontId="33" fillId="3" borderId="0" xfId="0" applyFont="1" applyFill="1"/>
    <xf numFmtId="1" fontId="11" fillId="0" borderId="0" xfId="0" applyNumberFormat="1" applyFont="1" applyBorder="1" applyAlignment="1">
      <alignment horizontal="left"/>
    </xf>
    <xf numFmtId="0" fontId="14" fillId="0" borderId="2" xfId="0" applyFont="1" applyBorder="1" applyAlignment="1">
      <alignment horizontal="right"/>
    </xf>
    <xf numFmtId="1" fontId="13" fillId="0" borderId="0" xfId="0" applyNumberFormat="1" applyFont="1" applyBorder="1" applyAlignment="1">
      <alignment horizontal="left"/>
    </xf>
    <xf numFmtId="3" fontId="14" fillId="0" borderId="0" xfId="0" applyNumberFormat="1" applyFont="1" applyAlignment="1">
      <alignment horizontal="right"/>
    </xf>
    <xf numFmtId="0" fontId="14" fillId="0" borderId="0" xfId="0" applyFont="1" applyBorder="1"/>
    <xf numFmtId="3" fontId="14" fillId="0" borderId="9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0" fontId="11" fillId="0" borderId="2" xfId="0" applyFont="1" applyBorder="1" applyAlignment="1"/>
    <xf numFmtId="0" fontId="13" fillId="0" borderId="2" xfId="0" applyFont="1" applyBorder="1" applyAlignment="1"/>
    <xf numFmtId="0" fontId="0" fillId="3" borderId="0" xfId="0" applyFill="1"/>
    <xf numFmtId="3" fontId="14" fillId="0" borderId="0" xfId="0" applyNumberFormat="1" applyFont="1" applyBorder="1" applyAlignment="1">
      <alignment horizontal="right"/>
    </xf>
    <xf numFmtId="1" fontId="13" fillId="3" borderId="3" xfId="0" applyNumberFormat="1" applyFont="1" applyFill="1" applyBorder="1" applyAlignment="1">
      <alignment horizontal="left"/>
    </xf>
    <xf numFmtId="1" fontId="13" fillId="3" borderId="2" xfId="0" applyNumberFormat="1" applyFont="1" applyFill="1" applyBorder="1" applyAlignment="1">
      <alignment horizontal="left"/>
    </xf>
    <xf numFmtId="3" fontId="12" fillId="3" borderId="3" xfId="0" applyNumberFormat="1" applyFont="1" applyFill="1" applyBorder="1" applyAlignment="1">
      <alignment horizontal="right"/>
    </xf>
    <xf numFmtId="1" fontId="52" fillId="0" borderId="0" xfId="0" applyNumberFormat="1" applyFont="1" applyFill="1" applyBorder="1" applyAlignment="1">
      <alignment horizontal="left"/>
    </xf>
    <xf numFmtId="0" fontId="51" fillId="0" borderId="0" xfId="0" applyFont="1"/>
    <xf numFmtId="3" fontId="51" fillId="0" borderId="0" xfId="0" applyNumberFormat="1" applyFont="1"/>
    <xf numFmtId="1" fontId="54" fillId="0" borderId="0" xfId="0" applyNumberFormat="1" applyFont="1" applyAlignment="1">
      <alignment horizontal="left"/>
    </xf>
    <xf numFmtId="1" fontId="54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/>
    <xf numFmtId="16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Border="1"/>
    <xf numFmtId="0" fontId="14" fillId="3" borderId="13" xfId="0" applyFont="1" applyFill="1" applyBorder="1"/>
    <xf numFmtId="1" fontId="54" fillId="0" borderId="0" xfId="0" applyNumberFormat="1" applyFont="1"/>
    <xf numFmtId="3" fontId="14" fillId="2" borderId="5" xfId="0" applyNumberFormat="1" applyFont="1" applyFill="1" applyBorder="1"/>
    <xf numFmtId="3" fontId="9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3" fillId="0" borderId="0" xfId="0" applyNumberFormat="1" applyFont="1" applyFill="1"/>
    <xf numFmtId="1" fontId="13" fillId="0" borderId="2" xfId="0" applyNumberFormat="1" applyFont="1" applyBorder="1" applyAlignment="1">
      <alignment horizontal="center"/>
    </xf>
    <xf numFmtId="0" fontId="13" fillId="0" borderId="2" xfId="0" applyFont="1" applyBorder="1"/>
    <xf numFmtId="0" fontId="13" fillId="0" borderId="3" xfId="0" applyFont="1" applyBorder="1"/>
    <xf numFmtId="0" fontId="13" fillId="0" borderId="0" xfId="0" applyFont="1" applyFill="1" applyBorder="1" applyAlignment="1"/>
    <xf numFmtId="0" fontId="29" fillId="0" borderId="0" xfId="0" applyFont="1"/>
    <xf numFmtId="3" fontId="29" fillId="0" borderId="0" xfId="0" applyNumberFormat="1" applyFont="1"/>
    <xf numFmtId="168" fontId="10" fillId="0" borderId="2" xfId="0" applyNumberFormat="1" applyFont="1" applyBorder="1" applyAlignment="1">
      <alignment horizontal="left"/>
    </xf>
    <xf numFmtId="3" fontId="12" fillId="3" borderId="0" xfId="0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3" fontId="15" fillId="3" borderId="2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8" fontId="10" fillId="0" borderId="3" xfId="0" applyNumberFormat="1" applyFont="1" applyBorder="1" applyAlignment="1">
      <alignment horizontal="left"/>
    </xf>
    <xf numFmtId="0" fontId="14" fillId="3" borderId="0" xfId="0" applyFont="1" applyFill="1" applyBorder="1"/>
    <xf numFmtId="168" fontId="10" fillId="0" borderId="15" xfId="0" applyNumberFormat="1" applyFont="1" applyBorder="1" applyAlignment="1">
      <alignment horizontal="left"/>
    </xf>
    <xf numFmtId="3" fontId="58" fillId="3" borderId="2" xfId="0" applyNumberFormat="1" applyFont="1" applyFill="1" applyBorder="1" applyAlignment="1">
      <alignment horizontal="right"/>
    </xf>
    <xf numFmtId="3" fontId="21" fillId="0" borderId="0" xfId="0" applyNumberFormat="1" applyFont="1" applyFill="1" applyBorder="1" applyAlignment="1">
      <alignment horizontal="left"/>
    </xf>
    <xf numFmtId="1" fontId="59" fillId="2" borderId="1" xfId="0" applyNumberFormat="1" applyFont="1" applyFill="1" applyBorder="1"/>
    <xf numFmtId="0" fontId="59" fillId="2" borderId="1" xfId="0" applyFont="1" applyFill="1" applyBorder="1"/>
    <xf numFmtId="3" fontId="59" fillId="0" borderId="0" xfId="0" applyNumberFormat="1" applyFont="1"/>
    <xf numFmtId="0" fontId="59" fillId="0" borderId="0" xfId="0" applyFont="1"/>
    <xf numFmtId="3" fontId="29" fillId="0" borderId="0" xfId="0" applyNumberFormat="1" applyFont="1" applyFill="1" applyBorder="1"/>
    <xf numFmtId="3" fontId="59" fillId="0" borderId="0" xfId="0" applyNumberFormat="1" applyFont="1" applyFill="1" applyBorder="1"/>
    <xf numFmtId="0" fontId="29" fillId="0" borderId="0" xfId="0" applyFont="1" applyFill="1" applyBorder="1"/>
    <xf numFmtId="3" fontId="29" fillId="0" borderId="0" xfId="0" applyNumberFormat="1" applyFont="1" applyAlignment="1">
      <alignment horizontal="right"/>
    </xf>
    <xf numFmtId="168" fontId="21" fillId="2" borderId="1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center"/>
    </xf>
    <xf numFmtId="168" fontId="36" fillId="0" borderId="0" xfId="0" applyNumberFormat="1" applyFont="1"/>
    <xf numFmtId="168" fontId="10" fillId="0" borderId="0" xfId="0" applyNumberFormat="1" applyFont="1" applyAlignment="1">
      <alignment horizontal="center"/>
    </xf>
    <xf numFmtId="168" fontId="21" fillId="2" borderId="8" xfId="0" applyNumberFormat="1" applyFont="1" applyFill="1" applyBorder="1" applyAlignment="1">
      <alignment horizontal="center"/>
    </xf>
    <xf numFmtId="168" fontId="28" fillId="0" borderId="0" xfId="0" applyNumberFormat="1" applyFont="1"/>
    <xf numFmtId="168" fontId="10" fillId="0" borderId="0" xfId="0" applyNumberFormat="1" applyFont="1" applyAlignment="1">
      <alignment horizontal="left"/>
    </xf>
    <xf numFmtId="3" fontId="14" fillId="3" borderId="9" xfId="0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3" fontId="58" fillId="3" borderId="0" xfId="0" applyNumberFormat="1" applyFont="1" applyFill="1" applyBorder="1" applyAlignment="1">
      <alignment horizontal="right"/>
    </xf>
    <xf numFmtId="3" fontId="12" fillId="3" borderId="16" xfId="0" applyNumberFormat="1" applyFont="1" applyFill="1" applyBorder="1" applyAlignment="1">
      <alignment horizontal="right"/>
    </xf>
    <xf numFmtId="3" fontId="29" fillId="2" borderId="1" xfId="0" applyNumberFormat="1" applyFont="1" applyFill="1" applyBorder="1"/>
    <xf numFmtId="166" fontId="29" fillId="0" borderId="0" xfId="0" applyNumberFormat="1" applyFont="1"/>
    <xf numFmtId="1" fontId="5" fillId="0" borderId="17" xfId="0" applyNumberFormat="1" applyFont="1" applyBorder="1" applyAlignment="1">
      <alignment horizontal="left"/>
    </xf>
    <xf numFmtId="1" fontId="5" fillId="0" borderId="18" xfId="0" applyNumberFormat="1" applyFont="1" applyBorder="1" applyAlignment="1">
      <alignment horizontal="left"/>
    </xf>
    <xf numFmtId="168" fontId="10" fillId="0" borderId="17" xfId="0" applyNumberFormat="1" applyFont="1" applyBorder="1" applyAlignment="1">
      <alignment horizontal="left"/>
    </xf>
    <xf numFmtId="0" fontId="22" fillId="3" borderId="19" xfId="0" applyFont="1" applyFill="1" applyBorder="1" applyAlignment="1"/>
    <xf numFmtId="168" fontId="40" fillId="3" borderId="17" xfId="0" applyNumberFormat="1" applyFont="1" applyFill="1" applyBorder="1" applyAlignment="1"/>
    <xf numFmtId="168" fontId="28" fillId="2" borderId="1" xfId="0" applyNumberFormat="1" applyFont="1" applyFill="1" applyBorder="1"/>
    <xf numFmtId="168" fontId="40" fillId="0" borderId="0" xfId="0" applyNumberFormat="1" applyFont="1"/>
    <xf numFmtId="1" fontId="60" fillId="0" borderId="0" xfId="0" applyNumberFormat="1" applyFont="1" applyAlignment="1">
      <alignment horizontal="left"/>
    </xf>
    <xf numFmtId="0" fontId="29" fillId="2" borderId="1" xfId="0" applyFont="1" applyFill="1" applyBorder="1"/>
    <xf numFmtId="1" fontId="59" fillId="0" borderId="0" xfId="0" applyNumberFormat="1" applyFont="1"/>
    <xf numFmtId="0" fontId="29" fillId="3" borderId="0" xfId="0" applyFont="1" applyFill="1"/>
    <xf numFmtId="0" fontId="9" fillId="0" borderId="2" xfId="0" applyFont="1" applyBorder="1" applyAlignment="1">
      <alignment horizontal="right"/>
    </xf>
    <xf numFmtId="0" fontId="13" fillId="3" borderId="0" xfId="0" applyFont="1" applyFill="1" applyBorder="1"/>
    <xf numFmtId="3" fontId="36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right"/>
    </xf>
    <xf numFmtId="168" fontId="7" fillId="2" borderId="9" xfId="0" applyNumberFormat="1" applyFont="1" applyFill="1" applyBorder="1" applyAlignment="1">
      <alignment horizontal="center" vertical="center"/>
    </xf>
    <xf numFmtId="168" fontId="54" fillId="0" borderId="0" xfId="0" applyNumberFormat="1" applyFont="1" applyAlignment="1">
      <alignment horizontal="center"/>
    </xf>
    <xf numFmtId="0" fontId="13" fillId="3" borderId="3" xfId="0" applyFont="1" applyFill="1" applyBorder="1"/>
    <xf numFmtId="168" fontId="7" fillId="2" borderId="5" xfId="0" applyNumberFormat="1" applyFont="1" applyFill="1" applyBorder="1" applyAlignment="1">
      <alignment horizontal="center" vertical="center"/>
    </xf>
    <xf numFmtId="0" fontId="14" fillId="0" borderId="2" xfId="0" applyFont="1" applyBorder="1" applyAlignment="1"/>
    <xf numFmtId="168" fontId="27" fillId="3" borderId="0" xfId="0" applyNumberFormat="1" applyFont="1" applyFill="1" applyBorder="1" applyAlignment="1">
      <alignment horizontal="left"/>
    </xf>
    <xf numFmtId="168" fontId="27" fillId="3" borderId="19" xfId="0" applyNumberFormat="1" applyFont="1" applyFill="1" applyBorder="1" applyAlignment="1">
      <alignment horizontal="left"/>
    </xf>
    <xf numFmtId="3" fontId="15" fillId="3" borderId="0" xfId="0" applyNumberFormat="1" applyFont="1" applyFill="1" applyBorder="1" applyAlignment="1">
      <alignment horizontal="right"/>
    </xf>
    <xf numFmtId="3" fontId="15" fillId="3" borderId="3" xfId="0" applyNumberFormat="1" applyFont="1" applyFill="1" applyBorder="1" applyAlignment="1">
      <alignment horizontal="right"/>
    </xf>
    <xf numFmtId="3" fontId="15" fillId="3" borderId="16" xfId="0" applyNumberFormat="1" applyFont="1" applyFill="1" applyBorder="1" applyAlignment="1">
      <alignment horizontal="right"/>
    </xf>
    <xf numFmtId="0" fontId="29" fillId="0" borderId="6" xfId="0" applyFont="1" applyBorder="1" applyAlignment="1">
      <alignment horizontal="left"/>
    </xf>
    <xf numFmtId="3" fontId="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3" fontId="12" fillId="3" borderId="14" xfId="0" applyNumberFormat="1" applyFont="1" applyFill="1" applyBorder="1" applyAlignment="1">
      <alignment horizontal="right"/>
    </xf>
    <xf numFmtId="3" fontId="12" fillId="0" borderId="0" xfId="0" applyNumberFormat="1" applyFont="1" applyBorder="1" applyAlignment="1"/>
    <xf numFmtId="3" fontId="14" fillId="3" borderId="13" xfId="0" applyNumberFormat="1" applyFont="1" applyFill="1" applyBorder="1" applyAlignment="1">
      <alignment horizontal="right"/>
    </xf>
    <xf numFmtId="3" fontId="14" fillId="3" borderId="20" xfId="0" applyNumberFormat="1" applyFont="1" applyFill="1" applyBorder="1" applyAlignment="1">
      <alignment horizontal="right"/>
    </xf>
    <xf numFmtId="166" fontId="24" fillId="0" borderId="0" xfId="0" applyNumberFormat="1" applyFont="1" applyFill="1" applyBorder="1"/>
    <xf numFmtId="167" fontId="15" fillId="0" borderId="21" xfId="0" applyNumberFormat="1" applyFont="1" applyBorder="1"/>
    <xf numFmtId="167" fontId="9" fillId="0" borderId="21" xfId="0" applyNumberFormat="1" applyFont="1" applyBorder="1"/>
    <xf numFmtId="167" fontId="8" fillId="2" borderId="22" xfId="0" applyNumberFormat="1" applyFont="1" applyFill="1" applyBorder="1"/>
    <xf numFmtId="167" fontId="31" fillId="2" borderId="10" xfId="0" applyNumberFormat="1" applyFont="1" applyFill="1" applyBorder="1" applyAlignment="1">
      <alignment shrinkToFit="1"/>
    </xf>
    <xf numFmtId="167" fontId="12" fillId="0" borderId="21" xfId="0" applyNumberFormat="1" applyFont="1" applyBorder="1"/>
    <xf numFmtId="167" fontId="8" fillId="0" borderId="0" xfId="0" applyNumberFormat="1" applyFont="1" applyFill="1" applyBorder="1"/>
    <xf numFmtId="167" fontId="8" fillId="3" borderId="0" xfId="0" applyNumberFormat="1" applyFont="1" applyFill="1" applyBorder="1"/>
    <xf numFmtId="167" fontId="7" fillId="2" borderId="23" xfId="0" applyNumberFormat="1" applyFont="1" applyFill="1" applyBorder="1" applyAlignment="1">
      <alignment horizontal="center" vertical="center"/>
    </xf>
    <xf numFmtId="167" fontId="7" fillId="2" borderId="24" xfId="0" applyNumberFormat="1" applyFont="1" applyFill="1" applyBorder="1" applyAlignment="1">
      <alignment horizontal="center" vertical="center"/>
    </xf>
    <xf numFmtId="167" fontId="14" fillId="0" borderId="21" xfId="0" applyNumberFormat="1" applyFont="1" applyBorder="1"/>
    <xf numFmtId="167" fontId="14" fillId="0" borderId="25" xfId="0" applyNumberFormat="1" applyFont="1" applyBorder="1"/>
    <xf numFmtId="167" fontId="13" fillId="0" borderId="0" xfId="0" applyNumberFormat="1" applyFont="1" applyFill="1" applyBorder="1"/>
    <xf numFmtId="167" fontId="59" fillId="0" borderId="0" xfId="0" applyNumberFormat="1" applyFont="1"/>
    <xf numFmtId="167" fontId="29" fillId="0" borderId="0" xfId="0" applyNumberFormat="1" applyFont="1"/>
    <xf numFmtId="167" fontId="14" fillId="0" borderId="25" xfId="0" applyNumberFormat="1" applyFont="1" applyBorder="1" applyAlignment="1">
      <alignment horizontal="right"/>
    </xf>
    <xf numFmtId="166" fontId="7" fillId="2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/>
    <xf numFmtId="167" fontId="14" fillId="0" borderId="23" xfId="0" applyNumberFormat="1" applyFont="1" applyBorder="1"/>
    <xf numFmtId="167" fontId="9" fillId="2" borderId="24" xfId="0" applyNumberFormat="1" applyFont="1" applyFill="1" applyBorder="1"/>
    <xf numFmtId="167" fontId="14" fillId="2" borderId="24" xfId="0" applyNumberFormat="1" applyFont="1" applyFill="1" applyBorder="1"/>
    <xf numFmtId="167" fontId="51" fillId="0" borderId="0" xfId="0" applyNumberFormat="1" applyFont="1"/>
    <xf numFmtId="166" fontId="9" fillId="0" borderId="0" xfId="0" applyNumberFormat="1" applyFont="1" applyFill="1" applyBorder="1"/>
    <xf numFmtId="166" fontId="9" fillId="3" borderId="25" xfId="0" applyNumberFormat="1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/>
    </xf>
    <xf numFmtId="167" fontId="9" fillId="0" borderId="0" xfId="0" applyNumberFormat="1" applyFont="1" applyFill="1" applyBorder="1"/>
    <xf numFmtId="166" fontId="19" fillId="0" borderId="0" xfId="0" applyNumberFormat="1" applyFont="1" applyFill="1" applyBorder="1"/>
    <xf numFmtId="167" fontId="54" fillId="0" borderId="0" xfId="0" applyNumberFormat="1" applyFont="1"/>
    <xf numFmtId="166" fontId="39" fillId="0" borderId="0" xfId="0" applyNumberFormat="1" applyFont="1"/>
    <xf numFmtId="0" fontId="13" fillId="0" borderId="3" xfId="0" applyFont="1" applyBorder="1" applyAlignment="1">
      <alignment wrapText="1"/>
    </xf>
    <xf numFmtId="3" fontId="14" fillId="3" borderId="19" xfId="0" applyNumberFormat="1" applyFont="1" applyFill="1" applyBorder="1" applyAlignment="1">
      <alignment horizontal="right"/>
    </xf>
    <xf numFmtId="1" fontId="13" fillId="3" borderId="9" xfId="0" applyNumberFormat="1" applyFont="1" applyFill="1" applyBorder="1" applyAlignment="1">
      <alignment horizontal="left"/>
    </xf>
    <xf numFmtId="1" fontId="13" fillId="3" borderId="13" xfId="0" applyNumberFormat="1" applyFont="1" applyFill="1" applyBorder="1" applyAlignment="1">
      <alignment horizontal="left"/>
    </xf>
    <xf numFmtId="0" fontId="14" fillId="3" borderId="9" xfId="0" applyFont="1" applyFill="1" applyBorder="1"/>
    <xf numFmtId="1" fontId="5" fillId="0" borderId="26" xfId="0" applyNumberFormat="1" applyFont="1" applyBorder="1" applyAlignment="1">
      <alignment horizontal="left"/>
    </xf>
    <xf numFmtId="1" fontId="13" fillId="3" borderId="12" xfId="0" applyNumberFormat="1" applyFont="1" applyFill="1" applyBorder="1" applyAlignment="1">
      <alignment horizontal="left"/>
    </xf>
    <xf numFmtId="0" fontId="11" fillId="3" borderId="2" xfId="0" applyFont="1" applyFill="1" applyBorder="1"/>
    <xf numFmtId="0" fontId="13" fillId="3" borderId="2" xfId="0" applyFont="1" applyFill="1" applyBorder="1"/>
    <xf numFmtId="0" fontId="13" fillId="3" borderId="14" xfId="0" applyFont="1" applyFill="1" applyBorder="1"/>
    <xf numFmtId="3" fontId="14" fillId="3" borderId="27" xfId="0" applyNumberFormat="1" applyFont="1" applyFill="1" applyBorder="1" applyAlignment="1">
      <alignment horizontal="right"/>
    </xf>
    <xf numFmtId="168" fontId="27" fillId="3" borderId="27" xfId="0" applyNumberFormat="1" applyFont="1" applyFill="1" applyBorder="1" applyAlignment="1">
      <alignment horizontal="center"/>
    </xf>
    <xf numFmtId="168" fontId="27" fillId="0" borderId="19" xfId="0" applyNumberFormat="1" applyFont="1" applyBorder="1" applyAlignment="1">
      <alignment horizontal="center"/>
    </xf>
    <xf numFmtId="168" fontId="27" fillId="0" borderId="0" xfId="0" applyNumberFormat="1" applyFont="1" applyBorder="1" applyAlignment="1">
      <alignment horizontal="center"/>
    </xf>
    <xf numFmtId="168" fontId="27" fillId="3" borderId="0" xfId="0" applyNumberFormat="1" applyFont="1" applyFill="1" applyBorder="1" applyAlignment="1">
      <alignment horizontal="center"/>
    </xf>
    <xf numFmtId="3" fontId="14" fillId="0" borderId="27" xfId="0" applyNumberFormat="1" applyFont="1" applyBorder="1" applyAlignment="1">
      <alignment horizontal="right"/>
    </xf>
    <xf numFmtId="0" fontId="13" fillId="0" borderId="0" xfId="0" applyFont="1" applyFill="1" applyBorder="1" applyAlignment="1">
      <alignment wrapText="1"/>
    </xf>
    <xf numFmtId="1" fontId="13" fillId="3" borderId="26" xfId="0" applyNumberFormat="1" applyFont="1" applyFill="1" applyBorder="1" applyAlignment="1">
      <alignment horizontal="left"/>
    </xf>
    <xf numFmtId="168" fontId="27" fillId="3" borderId="27" xfId="0" applyNumberFormat="1" applyFont="1" applyFill="1" applyBorder="1" applyAlignment="1">
      <alignment horizontal="left"/>
    </xf>
    <xf numFmtId="0" fontId="12" fillId="0" borderId="25" xfId="0" applyFont="1" applyBorder="1" applyAlignment="1">
      <alignment horizontal="right"/>
    </xf>
    <xf numFmtId="1" fontId="13" fillId="3" borderId="28" xfId="0" applyNumberFormat="1" applyFont="1" applyFill="1" applyBorder="1" applyAlignment="1">
      <alignment horizontal="left"/>
    </xf>
    <xf numFmtId="0" fontId="12" fillId="0" borderId="29" xfId="0" applyFont="1" applyBorder="1" applyAlignment="1">
      <alignment horizontal="right"/>
    </xf>
    <xf numFmtId="166" fontId="14" fillId="0" borderId="30" xfId="0" applyNumberFormat="1" applyFont="1" applyBorder="1" applyAlignment="1">
      <alignment horizontal="right"/>
    </xf>
    <xf numFmtId="1" fontId="13" fillId="0" borderId="9" xfId="0" applyNumberFormat="1" applyFont="1" applyBorder="1" applyAlignment="1">
      <alignment horizontal="left"/>
    </xf>
    <xf numFmtId="168" fontId="10" fillId="0" borderId="18" xfId="0" applyNumberFormat="1" applyFont="1" applyBorder="1" applyAlignment="1">
      <alignment horizontal="left"/>
    </xf>
    <xf numFmtId="1" fontId="16" fillId="0" borderId="0" xfId="0" applyNumberFormat="1" applyFont="1" applyAlignment="1">
      <alignment horizontal="left"/>
    </xf>
    <xf numFmtId="0" fontId="59" fillId="0" borderId="0" xfId="0" applyFont="1" applyBorder="1"/>
    <xf numFmtId="168" fontId="28" fillId="0" borderId="17" xfId="0" applyNumberFormat="1" applyFont="1" applyBorder="1"/>
    <xf numFmtId="3" fontId="23" fillId="0" borderId="0" xfId="0" applyNumberFormat="1" applyFont="1"/>
    <xf numFmtId="0" fontId="23" fillId="0" borderId="0" xfId="0" applyFont="1"/>
    <xf numFmtId="166" fontId="14" fillId="0" borderId="29" xfId="0" applyNumberFormat="1" applyFont="1" applyBorder="1" applyAlignment="1">
      <alignment horizontal="right"/>
    </xf>
    <xf numFmtId="0" fontId="13" fillId="3" borderId="3" xfId="0" applyFont="1" applyFill="1" applyBorder="1" applyAlignment="1"/>
    <xf numFmtId="1" fontId="13" fillId="3" borderId="14" xfId="0" applyNumberFormat="1" applyFont="1" applyFill="1" applyBorder="1" applyAlignment="1">
      <alignment horizontal="left"/>
    </xf>
    <xf numFmtId="1" fontId="13" fillId="3" borderId="31" xfId="0" applyNumberFormat="1" applyFont="1" applyFill="1" applyBorder="1" applyAlignment="1">
      <alignment horizontal="left"/>
    </xf>
    <xf numFmtId="168" fontId="27" fillId="3" borderId="20" xfId="0" applyNumberFormat="1" applyFont="1" applyFill="1" applyBorder="1" applyAlignment="1">
      <alignment horizontal="left"/>
    </xf>
    <xf numFmtId="3" fontId="62" fillId="0" borderId="2" xfId="0" applyNumberFormat="1" applyFont="1" applyBorder="1" applyAlignment="1">
      <alignment horizontal="right"/>
    </xf>
    <xf numFmtId="3" fontId="34" fillId="2" borderId="10" xfId="0" applyNumberFormat="1" applyFont="1" applyFill="1" applyBorder="1"/>
    <xf numFmtId="0" fontId="14" fillId="0" borderId="25" xfId="0" applyFont="1" applyBorder="1" applyAlignment="1">
      <alignment horizontal="right"/>
    </xf>
    <xf numFmtId="0" fontId="14" fillId="3" borderId="2" xfId="0" applyFont="1" applyFill="1" applyBorder="1" applyAlignment="1"/>
    <xf numFmtId="166" fontId="14" fillId="0" borderId="32" xfId="0" applyNumberFormat="1" applyFont="1" applyBorder="1" applyAlignment="1">
      <alignment horizontal="right"/>
    </xf>
    <xf numFmtId="166" fontId="8" fillId="3" borderId="25" xfId="0" applyNumberFormat="1" applyFont="1" applyFill="1" applyBorder="1" applyAlignment="1">
      <alignment horizontal="right"/>
    </xf>
    <xf numFmtId="166" fontId="8" fillId="3" borderId="29" xfId="0" applyNumberFormat="1" applyFont="1" applyFill="1" applyBorder="1" applyAlignment="1">
      <alignment horizontal="right"/>
    </xf>
    <xf numFmtId="0" fontId="66" fillId="0" borderId="0" xfId="0" applyFont="1"/>
    <xf numFmtId="3" fontId="54" fillId="0" borderId="0" xfId="0" applyNumberFormat="1" applyFont="1"/>
    <xf numFmtId="3" fontId="53" fillId="0" borderId="0" xfId="0" applyNumberFormat="1" applyFont="1"/>
    <xf numFmtId="1" fontId="13" fillId="3" borderId="33" xfId="0" applyNumberFormat="1" applyFont="1" applyFill="1" applyBorder="1" applyAlignment="1">
      <alignment horizontal="left"/>
    </xf>
    <xf numFmtId="168" fontId="27" fillId="3" borderId="34" xfId="0" applyNumberFormat="1" applyFont="1" applyFill="1" applyBorder="1" applyAlignment="1">
      <alignment horizontal="left"/>
    </xf>
    <xf numFmtId="3" fontId="14" fillId="3" borderId="34" xfId="0" applyNumberFormat="1" applyFont="1" applyFill="1" applyBorder="1" applyAlignment="1">
      <alignment horizontal="right"/>
    </xf>
    <xf numFmtId="3" fontId="14" fillId="3" borderId="14" xfId="0" applyNumberFormat="1" applyFont="1" applyFill="1" applyBorder="1" applyAlignment="1">
      <alignment horizontal="right"/>
    </xf>
    <xf numFmtId="166" fontId="14" fillId="0" borderId="35" xfId="0" applyNumberFormat="1" applyFont="1" applyBorder="1" applyAlignment="1">
      <alignment horizontal="right"/>
    </xf>
    <xf numFmtId="1" fontId="13" fillId="3" borderId="0" xfId="0" applyNumberFormat="1" applyFont="1" applyFill="1" applyBorder="1" applyAlignment="1">
      <alignment horizontal="left"/>
    </xf>
    <xf numFmtId="166" fontId="14" fillId="0" borderId="0" xfId="0" applyNumberFormat="1" applyFont="1" applyBorder="1" applyAlignment="1">
      <alignment horizontal="righ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right"/>
    </xf>
    <xf numFmtId="0" fontId="55" fillId="2" borderId="19" xfId="0" applyFont="1" applyFill="1" applyBorder="1"/>
    <xf numFmtId="1" fontId="18" fillId="2" borderId="19" xfId="0" applyNumberFormat="1" applyFont="1" applyFill="1" applyBorder="1" applyAlignment="1">
      <alignment horizontal="left"/>
    </xf>
    <xf numFmtId="0" fontId="18" fillId="2" borderId="19" xfId="0" applyFont="1" applyFill="1" applyBorder="1"/>
    <xf numFmtId="0" fontId="68" fillId="2" borderId="19" xfId="0" applyFont="1" applyFill="1" applyBorder="1" applyAlignment="1">
      <alignment horizontal="right"/>
    </xf>
    <xf numFmtId="0" fontId="55" fillId="3" borderId="0" xfId="0" applyFont="1" applyFill="1" applyBorder="1"/>
    <xf numFmtId="1" fontId="18" fillId="3" borderId="0" xfId="0" applyNumberFormat="1" applyFont="1" applyFill="1" applyBorder="1" applyAlignment="1">
      <alignment horizontal="left"/>
    </xf>
    <xf numFmtId="0" fontId="18" fillId="3" borderId="0" xfId="0" applyFont="1" applyFill="1" applyBorder="1"/>
    <xf numFmtId="0" fontId="68" fillId="3" borderId="0" xfId="0" applyFont="1" applyFill="1" applyBorder="1" applyAlignment="1">
      <alignment horizontal="right"/>
    </xf>
    <xf numFmtId="0" fontId="58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4" fillId="0" borderId="30" xfId="0" applyFont="1" applyBorder="1" applyAlignment="1">
      <alignment horizontal="right"/>
    </xf>
    <xf numFmtId="0" fontId="17" fillId="0" borderId="12" xfId="0" applyFont="1" applyBorder="1"/>
    <xf numFmtId="0" fontId="17" fillId="0" borderId="25" xfId="0" applyFont="1" applyBorder="1" applyAlignment="1">
      <alignment horizontal="right"/>
    </xf>
    <xf numFmtId="0" fontId="8" fillId="3" borderId="25" xfId="0" applyFont="1" applyFill="1" applyBorder="1" applyAlignment="1">
      <alignment horizontal="right"/>
    </xf>
    <xf numFmtId="0" fontId="8" fillId="3" borderId="29" xfId="0" applyFont="1" applyFill="1" applyBorder="1" applyAlignment="1">
      <alignment horizontal="right"/>
    </xf>
    <xf numFmtId="1" fontId="18" fillId="0" borderId="2" xfId="0" applyNumberFormat="1" applyFont="1" applyBorder="1" applyAlignment="1">
      <alignment horizontal="left"/>
    </xf>
    <xf numFmtId="168" fontId="69" fillId="0" borderId="0" xfId="0" applyNumberFormat="1" applyFont="1" applyBorder="1" applyAlignment="1">
      <alignment horizontal="center"/>
    </xf>
    <xf numFmtId="3" fontId="62" fillId="0" borderId="27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3" fontId="12" fillId="0" borderId="19" xfId="0" applyNumberFormat="1" applyFont="1" applyBorder="1" applyAlignment="1">
      <alignment wrapText="1"/>
    </xf>
    <xf numFmtId="0" fontId="17" fillId="0" borderId="28" xfId="0" applyFont="1" applyBorder="1"/>
    <xf numFmtId="1" fontId="18" fillId="0" borderId="3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right"/>
    </xf>
    <xf numFmtId="167" fontId="9" fillId="3" borderId="25" xfId="0" applyNumberFormat="1" applyFont="1" applyFill="1" applyBorder="1" applyAlignment="1">
      <alignment horizontal="right"/>
    </xf>
    <xf numFmtId="167" fontId="55" fillId="2" borderId="36" xfId="0" applyNumberFormat="1" applyFont="1" applyFill="1" applyBorder="1" applyAlignment="1">
      <alignment horizontal="right"/>
    </xf>
    <xf numFmtId="0" fontId="55" fillId="2" borderId="19" xfId="0" applyFont="1" applyFill="1" applyBorder="1" applyAlignment="1">
      <alignment horizontal="right"/>
    </xf>
    <xf numFmtId="166" fontId="55" fillId="2" borderId="36" xfId="0" applyNumberFormat="1" applyFont="1" applyFill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right"/>
    </xf>
    <xf numFmtId="3" fontId="51" fillId="3" borderId="0" xfId="0" applyNumberFormat="1" applyFont="1" applyFill="1" applyBorder="1" applyAlignment="1">
      <alignment horizontal="right"/>
    </xf>
    <xf numFmtId="167" fontId="52" fillId="0" borderId="0" xfId="0" applyNumberFormat="1" applyFont="1" applyFill="1" applyBorder="1" applyAlignment="1">
      <alignment horizontal="right" vertical="center"/>
    </xf>
    <xf numFmtId="167" fontId="66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/>
    <xf numFmtId="0" fontId="19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9" fillId="0" borderId="18" xfId="0" applyFont="1" applyBorder="1" applyAlignment="1">
      <alignment horizontal="right"/>
    </xf>
    <xf numFmtId="0" fontId="0" fillId="0" borderId="0" xfId="0" applyAlignment="1"/>
    <xf numFmtId="0" fontId="13" fillId="0" borderId="0" xfId="0" applyFont="1" applyFill="1" applyBorder="1"/>
    <xf numFmtId="3" fontId="14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/>
    </xf>
    <xf numFmtId="0" fontId="14" fillId="0" borderId="0" xfId="0" applyFont="1" applyAlignment="1"/>
    <xf numFmtId="0" fontId="0" fillId="0" borderId="0" xfId="0" applyAlignment="1">
      <alignment horizontal="center"/>
    </xf>
    <xf numFmtId="0" fontId="35" fillId="2" borderId="4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/>
    </xf>
    <xf numFmtId="1" fontId="35" fillId="2" borderId="5" xfId="0" applyNumberFormat="1" applyFont="1" applyFill="1" applyBorder="1" applyAlignment="1">
      <alignment horizontal="center" vertical="center" wrapText="1"/>
    </xf>
    <xf numFmtId="1" fontId="35" fillId="2" borderId="37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3" fontId="35" fillId="2" borderId="24" xfId="0" applyNumberFormat="1" applyFont="1" applyFill="1" applyBorder="1" applyAlignment="1">
      <alignment horizontal="center" vertical="center"/>
    </xf>
    <xf numFmtId="0" fontId="39" fillId="0" borderId="0" xfId="0" applyFont="1" applyAlignment="1"/>
    <xf numFmtId="0" fontId="39" fillId="0" borderId="0" xfId="0" applyFont="1" applyAlignment="1">
      <alignment horizontal="right"/>
    </xf>
    <xf numFmtId="4" fontId="0" fillId="0" borderId="0" xfId="0" applyNumberFormat="1"/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vertical="center"/>
    </xf>
    <xf numFmtId="4" fontId="28" fillId="2" borderId="5" xfId="0" applyNumberFormat="1" applyFont="1" applyFill="1" applyBorder="1" applyAlignment="1">
      <alignment horizontal="center" vertical="center" wrapText="1"/>
    </xf>
    <xf numFmtId="4" fontId="28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22" fillId="2" borderId="5" xfId="0" applyNumberFormat="1" applyFont="1" applyFill="1" applyBorder="1"/>
    <xf numFmtId="0" fontId="22" fillId="0" borderId="12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0" xfId="0" applyFont="1" applyFill="1"/>
    <xf numFmtId="0" fontId="22" fillId="2" borderId="39" xfId="0" applyFont="1" applyFill="1" applyBorder="1" applyAlignment="1">
      <alignment horizontal="left"/>
    </xf>
    <xf numFmtId="0" fontId="22" fillId="2" borderId="10" xfId="0" applyFont="1" applyFill="1" applyBorder="1" applyAlignment="1">
      <alignment horizontal="left"/>
    </xf>
    <xf numFmtId="0" fontId="22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22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4" fillId="0" borderId="0" xfId="0" applyFont="1" applyFill="1" applyAlignment="1">
      <alignment vertical="center"/>
    </xf>
    <xf numFmtId="4" fontId="22" fillId="0" borderId="0" xfId="0" applyNumberFormat="1" applyFont="1" applyFill="1" applyBorder="1"/>
    <xf numFmtId="3" fontId="22" fillId="0" borderId="41" xfId="0" applyNumberFormat="1" applyFont="1" applyFill="1" applyBorder="1" applyAlignment="1">
      <alignment horizontal="right"/>
    </xf>
    <xf numFmtId="0" fontId="51" fillId="0" borderId="0" xfId="0" applyFont="1" applyAlignment="1"/>
    <xf numFmtId="166" fontId="22" fillId="2" borderId="42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3" fontId="12" fillId="0" borderId="2" xfId="0" applyNumberFormat="1" applyFont="1" applyFill="1" applyBorder="1"/>
    <xf numFmtId="1" fontId="35" fillId="2" borderId="24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/>
    <xf numFmtId="1" fontId="41" fillId="0" borderId="0" xfId="0" applyNumberFormat="1" applyFont="1" applyFill="1" applyBorder="1" applyAlignment="1">
      <alignment horizontal="left"/>
    </xf>
    <xf numFmtId="1" fontId="41" fillId="0" borderId="0" xfId="0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0" fontId="22" fillId="0" borderId="0" xfId="0" applyFont="1" applyFill="1" applyBorder="1" applyAlignment="1"/>
    <xf numFmtId="167" fontId="31" fillId="2" borderId="10" xfId="0" applyNumberFormat="1" applyFont="1" applyFill="1" applyBorder="1" applyAlignment="1">
      <alignment horizontal="right" shrinkToFit="1"/>
    </xf>
    <xf numFmtId="3" fontId="14" fillId="0" borderId="9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6" fontId="22" fillId="0" borderId="43" xfId="0" applyNumberFormat="1" applyFont="1" applyFill="1" applyBorder="1" applyAlignment="1">
      <alignment horizontal="right" vertical="center"/>
    </xf>
    <xf numFmtId="166" fontId="22" fillId="2" borderId="44" xfId="0" applyNumberFormat="1" applyFont="1" applyFill="1" applyBorder="1" applyAlignment="1">
      <alignment horizontal="right" vertical="center"/>
    </xf>
    <xf numFmtId="166" fontId="12" fillId="0" borderId="25" xfId="0" applyNumberFormat="1" applyFont="1" applyFill="1" applyBorder="1"/>
    <xf numFmtId="3" fontId="9" fillId="2" borderId="24" xfId="0" applyNumberFormat="1" applyFont="1" applyFill="1" applyBorder="1"/>
    <xf numFmtId="3" fontId="9" fillId="2" borderId="42" xfId="0" applyNumberFormat="1" applyFont="1" applyFill="1" applyBorder="1"/>
    <xf numFmtId="0" fontId="9" fillId="0" borderId="0" xfId="0" applyFont="1" applyFill="1" applyBorder="1"/>
    <xf numFmtId="0" fontId="14" fillId="0" borderId="2" xfId="0" applyFont="1" applyFill="1" applyBorder="1"/>
    <xf numFmtId="0" fontId="4" fillId="0" borderId="0" xfId="0" applyFont="1" applyFill="1"/>
    <xf numFmtId="3" fontId="4" fillId="0" borderId="0" xfId="0" applyNumberFormat="1" applyFont="1" applyFill="1"/>
    <xf numFmtId="0" fontId="28" fillId="0" borderId="0" xfId="0" applyFont="1" applyFill="1" applyAlignment="1">
      <alignment vertical="center"/>
    </xf>
    <xf numFmtId="4" fontId="22" fillId="0" borderId="41" xfId="0" applyNumberFormat="1" applyFont="1" applyFill="1" applyBorder="1" applyAlignment="1">
      <alignment horizontal="right"/>
    </xf>
    <xf numFmtId="4" fontId="22" fillId="2" borderId="45" xfId="0" applyNumberFormat="1" applyFont="1" applyFill="1" applyBorder="1" applyAlignment="1">
      <alignment horizontal="right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/>
    <xf numFmtId="3" fontId="22" fillId="0" borderId="2" xfId="0" applyNumberFormat="1" applyFont="1" applyFill="1" applyBorder="1" applyAlignment="1">
      <alignment vertical="center"/>
    </xf>
    <xf numFmtId="3" fontId="8" fillId="3" borderId="0" xfId="0" applyNumberFormat="1" applyFont="1" applyFill="1" applyBorder="1" applyAlignment="1">
      <alignment horizontal="right"/>
    </xf>
    <xf numFmtId="171" fontId="0" fillId="0" borderId="2" xfId="0" applyNumberFormat="1" applyBorder="1" applyAlignment="1">
      <alignment horizontal="center" vertical="center"/>
    </xf>
    <xf numFmtId="4" fontId="22" fillId="2" borderId="37" xfId="0" applyNumberFormat="1" applyFont="1" applyFill="1" applyBorder="1"/>
    <xf numFmtId="1" fontId="78" fillId="3" borderId="0" xfId="0" applyNumberFormat="1" applyFont="1" applyFill="1" applyBorder="1" applyAlignment="1">
      <alignment horizontal="left"/>
    </xf>
    <xf numFmtId="1" fontId="78" fillId="3" borderId="0" xfId="0" applyNumberFormat="1" applyFont="1" applyFill="1" applyBorder="1" applyAlignment="1">
      <alignment horizontal="center"/>
    </xf>
    <xf numFmtId="168" fontId="78" fillId="3" borderId="0" xfId="0" applyNumberFormat="1" applyFont="1" applyFill="1" applyBorder="1" applyAlignment="1">
      <alignment horizontal="center"/>
    </xf>
    <xf numFmtId="0" fontId="78" fillId="3" borderId="0" xfId="0" applyFont="1" applyFill="1" applyBorder="1"/>
    <xf numFmtId="0" fontId="79" fillId="0" borderId="0" xfId="0" applyFont="1"/>
    <xf numFmtId="0" fontId="39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9" fillId="0" borderId="0" xfId="0" applyFont="1" applyAlignment="1">
      <alignment horizontal="right"/>
    </xf>
    <xf numFmtId="171" fontId="0" fillId="0" borderId="9" xfId="0" applyNumberFormat="1" applyBorder="1" applyAlignment="1">
      <alignment horizontal="center"/>
    </xf>
    <xf numFmtId="3" fontId="22" fillId="0" borderId="2" xfId="0" applyNumberFormat="1" applyFont="1" applyBorder="1" applyAlignment="1">
      <alignment horizontal="right" vertical="center"/>
    </xf>
    <xf numFmtId="3" fontId="22" fillId="0" borderId="15" xfId="0" applyNumberFormat="1" applyFont="1" applyBorder="1" applyAlignment="1">
      <alignment horizontal="right" vertical="center"/>
    </xf>
    <xf numFmtId="3" fontId="22" fillId="0" borderId="9" xfId="0" applyNumberFormat="1" applyFont="1" applyBorder="1" applyAlignment="1">
      <alignment horizontal="right"/>
    </xf>
    <xf numFmtId="3" fontId="22" fillId="0" borderId="46" xfId="0" applyNumberFormat="1" applyFont="1" applyBorder="1" applyAlignment="1">
      <alignment horizontal="right"/>
    </xf>
    <xf numFmtId="166" fontId="22" fillId="0" borderId="21" xfId="0" applyNumberFormat="1" applyFont="1" applyBorder="1" applyAlignment="1">
      <alignment horizontal="right" vertical="center"/>
    </xf>
    <xf numFmtId="166" fontId="22" fillId="0" borderId="42" xfId="0" applyNumberFormat="1" applyFont="1" applyBorder="1" applyAlignment="1">
      <alignment horizontal="right" vertical="center"/>
    </xf>
    <xf numFmtId="0" fontId="39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22" fillId="0" borderId="9" xfId="0" applyNumberFormat="1" applyFont="1" applyFill="1" applyBorder="1" applyAlignment="1">
      <alignment horizontal="right" vertical="center" wrapText="1"/>
    </xf>
    <xf numFmtId="3" fontId="22" fillId="0" borderId="2" xfId="0" applyNumberFormat="1" applyFont="1" applyFill="1" applyBorder="1" applyAlignment="1">
      <alignment horizontal="right" vertical="center" wrapText="1"/>
    </xf>
    <xf numFmtId="3" fontId="22" fillId="0" borderId="9" xfId="0" applyNumberFormat="1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9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1" fontId="0" fillId="0" borderId="2" xfId="0" applyNumberForma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9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 vertical="center"/>
    </xf>
    <xf numFmtId="166" fontId="22" fillId="0" borderId="21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64" fontId="24" fillId="0" borderId="2" xfId="0" applyNumberFormat="1" applyFont="1" applyFill="1" applyBorder="1" applyAlignment="1">
      <alignment horizontal="right" vertical="center" wrapText="1"/>
    </xf>
    <xf numFmtId="0" fontId="4" fillId="0" borderId="6" xfId="0" applyFont="1" applyFill="1" applyBorder="1"/>
    <xf numFmtId="0" fontId="37" fillId="0" borderId="0" xfId="0" applyFont="1" applyFill="1"/>
    <xf numFmtId="0" fontId="22" fillId="0" borderId="12" xfId="0" applyFont="1" applyFill="1" applyBorder="1"/>
    <xf numFmtId="0" fontId="4" fillId="0" borderId="12" xfId="0" applyFont="1" applyFill="1" applyBorder="1"/>
    <xf numFmtId="3" fontId="0" fillId="0" borderId="0" xfId="0" applyNumberFormat="1" applyFill="1"/>
    <xf numFmtId="166" fontId="22" fillId="0" borderId="42" xfId="0" applyNumberFormat="1" applyFont="1" applyFill="1" applyBorder="1" applyAlignment="1">
      <alignment horizontal="right" vertical="center"/>
    </xf>
    <xf numFmtId="166" fontId="22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/>
    <xf numFmtId="3" fontId="12" fillId="0" borderId="14" xfId="0" applyNumberFormat="1" applyFont="1" applyFill="1" applyBorder="1" applyAlignment="1">
      <alignment horizontal="right"/>
    </xf>
    <xf numFmtId="3" fontId="14" fillId="0" borderId="14" xfId="0" applyNumberFormat="1" applyFont="1" applyFill="1" applyBorder="1" applyAlignment="1">
      <alignment horizontal="right"/>
    </xf>
    <xf numFmtId="3" fontId="9" fillId="0" borderId="34" xfId="0" applyNumberFormat="1" applyFont="1" applyFill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 vertical="top"/>
    </xf>
    <xf numFmtId="3" fontId="15" fillId="0" borderId="0" xfId="0" applyNumberFormat="1" applyFont="1" applyFill="1" applyBorder="1" applyAlignment="1">
      <alignment horizontal="right"/>
    </xf>
    <xf numFmtId="3" fontId="9" fillId="0" borderId="9" xfId="0" applyNumberFormat="1" applyFont="1" applyFill="1" applyBorder="1" applyAlignment="1">
      <alignment horizontal="right"/>
    </xf>
    <xf numFmtId="3" fontId="15" fillId="0" borderId="2" xfId="0" applyNumberFormat="1" applyFont="1" applyFill="1" applyBorder="1" applyAlignment="1">
      <alignment horizontal="right"/>
    </xf>
    <xf numFmtId="3" fontId="12" fillId="0" borderId="14" xfId="0" applyNumberFormat="1" applyFont="1" applyFill="1" applyBorder="1"/>
    <xf numFmtId="4" fontId="0" fillId="0" borderId="0" xfId="0" applyNumberFormat="1" applyFill="1"/>
    <xf numFmtId="0" fontId="12" fillId="0" borderId="2" xfId="0" applyFont="1" applyFill="1" applyBorder="1" applyAlignment="1"/>
    <xf numFmtId="1" fontId="12" fillId="0" borderId="2" xfId="0" applyNumberFormat="1" applyFont="1" applyFill="1" applyBorder="1" applyAlignment="1">
      <alignment horizontal="left"/>
    </xf>
    <xf numFmtId="1" fontId="12" fillId="0" borderId="14" xfId="0" applyNumberFormat="1" applyFont="1" applyFill="1" applyBorder="1" applyAlignment="1">
      <alignment horizontal="left"/>
    </xf>
    <xf numFmtId="0" fontId="12" fillId="0" borderId="2" xfId="0" applyFont="1" applyFill="1" applyBorder="1"/>
    <xf numFmtId="0" fontId="12" fillId="0" borderId="17" xfId="0" applyFont="1" applyFill="1" applyBorder="1"/>
    <xf numFmtId="3" fontId="24" fillId="0" borderId="0" xfId="0" applyNumberFormat="1" applyFont="1" applyFill="1" applyBorder="1"/>
    <xf numFmtId="1" fontId="8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168" fontId="21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8" fillId="0" borderId="1" xfId="0" applyNumberFormat="1" applyFont="1" applyFill="1" applyBorder="1"/>
    <xf numFmtId="3" fontId="4" fillId="0" borderId="1" xfId="0" applyNumberFormat="1" applyFont="1" applyFill="1" applyBorder="1" applyAlignment="1">
      <alignment horizontal="right"/>
    </xf>
    <xf numFmtId="0" fontId="39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9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9" fillId="0" borderId="1" xfId="0" applyFont="1" applyFill="1" applyBorder="1" applyAlignment="1"/>
    <xf numFmtId="0" fontId="21" fillId="0" borderId="1" xfId="0" applyFont="1" applyFill="1" applyBorder="1"/>
    <xf numFmtId="3" fontId="39" fillId="0" borderId="1" xfId="0" applyNumberFormat="1" applyFont="1" applyFill="1" applyBorder="1"/>
    <xf numFmtId="3" fontId="21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3" fontId="36" fillId="0" borderId="1" xfId="0" applyNumberFormat="1" applyFont="1" applyFill="1" applyBorder="1"/>
    <xf numFmtId="3" fontId="36" fillId="0" borderId="0" xfId="0" applyNumberFormat="1" applyFont="1" applyFill="1"/>
    <xf numFmtId="3" fontId="29" fillId="0" borderId="1" xfId="0" applyNumberFormat="1" applyFont="1" applyFill="1" applyBorder="1"/>
    <xf numFmtId="3" fontId="29" fillId="0" borderId="0" xfId="0" applyNumberFormat="1" applyFont="1" applyFill="1"/>
    <xf numFmtId="1" fontId="39" fillId="0" borderId="1" xfId="0" applyNumberFormat="1" applyFont="1" applyFill="1" applyBorder="1"/>
    <xf numFmtId="1" fontId="59" fillId="0" borderId="1" xfId="0" applyNumberFormat="1" applyFont="1" applyFill="1" applyBorder="1"/>
    <xf numFmtId="0" fontId="59" fillId="0" borderId="1" xfId="0" applyFont="1" applyFill="1" applyBorder="1"/>
    <xf numFmtId="3" fontId="59" fillId="0" borderId="1" xfId="0" applyNumberFormat="1" applyFont="1" applyFill="1" applyBorder="1"/>
    <xf numFmtId="0" fontId="59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center"/>
    </xf>
    <xf numFmtId="0" fontId="51" fillId="0" borderId="0" xfId="0" applyFont="1" applyFill="1"/>
    <xf numFmtId="0" fontId="36" fillId="0" borderId="0" xfId="0" applyFont="1" applyFill="1"/>
    <xf numFmtId="164" fontId="0" fillId="0" borderId="0" xfId="0" applyNumberFormat="1" applyFill="1" applyAlignment="1">
      <alignment horizontal="center"/>
    </xf>
    <xf numFmtId="3" fontId="35" fillId="0" borderId="5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170" fontId="36" fillId="0" borderId="26" xfId="0" applyNumberFormat="1" applyFont="1" applyFill="1" applyBorder="1" applyAlignment="1">
      <alignment vertical="top" wrapText="1"/>
    </xf>
    <xf numFmtId="0" fontId="24" fillId="0" borderId="18" xfId="0" applyFont="1" applyFill="1" applyBorder="1" applyAlignment="1">
      <alignment vertical="center" wrapText="1"/>
    </xf>
    <xf numFmtId="166" fontId="24" fillId="0" borderId="23" xfId="0" applyNumberFormat="1" applyFont="1" applyFill="1" applyBorder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4" fillId="0" borderId="17" xfId="0" applyFont="1" applyFill="1" applyBorder="1"/>
    <xf numFmtId="166" fontId="24" fillId="0" borderId="25" xfId="0" applyNumberFormat="1" applyFont="1" applyFill="1" applyBorder="1"/>
    <xf numFmtId="166" fontId="24" fillId="0" borderId="25" xfId="0" applyNumberFormat="1" applyFont="1" applyFill="1" applyBorder="1" applyAlignment="1">
      <alignment vertical="center" wrapText="1"/>
    </xf>
    <xf numFmtId="164" fontId="51" fillId="0" borderId="45" xfId="0" applyNumberFormat="1" applyFont="1" applyFill="1" applyBorder="1" applyAlignment="1"/>
    <xf numFmtId="166" fontId="51" fillId="0" borderId="44" xfId="0" applyNumberFormat="1" applyFont="1" applyFill="1" applyBorder="1"/>
    <xf numFmtId="3" fontId="18" fillId="0" borderId="45" xfId="0" applyNumberFormat="1" applyFont="1" applyFill="1" applyBorder="1"/>
    <xf numFmtId="166" fontId="18" fillId="0" borderId="36" xfId="0" applyNumberFormat="1" applyFont="1" applyFill="1" applyBorder="1"/>
    <xf numFmtId="0" fontId="24" fillId="0" borderId="0" xfId="0" applyFont="1" applyFill="1"/>
    <xf numFmtId="3" fontId="24" fillId="0" borderId="0" xfId="0" applyNumberFormat="1" applyFont="1" applyFill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Fill="1" applyBorder="1"/>
    <xf numFmtId="166" fontId="36" fillId="0" borderId="0" xfId="0" applyNumberFormat="1" applyFont="1" applyFill="1" applyBorder="1"/>
    <xf numFmtId="3" fontId="75" fillId="0" borderId="0" xfId="0" applyNumberFormat="1" applyFont="1" applyFill="1" applyBorder="1"/>
    <xf numFmtId="3" fontId="35" fillId="0" borderId="24" xfId="0" applyNumberFormat="1" applyFont="1" applyFill="1" applyBorder="1" applyAlignment="1">
      <alignment horizontal="center" vertical="center"/>
    </xf>
    <xf numFmtId="168" fontId="36" fillId="0" borderId="0" xfId="0" applyNumberFormat="1" applyFont="1" applyFill="1"/>
    <xf numFmtId="0" fontId="29" fillId="0" borderId="0" xfId="0" applyFont="1" applyFill="1"/>
    <xf numFmtId="0" fontId="22" fillId="0" borderId="0" xfId="0" applyFont="1" applyFill="1" applyAlignment="1">
      <alignment horizontal="left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4" fontId="28" fillId="0" borderId="5" xfId="0" applyNumberFormat="1" applyFont="1" applyFill="1" applyBorder="1" applyAlignment="1">
      <alignment horizontal="center" vertical="center" wrapText="1"/>
    </xf>
    <xf numFmtId="4" fontId="28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5" fillId="0" borderId="5" xfId="0" applyNumberFormat="1" applyFont="1" applyFill="1" applyBorder="1" applyAlignment="1">
      <alignment horizontal="center" vertical="center" wrapText="1"/>
    </xf>
    <xf numFmtId="1" fontId="35" fillId="0" borderId="37" xfId="0" applyNumberFormat="1" applyFont="1" applyFill="1" applyBorder="1" applyAlignment="1">
      <alignment horizontal="center" vertical="center" wrapText="1"/>
    </xf>
    <xf numFmtId="166" fontId="35" fillId="0" borderId="24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left"/>
    </xf>
    <xf numFmtId="168" fontId="27" fillId="0" borderId="2" xfId="0" applyNumberFormat="1" applyFont="1" applyFill="1" applyBorder="1" applyAlignment="1">
      <alignment horizontal="left"/>
    </xf>
    <xf numFmtId="167" fontId="14" fillId="0" borderId="25" xfId="0" applyNumberFormat="1" applyFont="1" applyFill="1" applyBorder="1" applyAlignment="1">
      <alignment horizontal="right"/>
    </xf>
    <xf numFmtId="49" fontId="10" fillId="0" borderId="2" xfId="0" applyNumberFormat="1" applyFont="1" applyFill="1" applyBorder="1" applyAlignment="1">
      <alignment horizontal="left"/>
    </xf>
    <xf numFmtId="167" fontId="12" fillId="0" borderId="25" xfId="0" applyNumberFormat="1" applyFont="1" applyFill="1" applyBorder="1" applyAlignment="1">
      <alignment horizontal="right"/>
    </xf>
    <xf numFmtId="0" fontId="66" fillId="0" borderId="0" xfId="0" applyFont="1" applyFill="1"/>
    <xf numFmtId="0" fontId="0" fillId="0" borderId="0" xfId="0" applyFill="1" applyAlignment="1">
      <alignment horizontal="right"/>
    </xf>
    <xf numFmtId="0" fontId="22" fillId="0" borderId="10" xfId="0" applyFont="1" applyFill="1" applyBorder="1" applyAlignment="1">
      <alignment horizontal="left"/>
    </xf>
    <xf numFmtId="0" fontId="36" fillId="0" borderId="0" xfId="0" applyFont="1" applyFill="1" applyAlignment="1">
      <alignment horizontal="left"/>
    </xf>
    <xf numFmtId="4" fontId="51" fillId="0" borderId="0" xfId="0" applyNumberFormat="1" applyFont="1" applyFill="1"/>
    <xf numFmtId="0" fontId="35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left"/>
    </xf>
    <xf numFmtId="3" fontId="22" fillId="0" borderId="5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51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22" fillId="0" borderId="24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/>
    <xf numFmtId="166" fontId="22" fillId="0" borderId="42" xfId="0" applyNumberFormat="1" applyFont="1" applyFill="1" applyBorder="1" applyAlignment="1">
      <alignment horizontal="center" vertical="center"/>
    </xf>
    <xf numFmtId="4" fontId="22" fillId="0" borderId="0" xfId="0" applyNumberFormat="1" applyFont="1" applyFill="1"/>
    <xf numFmtId="1" fontId="78" fillId="0" borderId="0" xfId="0" applyNumberFormat="1" applyFont="1" applyFill="1" applyBorder="1" applyAlignment="1">
      <alignment horizontal="left"/>
    </xf>
    <xf numFmtId="1" fontId="78" fillId="0" borderId="0" xfId="0" applyNumberFormat="1" applyFont="1" applyFill="1" applyBorder="1" applyAlignment="1">
      <alignment horizontal="center"/>
    </xf>
    <xf numFmtId="168" fontId="78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3" fontId="51" fillId="0" borderId="0" xfId="0" applyNumberFormat="1" applyFont="1" applyFill="1"/>
    <xf numFmtId="167" fontId="14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center"/>
    </xf>
    <xf numFmtId="168" fontId="54" fillId="0" borderId="0" xfId="0" applyNumberFormat="1" applyFont="1" applyFill="1" applyAlignment="1">
      <alignment horizontal="center"/>
    </xf>
    <xf numFmtId="0" fontId="54" fillId="0" borderId="0" xfId="0" applyFont="1" applyFill="1"/>
    <xf numFmtId="3" fontId="53" fillId="0" borderId="0" xfId="0" applyNumberFormat="1" applyFont="1" applyFill="1"/>
    <xf numFmtId="167" fontId="12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left"/>
    </xf>
    <xf numFmtId="0" fontId="54" fillId="0" borderId="0" xfId="0" applyFont="1" applyFill="1" applyAlignment="1">
      <alignment horizontal="left"/>
    </xf>
    <xf numFmtId="3" fontId="53" fillId="0" borderId="0" xfId="0" applyNumberFormat="1" applyFont="1" applyFill="1" applyAlignment="1">
      <alignment horizontal="right"/>
    </xf>
    <xf numFmtId="3" fontId="31" fillId="0" borderId="10" xfId="0" applyNumberFormat="1" applyFont="1" applyFill="1" applyBorder="1"/>
    <xf numFmtId="167" fontId="31" fillId="0" borderId="10" xfId="0" applyNumberFormat="1" applyFont="1" applyFill="1" applyBorder="1" applyAlignment="1">
      <alignment horizontal="right" shrinkToFit="1"/>
    </xf>
    <xf numFmtId="0" fontId="22" fillId="0" borderId="39" xfId="0" applyFont="1" applyFill="1" applyBorder="1" applyAlignment="1">
      <alignment horizontal="left"/>
    </xf>
    <xf numFmtId="0" fontId="22" fillId="0" borderId="40" xfId="0" applyFont="1" applyFill="1" applyBorder="1" applyAlignment="1">
      <alignment horizontal="left"/>
    </xf>
    <xf numFmtId="3" fontId="22" fillId="0" borderId="45" xfId="0" applyNumberFormat="1" applyFont="1" applyFill="1" applyBorder="1" applyAlignment="1">
      <alignment horizontal="right"/>
    </xf>
    <xf numFmtId="3" fontId="22" fillId="0" borderId="15" xfId="0" applyNumberFormat="1" applyFont="1" applyFill="1" applyBorder="1" applyAlignment="1">
      <alignment vertical="center"/>
    </xf>
    <xf numFmtId="3" fontId="22" fillId="0" borderId="37" xfId="0" applyNumberFormat="1" applyFont="1" applyFill="1" applyBorder="1"/>
    <xf numFmtId="0" fontId="79" fillId="0" borderId="0" xfId="0" applyFont="1" applyFill="1"/>
    <xf numFmtId="0" fontId="4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22" fillId="0" borderId="15" xfId="0" applyNumberFormat="1" applyFont="1" applyFill="1" applyBorder="1" applyAlignment="1">
      <alignment horizontal="right" vertical="center"/>
    </xf>
    <xf numFmtId="166" fontId="22" fillId="0" borderId="44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167" fontId="67" fillId="0" borderId="10" xfId="0" applyNumberFormat="1" applyFont="1" applyFill="1" applyBorder="1" applyAlignment="1">
      <alignment horizontal="right" shrinkToFit="1"/>
    </xf>
    <xf numFmtId="0" fontId="64" fillId="0" borderId="0" xfId="0" applyFont="1" applyFill="1"/>
    <xf numFmtId="167" fontId="17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9" fillId="0" borderId="0" xfId="0" applyNumberFormat="1" applyFont="1" applyFill="1" applyAlignment="1">
      <alignment horizontal="right"/>
    </xf>
    <xf numFmtId="166" fontId="39" fillId="0" borderId="0" xfId="0" applyNumberFormat="1" applyFont="1" applyFill="1" applyAlignment="1">
      <alignment horizontal="center"/>
    </xf>
    <xf numFmtId="166" fontId="23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3" fontId="22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3" fontId="28" fillId="0" borderId="5" xfId="0" applyNumberFormat="1" applyFont="1" applyFill="1" applyBorder="1" applyAlignment="1">
      <alignment horizontal="center" vertical="center" wrapText="1"/>
    </xf>
    <xf numFmtId="3" fontId="28" fillId="0" borderId="37" xfId="0" applyNumberFormat="1" applyFont="1" applyFill="1" applyBorder="1" applyAlignment="1">
      <alignment horizontal="center" vertical="center" wrapText="1"/>
    </xf>
    <xf numFmtId="3" fontId="35" fillId="0" borderId="37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/>
    <xf numFmtId="0" fontId="0" fillId="0" borderId="19" xfId="0" applyFill="1" applyBorder="1" applyAlignment="1"/>
    <xf numFmtId="3" fontId="22" fillId="0" borderId="37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166" fontId="22" fillId="0" borderId="24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left"/>
    </xf>
    <xf numFmtId="0" fontId="7" fillId="0" borderId="4" xfId="0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7" fillId="0" borderId="5" xfId="0" applyNumberFormat="1" applyFont="1" applyFill="1" applyBorder="1" applyAlignment="1">
      <alignment horizontal="center" vertical="center"/>
    </xf>
    <xf numFmtId="167" fontId="7" fillId="0" borderId="24" xfId="0" applyNumberFormat="1" applyFont="1" applyFill="1" applyBorder="1" applyAlignment="1">
      <alignment horizontal="center" vertical="center"/>
    </xf>
    <xf numFmtId="1" fontId="35" fillId="0" borderId="24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/>
    </xf>
    <xf numFmtId="0" fontId="6" fillId="0" borderId="7" xfId="0" applyFont="1" applyFill="1" applyBorder="1"/>
    <xf numFmtId="3" fontId="21" fillId="0" borderId="8" xfId="0" applyNumberFormat="1" applyFont="1" applyFill="1" applyBorder="1" applyAlignment="1">
      <alignment horizontal="center"/>
    </xf>
    <xf numFmtId="0" fontId="6" fillId="0" borderId="8" xfId="0" applyFont="1" applyFill="1" applyBorder="1"/>
    <xf numFmtId="3" fontId="8" fillId="0" borderId="5" xfId="0" applyNumberFormat="1" applyFont="1" applyFill="1" applyBorder="1"/>
    <xf numFmtId="167" fontId="8" fillId="0" borderId="22" xfId="0" applyNumberFormat="1" applyFont="1" applyFill="1" applyBorder="1"/>
    <xf numFmtId="1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9" fillId="0" borderId="0" xfId="0" applyFont="1" applyFill="1"/>
    <xf numFmtId="167" fontId="9" fillId="0" borderId="0" xfId="0" applyNumberFormat="1" applyFont="1" applyFill="1"/>
    <xf numFmtId="0" fontId="31" fillId="0" borderId="10" xfId="0" applyFont="1" applyFill="1" applyBorder="1" applyAlignment="1">
      <alignment horizontal="left"/>
    </xf>
    <xf numFmtId="1" fontId="32" fillId="0" borderId="10" xfId="0" applyNumberFormat="1" applyFont="1" applyFill="1" applyBorder="1" applyAlignment="1">
      <alignment horizontal="center"/>
    </xf>
    <xf numFmtId="1" fontId="32" fillId="0" borderId="10" xfId="0" applyNumberFormat="1" applyFont="1" applyFill="1" applyBorder="1" applyAlignment="1">
      <alignment horizontal="left"/>
    </xf>
    <xf numFmtId="0" fontId="32" fillId="0" borderId="10" xfId="0" applyFont="1" applyFill="1" applyBorder="1"/>
    <xf numFmtId="1" fontId="5" fillId="0" borderId="27" xfId="0" applyNumberFormat="1" applyFont="1" applyFill="1" applyBorder="1" applyAlignment="1">
      <alignment horizontal="left"/>
    </xf>
    <xf numFmtId="167" fontId="8" fillId="0" borderId="22" xfId="0" applyNumberFormat="1" applyFont="1" applyFill="1" applyBorder="1" applyAlignment="1">
      <alignment shrinkToFit="1"/>
    </xf>
    <xf numFmtId="168" fontId="28" fillId="0" borderId="0" xfId="0" applyNumberFormat="1" applyFont="1" applyFill="1" applyAlignment="1">
      <alignment horizontal="center"/>
    </xf>
    <xf numFmtId="167" fontId="29" fillId="0" borderId="0" xfId="0" applyNumberFormat="1" applyFont="1" applyFill="1"/>
    <xf numFmtId="0" fontId="59" fillId="0" borderId="0" xfId="0" applyFont="1" applyFill="1"/>
    <xf numFmtId="168" fontId="36" fillId="0" borderId="0" xfId="0" applyNumberFormat="1" applyFont="1" applyFill="1" applyAlignment="1">
      <alignment horizontal="left"/>
    </xf>
    <xf numFmtId="3" fontId="59" fillId="0" borderId="0" xfId="0" applyNumberFormat="1" applyFont="1" applyFill="1"/>
    <xf numFmtId="167" fontId="59" fillId="0" borderId="0" xfId="0" applyNumberFormat="1" applyFont="1" applyFill="1"/>
    <xf numFmtId="168" fontId="7" fillId="0" borderId="5" xfId="0" applyNumberFormat="1" applyFont="1" applyFill="1" applyBorder="1" applyAlignment="1">
      <alignment horizontal="center" vertical="center"/>
    </xf>
    <xf numFmtId="0" fontId="9" fillId="0" borderId="17" xfId="0" applyFont="1" applyFill="1" applyBorder="1"/>
    <xf numFmtId="1" fontId="5" fillId="0" borderId="2" xfId="0" applyNumberFormat="1" applyFont="1" applyFill="1" applyBorder="1" applyAlignment="1">
      <alignment horizontal="left"/>
    </xf>
    <xf numFmtId="1" fontId="5" fillId="0" borderId="14" xfId="0" applyNumberFormat="1" applyFont="1" applyFill="1" applyBorder="1" applyAlignment="1">
      <alignment horizontal="left"/>
    </xf>
    <xf numFmtId="168" fontId="21" fillId="0" borderId="8" xfId="0" applyNumberFormat="1" applyFont="1" applyFill="1" applyBorder="1" applyAlignment="1">
      <alignment horizontal="center"/>
    </xf>
    <xf numFmtId="168" fontId="10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3" fontId="9" fillId="0" borderId="0" xfId="0" applyNumberFormat="1" applyFont="1" applyFill="1"/>
    <xf numFmtId="3" fontId="15" fillId="0" borderId="0" xfId="0" applyNumberFormat="1" applyFont="1" applyFill="1"/>
    <xf numFmtId="3" fontId="25" fillId="0" borderId="0" xfId="0" applyNumberFormat="1" applyFont="1" applyFill="1"/>
    <xf numFmtId="166" fontId="9" fillId="0" borderId="0" xfId="0" applyNumberFormat="1" applyFont="1" applyFill="1"/>
    <xf numFmtId="0" fontId="7" fillId="0" borderId="38" xfId="0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left"/>
    </xf>
    <xf numFmtId="0" fontId="6" fillId="0" borderId="34" xfId="0" applyFont="1" applyFill="1" applyBorder="1"/>
    <xf numFmtId="3" fontId="8" fillId="0" borderId="14" xfId="0" applyNumberFormat="1" applyFont="1" applyFill="1" applyBorder="1"/>
    <xf numFmtId="3" fontId="6" fillId="0" borderId="0" xfId="0" applyNumberFormat="1" applyFont="1" applyFill="1"/>
    <xf numFmtId="49" fontId="10" fillId="0" borderId="0" xfId="0" applyNumberFormat="1" applyFont="1" applyFill="1" applyAlignment="1">
      <alignment horizontal="left"/>
    </xf>
    <xf numFmtId="49" fontId="27" fillId="0" borderId="2" xfId="0" applyNumberFormat="1" applyFont="1" applyFill="1" applyBorder="1" applyAlignment="1">
      <alignment horizontal="left"/>
    </xf>
    <xf numFmtId="3" fontId="12" fillId="0" borderId="2" xfId="4" applyFont="1" applyFill="1" applyBorder="1" applyAlignment="1">
      <alignment horizontal="right"/>
    </xf>
    <xf numFmtId="3" fontId="15" fillId="0" borderId="2" xfId="4" applyFont="1" applyFill="1" applyBorder="1" applyAlignment="1">
      <alignment horizontal="right"/>
    </xf>
    <xf numFmtId="49" fontId="10" fillId="0" borderId="14" xfId="0" applyNumberFormat="1" applyFont="1" applyFill="1" applyBorder="1" applyAlignment="1">
      <alignment horizontal="left"/>
    </xf>
    <xf numFmtId="1" fontId="13" fillId="0" borderId="0" xfId="0" applyNumberFormat="1" applyFont="1" applyFill="1" applyAlignment="1">
      <alignment horizontal="left"/>
    </xf>
    <xf numFmtId="3" fontId="41" fillId="0" borderId="0" xfId="0" applyNumberFormat="1" applyFont="1" applyFill="1" applyBorder="1"/>
    <xf numFmtId="3" fontId="12" fillId="0" borderId="2" xfId="5" applyFont="1" applyFill="1" applyBorder="1" applyAlignment="1">
      <alignment wrapText="1"/>
    </xf>
    <xf numFmtId="3" fontId="12" fillId="0" borderId="0" xfId="5" applyFont="1" applyFill="1" applyAlignment="1">
      <alignment horizontal="right"/>
    </xf>
    <xf numFmtId="0" fontId="49" fillId="0" borderId="0" xfId="0" applyFont="1" applyFill="1"/>
    <xf numFmtId="167" fontId="31" fillId="0" borderId="10" xfId="0" applyNumberFormat="1" applyFont="1" applyFill="1" applyBorder="1" applyAlignment="1">
      <alignment shrinkToFit="1"/>
    </xf>
    <xf numFmtId="1" fontId="5" fillId="0" borderId="0" xfId="0" applyNumberFormat="1" applyFont="1" applyFill="1" applyBorder="1" applyAlignment="1">
      <alignment horizontal="left"/>
    </xf>
    <xf numFmtId="1" fontId="5" fillId="0" borderId="6" xfId="0" applyNumberFormat="1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left" vertical="top"/>
    </xf>
    <xf numFmtId="1" fontId="5" fillId="0" borderId="34" xfId="0" applyNumberFormat="1" applyFont="1" applyFill="1" applyBorder="1" applyAlignment="1">
      <alignment horizontal="left"/>
    </xf>
    <xf numFmtId="1" fontId="5" fillId="0" borderId="17" xfId="0" applyNumberFormat="1" applyFont="1" applyFill="1" applyBorder="1" applyAlignment="1">
      <alignment horizontal="left"/>
    </xf>
    <xf numFmtId="0" fontId="6" fillId="0" borderId="5" xfId="0" applyFont="1" applyFill="1" applyBorder="1"/>
    <xf numFmtId="167" fontId="24" fillId="0" borderId="0" xfId="0" applyNumberFormat="1" applyFont="1" applyFill="1"/>
    <xf numFmtId="167" fontId="53" fillId="0" borderId="0" xfId="0" applyNumberFormat="1" applyFont="1" applyFill="1"/>
    <xf numFmtId="3" fontId="12" fillId="0" borderId="0" xfId="0" applyNumberFormat="1" applyFont="1" applyFill="1"/>
    <xf numFmtId="0" fontId="7" fillId="0" borderId="5" xfId="0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left"/>
    </xf>
    <xf numFmtId="167" fontId="52" fillId="0" borderId="0" xfId="0" applyNumberFormat="1" applyFont="1" applyFill="1" applyBorder="1"/>
    <xf numFmtId="167" fontId="6" fillId="0" borderId="0" xfId="0" applyNumberFormat="1" applyFont="1" applyFill="1" applyBorder="1"/>
    <xf numFmtId="0" fontId="14" fillId="0" borderId="9" xfId="0" applyFont="1" applyFill="1" applyBorder="1"/>
    <xf numFmtId="49" fontId="10" fillId="0" borderId="0" xfId="0" applyNumberFormat="1" applyFont="1" applyFill="1" applyBorder="1" applyAlignment="1">
      <alignment horizontal="left"/>
    </xf>
    <xf numFmtId="0" fontId="9" fillId="0" borderId="2" xfId="0" applyFont="1" applyFill="1" applyBorder="1"/>
    <xf numFmtId="1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166" fontId="36" fillId="0" borderId="0" xfId="0" applyNumberFormat="1" applyFont="1" applyFill="1"/>
    <xf numFmtId="3" fontId="28" fillId="0" borderId="0" xfId="0" applyNumberFormat="1" applyFont="1" applyFill="1"/>
    <xf numFmtId="3" fontId="10" fillId="0" borderId="0" xfId="0" applyNumberFormat="1" applyFont="1" applyFill="1" applyAlignment="1">
      <alignment horizontal="center"/>
    </xf>
    <xf numFmtId="3" fontId="36" fillId="0" borderId="0" xfId="0" applyNumberFormat="1" applyFont="1" applyFill="1" applyAlignment="1">
      <alignment horizontal="right"/>
    </xf>
    <xf numFmtId="166" fontId="7" fillId="0" borderId="24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left"/>
    </xf>
    <xf numFmtId="3" fontId="9" fillId="0" borderId="2" xfId="0" applyNumberFormat="1" applyFont="1" applyFill="1" applyBorder="1"/>
    <xf numFmtId="166" fontId="9" fillId="0" borderId="21" xfId="0" applyNumberFormat="1" applyFont="1" applyFill="1" applyBorder="1"/>
    <xf numFmtId="3" fontId="12" fillId="0" borderId="15" xfId="0" applyNumberFormat="1" applyFont="1" applyFill="1" applyBorder="1"/>
    <xf numFmtId="166" fontId="15" fillId="0" borderId="21" xfId="0" applyNumberFormat="1" applyFont="1" applyFill="1" applyBorder="1"/>
    <xf numFmtId="3" fontId="9" fillId="0" borderId="5" xfId="0" applyNumberFormat="1" applyFont="1" applyFill="1" applyBorder="1"/>
    <xf numFmtId="166" fontId="9" fillId="0" borderId="24" xfId="0" applyNumberFormat="1" applyFont="1" applyFill="1" applyBorder="1"/>
    <xf numFmtId="166" fontId="9" fillId="0" borderId="23" xfId="0" applyNumberFormat="1" applyFont="1" applyFill="1" applyBorder="1"/>
    <xf numFmtId="3" fontId="15" fillId="0" borderId="2" xfId="0" applyNumberFormat="1" applyFont="1" applyFill="1" applyBorder="1"/>
    <xf numFmtId="166" fontId="15" fillId="0" borderId="25" xfId="0" applyNumberFormat="1" applyFont="1" applyFill="1" applyBorder="1"/>
    <xf numFmtId="3" fontId="27" fillId="0" borderId="2" xfId="0" applyNumberFormat="1" applyFont="1" applyFill="1" applyBorder="1" applyAlignment="1">
      <alignment horizontal="left"/>
    </xf>
    <xf numFmtId="3" fontId="15" fillId="0" borderId="3" xfId="0" applyNumberFormat="1" applyFont="1" applyFill="1" applyBorder="1"/>
    <xf numFmtId="166" fontId="15" fillId="0" borderId="49" xfId="0" applyNumberFormat="1" applyFont="1" applyFill="1" applyBorder="1"/>
    <xf numFmtId="3" fontId="15" fillId="0" borderId="17" xfId="0" applyNumberFormat="1" applyFont="1" applyFill="1" applyBorder="1"/>
    <xf numFmtId="3" fontId="9" fillId="0" borderId="17" xfId="0" applyNumberFormat="1" applyFont="1" applyFill="1" applyBorder="1"/>
    <xf numFmtId="166" fontId="9" fillId="0" borderId="25" xfId="0" applyNumberFormat="1" applyFont="1" applyFill="1" applyBorder="1"/>
    <xf numFmtId="3" fontId="12" fillId="0" borderId="17" xfId="0" applyNumberFormat="1" applyFont="1" applyFill="1" applyBorder="1"/>
    <xf numFmtId="166" fontId="14" fillId="0" borderId="25" xfId="0" applyNumberFormat="1" applyFont="1" applyFill="1" applyBorder="1"/>
    <xf numFmtId="3" fontId="10" fillId="0" borderId="9" xfId="0" applyNumberFormat="1" applyFont="1" applyFill="1" applyBorder="1" applyAlignment="1">
      <alignment horizontal="left"/>
    </xf>
    <xf numFmtId="1" fontId="5" fillId="0" borderId="15" xfId="0" applyNumberFormat="1" applyFont="1" applyFill="1" applyBorder="1" applyAlignment="1">
      <alignment horizontal="left"/>
    </xf>
    <xf numFmtId="3" fontId="15" fillId="0" borderId="0" xfId="0" applyNumberFormat="1" applyFont="1" applyFill="1" applyBorder="1"/>
    <xf numFmtId="3" fontId="27" fillId="0" borderId="17" xfId="0" applyNumberFormat="1" applyFont="1" applyFill="1" applyBorder="1" applyAlignment="1">
      <alignment horizontal="left"/>
    </xf>
    <xf numFmtId="3" fontId="9" fillId="0" borderId="41" xfId="0" applyNumberFormat="1" applyFont="1" applyFill="1" applyBorder="1"/>
    <xf numFmtId="3" fontId="14" fillId="0" borderId="17" xfId="0" applyNumberFormat="1" applyFont="1" applyFill="1" applyBorder="1"/>
    <xf numFmtId="1" fontId="5" fillId="0" borderId="41" xfId="0" applyNumberFormat="1" applyFont="1" applyFill="1" applyBorder="1" applyAlignment="1">
      <alignment horizontal="left"/>
    </xf>
    <xf numFmtId="166" fontId="9" fillId="0" borderId="43" xfId="0" applyNumberFormat="1" applyFont="1" applyFill="1" applyBorder="1"/>
    <xf numFmtId="3" fontId="14" fillId="0" borderId="2" xfId="0" applyNumberFormat="1" applyFont="1" applyFill="1" applyBorder="1"/>
    <xf numFmtId="3" fontId="10" fillId="0" borderId="41" xfId="0" applyNumberFormat="1" applyFont="1" applyFill="1" applyBorder="1" applyAlignment="1">
      <alignment horizontal="left"/>
    </xf>
    <xf numFmtId="166" fontId="14" fillId="0" borderId="21" xfId="0" applyNumberFormat="1" applyFont="1" applyFill="1" applyBorder="1"/>
    <xf numFmtId="166" fontId="12" fillId="0" borderId="21" xfId="0" applyNumberFormat="1" applyFont="1" applyFill="1" applyBorder="1"/>
    <xf numFmtId="166" fontId="15" fillId="0" borderId="42" xfId="0" applyNumberFormat="1" applyFont="1" applyFill="1" applyBorder="1"/>
    <xf numFmtId="166" fontId="9" fillId="0" borderId="42" xfId="0" applyNumberFormat="1" applyFont="1" applyFill="1" applyBorder="1"/>
    <xf numFmtId="49" fontId="10" fillId="0" borderId="0" xfId="0" applyNumberFormat="1" applyFont="1" applyFill="1" applyAlignment="1">
      <alignment horizontal="left" vertical="top"/>
    </xf>
    <xf numFmtId="3" fontId="10" fillId="0" borderId="17" xfId="0" applyNumberFormat="1" applyFont="1" applyFill="1" applyBorder="1" applyAlignment="1">
      <alignment horizontal="left"/>
    </xf>
    <xf numFmtId="0" fontId="9" fillId="0" borderId="9" xfId="0" applyFont="1" applyFill="1" applyBorder="1"/>
    <xf numFmtId="3" fontId="9" fillId="0" borderId="9" xfId="0" applyNumberFormat="1" applyFont="1" applyFill="1" applyBorder="1"/>
    <xf numFmtId="3" fontId="52" fillId="0" borderId="5" xfId="0" applyNumberFormat="1" applyFont="1" applyFill="1" applyBorder="1"/>
    <xf numFmtId="166" fontId="52" fillId="0" borderId="24" xfId="0" applyNumberFormat="1" applyFont="1" applyFill="1" applyBorder="1"/>
    <xf numFmtId="1" fontId="5" fillId="0" borderId="18" xfId="0" applyNumberFormat="1" applyFont="1" applyFill="1" applyBorder="1" applyAlignment="1">
      <alignment horizontal="left"/>
    </xf>
    <xf numFmtId="1" fontId="22" fillId="0" borderId="9" xfId="0" applyNumberFormat="1" applyFont="1" applyFill="1" applyBorder="1" applyAlignment="1">
      <alignment horizontal="right" vertical="center" wrapText="1"/>
    </xf>
    <xf numFmtId="0" fontId="35" fillId="0" borderId="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1" fontId="12" fillId="0" borderId="17" xfId="0" applyNumberFormat="1" applyFont="1" applyFill="1" applyBorder="1" applyAlignment="1">
      <alignment horizontal="left"/>
    </xf>
    <xf numFmtId="3" fontId="9" fillId="0" borderId="53" xfId="0" applyNumberFormat="1" applyFont="1" applyFill="1" applyBorder="1"/>
    <xf numFmtId="3" fontId="15" fillId="0" borderId="14" xfId="0" applyNumberFormat="1" applyFont="1" applyFill="1" applyBorder="1"/>
    <xf numFmtId="166" fontId="15" fillId="0" borderId="35" xfId="0" applyNumberFormat="1" applyFont="1" applyFill="1" applyBorder="1"/>
    <xf numFmtId="3" fontId="9" fillId="0" borderId="14" xfId="0" applyNumberFormat="1" applyFont="1" applyFill="1" applyBorder="1"/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/>
    <xf numFmtId="3" fontId="14" fillId="0" borderId="14" xfId="0" applyNumberFormat="1" applyFont="1" applyFill="1" applyBorder="1"/>
    <xf numFmtId="166" fontId="14" fillId="0" borderId="42" xfId="0" applyNumberFormat="1" applyFont="1" applyFill="1" applyBorder="1"/>
    <xf numFmtId="0" fontId="9" fillId="0" borderId="41" xfId="0" applyFont="1" applyFill="1" applyBorder="1"/>
    <xf numFmtId="3" fontId="14" fillId="0" borderId="2" xfId="0" applyNumberFormat="1" applyFont="1" applyFill="1" applyBorder="1" applyAlignment="1">
      <alignment horizontal="right" vertical="center"/>
    </xf>
    <xf numFmtId="3" fontId="14" fillId="0" borderId="5" xfId="0" applyNumberFormat="1" applyFont="1" applyFill="1" applyBorder="1"/>
    <xf numFmtId="166" fontId="14" fillId="0" borderId="24" xfId="0" applyNumberFormat="1" applyFont="1" applyFill="1" applyBorder="1"/>
    <xf numFmtId="1" fontId="5" fillId="0" borderId="48" xfId="0" applyNumberFormat="1" applyFont="1" applyFill="1" applyBorder="1" applyAlignment="1">
      <alignment horizontal="left"/>
    </xf>
    <xf numFmtId="166" fontId="15" fillId="0" borderId="0" xfId="0" applyNumberFormat="1" applyFont="1" applyFill="1" applyBorder="1"/>
    <xf numFmtId="168" fontId="10" fillId="0" borderId="0" xfId="0" applyNumberFormat="1" applyFont="1" applyFill="1" applyBorder="1" applyAlignment="1">
      <alignment horizontal="left"/>
    </xf>
    <xf numFmtId="3" fontId="13" fillId="0" borderId="0" xfId="0" applyNumberFormat="1" applyFont="1" applyFill="1" applyBorder="1"/>
    <xf numFmtId="166" fontId="9" fillId="0" borderId="54" xfId="0" applyNumberFormat="1" applyFont="1" applyFill="1" applyBorder="1"/>
    <xf numFmtId="3" fontId="28" fillId="0" borderId="0" xfId="0" applyNumberFormat="1" applyFont="1" applyFill="1" applyBorder="1"/>
    <xf numFmtId="0" fontId="7" fillId="0" borderId="17" xfId="0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3" fontId="9" fillId="0" borderId="17" xfId="0" applyNumberFormat="1" applyFont="1" applyFill="1" applyBorder="1" applyAlignment="1">
      <alignment horizontal="right" vertical="center"/>
    </xf>
    <xf numFmtId="3" fontId="15" fillId="0" borderId="17" xfId="0" applyNumberFormat="1" applyFont="1" applyFill="1" applyBorder="1" applyAlignment="1">
      <alignment horizontal="right"/>
    </xf>
    <xf numFmtId="3" fontId="12" fillId="0" borderId="48" xfId="0" applyNumberFormat="1" applyFont="1" applyFill="1" applyBorder="1"/>
    <xf numFmtId="166" fontId="12" fillId="0" borderId="35" xfId="0" applyNumberFormat="1" applyFont="1" applyFill="1" applyBorder="1"/>
    <xf numFmtId="3" fontId="7" fillId="0" borderId="0" xfId="0" applyNumberFormat="1" applyFont="1" applyFill="1"/>
    <xf numFmtId="3" fontId="14" fillId="0" borderId="41" xfId="0" applyNumberFormat="1" applyFont="1" applyFill="1" applyBorder="1"/>
    <xf numFmtId="166" fontId="14" fillId="0" borderId="43" xfId="0" applyNumberFormat="1" applyFont="1" applyFill="1" applyBorder="1"/>
    <xf numFmtId="1" fontId="19" fillId="0" borderId="0" xfId="0" applyNumberFormat="1" applyFont="1" applyFill="1" applyAlignment="1">
      <alignment horizontal="left"/>
    </xf>
    <xf numFmtId="3" fontId="37" fillId="0" borderId="0" xfId="0" applyNumberFormat="1" applyFont="1" applyFill="1"/>
    <xf numFmtId="0" fontId="6" fillId="0" borderId="33" xfId="0" applyFont="1" applyFill="1" applyBorder="1"/>
    <xf numFmtId="3" fontId="5" fillId="0" borderId="0" xfId="0" applyNumberFormat="1" applyFont="1" applyFill="1"/>
    <xf numFmtId="0" fontId="14" fillId="0" borderId="0" xfId="0" applyFont="1" applyFill="1"/>
    <xf numFmtId="3" fontId="14" fillId="0" borderId="0" xfId="0" applyNumberFormat="1" applyFont="1" applyFill="1"/>
    <xf numFmtId="167" fontId="52" fillId="0" borderId="35" xfId="0" applyNumberFormat="1" applyFont="1" applyFill="1" applyBorder="1"/>
    <xf numFmtId="168" fontId="27" fillId="0" borderId="0" xfId="0" applyNumberFormat="1" applyFont="1" applyFill="1" applyAlignment="1">
      <alignment horizontal="center"/>
    </xf>
    <xf numFmtId="3" fontId="14" fillId="0" borderId="0" xfId="0" applyNumberFormat="1" applyFont="1" applyFill="1" applyBorder="1"/>
    <xf numFmtId="167" fontId="8" fillId="0" borderId="0" xfId="0" applyNumberFormat="1" applyFont="1" applyFill="1" applyBorder="1" applyAlignment="1">
      <alignment shrinkToFit="1"/>
    </xf>
    <xf numFmtId="167" fontId="8" fillId="0" borderId="35" xfId="0" applyNumberFormat="1" applyFont="1" applyFill="1" applyBorder="1" applyAlignment="1"/>
    <xf numFmtId="1" fontId="18" fillId="0" borderId="0" xfId="0" applyNumberFormat="1" applyFont="1" applyFill="1" applyAlignment="1">
      <alignment horizontal="left"/>
    </xf>
    <xf numFmtId="0" fontId="57" fillId="0" borderId="0" xfId="0" applyFont="1" applyFill="1"/>
    <xf numFmtId="167" fontId="66" fillId="0" borderId="0" xfId="0" applyNumberFormat="1" applyFont="1" applyFill="1" applyBorder="1"/>
    <xf numFmtId="1" fontId="52" fillId="0" borderId="0" xfId="0" applyNumberFormat="1" applyFont="1" applyFill="1" applyAlignment="1">
      <alignment horizontal="left"/>
    </xf>
    <xf numFmtId="166" fontId="8" fillId="0" borderId="22" xfId="0" applyNumberFormat="1" applyFont="1" applyFill="1" applyBorder="1"/>
    <xf numFmtId="3" fontId="51" fillId="0" borderId="0" xfId="0" applyNumberFormat="1" applyFont="1" applyFill="1" applyBorder="1" applyAlignment="1">
      <alignment horizontal="right"/>
    </xf>
    <xf numFmtId="3" fontId="54" fillId="0" borderId="0" xfId="0" applyNumberFormat="1" applyFont="1" applyFill="1" applyAlignment="1">
      <alignment horizontal="right"/>
    </xf>
    <xf numFmtId="3" fontId="66" fillId="0" borderId="0" xfId="0" applyNumberFormat="1" applyFont="1" applyFill="1" applyBorder="1"/>
    <xf numFmtId="1" fontId="7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center"/>
    </xf>
    <xf numFmtId="166" fontId="31" fillId="0" borderId="10" xfId="0" applyNumberFormat="1" applyFont="1" applyFill="1" applyBorder="1" applyAlignment="1">
      <alignment shrinkToFit="1"/>
    </xf>
    <xf numFmtId="3" fontId="29" fillId="0" borderId="0" xfId="0" applyNumberFormat="1" applyFont="1" applyFill="1" applyAlignment="1">
      <alignment horizontal="right"/>
    </xf>
    <xf numFmtId="168" fontId="27" fillId="0" borderId="0" xfId="0" applyNumberFormat="1" applyFont="1" applyFill="1" applyAlignment="1">
      <alignment horizontal="left" vertical="top"/>
    </xf>
    <xf numFmtId="3" fontId="12" fillId="0" borderId="0" xfId="0" applyNumberFormat="1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0" fontId="6" fillId="0" borderId="8" xfId="0" applyFont="1" applyFill="1" applyBorder="1" applyAlignment="1">
      <alignment horizontal="center"/>
    </xf>
    <xf numFmtId="167" fontId="8" fillId="0" borderId="24" xfId="0" applyNumberFormat="1" applyFont="1" applyFill="1" applyBorder="1"/>
    <xf numFmtId="166" fontId="6" fillId="0" borderId="0" xfId="0" applyNumberFormat="1" applyFont="1" applyFill="1"/>
    <xf numFmtId="0" fontId="29" fillId="0" borderId="0" xfId="0" applyFont="1" applyFill="1" applyAlignment="1">
      <alignment horizontal="center"/>
    </xf>
    <xf numFmtId="168" fontId="28" fillId="0" borderId="0" xfId="0" applyNumberFormat="1" applyFont="1" applyFill="1"/>
    <xf numFmtId="166" fontId="29" fillId="0" borderId="0" xfId="0" applyNumberFormat="1" applyFont="1" applyFill="1"/>
    <xf numFmtId="168" fontId="10" fillId="0" borderId="0" xfId="0" applyNumberFormat="1" applyFont="1" applyFill="1" applyAlignment="1">
      <alignment horizontal="left"/>
    </xf>
    <xf numFmtId="3" fontId="5" fillId="0" borderId="0" xfId="0" applyNumberFormat="1" applyFont="1" applyFill="1" applyAlignment="1">
      <alignment horizontal="right"/>
    </xf>
    <xf numFmtId="3" fontId="19" fillId="0" borderId="0" xfId="0" applyNumberFormat="1" applyFont="1" applyFill="1"/>
    <xf numFmtId="167" fontId="19" fillId="0" borderId="0" xfId="0" applyNumberFormat="1" applyFont="1" applyFill="1"/>
    <xf numFmtId="166" fontId="59" fillId="0" borderId="0" xfId="0" applyNumberFormat="1" applyFont="1" applyFill="1"/>
    <xf numFmtId="1" fontId="40" fillId="0" borderId="0" xfId="0" applyNumberFormat="1" applyFont="1" applyFill="1"/>
    <xf numFmtId="1" fontId="59" fillId="0" borderId="0" xfId="0" applyNumberFormat="1" applyFont="1" applyFill="1"/>
    <xf numFmtId="0" fontId="29" fillId="0" borderId="26" xfId="0" applyFont="1" applyFill="1" applyBorder="1"/>
    <xf numFmtId="171" fontId="10" fillId="0" borderId="2" xfId="0" applyNumberFormat="1" applyFont="1" applyFill="1" applyBorder="1" applyAlignment="1">
      <alignment horizontal="center"/>
    </xf>
    <xf numFmtId="0" fontId="29" fillId="0" borderId="38" xfId="0" applyFont="1" applyFill="1" applyBorder="1"/>
    <xf numFmtId="3" fontId="14" fillId="0" borderId="9" xfId="0" applyNumberFormat="1" applyFont="1" applyFill="1" applyBorder="1"/>
    <xf numFmtId="166" fontId="9" fillId="0" borderId="30" xfId="0" applyNumberFormat="1" applyFont="1" applyFill="1" applyBorder="1"/>
    <xf numFmtId="0" fontId="29" fillId="0" borderId="50" xfId="0" applyFont="1" applyFill="1" applyBorder="1"/>
    <xf numFmtId="171" fontId="10" fillId="0" borderId="14" xfId="0" applyNumberFormat="1" applyFont="1" applyFill="1" applyBorder="1" applyAlignment="1">
      <alignment horizontal="center"/>
    </xf>
    <xf numFmtId="3" fontId="14" fillId="0" borderId="34" xfId="0" applyNumberFormat="1" applyFont="1" applyFill="1" applyBorder="1"/>
    <xf numFmtId="0" fontId="29" fillId="0" borderId="4" xfId="0" applyFont="1" applyFill="1" applyBorder="1"/>
    <xf numFmtId="1" fontId="5" fillId="0" borderId="5" xfId="0" applyNumberFormat="1" applyFont="1" applyFill="1" applyBorder="1" applyAlignment="1">
      <alignment horizontal="left"/>
    </xf>
    <xf numFmtId="171" fontId="10" fillId="0" borderId="5" xfId="0" applyNumberFormat="1" applyFont="1" applyFill="1" applyBorder="1" applyAlignment="1">
      <alignment horizontal="center"/>
    </xf>
    <xf numFmtId="0" fontId="14" fillId="0" borderId="5" xfId="0" applyFont="1" applyFill="1" applyBorder="1"/>
    <xf numFmtId="3" fontId="9" fillId="0" borderId="27" xfId="0" applyNumberFormat="1" applyFont="1" applyFill="1" applyBorder="1"/>
    <xf numFmtId="0" fontId="29" fillId="0" borderId="33" xfId="0" applyFont="1" applyFill="1" applyBorder="1"/>
    <xf numFmtId="166" fontId="9" fillId="0" borderId="35" xfId="0" applyNumberFormat="1" applyFont="1" applyFill="1" applyBorder="1"/>
    <xf numFmtId="171" fontId="10" fillId="0" borderId="9" xfId="0" applyNumberFormat="1" applyFont="1" applyFill="1" applyBorder="1" applyAlignment="1">
      <alignment horizontal="center"/>
    </xf>
    <xf numFmtId="166" fontId="14" fillId="0" borderId="35" xfId="0" applyNumberFormat="1" applyFont="1" applyFill="1" applyBorder="1"/>
    <xf numFmtId="3" fontId="28" fillId="0" borderId="0" xfId="0" applyNumberFormat="1" applyFont="1" applyFill="1" applyAlignment="1">
      <alignment vertical="center"/>
    </xf>
    <xf numFmtId="1" fontId="43" fillId="0" borderId="34" xfId="0" applyNumberFormat="1" applyFont="1" applyFill="1" applyBorder="1" applyAlignment="1"/>
    <xf numFmtId="0" fontId="59" fillId="0" borderId="34" xfId="0" applyFont="1" applyFill="1" applyBorder="1" applyAlignment="1"/>
    <xf numFmtId="3" fontId="43" fillId="0" borderId="34" xfId="0" applyNumberFormat="1" applyFont="1" applyFill="1" applyBorder="1" applyAlignment="1"/>
    <xf numFmtId="3" fontId="80" fillId="0" borderId="34" xfId="0" applyNumberFormat="1" applyFont="1" applyFill="1" applyBorder="1" applyAlignment="1"/>
    <xf numFmtId="166" fontId="67" fillId="0" borderId="34" xfId="0" applyNumberFormat="1" applyFont="1" applyFill="1" applyBorder="1"/>
    <xf numFmtId="0" fontId="43" fillId="0" borderId="0" xfId="0" applyFont="1" applyFill="1" applyAlignment="1">
      <alignment wrapText="1"/>
    </xf>
    <xf numFmtId="3" fontId="23" fillId="0" borderId="0" xfId="0" applyNumberFormat="1" applyFont="1" applyFill="1" applyAlignment="1">
      <alignment wrapText="1"/>
    </xf>
    <xf numFmtId="0" fontId="37" fillId="0" borderId="0" xfId="0" applyFont="1" applyFill="1" applyAlignment="1">
      <alignment wrapText="1"/>
    </xf>
    <xf numFmtId="0" fontId="56" fillId="0" borderId="4" xfId="0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3" fontId="56" fillId="0" borderId="5" xfId="0" applyNumberFormat="1" applyFont="1" applyFill="1" applyBorder="1" applyAlignment="1">
      <alignment horizontal="center" vertical="center"/>
    </xf>
    <xf numFmtId="3" fontId="56" fillId="0" borderId="56" xfId="0" applyNumberFormat="1" applyFont="1" applyFill="1" applyBorder="1" applyAlignment="1">
      <alignment horizontal="center" vertical="center"/>
    </xf>
    <xf numFmtId="167" fontId="56" fillId="0" borderId="24" xfId="0" applyNumberFormat="1" applyFont="1" applyFill="1" applyBorder="1" applyAlignment="1">
      <alignment horizontal="center" vertical="center"/>
    </xf>
    <xf numFmtId="3" fontId="56" fillId="0" borderId="0" xfId="0" applyNumberFormat="1" applyFont="1" applyFill="1"/>
    <xf numFmtId="0" fontId="56" fillId="0" borderId="0" xfId="0" applyFont="1" applyFill="1"/>
    <xf numFmtId="0" fontId="49" fillId="0" borderId="7" xfId="0" applyFont="1" applyFill="1" applyBorder="1" applyAlignment="1">
      <alignment horizontal="left"/>
    </xf>
    <xf numFmtId="0" fontId="48" fillId="0" borderId="8" xfId="0" applyFont="1" applyFill="1" applyBorder="1"/>
    <xf numFmtId="3" fontId="47" fillId="0" borderId="8" xfId="0" applyNumberFormat="1" applyFont="1" applyFill="1" applyBorder="1" applyAlignment="1">
      <alignment horizontal="center"/>
    </xf>
    <xf numFmtId="0" fontId="34" fillId="0" borderId="56" xfId="0" applyFont="1" applyFill="1" applyBorder="1"/>
    <xf numFmtId="167" fontId="9" fillId="0" borderId="0" xfId="0" applyNumberFormat="1" applyFont="1" applyFill="1" applyBorder="1" applyAlignment="1">
      <alignment horizontal="right"/>
    </xf>
    <xf numFmtId="167" fontId="34" fillId="0" borderId="10" xfId="0" applyNumberFormat="1" applyFont="1" applyFill="1" applyBorder="1"/>
    <xf numFmtId="1" fontId="10" fillId="0" borderId="0" xfId="0" applyNumberFormat="1" applyFont="1" applyFill="1" applyAlignment="1">
      <alignment horizontal="center"/>
    </xf>
    <xf numFmtId="3" fontId="8" fillId="0" borderId="37" xfId="0" applyNumberFormat="1" applyFont="1" applyFill="1" applyBorder="1"/>
    <xf numFmtId="0" fontId="28" fillId="0" borderId="0" xfId="0" applyFont="1" applyFill="1"/>
    <xf numFmtId="1" fontId="5" fillId="0" borderId="38" xfId="2" applyNumberFormat="1" applyFont="1" applyFill="1" applyBorder="1" applyAlignment="1">
      <alignment horizontal="left"/>
    </xf>
    <xf numFmtId="166" fontId="66" fillId="0" borderId="0" xfId="0" applyNumberFormat="1" applyFont="1" applyFill="1" applyBorder="1" applyAlignment="1">
      <alignment horizontal="right"/>
    </xf>
    <xf numFmtId="166" fontId="67" fillId="0" borderId="10" xfId="0" applyNumberFormat="1" applyFont="1" applyFill="1" applyBorder="1" applyAlignment="1">
      <alignment horizontal="right"/>
    </xf>
    <xf numFmtId="0" fontId="18" fillId="0" borderId="0" xfId="0" applyFont="1" applyFill="1"/>
    <xf numFmtId="0" fontId="20" fillId="0" borderId="0" xfId="0" applyFont="1" applyFill="1" applyBorder="1"/>
    <xf numFmtId="1" fontId="16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3" fontId="20" fillId="0" borderId="0" xfId="0" applyNumberFormat="1" applyFont="1" applyFill="1" applyBorder="1"/>
    <xf numFmtId="167" fontId="20" fillId="0" borderId="0" xfId="0" applyNumberFormat="1" applyFont="1" applyFill="1" applyBorder="1"/>
    <xf numFmtId="168" fontId="51" fillId="0" borderId="0" xfId="0" applyNumberFormat="1" applyFont="1" applyFill="1" applyBorder="1" applyAlignment="1">
      <alignment horizontal="right"/>
    </xf>
    <xf numFmtId="168" fontId="54" fillId="0" borderId="0" xfId="0" applyNumberFormat="1" applyFont="1" applyFill="1" applyAlignment="1">
      <alignment horizontal="right"/>
    </xf>
    <xf numFmtId="167" fontId="8" fillId="0" borderId="35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166" fontId="8" fillId="0" borderId="22" xfId="0" applyNumberFormat="1" applyFont="1" applyFill="1" applyBorder="1" applyAlignment="1">
      <alignment horizontal="right"/>
    </xf>
    <xf numFmtId="166" fontId="51" fillId="0" borderId="0" xfId="0" applyNumberFormat="1" applyFont="1" applyFill="1" applyBorder="1" applyAlignment="1">
      <alignment horizontal="right"/>
    </xf>
    <xf numFmtId="1" fontId="7" fillId="0" borderId="24" xfId="0" applyNumberFormat="1" applyFont="1" applyFill="1" applyBorder="1" applyAlignment="1">
      <alignment horizontal="center" vertical="center"/>
    </xf>
    <xf numFmtId="3" fontId="35" fillId="0" borderId="37" xfId="0" applyNumberFormat="1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" fontId="5" fillId="0" borderId="27" xfId="0" applyNumberFormat="1" applyFont="1" applyFill="1" applyBorder="1" applyAlignment="1">
      <alignment horizontal="center"/>
    </xf>
    <xf numFmtId="1" fontId="10" fillId="0" borderId="27" xfId="0" applyNumberFormat="1" applyFont="1" applyFill="1" applyBorder="1" applyAlignment="1">
      <alignment horizontal="left"/>
    </xf>
    <xf numFmtId="3" fontId="13" fillId="0" borderId="27" xfId="0" applyNumberFormat="1" applyFont="1" applyFill="1" applyBorder="1"/>
    <xf numFmtId="1" fontId="9" fillId="0" borderId="27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right"/>
    </xf>
    <xf numFmtId="167" fontId="66" fillId="0" borderId="0" xfId="0" applyNumberFormat="1" applyFont="1" applyFill="1" applyBorder="1" applyAlignment="1">
      <alignment horizontal="right"/>
    </xf>
    <xf numFmtId="0" fontId="19" fillId="0" borderId="0" xfId="0" applyFont="1" applyFill="1"/>
    <xf numFmtId="1" fontId="19" fillId="0" borderId="0" xfId="0" applyNumberFormat="1" applyFont="1" applyFill="1" applyAlignment="1">
      <alignment horizontal="right"/>
    </xf>
    <xf numFmtId="0" fontId="13" fillId="0" borderId="0" xfId="0" applyFont="1"/>
    <xf numFmtId="0" fontId="9" fillId="0" borderId="0" xfId="0" applyFont="1" applyBorder="1"/>
    <xf numFmtId="0" fontId="14" fillId="0" borderId="0" xfId="0" applyFont="1" applyBorder="1" applyAlignment="1">
      <alignment wrapText="1"/>
    </xf>
    <xf numFmtId="49" fontId="10" fillId="0" borderId="0" xfId="0" applyNumberFormat="1" applyFont="1" applyBorder="1" applyAlignment="1">
      <alignment horizontal="left"/>
    </xf>
    <xf numFmtId="0" fontId="9" fillId="0" borderId="9" xfId="0" applyFont="1" applyBorder="1"/>
    <xf numFmtId="167" fontId="9" fillId="0" borderId="25" xfId="0" applyNumberFormat="1" applyFont="1" applyBorder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/>
    <xf numFmtId="167" fontId="12" fillId="0" borderId="25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left"/>
    </xf>
    <xf numFmtId="1" fontId="10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 vertical="top"/>
    </xf>
    <xf numFmtId="49" fontId="10" fillId="0" borderId="2" xfId="0" applyNumberFormat="1" applyFont="1" applyBorder="1" applyAlignment="1">
      <alignment horizontal="left"/>
    </xf>
    <xf numFmtId="3" fontId="21" fillId="0" borderId="14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3" fontId="9" fillId="0" borderId="9" xfId="0" applyNumberFormat="1" applyFont="1" applyBorder="1" applyAlignment="1">
      <alignment horizontal="right"/>
    </xf>
    <xf numFmtId="166" fontId="9" fillId="0" borderId="25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0" fontId="14" fillId="0" borderId="0" xfId="0" applyFont="1" applyBorder="1" applyAlignment="1"/>
    <xf numFmtId="0" fontId="9" fillId="0" borderId="34" xfId="0" applyFont="1" applyBorder="1"/>
    <xf numFmtId="166" fontId="9" fillId="0" borderId="35" xfId="0" applyNumberFormat="1" applyFont="1" applyBorder="1" applyAlignment="1">
      <alignment horizontal="right"/>
    </xf>
    <xf numFmtId="0" fontId="13" fillId="0" borderId="0" xfId="0" applyFont="1" applyBorder="1" applyAlignment="1">
      <alignment wrapText="1"/>
    </xf>
    <xf numFmtId="1" fontId="14" fillId="0" borderId="0" xfId="0" applyNumberFormat="1" applyFont="1" applyBorder="1" applyAlignment="1">
      <alignment horizontal="left"/>
    </xf>
    <xf numFmtId="1" fontId="5" fillId="0" borderId="14" xfId="0" applyNumberFormat="1" applyFont="1" applyBorder="1" applyAlignment="1">
      <alignment horizontal="left"/>
    </xf>
    <xf numFmtId="3" fontId="9" fillId="0" borderId="14" xfId="0" applyNumberFormat="1" applyFont="1" applyBorder="1" applyAlignment="1">
      <alignment horizontal="right"/>
    </xf>
    <xf numFmtId="49" fontId="27" fillId="0" borderId="2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3" fontId="13" fillId="0" borderId="0" xfId="0" applyNumberFormat="1" applyFont="1"/>
    <xf numFmtId="1" fontId="5" fillId="0" borderId="34" xfId="0" applyNumberFormat="1" applyFont="1" applyBorder="1" applyAlignment="1">
      <alignment horizontal="left"/>
    </xf>
    <xf numFmtId="3" fontId="13" fillId="0" borderId="2" xfId="0" applyNumberFormat="1" applyFont="1" applyBorder="1" applyAlignment="1">
      <alignment horizontal="right"/>
    </xf>
    <xf numFmtId="1" fontId="5" fillId="0" borderId="38" xfId="0" applyNumberFormat="1" applyFont="1" applyBorder="1" applyAlignment="1">
      <alignment horizontal="left"/>
    </xf>
    <xf numFmtId="1" fontId="5" fillId="0" borderId="50" xfId="0" applyNumberFormat="1" applyFont="1" applyBorder="1" applyAlignment="1">
      <alignment horizontal="left"/>
    </xf>
    <xf numFmtId="0" fontId="18" fillId="0" borderId="0" xfId="0" applyFont="1" applyBorder="1"/>
    <xf numFmtId="0" fontId="13" fillId="0" borderId="17" xfId="0" applyFont="1" applyBorder="1" applyAlignment="1"/>
    <xf numFmtId="3" fontId="12" fillId="0" borderId="14" xfId="0" applyNumberFormat="1" applyFont="1" applyBorder="1" applyAlignment="1">
      <alignment horizontal="right"/>
    </xf>
    <xf numFmtId="168" fontId="27" fillId="3" borderId="2" xfId="0" applyNumberFormat="1" applyFont="1" applyFill="1" applyBorder="1" applyAlignment="1">
      <alignment horizontal="left"/>
    </xf>
    <xf numFmtId="49" fontId="10" fillId="0" borderId="2" xfId="0" applyNumberFormat="1" applyFont="1" applyBorder="1" applyAlignment="1">
      <alignment horizontal="center"/>
    </xf>
    <xf numFmtId="0" fontId="14" fillId="3" borderId="34" xfId="0" applyFont="1" applyFill="1" applyBorder="1"/>
    <xf numFmtId="0" fontId="13" fillId="3" borderId="0" xfId="0" applyFont="1" applyFill="1"/>
    <xf numFmtId="1" fontId="10" fillId="0" borderId="14" xfId="0" applyNumberFormat="1" applyFont="1" applyBorder="1" applyAlignment="1">
      <alignment horizontal="left"/>
    </xf>
    <xf numFmtId="166" fontId="9" fillId="0" borderId="30" xfId="0" applyNumberFormat="1" applyFont="1" applyBorder="1" applyAlignment="1">
      <alignment horizontal="right"/>
    </xf>
    <xf numFmtId="0" fontId="9" fillId="0" borderId="0" xfId="0" applyFont="1" applyBorder="1" applyAlignment="1">
      <alignment wrapText="1"/>
    </xf>
    <xf numFmtId="0" fontId="13" fillId="0" borderId="0" xfId="0" applyFont="1" applyBorder="1" applyAlignment="1">
      <alignment horizontal="right"/>
    </xf>
    <xf numFmtId="49" fontId="27" fillId="3" borderId="2" xfId="0" applyNumberFormat="1" applyFont="1" applyFill="1" applyBorder="1" applyAlignment="1">
      <alignment horizontal="left"/>
    </xf>
    <xf numFmtId="168" fontId="27" fillId="0" borderId="2" xfId="0" applyNumberFormat="1" applyFont="1" applyBorder="1" applyAlignment="1">
      <alignment horizontal="left"/>
    </xf>
    <xf numFmtId="0" fontId="9" fillId="0" borderId="27" xfId="0" applyFont="1" applyBorder="1"/>
    <xf numFmtId="49" fontId="27" fillId="0" borderId="2" xfId="0" applyNumberFormat="1" applyFont="1" applyBorder="1" applyAlignment="1">
      <alignment horizontal="left" vertical="top"/>
    </xf>
    <xf numFmtId="3" fontId="13" fillId="3" borderId="2" xfId="0" applyNumberFormat="1" applyFont="1" applyFill="1" applyBorder="1" applyAlignment="1">
      <alignment horizontal="right"/>
    </xf>
    <xf numFmtId="3" fontId="15" fillId="0" borderId="2" xfId="0" applyNumberFormat="1" applyFont="1" applyBorder="1" applyAlignment="1">
      <alignment horizontal="right"/>
    </xf>
    <xf numFmtId="0" fontId="9" fillId="0" borderId="17" xfId="0" applyFont="1" applyBorder="1"/>
    <xf numFmtId="0" fontId="14" fillId="0" borderId="17" xfId="0" applyFont="1" applyBorder="1" applyAlignment="1">
      <alignment wrapText="1"/>
    </xf>
    <xf numFmtId="3" fontId="13" fillId="3" borderId="0" xfId="6" applyFont="1" applyFill="1" applyBorder="1"/>
    <xf numFmtId="3" fontId="14" fillId="0" borderId="2" xfId="6" applyFont="1" applyFill="1" applyBorder="1" applyAlignment="1">
      <alignment horizontal="right"/>
    </xf>
    <xf numFmtId="3" fontId="14" fillId="3" borderId="2" xfId="6" applyFont="1" applyFill="1" applyBorder="1" applyAlignment="1">
      <alignment horizontal="right"/>
    </xf>
    <xf numFmtId="3" fontId="14" fillId="3" borderId="2" xfId="6" applyFont="1" applyFill="1" applyBorder="1"/>
    <xf numFmtId="168" fontId="27" fillId="3" borderId="2" xfId="6" applyNumberFormat="1" applyFont="1" applyFill="1" applyBorder="1" applyAlignment="1">
      <alignment horizontal="left"/>
    </xf>
    <xf numFmtId="0" fontId="12" fillId="0" borderId="2" xfId="0" applyFont="1" applyBorder="1"/>
    <xf numFmtId="0" fontId="14" fillId="0" borderId="0" xfId="0" applyFont="1" applyBorder="1" applyAlignment="1">
      <alignment vertical="top" wrapText="1"/>
    </xf>
    <xf numFmtId="1" fontId="13" fillId="3" borderId="6" xfId="0" applyNumberFormat="1" applyFont="1" applyFill="1" applyBorder="1" applyAlignment="1">
      <alignment horizontal="left"/>
    </xf>
    <xf numFmtId="1" fontId="5" fillId="0" borderId="27" xfId="0" applyNumberFormat="1" applyFont="1" applyBorder="1" applyAlignment="1">
      <alignment horizontal="left"/>
    </xf>
    <xf numFmtId="0" fontId="14" fillId="0" borderId="27" xfId="0" applyFont="1" applyFill="1" applyBorder="1"/>
    <xf numFmtId="1" fontId="39" fillId="0" borderId="0" xfId="0" applyNumberFormat="1" applyFont="1" applyFill="1" applyBorder="1"/>
    <xf numFmtId="1" fontId="59" fillId="0" borderId="0" xfId="0" applyNumberFormat="1" applyFont="1" applyFill="1" applyBorder="1"/>
    <xf numFmtId="0" fontId="59" fillId="0" borderId="0" xfId="0" applyFont="1" applyFill="1" applyBorder="1" applyAlignment="1">
      <alignment horizontal="left"/>
    </xf>
    <xf numFmtId="0" fontId="59" fillId="0" borderId="0" xfId="0" applyFont="1" applyFill="1" applyBorder="1"/>
    <xf numFmtId="3" fontId="39" fillId="0" borderId="0" xfId="0" applyNumberFormat="1" applyFont="1" applyFill="1" applyBorder="1"/>
    <xf numFmtId="166" fontId="12" fillId="3" borderId="25" xfId="0" applyNumberFormat="1" applyFont="1" applyFill="1" applyBorder="1" applyAlignment="1">
      <alignment horizontal="right"/>
    </xf>
    <xf numFmtId="0" fontId="35" fillId="0" borderId="3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1" fontId="35" fillId="0" borderId="9" xfId="0" applyNumberFormat="1" applyFont="1" applyFill="1" applyBorder="1" applyAlignment="1">
      <alignment horizontal="center" vertical="center" wrapText="1"/>
    </xf>
    <xf numFmtId="1" fontId="35" fillId="0" borderId="46" xfId="0" applyNumberFormat="1" applyFont="1" applyFill="1" applyBorder="1" applyAlignment="1">
      <alignment horizontal="center" vertical="center" wrapText="1"/>
    </xf>
    <xf numFmtId="1" fontId="35" fillId="0" borderId="23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/>
    </xf>
    <xf numFmtId="0" fontId="22" fillId="0" borderId="27" xfId="0" applyFont="1" applyFill="1" applyBorder="1" applyAlignment="1">
      <alignment horizontal="left" vertical="center"/>
    </xf>
    <xf numFmtId="0" fontId="14" fillId="0" borderId="34" xfId="0" applyFont="1" applyFill="1" applyBorder="1"/>
    <xf numFmtId="3" fontId="22" fillId="0" borderId="27" xfId="0" applyNumberFormat="1" applyFont="1" applyFill="1" applyBorder="1" applyAlignment="1">
      <alignment horizontal="right" vertical="center" wrapText="1"/>
    </xf>
    <xf numFmtId="3" fontId="22" fillId="0" borderId="0" xfId="0" applyNumberFormat="1" applyFont="1" applyFill="1" applyBorder="1" applyAlignment="1">
      <alignment horizontal="right" vertical="center" wrapText="1"/>
    </xf>
    <xf numFmtId="3" fontId="14" fillId="0" borderId="27" xfId="0" applyNumberFormat="1" applyFont="1" applyFill="1" applyBorder="1"/>
    <xf numFmtId="166" fontId="14" fillId="0" borderId="30" xfId="0" applyNumberFormat="1" applyFont="1" applyFill="1" applyBorder="1"/>
    <xf numFmtId="0" fontId="29" fillId="0" borderId="7" xfId="0" applyFont="1" applyFill="1" applyBorder="1"/>
    <xf numFmtId="1" fontId="5" fillId="0" borderId="8" xfId="0" applyNumberFormat="1" applyFont="1" applyFill="1" applyBorder="1" applyAlignment="1">
      <alignment horizontal="left"/>
    </xf>
    <xf numFmtId="0" fontId="14" fillId="0" borderId="8" xfId="0" applyFont="1" applyFill="1" applyBorder="1"/>
    <xf numFmtId="3" fontId="14" fillId="0" borderId="8" xfId="0" applyNumberFormat="1" applyFont="1" applyFill="1" applyBorder="1"/>
    <xf numFmtId="166" fontId="14" fillId="0" borderId="22" xfId="0" applyNumberFormat="1" applyFont="1" applyFill="1" applyBorder="1"/>
    <xf numFmtId="0" fontId="22" fillId="0" borderId="34" xfId="0" applyFont="1" applyFill="1" applyBorder="1" applyAlignment="1">
      <alignment horizontal="left" vertical="center"/>
    </xf>
    <xf numFmtId="3" fontId="22" fillId="0" borderId="14" xfId="0" applyNumberFormat="1" applyFont="1" applyFill="1" applyBorder="1" applyAlignment="1">
      <alignment horizontal="right" vertical="center" wrapText="1"/>
    </xf>
    <xf numFmtId="3" fontId="22" fillId="0" borderId="34" xfId="0" applyNumberFormat="1" applyFont="1" applyFill="1" applyBorder="1" applyAlignment="1">
      <alignment horizontal="right" vertical="center" wrapText="1"/>
    </xf>
    <xf numFmtId="3" fontId="22" fillId="0" borderId="17" xfId="0" applyNumberFormat="1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/>
    </xf>
    <xf numFmtId="171" fontId="10" fillId="0" borderId="17" xfId="0" applyNumberFormat="1" applyFont="1" applyFill="1" applyBorder="1" applyAlignment="1">
      <alignment horizontal="center"/>
    </xf>
    <xf numFmtId="0" fontId="22" fillId="0" borderId="8" xfId="0" applyFont="1" applyFill="1" applyBorder="1" applyAlignment="1">
      <alignment horizontal="left" vertical="center"/>
    </xf>
    <xf numFmtId="3" fontId="22" fillId="0" borderId="5" xfId="0" applyNumberFormat="1" applyFont="1" applyFill="1" applyBorder="1" applyAlignment="1">
      <alignment horizontal="right" vertical="center" wrapText="1"/>
    </xf>
    <xf numFmtId="3" fontId="22" fillId="0" borderId="8" xfId="0" applyNumberFormat="1" applyFont="1" applyFill="1" applyBorder="1" applyAlignment="1">
      <alignment horizontal="right" vertical="center" wrapText="1"/>
    </xf>
    <xf numFmtId="3" fontId="14" fillId="0" borderId="18" xfId="0" applyNumberFormat="1" applyFont="1" applyFill="1" applyBorder="1"/>
    <xf numFmtId="0" fontId="14" fillId="0" borderId="18" xfId="0" applyFont="1" applyFill="1" applyBorder="1"/>
    <xf numFmtId="171" fontId="10" fillId="0" borderId="18" xfId="0" applyNumberFormat="1" applyFont="1" applyFill="1" applyBorder="1" applyAlignment="1">
      <alignment horizontal="center"/>
    </xf>
    <xf numFmtId="3" fontId="14" fillId="0" borderId="48" xfId="0" applyNumberFormat="1" applyFont="1" applyFill="1" applyBorder="1"/>
    <xf numFmtId="0" fontId="14" fillId="0" borderId="48" xfId="0" applyFont="1" applyFill="1" applyBorder="1"/>
    <xf numFmtId="171" fontId="10" fillId="0" borderId="48" xfId="0" applyNumberFormat="1" applyFont="1" applyFill="1" applyBorder="1" applyAlignment="1">
      <alignment horizontal="center"/>
    </xf>
    <xf numFmtId="0" fontId="14" fillId="0" borderId="17" xfId="0" applyFont="1" applyFill="1" applyBorder="1"/>
    <xf numFmtId="0" fontId="29" fillId="0" borderId="6" xfId="0" applyFont="1" applyFill="1" applyBorder="1"/>
    <xf numFmtId="0" fontId="22" fillId="0" borderId="5" xfId="0" applyFont="1" applyFill="1" applyBorder="1" applyAlignment="1">
      <alignment horizontal="left" vertical="center"/>
    </xf>
    <xf numFmtId="1" fontId="22" fillId="0" borderId="9" xfId="0" applyNumberFormat="1" applyFont="1" applyFill="1" applyBorder="1" applyAlignment="1">
      <alignment horizontal="center" vertical="center" wrapText="1"/>
    </xf>
    <xf numFmtId="1" fontId="22" fillId="0" borderId="27" xfId="0" applyNumberFormat="1" applyFont="1" applyFill="1" applyBorder="1" applyAlignment="1">
      <alignment horizontal="right" vertical="center" wrapText="1"/>
    </xf>
    <xf numFmtId="1" fontId="22" fillId="0" borderId="5" xfId="0" applyNumberFormat="1" applyFont="1" applyFill="1" applyBorder="1" applyAlignment="1">
      <alignment horizontal="right" vertical="center" wrapText="1"/>
    </xf>
    <xf numFmtId="1" fontId="5" fillId="0" borderId="56" xfId="0" applyNumberFormat="1" applyFont="1" applyFill="1" applyBorder="1" applyAlignment="1">
      <alignment horizontal="left"/>
    </xf>
    <xf numFmtId="171" fontId="10" fillId="0" borderId="56" xfId="0" applyNumberFormat="1" applyFont="1" applyFill="1" applyBorder="1" applyAlignment="1">
      <alignment horizontal="center"/>
    </xf>
    <xf numFmtId="0" fontId="14" fillId="0" borderId="56" xfId="0" applyFont="1" applyFill="1" applyBorder="1"/>
    <xf numFmtId="3" fontId="14" fillId="0" borderId="56" xfId="0" applyNumberFormat="1" applyFont="1" applyFill="1" applyBorder="1"/>
    <xf numFmtId="1" fontId="5" fillId="0" borderId="8" xfId="0" applyNumberFormat="1" applyFont="1" applyFill="1" applyBorder="1" applyAlignment="1">
      <alignment horizontal="center"/>
    </xf>
    <xf numFmtId="0" fontId="23" fillId="0" borderId="6" xfId="0" applyFont="1" applyFill="1" applyBorder="1" applyAlignment="1"/>
    <xf numFmtId="0" fontId="23" fillId="0" borderId="17" xfId="0" applyFont="1" applyFill="1" applyBorder="1" applyAlignment="1"/>
    <xf numFmtId="0" fontId="23" fillId="0" borderId="0" xfId="0" applyFont="1" applyFill="1" applyBorder="1" applyAlignment="1"/>
    <xf numFmtId="1" fontId="22" fillId="0" borderId="18" xfId="0" applyNumberFormat="1" applyFont="1" applyFill="1" applyBorder="1" applyAlignment="1">
      <alignment horizontal="right" vertical="center" wrapText="1"/>
    </xf>
    <xf numFmtId="0" fontId="14" fillId="0" borderId="14" xfId="0" applyFont="1" applyFill="1" applyBorder="1"/>
    <xf numFmtId="3" fontId="22" fillId="0" borderId="18" xfId="0" applyNumberFormat="1" applyFont="1" applyFill="1" applyBorder="1" applyAlignment="1">
      <alignment horizontal="right" vertical="center" wrapText="1"/>
    </xf>
    <xf numFmtId="0" fontId="22" fillId="0" borderId="18" xfId="0" applyFont="1" applyFill="1" applyBorder="1" applyAlignment="1">
      <alignment horizontal="left" vertical="center"/>
    </xf>
    <xf numFmtId="0" fontId="22" fillId="0" borderId="56" xfId="0" applyFont="1" applyFill="1" applyBorder="1" applyAlignment="1">
      <alignment horizontal="left" vertical="center"/>
    </xf>
    <xf numFmtId="3" fontId="22" fillId="0" borderId="56" xfId="0" applyNumberFormat="1" applyFont="1" applyFill="1" applyBorder="1" applyAlignment="1">
      <alignment horizontal="right" vertical="center" wrapText="1"/>
    </xf>
    <xf numFmtId="1" fontId="22" fillId="0" borderId="56" xfId="0" applyNumberFormat="1" applyFont="1" applyFill="1" applyBorder="1" applyAlignment="1">
      <alignment horizontal="right" vertical="center" wrapText="1"/>
    </xf>
    <xf numFmtId="0" fontId="23" fillId="0" borderId="38" xfId="0" applyFont="1" applyFill="1" applyBorder="1" applyAlignment="1"/>
    <xf numFmtId="0" fontId="23" fillId="0" borderId="18" xfId="0" applyFont="1" applyFill="1" applyBorder="1" applyAlignment="1"/>
    <xf numFmtId="0" fontId="29" fillId="0" borderId="38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1" fontId="37" fillId="0" borderId="0" xfId="0" applyNumberFormat="1" applyFont="1" applyFill="1" applyAlignment="1"/>
    <xf numFmtId="0" fontId="37" fillId="0" borderId="34" xfId="0" applyFont="1" applyBorder="1" applyAlignment="1"/>
    <xf numFmtId="0" fontId="29" fillId="0" borderId="4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81" fillId="0" borderId="0" xfId="0" applyFont="1" applyFill="1"/>
    <xf numFmtId="0" fontId="5" fillId="0" borderId="0" xfId="0" applyFont="1" applyBorder="1" applyAlignment="1">
      <alignment vertical="top"/>
    </xf>
    <xf numFmtId="1" fontId="12" fillId="0" borderId="2" xfId="0" applyNumberFormat="1" applyFont="1" applyBorder="1" applyAlignment="1">
      <alignment horizontal="left"/>
    </xf>
    <xf numFmtId="0" fontId="10" fillId="0" borderId="0" xfId="0" applyFont="1" applyFill="1"/>
    <xf numFmtId="3" fontId="10" fillId="0" borderId="0" xfId="0" applyNumberFormat="1" applyFont="1" applyFill="1"/>
    <xf numFmtId="3" fontId="12" fillId="0" borderId="0" xfId="0" applyNumberFormat="1" applyFont="1" applyBorder="1" applyAlignment="1">
      <alignment horizontal="right"/>
    </xf>
    <xf numFmtId="167" fontId="29" fillId="0" borderId="0" xfId="0" applyNumberFormat="1" applyFont="1" applyFill="1" applyAlignment="1">
      <alignment shrinkToFit="1"/>
    </xf>
    <xf numFmtId="0" fontId="12" fillId="0" borderId="0" xfId="0" applyFont="1" applyAlignment="1">
      <alignment horizontal="right"/>
    </xf>
    <xf numFmtId="0" fontId="12" fillId="0" borderId="2" xfId="0" applyFont="1" applyBorder="1" applyAlignment="1">
      <alignment vertical="top"/>
    </xf>
    <xf numFmtId="49" fontId="10" fillId="0" borderId="17" xfId="0" applyNumberFormat="1" applyFont="1" applyFill="1" applyBorder="1" applyAlignment="1">
      <alignment horizontal="left" vertical="top"/>
    </xf>
    <xf numFmtId="3" fontId="15" fillId="0" borderId="17" xfId="0" applyNumberFormat="1" applyFont="1" applyFill="1" applyBorder="1" applyAlignment="1">
      <alignment vertical="top"/>
    </xf>
    <xf numFmtId="166" fontId="15" fillId="0" borderId="21" xfId="0" applyNumberFormat="1" applyFont="1" applyFill="1" applyBorder="1" applyAlignment="1">
      <alignment vertical="top"/>
    </xf>
    <xf numFmtId="3" fontId="14" fillId="0" borderId="17" xfId="0" applyNumberFormat="1" applyFont="1" applyFill="1" applyBorder="1" applyAlignment="1">
      <alignment vertical="top"/>
    </xf>
    <xf numFmtId="166" fontId="14" fillId="0" borderId="25" xfId="0" applyNumberFormat="1" applyFont="1" applyFill="1" applyBorder="1" applyAlignment="1">
      <alignment vertical="top"/>
    </xf>
    <xf numFmtId="166" fontId="15" fillId="0" borderId="25" xfId="0" applyNumberFormat="1" applyFont="1" applyFill="1" applyBorder="1" applyAlignment="1">
      <alignment vertical="top"/>
    </xf>
    <xf numFmtId="3" fontId="15" fillId="0" borderId="2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horizontal="left" vertical="center"/>
    </xf>
    <xf numFmtId="3" fontId="15" fillId="0" borderId="0" xfId="3" applyFont="1" applyAlignment="1">
      <alignment wrapText="1"/>
    </xf>
    <xf numFmtId="1" fontId="22" fillId="0" borderId="17" xfId="0" applyNumberFormat="1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vertical="top"/>
    </xf>
    <xf numFmtId="0" fontId="35" fillId="0" borderId="2" xfId="0" applyFont="1" applyFill="1" applyBorder="1" applyAlignment="1">
      <alignment horizontal="center" vertical="center"/>
    </xf>
    <xf numFmtId="3" fontId="15" fillId="0" borderId="0" xfId="0" applyNumberFormat="1" applyFont="1" applyBorder="1" applyAlignment="1">
      <alignment horizontal="right"/>
    </xf>
    <xf numFmtId="3" fontId="83" fillId="0" borderId="0" xfId="0" applyNumberFormat="1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4" fontId="85" fillId="0" borderId="0" xfId="0" applyNumberFormat="1" applyFont="1" applyFill="1" applyBorder="1"/>
    <xf numFmtId="4" fontId="86" fillId="0" borderId="0" xfId="0" applyNumberFormat="1" applyFont="1" applyFill="1" applyBorder="1"/>
    <xf numFmtId="4" fontId="87" fillId="0" borderId="0" xfId="0" applyNumberFormat="1" applyFont="1" applyFill="1"/>
    <xf numFmtId="4" fontId="88" fillId="0" borderId="0" xfId="0" applyNumberFormat="1" applyFont="1" applyFill="1"/>
    <xf numFmtId="0" fontId="83" fillId="0" borderId="0" xfId="0" applyFont="1" applyFill="1"/>
    <xf numFmtId="0" fontId="22" fillId="0" borderId="12" xfId="0" applyFont="1" applyFill="1" applyBorder="1" applyAlignment="1">
      <alignment vertical="top"/>
    </xf>
    <xf numFmtId="0" fontId="24" fillId="0" borderId="17" xfId="0" applyFont="1" applyFill="1" applyBorder="1" applyAlignment="1">
      <alignment vertical="center" wrapText="1"/>
    </xf>
    <xf numFmtId="4" fontId="85" fillId="0" borderId="0" xfId="0" applyNumberFormat="1" applyFont="1" applyFill="1" applyBorder="1" applyAlignment="1">
      <alignment vertical="center" wrapText="1"/>
    </xf>
    <xf numFmtId="1" fontId="35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left" vertical="top"/>
    </xf>
    <xf numFmtId="3" fontId="12" fillId="0" borderId="2" xfId="0" applyNumberFormat="1" applyFont="1" applyFill="1" applyBorder="1" applyAlignment="1">
      <alignment horizontal="right" vertical="top"/>
    </xf>
    <xf numFmtId="3" fontId="12" fillId="0" borderId="0" xfId="0" applyNumberFormat="1" applyFont="1" applyFill="1" applyBorder="1" applyAlignment="1">
      <alignment horizontal="right" vertical="top"/>
    </xf>
    <xf numFmtId="167" fontId="14" fillId="0" borderId="35" xfId="0" applyNumberFormat="1" applyFont="1" applyBorder="1" applyAlignment="1">
      <alignment horizontal="right"/>
    </xf>
    <xf numFmtId="1" fontId="5" fillId="0" borderId="0" xfId="0" applyNumberFormat="1" applyFont="1" applyBorder="1" applyAlignment="1">
      <alignment horizontal="left" vertical="top"/>
    </xf>
    <xf numFmtId="3" fontId="9" fillId="0" borderId="0" xfId="0" applyNumberFormat="1" applyFont="1" applyFill="1" applyBorder="1" applyAlignment="1">
      <alignment horizontal="right" vertical="top"/>
    </xf>
    <xf numFmtId="167" fontId="9" fillId="0" borderId="25" xfId="0" applyNumberFormat="1" applyFont="1" applyBorder="1" applyAlignment="1">
      <alignment horizontal="right" vertical="top"/>
    </xf>
    <xf numFmtId="1" fontId="5" fillId="0" borderId="6" xfId="0" applyNumberFormat="1" applyFont="1" applyBorder="1" applyAlignment="1">
      <alignment horizontal="left" vertical="top"/>
    </xf>
    <xf numFmtId="1" fontId="14" fillId="0" borderId="17" xfId="0" applyNumberFormat="1" applyFont="1" applyBorder="1" applyAlignment="1">
      <alignment horizontal="left"/>
    </xf>
    <xf numFmtId="0" fontId="14" fillId="0" borderId="17" xfId="0" applyFont="1" applyBorder="1" applyAlignment="1"/>
    <xf numFmtId="1" fontId="27" fillId="0" borderId="2" xfId="0" applyNumberFormat="1" applyFont="1" applyBorder="1" applyAlignment="1">
      <alignment horizontal="left"/>
    </xf>
    <xf numFmtId="166" fontId="12" fillId="0" borderId="25" xfId="0" applyNumberFormat="1" applyFont="1" applyBorder="1" applyAlignment="1">
      <alignment horizontal="right" vertical="top"/>
    </xf>
    <xf numFmtId="167" fontId="12" fillId="0" borderId="25" xfId="0" applyNumberFormat="1" applyFont="1" applyBorder="1" applyAlignment="1">
      <alignment horizontal="right" vertical="top"/>
    </xf>
    <xf numFmtId="0" fontId="9" fillId="0" borderId="0" xfId="0" applyFont="1" applyAlignment="1">
      <alignment horizontal="right"/>
    </xf>
    <xf numFmtId="0" fontId="12" fillId="0" borderId="0" xfId="0" applyFont="1" applyFill="1" applyAlignment="1">
      <alignment horizontal="right"/>
    </xf>
    <xf numFmtId="0" fontId="9" fillId="0" borderId="2" xfId="0" applyFont="1" applyBorder="1"/>
    <xf numFmtId="49" fontId="27" fillId="0" borderId="0" xfId="0" applyNumberFormat="1" applyFont="1" applyBorder="1" applyAlignment="1">
      <alignment horizontal="left"/>
    </xf>
    <xf numFmtId="3" fontId="12" fillId="0" borderId="2" xfId="0" applyNumberFormat="1" applyFont="1" applyFill="1" applyBorder="1" applyAlignment="1">
      <alignment vertical="top"/>
    </xf>
    <xf numFmtId="3" fontId="55" fillId="0" borderId="14" xfId="0" applyNumberFormat="1" applyFont="1" applyFill="1" applyBorder="1"/>
    <xf numFmtId="3" fontId="12" fillId="0" borderId="14" xfId="0" applyNumberFormat="1" applyFont="1" applyFill="1" applyBorder="1" applyAlignment="1">
      <alignment horizontal="right" vertical="top"/>
    </xf>
    <xf numFmtId="3" fontId="24" fillId="0" borderId="2" xfId="0" applyNumberFormat="1" applyFont="1" applyFill="1" applyBorder="1" applyAlignment="1">
      <alignment horizontal="right" vertical="center" wrapText="1"/>
    </xf>
    <xf numFmtId="167" fontId="9" fillId="0" borderId="25" xfId="0" applyNumberFormat="1" applyFont="1" applyFill="1" applyBorder="1" applyAlignment="1">
      <alignment horizontal="right"/>
    </xf>
    <xf numFmtId="0" fontId="4" fillId="0" borderId="1" xfId="0" applyFont="1" applyFill="1" applyBorder="1"/>
    <xf numFmtId="166" fontId="4" fillId="0" borderId="0" xfId="0" applyNumberFormat="1" applyFont="1" applyFill="1"/>
    <xf numFmtId="0" fontId="4" fillId="0" borderId="38" xfId="0" applyFont="1" applyFill="1" applyBorder="1"/>
    <xf numFmtId="0" fontId="4" fillId="0" borderId="2" xfId="0" applyFont="1" applyFill="1" applyBorder="1"/>
    <xf numFmtId="0" fontId="4" fillId="0" borderId="17" xfId="0" applyFont="1" applyFill="1" applyBorder="1"/>
    <xf numFmtId="0" fontId="4" fillId="0" borderId="50" xfId="0" applyFont="1" applyFill="1" applyBorder="1"/>
    <xf numFmtId="1" fontId="12" fillId="0" borderId="48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4" xfId="0" applyFont="1" applyFill="1" applyBorder="1"/>
    <xf numFmtId="0" fontId="24" fillId="0" borderId="2" xfId="0" applyFont="1" applyBorder="1"/>
    <xf numFmtId="0" fontId="4" fillId="0" borderId="47" xfId="0" applyFont="1" applyFill="1" applyBorder="1"/>
    <xf numFmtId="49" fontId="10" fillId="0" borderId="2" xfId="0" applyNumberFormat="1" applyFont="1" applyBorder="1" applyAlignment="1">
      <alignment horizontal="left" vertical="center"/>
    </xf>
    <xf numFmtId="0" fontId="24" fillId="3" borderId="2" xfId="0" applyFont="1" applyFill="1" applyBorder="1" applyAlignment="1">
      <alignment wrapText="1"/>
    </xf>
    <xf numFmtId="3" fontId="24" fillId="0" borderId="17" xfId="0" applyNumberFormat="1" applyFont="1" applyFill="1" applyBorder="1" applyAlignment="1">
      <alignment horizontal="right" vertical="center" wrapText="1"/>
    </xf>
    <xf numFmtId="166" fontId="14" fillId="0" borderId="0" xfId="0" applyNumberFormat="1" applyFont="1" applyFill="1" applyBorder="1"/>
    <xf numFmtId="1" fontId="22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/>
    <xf numFmtId="3" fontId="31" fillId="0" borderId="10" xfId="0" applyNumberFormat="1" applyFont="1" applyFill="1" applyBorder="1" applyAlignment="1">
      <alignment shrinkToFit="1"/>
    </xf>
    <xf numFmtId="0" fontId="14" fillId="0" borderId="17" xfId="0" applyFont="1" applyBorder="1"/>
    <xf numFmtId="3" fontId="5" fillId="0" borderId="0" xfId="0" applyNumberFormat="1" applyFont="1" applyFill="1" applyBorder="1"/>
    <xf numFmtId="3" fontId="24" fillId="0" borderId="1" xfId="0" applyNumberFormat="1" applyFont="1" applyFill="1" applyBorder="1"/>
    <xf numFmtId="168" fontId="53" fillId="0" borderId="0" xfId="0" applyNumberFormat="1" applyFont="1" applyFill="1" applyAlignment="1">
      <alignment horizontal="center"/>
    </xf>
    <xf numFmtId="1" fontId="53" fillId="0" borderId="0" xfId="0" applyNumberFormat="1" applyFont="1" applyFill="1" applyAlignment="1">
      <alignment horizontal="left"/>
    </xf>
    <xf numFmtId="0" fontId="53" fillId="0" borderId="0" xfId="0" applyFont="1" applyFill="1" applyAlignment="1">
      <alignment horizontal="left"/>
    </xf>
    <xf numFmtId="0" fontId="24" fillId="0" borderId="2" xfId="0" applyFont="1" applyFill="1" applyBorder="1"/>
    <xf numFmtId="1" fontId="24" fillId="0" borderId="1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38" xfId="0" applyFont="1" applyFill="1" applyBorder="1" applyAlignment="1">
      <alignment vertical="top"/>
    </xf>
    <xf numFmtId="1" fontId="5" fillId="0" borderId="9" xfId="0" applyNumberFormat="1" applyFont="1" applyFill="1" applyBorder="1" applyAlignment="1">
      <alignment horizontal="left" vertical="top"/>
    </xf>
    <xf numFmtId="3" fontId="10" fillId="0" borderId="9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vertical="top"/>
    </xf>
    <xf numFmtId="3" fontId="9" fillId="0" borderId="9" xfId="0" applyNumberFormat="1" applyFont="1" applyFill="1" applyBorder="1" applyAlignment="1">
      <alignment vertical="top"/>
    </xf>
    <xf numFmtId="166" fontId="9" fillId="0" borderId="23" xfId="0" applyNumberFormat="1" applyFont="1" applyFill="1" applyBorder="1" applyAlignment="1">
      <alignment vertical="top"/>
    </xf>
    <xf numFmtId="3" fontId="24" fillId="0" borderId="15" xfId="0" applyNumberFormat="1" applyFont="1" applyFill="1" applyBorder="1" applyAlignment="1">
      <alignment horizontal="right" vertical="center" wrapText="1"/>
    </xf>
    <xf numFmtId="1" fontId="24" fillId="0" borderId="2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vertical="top" wrapText="1"/>
    </xf>
    <xf numFmtId="3" fontId="9" fillId="0" borderId="5" xfId="0" applyNumberFormat="1" applyFont="1" applyFill="1" applyBorder="1" applyAlignment="1">
      <alignment vertical="top"/>
    </xf>
    <xf numFmtId="166" fontId="9" fillId="0" borderId="24" xfId="0" applyNumberFormat="1" applyFont="1" applyFill="1" applyBorder="1" applyAlignment="1">
      <alignment vertical="top"/>
    </xf>
    <xf numFmtId="3" fontId="4" fillId="0" borderId="0" xfId="0" applyNumberFormat="1" applyFont="1" applyFill="1" applyAlignment="1">
      <alignment vertical="top"/>
    </xf>
    <xf numFmtId="1" fontId="5" fillId="0" borderId="0" xfId="0" applyNumberFormat="1" applyFont="1" applyFill="1" applyAlignment="1">
      <alignment horizontal="left" vertical="top"/>
    </xf>
    <xf numFmtId="3" fontId="28" fillId="0" borderId="0" xfId="0" applyNumberFormat="1" applyFont="1" applyFill="1" applyAlignment="1">
      <alignment vertical="top"/>
    </xf>
    <xf numFmtId="166" fontId="4" fillId="0" borderId="0" xfId="0" applyNumberFormat="1" applyFont="1" applyFill="1" applyAlignment="1">
      <alignment vertical="top"/>
    </xf>
    <xf numFmtId="0" fontId="35" fillId="0" borderId="4" xfId="0" applyFont="1" applyFill="1" applyBorder="1" applyAlignment="1">
      <alignment horizontal="center" vertical="top"/>
    </xf>
    <xf numFmtId="0" fontId="35" fillId="0" borderId="5" xfId="0" applyFont="1" applyFill="1" applyBorder="1" applyAlignment="1">
      <alignment horizontal="center" vertical="top"/>
    </xf>
    <xf numFmtId="1" fontId="35" fillId="0" borderId="5" xfId="0" applyNumberFormat="1" applyFont="1" applyFill="1" applyBorder="1" applyAlignment="1">
      <alignment horizontal="center" vertical="top" wrapText="1"/>
    </xf>
    <xf numFmtId="1" fontId="35" fillId="0" borderId="37" xfId="0" applyNumberFormat="1" applyFont="1" applyFill="1" applyBorder="1" applyAlignment="1">
      <alignment horizontal="center" vertical="top" wrapText="1"/>
    </xf>
    <xf numFmtId="1" fontId="35" fillId="0" borderId="24" xfId="0" applyNumberFormat="1" applyFont="1" applyFill="1" applyBorder="1" applyAlignment="1">
      <alignment horizontal="center" vertical="top" wrapText="1"/>
    </xf>
    <xf numFmtId="0" fontId="28" fillId="0" borderId="0" xfId="0" applyFont="1" applyFill="1" applyAlignment="1">
      <alignment vertical="top"/>
    </xf>
    <xf numFmtId="0" fontId="4" fillId="0" borderId="6" xfId="0" applyFont="1" applyFill="1" applyBorder="1" applyAlignment="1">
      <alignment vertical="top"/>
    </xf>
    <xf numFmtId="1" fontId="5" fillId="0" borderId="2" xfId="0" applyNumberFormat="1" applyFont="1" applyFill="1" applyBorder="1" applyAlignment="1">
      <alignment horizontal="left" vertical="top"/>
    </xf>
    <xf numFmtId="0" fontId="24" fillId="0" borderId="2" xfId="0" applyFont="1" applyFill="1" applyBorder="1" applyAlignment="1">
      <alignment vertical="top"/>
    </xf>
    <xf numFmtId="0" fontId="37" fillId="0" borderId="0" xfId="0" applyFont="1" applyFill="1" applyAlignment="1">
      <alignment vertical="top"/>
    </xf>
    <xf numFmtId="166" fontId="15" fillId="0" borderId="61" xfId="0" applyNumberFormat="1" applyFont="1" applyFill="1" applyBorder="1"/>
    <xf numFmtId="166" fontId="14" fillId="0" borderId="61" xfId="0" applyNumberFormat="1" applyFont="1" applyFill="1" applyBorder="1"/>
    <xf numFmtId="3" fontId="9" fillId="0" borderId="0" xfId="0" applyNumberFormat="1" applyFont="1" applyFill="1" applyBorder="1" applyAlignment="1">
      <alignment vertical="top"/>
    </xf>
    <xf numFmtId="166" fontId="9" fillId="0" borderId="0" xfId="0" applyNumberFormat="1" applyFont="1" applyFill="1" applyBorder="1" applyAlignment="1">
      <alignment vertical="top"/>
    </xf>
    <xf numFmtId="0" fontId="4" fillId="0" borderId="17" xfId="0" applyFont="1" applyFill="1" applyBorder="1" applyAlignment="1">
      <alignment vertical="top"/>
    </xf>
    <xf numFmtId="1" fontId="12" fillId="0" borderId="2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Alignment="1">
      <alignment vertical="top" wrapText="1"/>
    </xf>
    <xf numFmtId="3" fontId="61" fillId="0" borderId="0" xfId="0" applyNumberFormat="1" applyFont="1" applyFill="1"/>
    <xf numFmtId="0" fontId="7" fillId="0" borderId="0" xfId="0" applyFont="1" applyFill="1" applyAlignment="1">
      <alignment vertical="top"/>
    </xf>
    <xf numFmtId="0" fontId="4" fillId="0" borderId="2" xfId="0" applyFont="1" applyFill="1" applyBorder="1" applyAlignment="1">
      <alignment vertical="top"/>
    </xf>
    <xf numFmtId="3" fontId="9" fillId="0" borderId="17" xfId="0" applyNumberFormat="1" applyFont="1" applyFill="1" applyBorder="1" applyAlignment="1">
      <alignment vertical="top"/>
    </xf>
    <xf numFmtId="3" fontId="12" fillId="0" borderId="17" xfId="0" applyNumberFormat="1" applyFont="1" applyFill="1" applyBorder="1" applyAlignment="1">
      <alignment vertical="top"/>
    </xf>
    <xf numFmtId="166" fontId="12" fillId="0" borderId="21" xfId="0" applyNumberFormat="1" applyFont="1" applyFill="1" applyBorder="1" applyAlignment="1">
      <alignment vertical="top"/>
    </xf>
    <xf numFmtId="168" fontId="10" fillId="0" borderId="2" xfId="0" applyNumberFormat="1" applyFont="1" applyFill="1" applyBorder="1" applyAlignment="1">
      <alignment horizontal="left" vertical="top"/>
    </xf>
    <xf numFmtId="3" fontId="14" fillId="0" borderId="2" xfId="0" applyNumberFormat="1" applyFont="1" applyFill="1" applyBorder="1" applyAlignment="1">
      <alignment vertical="top"/>
    </xf>
    <xf numFmtId="166" fontId="14" fillId="0" borderId="21" xfId="0" applyNumberFormat="1" applyFont="1" applyFill="1" applyBorder="1" applyAlignment="1">
      <alignment vertical="top"/>
    </xf>
    <xf numFmtId="166" fontId="12" fillId="0" borderId="25" xfId="0" applyNumberFormat="1" applyFont="1" applyFill="1" applyBorder="1" applyAlignment="1">
      <alignment vertical="top"/>
    </xf>
    <xf numFmtId="3" fontId="9" fillId="0" borderId="0" xfId="0" applyNumberFormat="1" applyFont="1" applyFill="1" applyBorder="1" applyAlignment="1">
      <alignment horizontal="right" vertical="center"/>
    </xf>
    <xf numFmtId="3" fontId="14" fillId="0" borderId="62" xfId="0" applyNumberFormat="1" applyFont="1" applyBorder="1" applyAlignment="1">
      <alignment horizontal="left" vertical="center" wrapText="1"/>
    </xf>
    <xf numFmtId="3" fontId="14" fillId="0" borderId="15" xfId="0" applyNumberFormat="1" applyFont="1" applyBorder="1" applyAlignment="1">
      <alignment horizontal="left" vertical="center" wrapText="1"/>
    </xf>
    <xf numFmtId="3" fontId="14" fillId="0" borderId="53" xfId="0" applyNumberFormat="1" applyFont="1" applyBorder="1" applyAlignment="1">
      <alignment horizontal="left" vertical="center" wrapText="1"/>
    </xf>
    <xf numFmtId="0" fontId="13" fillId="0" borderId="62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3" fontId="9" fillId="0" borderId="34" xfId="0" applyNumberFormat="1" applyFont="1" applyFill="1" applyBorder="1" applyAlignment="1">
      <alignment horizontal="right" vertical="center"/>
    </xf>
    <xf numFmtId="3" fontId="14" fillId="0" borderId="9" xfId="0" applyNumberFormat="1" applyFont="1" applyBorder="1" applyAlignment="1">
      <alignment horizontal="right" vertical="center" wrapText="1"/>
    </xf>
    <xf numFmtId="3" fontId="14" fillId="0" borderId="2" xfId="0" applyNumberFormat="1" applyFont="1" applyBorder="1" applyAlignment="1">
      <alignment horizontal="right" vertical="center" wrapText="1"/>
    </xf>
    <xf numFmtId="3" fontId="14" fillId="0" borderId="14" xfId="0" applyNumberFormat="1" applyFont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horizontal="right" vertical="center"/>
    </xf>
    <xf numFmtId="167" fontId="9" fillId="0" borderId="25" xfId="0" applyNumberFormat="1" applyFont="1" applyBorder="1" applyAlignment="1">
      <alignment horizontal="right" vertical="center"/>
    </xf>
    <xf numFmtId="167" fontId="9" fillId="0" borderId="42" xfId="0" applyNumberFormat="1" applyFont="1" applyBorder="1" applyAlignment="1">
      <alignment horizontal="right" vertical="center"/>
    </xf>
    <xf numFmtId="0" fontId="4" fillId="0" borderId="0" xfId="8" applyFont="1" applyFill="1"/>
    <xf numFmtId="0" fontId="13" fillId="0" borderId="6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1" fontId="4" fillId="0" borderId="0" xfId="8" applyNumberFormat="1" applyFont="1" applyFill="1" applyAlignment="1">
      <alignment horizontal="right"/>
    </xf>
    <xf numFmtId="3" fontId="4" fillId="0" borderId="0" xfId="8" applyNumberFormat="1" applyFont="1" applyFill="1"/>
    <xf numFmtId="0" fontId="4" fillId="0" borderId="0" xfId="8" applyFont="1" applyFill="1" applyAlignment="1">
      <alignment horizontal="center"/>
    </xf>
    <xf numFmtId="0" fontId="33" fillId="0" borderId="0" xfId="8" applyFont="1" applyFill="1"/>
    <xf numFmtId="167" fontId="31" fillId="0" borderId="10" xfId="8" applyNumberFormat="1" applyFont="1" applyFill="1" applyBorder="1" applyAlignment="1">
      <alignment horizontal="right" shrinkToFit="1"/>
    </xf>
    <xf numFmtId="3" fontId="31" fillId="0" borderId="10" xfId="8" applyNumberFormat="1" applyFont="1" applyFill="1" applyBorder="1"/>
    <xf numFmtId="167" fontId="6" fillId="0" borderId="0" xfId="8" applyNumberFormat="1" applyFont="1" applyFill="1" applyBorder="1" applyAlignment="1">
      <alignment horizontal="right"/>
    </xf>
    <xf numFmtId="3" fontId="53" fillId="0" borderId="0" xfId="8" applyNumberFormat="1" applyFont="1" applyFill="1" applyAlignment="1">
      <alignment horizontal="right"/>
    </xf>
    <xf numFmtId="168" fontId="53" fillId="0" borderId="0" xfId="8" applyNumberFormat="1" applyFont="1" applyFill="1" applyAlignment="1">
      <alignment horizontal="center"/>
    </xf>
    <xf numFmtId="1" fontId="53" fillId="0" borderId="0" xfId="8" applyNumberFormat="1" applyFont="1" applyFill="1" applyAlignment="1">
      <alignment horizontal="left"/>
    </xf>
    <xf numFmtId="0" fontId="66" fillId="0" borderId="0" xfId="8" applyFont="1" applyFill="1"/>
    <xf numFmtId="3" fontId="53" fillId="0" borderId="0" xfId="8" applyNumberFormat="1" applyFont="1" applyFill="1"/>
    <xf numFmtId="1" fontId="53" fillId="0" borderId="0" xfId="8" applyNumberFormat="1" applyFont="1" applyFill="1" applyAlignment="1">
      <alignment horizontal="center"/>
    </xf>
    <xf numFmtId="0" fontId="6" fillId="0" borderId="0" xfId="8" applyFont="1" applyFill="1"/>
    <xf numFmtId="167" fontId="8" fillId="0" borderId="22" xfId="8" applyNumberFormat="1" applyFont="1" applyFill="1" applyBorder="1" applyAlignment="1">
      <alignment horizontal="right"/>
    </xf>
    <xf numFmtId="3" fontId="8" fillId="0" borderId="5" xfId="8" applyNumberFormat="1" applyFont="1" applyFill="1" applyBorder="1"/>
    <xf numFmtId="0" fontId="4" fillId="0" borderId="48" xfId="8" applyFont="1" applyFill="1" applyBorder="1"/>
    <xf numFmtId="3" fontId="21" fillId="0" borderId="8" xfId="8" applyNumberFormat="1" applyFont="1" applyFill="1" applyBorder="1" applyAlignment="1">
      <alignment horizontal="center"/>
    </xf>
    <xf numFmtId="0" fontId="6" fillId="0" borderId="8" xfId="8" applyFont="1" applyFill="1" applyBorder="1"/>
    <xf numFmtId="0" fontId="26" fillId="0" borderId="7" xfId="8" applyFont="1" applyFill="1" applyBorder="1" applyAlignment="1">
      <alignment horizontal="left"/>
    </xf>
    <xf numFmtId="167" fontId="12" fillId="0" borderId="25" xfId="8" applyNumberFormat="1" applyFont="1" applyBorder="1" applyAlignment="1">
      <alignment horizontal="right"/>
    </xf>
    <xf numFmtId="3" fontId="12" fillId="0" borderId="2" xfId="8" applyNumberFormat="1" applyFont="1" applyFill="1" applyBorder="1" applyAlignment="1">
      <alignment horizontal="right"/>
    </xf>
    <xf numFmtId="3" fontId="12" fillId="0" borderId="0" xfId="8" applyNumberFormat="1" applyFont="1" applyFill="1" applyBorder="1" applyAlignment="1">
      <alignment horizontal="right"/>
    </xf>
    <xf numFmtId="3" fontId="12" fillId="0" borderId="2" xfId="8" applyNumberFormat="1" applyFont="1" applyBorder="1" applyAlignment="1">
      <alignment horizontal="right"/>
    </xf>
    <xf numFmtId="49" fontId="10" fillId="0" borderId="2" xfId="8" applyNumberFormat="1" applyFont="1" applyBorder="1" applyAlignment="1">
      <alignment horizontal="left" vertical="top"/>
    </xf>
    <xf numFmtId="1" fontId="5" fillId="0" borderId="2" xfId="8" applyNumberFormat="1" applyFont="1" applyBorder="1" applyAlignment="1">
      <alignment horizontal="left"/>
    </xf>
    <xf numFmtId="1" fontId="5" fillId="0" borderId="12" xfId="8" applyNumberFormat="1" applyFont="1" applyBorder="1" applyAlignment="1">
      <alignment horizontal="left"/>
    </xf>
    <xf numFmtId="49" fontId="10" fillId="0" borderId="2" xfId="8" applyNumberFormat="1" applyFont="1" applyBorder="1" applyAlignment="1">
      <alignment horizontal="left"/>
    </xf>
    <xf numFmtId="167" fontId="14" fillId="0" borderId="25" xfId="8" applyNumberFormat="1" applyFont="1" applyBorder="1" applyAlignment="1">
      <alignment horizontal="right"/>
    </xf>
    <xf numFmtId="3" fontId="14" fillId="0" borderId="2" xfId="8" applyNumberFormat="1" applyFont="1" applyFill="1" applyBorder="1" applyAlignment="1">
      <alignment horizontal="right"/>
    </xf>
    <xf numFmtId="3" fontId="14" fillId="0" borderId="0" xfId="8" applyNumberFormat="1" applyFont="1" applyFill="1" applyBorder="1" applyAlignment="1">
      <alignment horizontal="right"/>
    </xf>
    <xf numFmtId="0" fontId="14" fillId="0" borderId="0" xfId="8" applyFont="1" applyBorder="1"/>
    <xf numFmtId="49" fontId="27" fillId="0" borderId="2" xfId="8" applyNumberFormat="1" applyFont="1" applyBorder="1" applyAlignment="1">
      <alignment horizontal="left"/>
    </xf>
    <xf numFmtId="0" fontId="13" fillId="0" borderId="0" xfId="8" applyFont="1" applyBorder="1"/>
    <xf numFmtId="3" fontId="14" fillId="0" borderId="2" xfId="8" applyNumberFormat="1" applyFont="1" applyBorder="1" applyAlignment="1">
      <alignment horizontal="right"/>
    </xf>
    <xf numFmtId="0" fontId="9" fillId="0" borderId="0" xfId="8" applyFont="1" applyBorder="1" applyAlignment="1"/>
    <xf numFmtId="0" fontId="28" fillId="0" borderId="0" xfId="8" applyFont="1" applyFill="1" applyAlignment="1">
      <alignment vertical="center"/>
    </xf>
    <xf numFmtId="0" fontId="7" fillId="0" borderId="0" xfId="8" applyFont="1" applyFill="1" applyBorder="1"/>
    <xf numFmtId="1" fontId="35" fillId="0" borderId="24" xfId="8" applyNumberFormat="1" applyFont="1" applyFill="1" applyBorder="1" applyAlignment="1">
      <alignment horizontal="center" vertical="center" wrapText="1"/>
    </xf>
    <xf numFmtId="1" fontId="35" fillId="0" borderId="5" xfId="8" applyNumberFormat="1" applyFont="1" applyFill="1" applyBorder="1" applyAlignment="1">
      <alignment horizontal="center" vertical="center" wrapText="1"/>
    </xf>
    <xf numFmtId="0" fontId="35" fillId="0" borderId="5" xfId="8" applyFont="1" applyFill="1" applyBorder="1" applyAlignment="1">
      <alignment horizontal="center" vertical="center"/>
    </xf>
    <xf numFmtId="0" fontId="35" fillId="0" borderId="4" xfId="8" applyFont="1" applyFill="1" applyBorder="1" applyAlignment="1">
      <alignment horizontal="center" vertical="center"/>
    </xf>
    <xf numFmtId="0" fontId="7" fillId="0" borderId="0" xfId="8" applyFont="1" applyFill="1"/>
    <xf numFmtId="0" fontId="7" fillId="0" borderId="5" xfId="8" applyFont="1" applyFill="1" applyBorder="1" applyAlignment="1">
      <alignment horizontal="center" vertical="center"/>
    </xf>
    <xf numFmtId="165" fontId="7" fillId="0" borderId="5" xfId="8" applyNumberFormat="1" applyFont="1" applyFill="1" applyBorder="1" applyAlignment="1">
      <alignment horizontal="center" vertical="center"/>
    </xf>
    <xf numFmtId="1" fontId="7" fillId="0" borderId="5" xfId="8" applyNumberFormat="1" applyFont="1" applyFill="1" applyBorder="1" applyAlignment="1">
      <alignment horizontal="center" vertical="center"/>
    </xf>
    <xf numFmtId="0" fontId="7" fillId="0" borderId="4" xfId="8" applyFont="1" applyFill="1" applyBorder="1" applyAlignment="1">
      <alignment horizontal="center" vertical="center"/>
    </xf>
    <xf numFmtId="3" fontId="4" fillId="0" borderId="0" xfId="8" applyNumberFormat="1" applyFont="1" applyFill="1" applyAlignment="1">
      <alignment horizontal="right"/>
    </xf>
    <xf numFmtId="165" fontId="7" fillId="0" borderId="0" xfId="8" applyNumberFormat="1" applyFont="1" applyFill="1" applyAlignment="1">
      <alignment horizontal="center"/>
    </xf>
    <xf numFmtId="1" fontId="5" fillId="0" borderId="0" xfId="8" applyNumberFormat="1" applyFont="1" applyFill="1" applyAlignment="1">
      <alignment horizontal="center"/>
    </xf>
    <xf numFmtId="1" fontId="8" fillId="0" borderId="0" xfId="8" applyNumberFormat="1" applyFont="1" applyFill="1" applyBorder="1" applyAlignment="1">
      <alignment horizontal="right"/>
    </xf>
    <xf numFmtId="3" fontId="8" fillId="0" borderId="0" xfId="8" applyNumberFormat="1" applyFont="1" applyFill="1" applyBorder="1"/>
    <xf numFmtId="3" fontId="4" fillId="0" borderId="0" xfId="8" applyNumberFormat="1" applyFont="1" applyFill="1" applyBorder="1"/>
    <xf numFmtId="0" fontId="4" fillId="0" borderId="0" xfId="8" applyFont="1" applyFill="1" applyBorder="1"/>
    <xf numFmtId="165" fontId="46" fillId="0" borderId="0" xfId="8" applyNumberFormat="1" applyFont="1" applyFill="1" applyBorder="1" applyAlignment="1">
      <alignment horizontal="center"/>
    </xf>
    <xf numFmtId="0" fontId="19" fillId="0" borderId="0" xfId="8" applyFont="1" applyFill="1" applyBorder="1" applyAlignment="1">
      <alignment horizontal="center"/>
    </xf>
    <xf numFmtId="1" fontId="30" fillId="0" borderId="0" xfId="8" applyNumberFormat="1" applyFont="1" applyFill="1" applyBorder="1" applyAlignment="1">
      <alignment horizontal="left"/>
    </xf>
    <xf numFmtId="166" fontId="14" fillId="0" borderId="25" xfId="8" applyNumberFormat="1" applyFont="1" applyBorder="1" applyAlignment="1">
      <alignment horizontal="right"/>
    </xf>
    <xf numFmtId="3" fontId="9" fillId="0" borderId="0" xfId="8" applyNumberFormat="1" applyFont="1" applyFill="1" applyBorder="1" applyAlignment="1">
      <alignment horizontal="right"/>
    </xf>
    <xf numFmtId="0" fontId="9" fillId="0" borderId="0" xfId="8" applyFont="1" applyBorder="1"/>
    <xf numFmtId="166" fontId="12" fillId="0" borderId="25" xfId="8" applyNumberFormat="1" applyFont="1" applyBorder="1" applyAlignment="1">
      <alignment horizontal="right"/>
    </xf>
    <xf numFmtId="3" fontId="15" fillId="0" borderId="2" xfId="8" applyNumberFormat="1" applyFont="1" applyFill="1" applyBorder="1" applyAlignment="1">
      <alignment horizontal="right"/>
    </xf>
    <xf numFmtId="3" fontId="15" fillId="0" borderId="0" xfId="8" applyNumberFormat="1" applyFont="1" applyFill="1" applyBorder="1" applyAlignment="1">
      <alignment horizontal="right"/>
    </xf>
    <xf numFmtId="166" fontId="9" fillId="0" borderId="25" xfId="8" applyNumberFormat="1" applyFont="1" applyBorder="1" applyAlignment="1">
      <alignment horizontal="right"/>
    </xf>
    <xf numFmtId="3" fontId="9" fillId="0" borderId="2" xfId="8" applyNumberFormat="1" applyFont="1" applyFill="1" applyBorder="1" applyAlignment="1">
      <alignment horizontal="right"/>
    </xf>
    <xf numFmtId="3" fontId="9" fillId="0" borderId="2" xfId="8" applyNumberFormat="1" applyFont="1" applyBorder="1" applyAlignment="1">
      <alignment horizontal="right"/>
    </xf>
    <xf numFmtId="168" fontId="10" fillId="0" borderId="2" xfId="8" applyNumberFormat="1" applyFont="1" applyBorder="1" applyAlignment="1">
      <alignment horizontal="left"/>
    </xf>
    <xf numFmtId="0" fontId="22" fillId="0" borderId="0" xfId="8" applyFont="1" applyBorder="1" applyAlignment="1"/>
    <xf numFmtId="3" fontId="7" fillId="0" borderId="5" xfId="8" applyNumberFormat="1" applyFont="1" applyFill="1" applyBorder="1" applyAlignment="1">
      <alignment horizontal="center" vertical="center"/>
    </xf>
    <xf numFmtId="1" fontId="10" fillId="0" borderId="0" xfId="8" applyNumberFormat="1" applyFont="1" applyFill="1" applyAlignment="1">
      <alignment horizontal="left"/>
    </xf>
    <xf numFmtId="0" fontId="14" fillId="0" borderId="0" xfId="8" applyFont="1" applyFill="1" applyBorder="1"/>
    <xf numFmtId="49" fontId="27" fillId="0" borderId="2" xfId="8" applyNumberFormat="1" applyFont="1" applyBorder="1" applyAlignment="1">
      <alignment horizontal="left" vertical="top"/>
    </xf>
    <xf numFmtId="1" fontId="5" fillId="0" borderId="0" xfId="8" applyNumberFormat="1" applyFont="1" applyBorder="1" applyAlignment="1">
      <alignment horizontal="left"/>
    </xf>
    <xf numFmtId="0" fontId="21" fillId="0" borderId="0" xfId="8" applyFont="1" applyFill="1" applyBorder="1"/>
    <xf numFmtId="1" fontId="8" fillId="0" borderId="0" xfId="8" applyNumberFormat="1" applyFont="1" applyFill="1" applyBorder="1" applyAlignment="1">
      <alignment horizontal="left"/>
    </xf>
    <xf numFmtId="3" fontId="19" fillId="0" borderId="0" xfId="8" applyNumberFormat="1" applyFont="1" applyFill="1" applyAlignment="1">
      <alignment horizontal="right"/>
    </xf>
    <xf numFmtId="1" fontId="12" fillId="0" borderId="0" xfId="8" applyNumberFormat="1" applyFont="1" applyFill="1" applyBorder="1" applyAlignment="1">
      <alignment horizontal="left"/>
    </xf>
    <xf numFmtId="3" fontId="8" fillId="0" borderId="1" xfId="8" applyNumberFormat="1" applyFont="1" applyFill="1" applyBorder="1"/>
    <xf numFmtId="3" fontId="4" fillId="0" borderId="1" xfId="8" applyNumberFormat="1" applyFont="1" applyFill="1" applyBorder="1"/>
    <xf numFmtId="0" fontId="21" fillId="0" borderId="1" xfId="8" applyFont="1" applyFill="1" applyBorder="1"/>
    <xf numFmtId="0" fontId="19" fillId="0" borderId="1" xfId="8" applyFont="1" applyFill="1" applyBorder="1" applyAlignment="1">
      <alignment horizontal="center"/>
    </xf>
    <xf numFmtId="1" fontId="8" fillId="0" borderId="1" xfId="8" applyNumberFormat="1" applyFont="1" applyFill="1" applyBorder="1" applyAlignment="1">
      <alignment horizontal="left"/>
    </xf>
    <xf numFmtId="171" fontId="28" fillId="0" borderId="2" xfId="1" applyNumberFormat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3" fontId="12" fillId="0" borderId="0" xfId="0" applyNumberFormat="1" applyFont="1" applyFill="1" applyAlignment="1">
      <alignment horizontal="right"/>
    </xf>
    <xf numFmtId="0" fontId="91" fillId="0" borderId="0" xfId="0" applyFont="1" applyAlignment="1">
      <alignment vertical="center"/>
    </xf>
    <xf numFmtId="168" fontId="24" fillId="0" borderId="0" xfId="0" applyNumberFormat="1" applyFont="1" applyFill="1"/>
    <xf numFmtId="1" fontId="14" fillId="0" borderId="2" xfId="0" applyNumberFormat="1" applyFont="1" applyFill="1" applyBorder="1" applyAlignment="1">
      <alignment horizontal="left"/>
    </xf>
    <xf numFmtId="1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/>
    <xf numFmtId="0" fontId="4" fillId="0" borderId="0" xfId="0" applyFont="1" applyFill="1" applyAlignment="1"/>
    <xf numFmtId="0" fontId="4" fillId="0" borderId="2" xfId="0" applyFont="1" applyBorder="1" applyAlignment="1">
      <alignment vertical="top"/>
    </xf>
    <xf numFmtId="168" fontId="21" fillId="0" borderId="1" xfId="8" applyNumberFormat="1" applyFont="1" applyFill="1" applyBorder="1" applyAlignment="1">
      <alignment horizontal="center"/>
    </xf>
    <xf numFmtId="168" fontId="21" fillId="0" borderId="0" xfId="8" applyNumberFormat="1" applyFont="1" applyFill="1" applyBorder="1" applyAlignment="1">
      <alignment horizontal="center"/>
    </xf>
    <xf numFmtId="166" fontId="8" fillId="0" borderId="0" xfId="8" applyNumberFormat="1" applyFont="1" applyFill="1" applyBorder="1" applyAlignment="1">
      <alignment horizontal="right"/>
    </xf>
    <xf numFmtId="168" fontId="24" fillId="0" borderId="0" xfId="8" applyNumberFormat="1" applyFont="1" applyFill="1"/>
    <xf numFmtId="0" fontId="4" fillId="0" borderId="0" xfId="8" applyFill="1" applyAlignment="1">
      <alignment horizontal="center"/>
    </xf>
    <xf numFmtId="0" fontId="4" fillId="0" borderId="0" xfId="8" applyFill="1"/>
    <xf numFmtId="3" fontId="4" fillId="0" borderId="0" xfId="8" applyNumberFormat="1" applyFill="1"/>
    <xf numFmtId="166" fontId="4" fillId="0" borderId="0" xfId="8" applyNumberFormat="1" applyFill="1" applyAlignment="1">
      <alignment horizontal="right"/>
    </xf>
    <xf numFmtId="0" fontId="39" fillId="0" borderId="0" xfId="8" applyFont="1" applyFill="1" applyAlignment="1"/>
    <xf numFmtId="0" fontId="51" fillId="0" borderId="0" xfId="8" applyFont="1" applyFill="1" applyAlignment="1"/>
    <xf numFmtId="0" fontId="74" fillId="0" borderId="0" xfId="8" applyFont="1" applyFill="1" applyAlignment="1">
      <alignment horizontal="left"/>
    </xf>
    <xf numFmtId="0" fontId="28" fillId="0" borderId="4" xfId="8" applyFont="1" applyFill="1" applyBorder="1" applyAlignment="1">
      <alignment horizontal="center" vertical="center"/>
    </xf>
    <xf numFmtId="0" fontId="28" fillId="0" borderId="5" xfId="8" applyFont="1" applyFill="1" applyBorder="1" applyAlignment="1">
      <alignment horizontal="center" vertical="center"/>
    </xf>
    <xf numFmtId="0" fontId="28" fillId="0" borderId="5" xfId="8" applyFont="1" applyFill="1" applyBorder="1" applyAlignment="1">
      <alignment vertical="center"/>
    </xf>
    <xf numFmtId="3" fontId="35" fillId="0" borderId="5" xfId="8" applyNumberFormat="1" applyFont="1" applyFill="1" applyBorder="1" applyAlignment="1">
      <alignment horizontal="center" vertical="center" wrapText="1"/>
    </xf>
    <xf numFmtId="3" fontId="35" fillId="0" borderId="37" xfId="8" applyNumberFormat="1" applyFont="1" applyFill="1" applyBorder="1" applyAlignment="1">
      <alignment horizontal="center" vertical="center" wrapText="1"/>
    </xf>
    <xf numFmtId="166" fontId="35" fillId="0" borderId="24" xfId="8" applyNumberFormat="1" applyFont="1" applyFill="1" applyBorder="1" applyAlignment="1">
      <alignment horizontal="center" vertical="center"/>
    </xf>
    <xf numFmtId="0" fontId="4" fillId="0" borderId="6" xfId="8" applyFill="1" applyBorder="1" applyAlignment="1">
      <alignment horizontal="center"/>
    </xf>
    <xf numFmtId="0" fontId="4" fillId="0" borderId="2" xfId="8" applyFill="1" applyBorder="1" applyAlignment="1">
      <alignment horizontal="center"/>
    </xf>
    <xf numFmtId="0" fontId="4" fillId="0" borderId="9" xfId="8" applyFill="1" applyBorder="1" applyAlignment="1">
      <alignment horizontal="center"/>
    </xf>
    <xf numFmtId="3" fontId="22" fillId="0" borderId="5" xfId="8" applyNumberFormat="1" applyFont="1" applyFill="1" applyBorder="1"/>
    <xf numFmtId="166" fontId="22" fillId="0" borderId="23" xfId="8" applyNumberFormat="1" applyFont="1" applyFill="1" applyBorder="1" applyAlignment="1">
      <alignment horizontal="center" vertical="center"/>
    </xf>
    <xf numFmtId="3" fontId="22" fillId="0" borderId="2" xfId="8" applyNumberFormat="1" applyFont="1" applyFill="1" applyBorder="1"/>
    <xf numFmtId="166" fontId="22" fillId="0" borderId="21" xfId="8" applyNumberFormat="1" applyFont="1" applyFill="1" applyBorder="1" applyAlignment="1">
      <alignment horizontal="center" vertical="center"/>
    </xf>
    <xf numFmtId="166" fontId="22" fillId="0" borderId="24" xfId="8" applyNumberFormat="1" applyFont="1" applyFill="1" applyBorder="1" applyAlignment="1">
      <alignment horizontal="center" vertical="center"/>
    </xf>
    <xf numFmtId="0" fontId="22" fillId="0" borderId="0" xfId="8" applyFont="1" applyFill="1" applyBorder="1" applyAlignment="1">
      <alignment horizontal="left"/>
    </xf>
    <xf numFmtId="3" fontId="22" fillId="0" borderId="0" xfId="8" applyNumberFormat="1" applyFont="1" applyFill="1" applyBorder="1"/>
    <xf numFmtId="0" fontId="4" fillId="0" borderId="0" xfId="8" applyFill="1" applyAlignment="1">
      <alignment horizontal="right"/>
    </xf>
    <xf numFmtId="166" fontId="22" fillId="0" borderId="42" xfId="8" applyNumberFormat="1" applyFont="1" applyFill="1" applyBorder="1" applyAlignment="1">
      <alignment horizontal="center" vertical="center"/>
    </xf>
    <xf numFmtId="0" fontId="22" fillId="0" borderId="0" xfId="8" applyFont="1" applyFill="1"/>
    <xf numFmtId="4" fontId="4" fillId="0" borderId="0" xfId="8" applyNumberFormat="1" applyFill="1"/>
    <xf numFmtId="0" fontId="4" fillId="0" borderId="38" xfId="8" applyFill="1" applyBorder="1" applyAlignment="1">
      <alignment horizontal="center"/>
    </xf>
    <xf numFmtId="0" fontId="4" fillId="0" borderId="0" xfId="8" applyFill="1" applyAlignment="1"/>
    <xf numFmtId="3" fontId="22" fillId="0" borderId="9" xfId="8" applyNumberFormat="1" applyFont="1" applyFill="1" applyBorder="1" applyAlignment="1">
      <alignment vertical="center"/>
    </xf>
    <xf numFmtId="4" fontId="28" fillId="0" borderId="5" xfId="8" applyNumberFormat="1" applyFont="1" applyFill="1" applyBorder="1" applyAlignment="1">
      <alignment horizontal="center" vertical="center" wrapText="1"/>
    </xf>
    <xf numFmtId="4" fontId="28" fillId="0" borderId="37" xfId="8" applyNumberFormat="1" applyFont="1" applyFill="1" applyBorder="1" applyAlignment="1">
      <alignment horizontal="center" vertical="center" wrapText="1"/>
    </xf>
    <xf numFmtId="3" fontId="4" fillId="0" borderId="24" xfId="8" applyNumberFormat="1" applyFill="1" applyBorder="1" applyAlignment="1">
      <alignment horizontal="center" vertical="center"/>
    </xf>
    <xf numFmtId="0" fontId="22" fillId="0" borderId="2" xfId="8" applyFont="1" applyFill="1" applyBorder="1" applyAlignment="1">
      <alignment vertical="center" wrapText="1"/>
    </xf>
    <xf numFmtId="0" fontId="4" fillId="0" borderId="34" xfId="8" applyFill="1" applyBorder="1" applyAlignment="1">
      <alignment horizontal="center"/>
    </xf>
    <xf numFmtId="0" fontId="22" fillId="0" borderId="14" xfId="8" applyFont="1" applyFill="1" applyBorder="1" applyAlignment="1">
      <alignment vertical="center" wrapText="1"/>
    </xf>
    <xf numFmtId="3" fontId="22" fillId="0" borderId="14" xfId="8" applyNumberFormat="1" applyFont="1" applyFill="1" applyBorder="1" applyAlignment="1">
      <alignment vertical="center"/>
    </xf>
    <xf numFmtId="0" fontId="4" fillId="0" borderId="38" xfId="8" applyFill="1" applyBorder="1" applyAlignment="1">
      <alignment horizontal="center" vertical="center"/>
    </xf>
    <xf numFmtId="3" fontId="22" fillId="0" borderId="2" xfId="8" applyNumberFormat="1" applyFont="1" applyFill="1" applyBorder="1" applyAlignment="1">
      <alignment vertical="center"/>
    </xf>
    <xf numFmtId="0" fontId="4" fillId="0" borderId="0" xfId="8" applyFill="1" applyAlignment="1">
      <alignment vertical="center"/>
    </xf>
    <xf numFmtId="0" fontId="22" fillId="0" borderId="0" xfId="8" applyFont="1" applyFill="1" applyBorder="1" applyAlignment="1"/>
    <xf numFmtId="166" fontId="22" fillId="0" borderId="0" xfId="8" applyNumberFormat="1" applyFont="1" applyFill="1" applyBorder="1" applyAlignment="1">
      <alignment horizontal="center" vertical="center"/>
    </xf>
    <xf numFmtId="0" fontId="4" fillId="0" borderId="0" xfId="8" applyFill="1" applyBorder="1"/>
    <xf numFmtId="0" fontId="4" fillId="0" borderId="6" xfId="8" applyFill="1" applyBorder="1" applyAlignment="1">
      <alignment horizontal="left" vertical="center"/>
    </xf>
    <xf numFmtId="3" fontId="22" fillId="0" borderId="9" xfId="8" applyNumberFormat="1" applyFont="1" applyFill="1" applyBorder="1" applyAlignment="1">
      <alignment horizontal="right" vertical="center"/>
    </xf>
    <xf numFmtId="3" fontId="22" fillId="0" borderId="2" xfId="8" applyNumberFormat="1" applyFont="1" applyFill="1" applyBorder="1" applyAlignment="1">
      <alignment horizontal="right" vertical="center"/>
    </xf>
    <xf numFmtId="0" fontId="35" fillId="0" borderId="2" xfId="8" applyFont="1" applyFill="1" applyBorder="1" applyAlignment="1">
      <alignment horizontal="center" vertical="center"/>
    </xf>
    <xf numFmtId="0" fontId="4" fillId="0" borderId="12" xfId="8" applyFill="1" applyBorder="1" applyAlignment="1">
      <alignment horizontal="left" vertical="center"/>
    </xf>
    <xf numFmtId="0" fontId="4" fillId="0" borderId="0" xfId="8" applyFill="1" applyBorder="1" applyAlignment="1">
      <alignment horizontal="center"/>
    </xf>
    <xf numFmtId="0" fontId="4" fillId="0" borderId="53" xfId="8" applyFill="1" applyBorder="1" applyAlignment="1">
      <alignment horizontal="center"/>
    </xf>
    <xf numFmtId="1" fontId="78" fillId="0" borderId="0" xfId="8" applyNumberFormat="1" applyFont="1" applyFill="1" applyBorder="1" applyAlignment="1">
      <alignment horizontal="left"/>
    </xf>
    <xf numFmtId="1" fontId="78" fillId="0" borderId="0" xfId="8" applyNumberFormat="1" applyFont="1" applyFill="1" applyBorder="1" applyAlignment="1">
      <alignment horizontal="center"/>
    </xf>
    <xf numFmtId="168" fontId="78" fillId="0" borderId="0" xfId="8" applyNumberFormat="1" applyFont="1" applyFill="1" applyBorder="1" applyAlignment="1">
      <alignment horizontal="center"/>
    </xf>
    <xf numFmtId="0" fontId="78" fillId="0" borderId="0" xfId="8" applyFont="1" applyFill="1" applyBorder="1"/>
    <xf numFmtId="3" fontId="51" fillId="0" borderId="0" xfId="8" applyNumberFormat="1" applyFont="1" applyFill="1"/>
    <xf numFmtId="166" fontId="6" fillId="0" borderId="0" xfId="8" applyNumberFormat="1" applyFont="1" applyFill="1" applyBorder="1" applyAlignment="1">
      <alignment horizontal="right"/>
    </xf>
    <xf numFmtId="4" fontId="51" fillId="0" borderId="0" xfId="8" applyNumberFormat="1" applyFont="1" applyFill="1"/>
    <xf numFmtId="0" fontId="53" fillId="0" borderId="0" xfId="8" applyFont="1" applyFill="1"/>
    <xf numFmtId="4" fontId="53" fillId="0" borderId="0" xfId="8" applyNumberFormat="1" applyFont="1" applyFill="1"/>
    <xf numFmtId="0" fontId="53" fillId="0" borderId="0" xfId="8" applyFont="1" applyFill="1" applyAlignment="1">
      <alignment horizontal="left"/>
    </xf>
    <xf numFmtId="166" fontId="53" fillId="0" borderId="0" xfId="8" applyNumberFormat="1" applyFont="1" applyFill="1" applyAlignment="1">
      <alignment horizontal="right"/>
    </xf>
    <xf numFmtId="166" fontId="17" fillId="0" borderId="10" xfId="8" applyNumberFormat="1" applyFont="1" applyFill="1" applyBorder="1" applyAlignment="1">
      <alignment horizontal="right" shrinkToFit="1"/>
    </xf>
    <xf numFmtId="0" fontId="79" fillId="0" borderId="0" xfId="8" applyFont="1" applyFill="1"/>
    <xf numFmtId="3" fontId="79" fillId="0" borderId="0" xfId="8" applyNumberFormat="1" applyFont="1" applyFill="1"/>
    <xf numFmtId="0" fontId="39" fillId="0" borderId="1" xfId="8" applyFont="1" applyFill="1" applyBorder="1" applyAlignment="1"/>
    <xf numFmtId="0" fontId="4" fillId="0" borderId="1" xfId="8" applyFill="1" applyBorder="1" applyAlignment="1"/>
    <xf numFmtId="0" fontId="39" fillId="0" borderId="0" xfId="8" applyFont="1" applyFill="1" applyAlignment="1">
      <alignment horizontal="right"/>
    </xf>
    <xf numFmtId="1" fontId="35" fillId="0" borderId="37" xfId="8" applyNumberFormat="1" applyFont="1" applyFill="1" applyBorder="1" applyAlignment="1">
      <alignment horizontal="center" vertical="center" wrapText="1"/>
    </xf>
    <xf numFmtId="0" fontId="4" fillId="0" borderId="0" xfId="8" applyFont="1" applyFill="1" applyAlignment="1">
      <alignment vertical="center"/>
    </xf>
    <xf numFmtId="167" fontId="18" fillId="0" borderId="0" xfId="8" applyNumberFormat="1" applyFont="1" applyFill="1" applyBorder="1" applyAlignment="1">
      <alignment horizontal="right"/>
    </xf>
    <xf numFmtId="4" fontId="51" fillId="0" borderId="0" xfId="8" applyNumberFormat="1" applyFont="1" applyFill="1" applyAlignment="1">
      <alignment vertical="center"/>
    </xf>
    <xf numFmtId="4" fontId="53" fillId="0" borderId="0" xfId="8" applyNumberFormat="1" applyFont="1" applyFill="1" applyAlignment="1">
      <alignment vertical="center"/>
    </xf>
    <xf numFmtId="167" fontId="12" fillId="0" borderId="0" xfId="8" applyNumberFormat="1" applyFont="1" applyFill="1" applyBorder="1" applyAlignment="1">
      <alignment horizontal="right"/>
    </xf>
    <xf numFmtId="167" fontId="14" fillId="0" borderId="0" xfId="8" applyNumberFormat="1" applyFont="1" applyFill="1" applyBorder="1" applyAlignment="1">
      <alignment horizontal="right"/>
    </xf>
    <xf numFmtId="3" fontId="22" fillId="0" borderId="15" xfId="8" applyNumberFormat="1" applyFont="1" applyFill="1" applyBorder="1" applyAlignment="1">
      <alignment vertical="center"/>
    </xf>
    <xf numFmtId="0" fontId="22" fillId="0" borderId="2" xfId="8" applyFont="1" applyFill="1" applyBorder="1"/>
    <xf numFmtId="169" fontId="4" fillId="0" borderId="2" xfId="8" applyNumberFormat="1" applyFill="1" applyBorder="1" applyAlignment="1">
      <alignment horizontal="center"/>
    </xf>
    <xf numFmtId="3" fontId="22" fillId="0" borderId="46" xfId="8" applyNumberFormat="1" applyFont="1" applyFill="1" applyBorder="1" applyAlignment="1">
      <alignment vertical="center"/>
    </xf>
    <xf numFmtId="0" fontId="4" fillId="0" borderId="12" xfId="8" applyFill="1" applyBorder="1" applyAlignment="1">
      <alignment horizontal="center"/>
    </xf>
    <xf numFmtId="3" fontId="4" fillId="0" borderId="0" xfId="8" applyNumberFormat="1" applyFill="1" applyBorder="1" applyAlignment="1">
      <alignment horizontal="center" vertical="center"/>
    </xf>
    <xf numFmtId="4" fontId="4" fillId="0" borderId="0" xfId="8" applyNumberFormat="1" applyFill="1" applyAlignment="1">
      <alignment horizontal="right"/>
    </xf>
    <xf numFmtId="0" fontId="28" fillId="0" borderId="0" xfId="8" applyFont="1" applyFill="1" applyBorder="1" applyAlignment="1">
      <alignment horizontal="center" vertical="center"/>
    </xf>
    <xf numFmtId="4" fontId="28" fillId="0" borderId="0" xfId="8" applyNumberFormat="1" applyFont="1" applyFill="1" applyBorder="1" applyAlignment="1">
      <alignment horizontal="center" vertical="center" wrapText="1"/>
    </xf>
    <xf numFmtId="0" fontId="28" fillId="0" borderId="0" xfId="8" applyFont="1" applyFill="1" applyBorder="1" applyAlignment="1">
      <alignment vertical="center"/>
    </xf>
    <xf numFmtId="0" fontId="4" fillId="0" borderId="6" xfId="8" applyFill="1" applyBorder="1" applyAlignment="1">
      <alignment horizontal="center" vertical="center"/>
    </xf>
    <xf numFmtId="0" fontId="4" fillId="0" borderId="17" xfId="8" applyFill="1" applyBorder="1" applyAlignment="1">
      <alignment horizontal="center"/>
    </xf>
    <xf numFmtId="0" fontId="51" fillId="0" borderId="0" xfId="8" applyFont="1" applyFill="1"/>
    <xf numFmtId="0" fontId="4" fillId="0" borderId="0" xfId="8" applyFill="1" applyAlignment="1">
      <alignment horizontal="left"/>
    </xf>
    <xf numFmtId="3" fontId="4" fillId="0" borderId="1" xfId="8" applyNumberFormat="1" applyFont="1" applyFill="1" applyBorder="1" applyAlignment="1">
      <alignment horizontal="right"/>
    </xf>
    <xf numFmtId="3" fontId="35" fillId="0" borderId="24" xfId="8" applyNumberFormat="1" applyFont="1" applyFill="1" applyBorder="1" applyAlignment="1">
      <alignment horizontal="center" vertical="center"/>
    </xf>
    <xf numFmtId="0" fontId="4" fillId="0" borderId="2" xfId="8" applyFill="1" applyBorder="1" applyAlignment="1">
      <alignment horizontal="center" vertical="center"/>
    </xf>
    <xf numFmtId="171" fontId="4" fillId="0" borderId="2" xfId="8" applyNumberFormat="1" applyFill="1" applyBorder="1" applyAlignment="1">
      <alignment horizontal="center" vertical="center"/>
    </xf>
    <xf numFmtId="0" fontId="4" fillId="0" borderId="2" xfId="8" applyFill="1" applyBorder="1" applyAlignment="1">
      <alignment horizontal="center" vertical="center" wrapText="1"/>
    </xf>
    <xf numFmtId="171" fontId="4" fillId="0" borderId="2" xfId="8" applyNumberFormat="1" applyFill="1" applyBorder="1" applyAlignment="1">
      <alignment horizontal="center" vertical="center" wrapText="1"/>
    </xf>
    <xf numFmtId="0" fontId="4" fillId="0" borderId="0" xfId="8" applyFill="1" applyAlignment="1">
      <alignment vertical="center" wrapText="1"/>
    </xf>
    <xf numFmtId="3" fontId="22" fillId="0" borderId="0" xfId="8" applyNumberFormat="1" applyFont="1" applyFill="1" applyBorder="1" applyAlignment="1">
      <alignment vertical="center"/>
    </xf>
    <xf numFmtId="0" fontId="22" fillId="0" borderId="2" xfId="8" applyFont="1" applyFill="1" applyBorder="1" applyAlignment="1">
      <alignment vertical="justify" wrapText="1"/>
    </xf>
    <xf numFmtId="4" fontId="22" fillId="0" borderId="0" xfId="8" applyNumberFormat="1" applyFont="1" applyFill="1"/>
    <xf numFmtId="0" fontId="4" fillId="0" borderId="34" xfId="8" applyFill="1" applyBorder="1"/>
    <xf numFmtId="4" fontId="4" fillId="0" borderId="34" xfId="8" applyNumberFormat="1" applyFill="1" applyBorder="1"/>
    <xf numFmtId="4" fontId="4" fillId="0" borderId="0" xfId="8" applyNumberFormat="1" applyFill="1" applyBorder="1"/>
    <xf numFmtId="0" fontId="22" fillId="0" borderId="17" xfId="8" applyFont="1" applyFill="1" applyBorder="1" applyAlignment="1">
      <alignment vertical="center" wrapText="1"/>
    </xf>
    <xf numFmtId="0" fontId="4" fillId="0" borderId="50" xfId="8" applyFill="1" applyBorder="1" applyAlignment="1">
      <alignment horizontal="center" vertical="center"/>
    </xf>
    <xf numFmtId="0" fontId="4" fillId="0" borderId="14" xfId="8" applyFill="1" applyBorder="1" applyAlignment="1">
      <alignment horizontal="center" vertical="center"/>
    </xf>
    <xf numFmtId="0" fontId="22" fillId="0" borderId="2" xfId="8" applyFont="1" applyFill="1" applyBorder="1" applyAlignment="1">
      <alignment wrapText="1"/>
    </xf>
    <xf numFmtId="0" fontId="74" fillId="0" borderId="0" xfId="8" applyFont="1" applyAlignment="1">
      <alignment horizontal="left"/>
    </xf>
    <xf numFmtId="0" fontId="28" fillId="0" borderId="4" xfId="8" applyFont="1" applyBorder="1" applyAlignment="1">
      <alignment horizontal="center" vertical="center"/>
    </xf>
    <xf numFmtId="0" fontId="28" fillId="0" borderId="56" xfId="8" applyFont="1" applyBorder="1" applyAlignment="1">
      <alignment horizontal="center" vertical="center"/>
    </xf>
    <xf numFmtId="0" fontId="28" fillId="0" borderId="56" xfId="8" applyFont="1" applyBorder="1" applyAlignment="1">
      <alignment vertical="center"/>
    </xf>
    <xf numFmtId="4" fontId="28" fillId="0" borderId="56" xfId="8" applyNumberFormat="1" applyFont="1" applyBorder="1" applyAlignment="1">
      <alignment horizontal="center" vertical="center" wrapText="1"/>
    </xf>
    <xf numFmtId="4" fontId="28" fillId="0" borderId="8" xfId="8" applyNumberFormat="1" applyFont="1" applyBorder="1" applyAlignment="1">
      <alignment horizontal="center" vertical="center" wrapText="1"/>
    </xf>
    <xf numFmtId="3" fontId="22" fillId="0" borderId="17" xfId="8" applyNumberFormat="1" applyFont="1" applyBorder="1" applyAlignment="1">
      <alignment vertical="center"/>
    </xf>
    <xf numFmtId="3" fontId="22" fillId="0" borderId="56" xfId="8" applyNumberFormat="1" applyFont="1" applyBorder="1"/>
    <xf numFmtId="166" fontId="22" fillId="0" borderId="22" xfId="8" applyNumberFormat="1" applyFont="1" applyBorder="1" applyAlignment="1">
      <alignment horizontal="center" vertical="center"/>
    </xf>
    <xf numFmtId="0" fontId="4" fillId="0" borderId="12" xfId="8" applyFill="1" applyBorder="1" applyAlignment="1">
      <alignment horizontal="center" vertical="center"/>
    </xf>
    <xf numFmtId="0" fontId="4" fillId="0" borderId="15" xfId="8" applyFill="1" applyBorder="1" applyAlignment="1">
      <alignment horizontal="center"/>
    </xf>
    <xf numFmtId="4" fontId="22" fillId="0" borderId="0" xfId="8" applyNumberFormat="1" applyFont="1" applyFill="1" applyBorder="1"/>
    <xf numFmtId="49" fontId="4" fillId="0" borderId="2" xfId="8" applyNumberFormat="1" applyFont="1" applyFill="1" applyBorder="1" applyAlignment="1">
      <alignment horizontal="center" vertical="center"/>
    </xf>
    <xf numFmtId="49" fontId="4" fillId="0" borderId="2" xfId="8" applyNumberFormat="1" applyFill="1" applyBorder="1" applyAlignment="1">
      <alignment horizontal="center" vertical="center"/>
    </xf>
    <xf numFmtId="49" fontId="4" fillId="0" borderId="6" xfId="8" applyNumberFormat="1" applyFill="1" applyBorder="1" applyAlignment="1">
      <alignment horizontal="center" vertical="center"/>
    </xf>
    <xf numFmtId="49" fontId="4" fillId="0" borderId="2" xfId="8" applyNumberFormat="1" applyFill="1" applyBorder="1" applyAlignment="1">
      <alignment horizontal="center"/>
    </xf>
    <xf numFmtId="166" fontId="22" fillId="0" borderId="27" xfId="8" applyNumberFormat="1" applyFont="1" applyFill="1" applyBorder="1" applyAlignment="1">
      <alignment horizontal="center" vertical="center"/>
    </xf>
    <xf numFmtId="4" fontId="4" fillId="0" borderId="0" xfId="8" applyNumberFormat="1" applyFont="1" applyFill="1"/>
    <xf numFmtId="4" fontId="4" fillId="0" borderId="0" xfId="8" applyNumberFormat="1" applyFont="1" applyFill="1" applyAlignment="1">
      <alignment horizontal="right"/>
    </xf>
    <xf numFmtId="0" fontId="22" fillId="0" borderId="2" xfId="8" applyFont="1" applyFill="1" applyBorder="1" applyAlignment="1">
      <alignment horizontal="left" vertical="center" wrapText="1"/>
    </xf>
    <xf numFmtId="0" fontId="28" fillId="0" borderId="0" xfId="8" applyFont="1" applyFill="1" applyAlignment="1">
      <alignment horizontal="center" vertical="center"/>
    </xf>
    <xf numFmtId="49" fontId="4" fillId="0" borderId="2" xfId="8" applyNumberFormat="1" applyFont="1" applyFill="1" applyBorder="1" applyAlignment="1">
      <alignment horizontal="center"/>
    </xf>
    <xf numFmtId="0" fontId="4" fillId="0" borderId="2" xfId="8" applyNumberFormat="1" applyFill="1" applyBorder="1" applyAlignment="1">
      <alignment horizontal="center" vertical="center"/>
    </xf>
    <xf numFmtId="0" fontId="39" fillId="0" borderId="0" xfId="8" applyFont="1" applyFill="1" applyAlignment="1">
      <alignment horizontal="left" wrapText="1"/>
    </xf>
    <xf numFmtId="171" fontId="4" fillId="0" borderId="14" xfId="8" applyNumberFormat="1" applyFill="1" applyBorder="1" applyAlignment="1">
      <alignment horizontal="center" vertical="center"/>
    </xf>
    <xf numFmtId="0" fontId="74" fillId="0" borderId="0" xfId="8" applyFont="1" applyFill="1" applyAlignment="1"/>
    <xf numFmtId="0" fontId="22" fillId="0" borderId="0" xfId="8" applyFont="1" applyFill="1" applyAlignment="1"/>
    <xf numFmtId="0" fontId="24" fillId="0" borderId="0" xfId="8" applyFont="1" applyFill="1" applyAlignment="1">
      <alignment horizontal="center"/>
    </xf>
    <xf numFmtId="0" fontId="74" fillId="4" borderId="0" xfId="8" applyFont="1" applyFill="1" applyAlignment="1">
      <alignment horizontal="left"/>
    </xf>
    <xf numFmtId="1" fontId="8" fillId="4" borderId="1" xfId="8" applyNumberFormat="1" applyFont="1" applyFill="1" applyBorder="1" applyAlignment="1">
      <alignment horizontal="left"/>
    </xf>
    <xf numFmtId="0" fontId="19" fillId="4" borderId="1" xfId="8" applyFont="1" applyFill="1" applyBorder="1" applyAlignment="1">
      <alignment horizontal="center"/>
    </xf>
    <xf numFmtId="168" fontId="21" fillId="4" borderId="1" xfId="8" applyNumberFormat="1" applyFont="1" applyFill="1" applyBorder="1" applyAlignment="1">
      <alignment horizontal="center"/>
    </xf>
    <xf numFmtId="3" fontId="4" fillId="4" borderId="1" xfId="8" applyNumberFormat="1" applyFont="1" applyFill="1" applyBorder="1"/>
    <xf numFmtId="3" fontId="8" fillId="4" borderId="1" xfId="8" applyNumberFormat="1" applyFont="1" applyFill="1" applyBorder="1"/>
    <xf numFmtId="3" fontId="4" fillId="4" borderId="1" xfId="8" applyNumberFormat="1" applyFont="1" applyFill="1" applyBorder="1" applyAlignment="1">
      <alignment horizontal="right"/>
    </xf>
    <xf numFmtId="0" fontId="4" fillId="4" borderId="0" xfId="8" applyFill="1"/>
    <xf numFmtId="0" fontId="51" fillId="4" borderId="0" xfId="8" applyFont="1" applyFill="1" applyAlignment="1"/>
    <xf numFmtId="0" fontId="4" fillId="4" borderId="0" xfId="8" applyFill="1" applyAlignment="1"/>
    <xf numFmtId="0" fontId="39" fillId="4" borderId="0" xfId="8" applyFont="1" applyFill="1" applyAlignment="1">
      <alignment horizontal="right"/>
    </xf>
    <xf numFmtId="1" fontId="12" fillId="4" borderId="0" xfId="8" applyNumberFormat="1" applyFont="1" applyFill="1" applyBorder="1" applyAlignment="1">
      <alignment horizontal="left"/>
    </xf>
    <xf numFmtId="168" fontId="24" fillId="4" borderId="0" xfId="8" applyNumberFormat="1" applyFont="1" applyFill="1"/>
    <xf numFmtId="0" fontId="39" fillId="4" borderId="0" xfId="8" applyFont="1" applyFill="1" applyAlignment="1"/>
    <xf numFmtId="0" fontId="4" fillId="4" borderId="0" xfId="8" applyFill="1" applyAlignment="1">
      <alignment horizontal="center"/>
    </xf>
    <xf numFmtId="4" fontId="4" fillId="4" borderId="0" xfId="8" applyNumberFormat="1" applyFill="1"/>
    <xf numFmtId="4" fontId="4" fillId="4" borderId="0" xfId="8" applyNumberFormat="1" applyFill="1" applyAlignment="1">
      <alignment horizontal="right"/>
    </xf>
    <xf numFmtId="0" fontId="28" fillId="4" borderId="4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4" fontId="28" fillId="4" borderId="5" xfId="8" applyNumberFormat="1" applyFont="1" applyFill="1" applyBorder="1" applyAlignment="1">
      <alignment horizontal="center" vertical="center" wrapText="1"/>
    </xf>
    <xf numFmtId="4" fontId="28" fillId="4" borderId="37" xfId="8" applyNumberFormat="1" applyFont="1" applyFill="1" applyBorder="1" applyAlignment="1">
      <alignment horizontal="center" vertical="center" wrapText="1"/>
    </xf>
    <xf numFmtId="3" fontId="4" fillId="4" borderId="24" xfId="8" applyNumberFormat="1" applyFill="1" applyBorder="1" applyAlignment="1">
      <alignment horizontal="center" vertical="center"/>
    </xf>
    <xf numFmtId="0" fontId="35" fillId="4" borderId="4" xfId="8" applyFont="1" applyFill="1" applyBorder="1" applyAlignment="1">
      <alignment horizontal="center" vertical="center"/>
    </xf>
    <xf numFmtId="0" fontId="35" fillId="4" borderId="5" xfId="8" applyFont="1" applyFill="1" applyBorder="1" applyAlignment="1">
      <alignment horizontal="center" vertical="center"/>
    </xf>
    <xf numFmtId="1" fontId="35" fillId="4" borderId="5" xfId="8" applyNumberFormat="1" applyFont="1" applyFill="1" applyBorder="1" applyAlignment="1">
      <alignment horizontal="center" vertical="center" wrapText="1"/>
    </xf>
    <xf numFmtId="1" fontId="35" fillId="4" borderId="37" xfId="8" applyNumberFormat="1" applyFont="1" applyFill="1" applyBorder="1" applyAlignment="1">
      <alignment horizontal="center" vertical="center" wrapText="1"/>
    </xf>
    <xf numFmtId="3" fontId="35" fillId="4" borderId="24" xfId="8" applyNumberFormat="1" applyFont="1" applyFill="1" applyBorder="1" applyAlignment="1">
      <alignment horizontal="center" vertical="center"/>
    </xf>
    <xf numFmtId="0" fontId="4" fillId="4" borderId="38" xfId="8" applyFill="1" applyBorder="1" applyAlignment="1">
      <alignment horizontal="center" vertical="center"/>
    </xf>
    <xf numFmtId="0" fontId="4" fillId="4" borderId="9" xfId="8" applyFill="1" applyBorder="1" applyAlignment="1">
      <alignment horizontal="center" vertical="center"/>
    </xf>
    <xf numFmtId="0" fontId="22" fillId="4" borderId="9" xfId="8" applyFont="1" applyFill="1" applyBorder="1" applyAlignment="1">
      <alignment vertical="center" wrapText="1"/>
    </xf>
    <xf numFmtId="3" fontId="22" fillId="4" borderId="9" xfId="8" applyNumberFormat="1" applyFont="1" applyFill="1" applyBorder="1" applyAlignment="1">
      <alignment vertical="center"/>
    </xf>
    <xf numFmtId="166" fontId="22" fillId="4" borderId="23" xfId="8" applyNumberFormat="1" applyFont="1" applyFill="1" applyBorder="1" applyAlignment="1">
      <alignment horizontal="center" vertical="center"/>
    </xf>
    <xf numFmtId="0" fontId="4" fillId="4" borderId="6" xfId="8" applyFill="1" applyBorder="1" applyAlignment="1">
      <alignment horizontal="center" vertical="center"/>
    </xf>
    <xf numFmtId="0" fontId="4" fillId="4" borderId="2" xfId="8" applyFill="1" applyBorder="1" applyAlignment="1">
      <alignment horizontal="center" vertical="center"/>
    </xf>
    <xf numFmtId="0" fontId="22" fillId="4" borderId="2" xfId="8" applyFont="1" applyFill="1" applyBorder="1" applyAlignment="1">
      <alignment vertical="center" wrapText="1"/>
    </xf>
    <xf numFmtId="3" fontId="22" fillId="4" borderId="2" xfId="8" applyNumberFormat="1" applyFont="1" applyFill="1" applyBorder="1" applyAlignment="1">
      <alignment vertical="center"/>
    </xf>
    <xf numFmtId="166" fontId="22" fillId="4" borderId="21" xfId="8" applyNumberFormat="1" applyFont="1" applyFill="1" applyBorder="1" applyAlignment="1">
      <alignment horizontal="center" vertical="center"/>
    </xf>
    <xf numFmtId="171" fontId="4" fillId="4" borderId="2" xfId="8" applyNumberFormat="1" applyFill="1" applyBorder="1" applyAlignment="1">
      <alignment horizontal="center" vertical="center" wrapText="1"/>
    </xf>
    <xf numFmtId="166" fontId="22" fillId="4" borderId="42" xfId="8" applyNumberFormat="1" applyFont="1" applyFill="1" applyBorder="1" applyAlignment="1">
      <alignment horizontal="center" vertical="center"/>
    </xf>
    <xf numFmtId="3" fontId="22" fillId="4" borderId="5" xfId="8" applyNumberFormat="1" applyFont="1" applyFill="1" applyBorder="1"/>
    <xf numFmtId="166" fontId="22" fillId="4" borderId="24" xfId="8" applyNumberFormat="1" applyFont="1" applyFill="1" applyBorder="1" applyAlignment="1">
      <alignment horizontal="center" vertical="center"/>
    </xf>
    <xf numFmtId="166" fontId="35" fillId="4" borderId="24" xfId="8" applyNumberFormat="1" applyFont="1" applyFill="1" applyBorder="1" applyAlignment="1">
      <alignment horizontal="center" vertical="center"/>
    </xf>
    <xf numFmtId="3" fontId="22" fillId="4" borderId="46" xfId="8" applyNumberFormat="1" applyFont="1" applyFill="1" applyBorder="1" applyAlignment="1">
      <alignment vertical="center"/>
    </xf>
    <xf numFmtId="3" fontId="22" fillId="4" borderId="15" xfId="8" applyNumberFormat="1" applyFont="1" applyFill="1" applyBorder="1" applyAlignment="1">
      <alignment vertical="center"/>
    </xf>
    <xf numFmtId="0" fontId="22" fillId="4" borderId="7" xfId="8" applyFont="1" applyFill="1" applyBorder="1" applyAlignment="1"/>
    <xf numFmtId="0" fontId="22" fillId="4" borderId="8" xfId="8" applyFont="1" applyFill="1" applyBorder="1" applyAlignment="1"/>
    <xf numFmtId="0" fontId="22" fillId="4" borderId="56" xfId="8" applyFont="1" applyFill="1" applyBorder="1" applyAlignment="1"/>
    <xf numFmtId="0" fontId="4" fillId="4" borderId="12" xfId="8" applyFill="1" applyBorder="1" applyAlignment="1">
      <alignment horizontal="center" vertical="center"/>
    </xf>
    <xf numFmtId="0" fontId="4" fillId="4" borderId="6" xfId="8" applyFill="1" applyBorder="1" applyAlignment="1">
      <alignment horizontal="center"/>
    </xf>
    <xf numFmtId="0" fontId="4" fillId="4" borderId="2" xfId="8" applyFill="1" applyBorder="1" applyAlignment="1">
      <alignment horizontal="center"/>
    </xf>
    <xf numFmtId="0" fontId="22" fillId="4" borderId="2" xfId="8" applyFont="1" applyFill="1" applyBorder="1"/>
    <xf numFmtId="0" fontId="22" fillId="4" borderId="17" xfId="8" applyFont="1" applyFill="1" applyBorder="1"/>
    <xf numFmtId="0" fontId="4" fillId="4" borderId="50" xfId="8" applyFill="1" applyBorder="1" applyAlignment="1">
      <alignment horizontal="center"/>
    </xf>
    <xf numFmtId="0" fontId="4" fillId="4" borderId="14" xfId="8" applyFill="1" applyBorder="1" applyAlignment="1">
      <alignment horizontal="center"/>
    </xf>
    <xf numFmtId="0" fontId="22" fillId="4" borderId="2" xfId="8" applyFont="1" applyFill="1" applyBorder="1" applyAlignment="1">
      <alignment wrapText="1"/>
    </xf>
    <xf numFmtId="1" fontId="78" fillId="4" borderId="0" xfId="8" applyNumberFormat="1" applyFont="1" applyFill="1" applyBorder="1" applyAlignment="1">
      <alignment horizontal="left"/>
    </xf>
    <xf numFmtId="1" fontId="78" fillId="4" borderId="0" xfId="8" applyNumberFormat="1" applyFont="1" applyFill="1" applyBorder="1" applyAlignment="1">
      <alignment horizontal="center"/>
    </xf>
    <xf numFmtId="168" fontId="78" fillId="4" borderId="0" xfId="8" applyNumberFormat="1" applyFont="1" applyFill="1" applyBorder="1" applyAlignment="1">
      <alignment horizontal="center"/>
    </xf>
    <xf numFmtId="0" fontId="78" fillId="4" borderId="0" xfId="8" applyFont="1" applyFill="1" applyBorder="1"/>
    <xf numFmtId="3" fontId="51" fillId="4" borderId="0" xfId="8" applyNumberFormat="1" applyFont="1" applyFill="1"/>
    <xf numFmtId="167" fontId="14" fillId="4" borderId="0" xfId="8" applyNumberFormat="1" applyFont="1" applyFill="1" applyBorder="1" applyAlignment="1">
      <alignment horizontal="right"/>
    </xf>
    <xf numFmtId="4" fontId="51" fillId="4" borderId="0" xfId="8" applyNumberFormat="1" applyFont="1" applyFill="1"/>
    <xf numFmtId="0" fontId="66" fillId="4" borderId="0" xfId="8" applyFont="1" applyFill="1"/>
    <xf numFmtId="1" fontId="53" fillId="4" borderId="0" xfId="8" applyNumberFormat="1" applyFont="1" applyFill="1" applyAlignment="1">
      <alignment horizontal="center"/>
    </xf>
    <xf numFmtId="168" fontId="53" fillId="4" borderId="0" xfId="8" applyNumberFormat="1" applyFont="1" applyFill="1" applyAlignment="1">
      <alignment horizontal="center"/>
    </xf>
    <xf numFmtId="0" fontId="53" fillId="4" borderId="0" xfId="8" applyFont="1" applyFill="1"/>
    <xf numFmtId="3" fontId="53" fillId="4" borderId="0" xfId="8" applyNumberFormat="1" applyFont="1" applyFill="1"/>
    <xf numFmtId="167" fontId="12" fillId="4" borderId="0" xfId="8" applyNumberFormat="1" applyFont="1" applyFill="1" applyBorder="1" applyAlignment="1">
      <alignment horizontal="right"/>
    </xf>
    <xf numFmtId="4" fontId="53" fillId="4" borderId="0" xfId="8" applyNumberFormat="1" applyFont="1" applyFill="1"/>
    <xf numFmtId="1" fontId="53" fillId="4" borderId="0" xfId="8" applyNumberFormat="1" applyFont="1" applyFill="1" applyAlignment="1">
      <alignment horizontal="left"/>
    </xf>
    <xf numFmtId="0" fontId="53" fillId="4" borderId="0" xfId="8" applyFont="1" applyFill="1" applyAlignment="1">
      <alignment horizontal="left"/>
    </xf>
    <xf numFmtId="3" fontId="53" fillId="4" borderId="0" xfId="8" applyNumberFormat="1" applyFont="1" applyFill="1" applyAlignment="1">
      <alignment horizontal="right"/>
    </xf>
    <xf numFmtId="3" fontId="31" fillId="4" borderId="10" xfId="8" applyNumberFormat="1" applyFont="1" applyFill="1" applyBorder="1"/>
    <xf numFmtId="167" fontId="31" fillId="4" borderId="10" xfId="8" applyNumberFormat="1" applyFont="1" applyFill="1" applyBorder="1" applyAlignment="1">
      <alignment horizontal="right" shrinkToFit="1"/>
    </xf>
    <xf numFmtId="0" fontId="22" fillId="4" borderId="0" xfId="8" applyFont="1" applyFill="1" applyBorder="1" applyAlignment="1">
      <alignment horizontal="left"/>
    </xf>
    <xf numFmtId="3" fontId="22" fillId="4" borderId="0" xfId="8" applyNumberFormat="1" applyFont="1" applyFill="1" applyBorder="1"/>
    <xf numFmtId="166" fontId="22" fillId="4" borderId="0" xfId="8" applyNumberFormat="1" applyFont="1" applyFill="1" applyBorder="1" applyAlignment="1">
      <alignment horizontal="center" vertical="center"/>
    </xf>
    <xf numFmtId="0" fontId="22" fillId="4" borderId="2" xfId="8" applyFont="1" applyFill="1" applyBorder="1" applyAlignment="1">
      <alignment vertical="justify" wrapText="1"/>
    </xf>
    <xf numFmtId="0" fontId="4" fillId="4" borderId="12" xfId="8" applyFill="1" applyBorder="1" applyAlignment="1">
      <alignment horizontal="center"/>
    </xf>
    <xf numFmtId="49" fontId="4" fillId="4" borderId="2" xfId="8" applyNumberFormat="1" applyFill="1" applyBorder="1" applyAlignment="1">
      <alignment horizontal="center" vertical="center"/>
    </xf>
    <xf numFmtId="3" fontId="22" fillId="4" borderId="14" xfId="8" applyNumberFormat="1" applyFont="1" applyFill="1" applyBorder="1" applyAlignment="1">
      <alignment vertical="center"/>
    </xf>
    <xf numFmtId="3" fontId="4" fillId="4" borderId="0" xfId="8" applyNumberFormat="1" applyFill="1" applyBorder="1" applyAlignment="1">
      <alignment horizontal="center" vertical="center"/>
    </xf>
    <xf numFmtId="0" fontId="22" fillId="4" borderId="0" xfId="8" applyFont="1" applyFill="1" applyAlignment="1"/>
    <xf numFmtId="0" fontId="24" fillId="4" borderId="0" xfId="8" applyFont="1" applyFill="1" applyAlignment="1">
      <alignment horizontal="center"/>
    </xf>
    <xf numFmtId="0" fontId="28" fillId="4" borderId="0" xfId="8" applyFont="1" applyFill="1" applyAlignment="1">
      <alignment vertical="center"/>
    </xf>
    <xf numFmtId="171" fontId="4" fillId="4" borderId="2" xfId="8" applyNumberFormat="1" applyFill="1" applyBorder="1" applyAlignment="1">
      <alignment horizontal="center" vertical="center"/>
    </xf>
    <xf numFmtId="0" fontId="4" fillId="4" borderId="0" xfId="8" applyFill="1" applyAlignment="1">
      <alignment vertical="center" wrapText="1"/>
    </xf>
    <xf numFmtId="0" fontId="4" fillId="4" borderId="2" xfId="8" applyFill="1" applyBorder="1" applyAlignment="1">
      <alignment horizontal="center" vertical="center" wrapText="1"/>
    </xf>
    <xf numFmtId="0" fontId="4" fillId="4" borderId="0" xfId="8" applyFill="1" applyAlignment="1">
      <alignment vertical="center"/>
    </xf>
    <xf numFmtId="4" fontId="22" fillId="4" borderId="0" xfId="8" applyNumberFormat="1" applyFont="1" applyFill="1"/>
    <xf numFmtId="0" fontId="22" fillId="4" borderId="0" xfId="8" applyFont="1" applyFill="1"/>
    <xf numFmtId="0" fontId="4" fillId="4" borderId="34" xfId="8" applyFill="1" applyBorder="1" applyAlignment="1">
      <alignment horizontal="center"/>
    </xf>
    <xf numFmtId="0" fontId="4" fillId="4" borderId="34" xfId="8" applyFill="1" applyBorder="1"/>
    <xf numFmtId="4" fontId="4" fillId="4" borderId="34" xfId="8" applyNumberFormat="1" applyFill="1" applyBorder="1"/>
    <xf numFmtId="0" fontId="4" fillId="4" borderId="0" xfId="8" applyFill="1" applyBorder="1" applyAlignment="1">
      <alignment horizontal="center"/>
    </xf>
    <xf numFmtId="0" fontId="4" fillId="4" borderId="0" xfId="8" applyFill="1" applyBorder="1"/>
    <xf numFmtId="4" fontId="4" fillId="4" borderId="0" xfId="8" applyNumberFormat="1" applyFill="1" applyBorder="1"/>
    <xf numFmtId="0" fontId="19" fillId="4" borderId="0" xfId="8" applyFont="1" applyFill="1" applyBorder="1" applyAlignment="1">
      <alignment horizontal="center"/>
    </xf>
    <xf numFmtId="0" fontId="4" fillId="4" borderId="0" xfId="8" applyFont="1" applyFill="1"/>
    <xf numFmtId="1" fontId="8" fillId="4" borderId="0" xfId="8" applyNumberFormat="1" applyFont="1" applyFill="1" applyBorder="1" applyAlignment="1">
      <alignment horizontal="left"/>
    </xf>
    <xf numFmtId="0" fontId="4" fillId="4" borderId="0" xfId="8" applyFill="1" applyAlignment="1">
      <alignment horizontal="right"/>
    </xf>
    <xf numFmtId="0" fontId="22" fillId="4" borderId="2" xfId="8" applyFont="1" applyFill="1" applyBorder="1" applyAlignment="1">
      <alignment horizontal="left" vertical="center" wrapText="1"/>
    </xf>
    <xf numFmtId="3" fontId="22" fillId="4" borderId="2" xfId="8" applyNumberFormat="1" applyFont="1" applyFill="1" applyBorder="1" applyAlignment="1">
      <alignment horizontal="center" vertical="center"/>
    </xf>
    <xf numFmtId="0" fontId="4" fillId="4" borderId="0" xfId="8" applyFont="1" applyFill="1" applyAlignment="1">
      <alignment vertical="center"/>
    </xf>
    <xf numFmtId="167" fontId="18" fillId="4" borderId="0" xfId="8" applyNumberFormat="1" applyFont="1" applyFill="1" applyBorder="1" applyAlignment="1">
      <alignment horizontal="right"/>
    </xf>
    <xf numFmtId="4" fontId="51" fillId="4" borderId="0" xfId="8" applyNumberFormat="1" applyFont="1" applyFill="1" applyAlignment="1">
      <alignment vertical="center"/>
    </xf>
    <xf numFmtId="167" fontId="6" fillId="4" borderId="0" xfId="8" applyNumberFormat="1" applyFont="1" applyFill="1" applyBorder="1" applyAlignment="1">
      <alignment horizontal="right"/>
    </xf>
    <xf numFmtId="4" fontId="53" fillId="4" borderId="0" xfId="8" applyNumberFormat="1" applyFont="1" applyFill="1" applyAlignment="1">
      <alignment vertical="center"/>
    </xf>
    <xf numFmtId="167" fontId="17" fillId="4" borderId="10" xfId="8" applyNumberFormat="1" applyFont="1" applyFill="1" applyBorder="1" applyAlignment="1">
      <alignment horizontal="right" shrinkToFit="1"/>
    </xf>
    <xf numFmtId="3" fontId="14" fillId="4" borderId="0" xfId="0" applyNumberFormat="1" applyFont="1" applyFill="1" applyBorder="1"/>
    <xf numFmtId="0" fontId="98" fillId="0" borderId="0" xfId="0" applyFont="1" applyFill="1"/>
    <xf numFmtId="0" fontId="4" fillId="0" borderId="2" xfId="0" applyFont="1" applyBorder="1" applyAlignment="1">
      <alignment horizontal="left" vertical="center" wrapText="1"/>
    </xf>
    <xf numFmtId="4" fontId="99" fillId="0" borderId="0" xfId="0" applyNumberFormat="1" applyFont="1" applyFill="1"/>
    <xf numFmtId="3" fontId="22" fillId="0" borderId="0" xfId="0" applyNumberFormat="1" applyFont="1" applyFill="1" applyAlignment="1">
      <alignment vertical="center" wrapText="1"/>
    </xf>
    <xf numFmtId="0" fontId="98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3" fontId="98" fillId="0" borderId="0" xfId="0" applyNumberFormat="1" applyFont="1" applyFill="1"/>
    <xf numFmtId="4" fontId="99" fillId="0" borderId="0" xfId="0" applyNumberFormat="1" applyFont="1" applyFill="1" applyAlignment="1">
      <alignment vertical="center" wrapText="1"/>
    </xf>
    <xf numFmtId="4" fontId="98" fillId="0" borderId="0" xfId="0" applyNumberFormat="1" applyFont="1" applyFill="1"/>
    <xf numFmtId="4" fontId="101" fillId="0" borderId="0" xfId="0" applyNumberFormat="1" applyFont="1" applyFill="1"/>
    <xf numFmtId="1" fontId="14" fillId="0" borderId="2" xfId="0" applyNumberFormat="1" applyFont="1" applyFill="1" applyBorder="1" applyAlignment="1">
      <alignment horizontal="right"/>
    </xf>
    <xf numFmtId="0" fontId="4" fillId="0" borderId="17" xfId="0" applyFont="1" applyFill="1" applyBorder="1" applyAlignment="1">
      <alignment horizontal="center" vertical="center"/>
    </xf>
    <xf numFmtId="3" fontId="14" fillId="0" borderId="15" xfId="0" applyNumberFormat="1" applyFont="1" applyFill="1" applyBorder="1"/>
    <xf numFmtId="0" fontId="24" fillId="0" borderId="17" xfId="0" applyFont="1" applyBorder="1"/>
    <xf numFmtId="0" fontId="24" fillId="0" borderId="2" xfId="0" applyFont="1" applyBorder="1" applyAlignment="1">
      <alignment vertical="top"/>
    </xf>
    <xf numFmtId="0" fontId="12" fillId="3" borderId="2" xfId="0" applyFont="1" applyFill="1" applyBorder="1"/>
    <xf numFmtId="0" fontId="24" fillId="0" borderId="2" xfId="0" applyFont="1" applyBorder="1" applyAlignment="1"/>
    <xf numFmtId="3" fontId="12" fillId="0" borderId="12" xfId="0" applyNumberFormat="1" applyFont="1" applyFill="1" applyBorder="1"/>
    <xf numFmtId="3" fontId="22" fillId="4" borderId="2" xfId="8" applyNumberFormat="1" applyFont="1" applyFill="1" applyBorder="1" applyAlignment="1">
      <alignment horizontal="right" vertical="center"/>
    </xf>
    <xf numFmtId="171" fontId="4" fillId="4" borderId="0" xfId="8" applyNumberFormat="1" applyFill="1" applyBorder="1" applyAlignment="1">
      <alignment horizontal="center"/>
    </xf>
    <xf numFmtId="1" fontId="13" fillId="3" borderId="2" xfId="6" applyNumberFormat="1" applyFont="1" applyFill="1" applyBorder="1" applyAlignment="1">
      <alignment horizontal="center" vertical="center"/>
    </xf>
    <xf numFmtId="1" fontId="13" fillId="3" borderId="12" xfId="6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8" fontId="24" fillId="0" borderId="0" xfId="0" applyNumberFormat="1" applyFont="1" applyFill="1" applyAlignment="1">
      <alignment horizontal="left"/>
    </xf>
    <xf numFmtId="167" fontId="14" fillId="0" borderId="21" xfId="0" applyNumberFormat="1" applyFont="1" applyBorder="1" applyAlignment="1">
      <alignment horizontal="right"/>
    </xf>
    <xf numFmtId="0" fontId="4" fillId="0" borderId="0" xfId="8" applyFont="1" applyFill="1" applyAlignment="1">
      <alignment horizontal="right"/>
    </xf>
    <xf numFmtId="0" fontId="22" fillId="4" borderId="4" xfId="8" applyFont="1" applyFill="1" applyBorder="1" applyAlignment="1">
      <alignment horizontal="left"/>
    </xf>
    <xf numFmtId="0" fontId="22" fillId="4" borderId="5" xfId="8" applyFont="1" applyFill="1" applyBorder="1" applyAlignment="1">
      <alignment horizontal="left"/>
    </xf>
    <xf numFmtId="0" fontId="35" fillId="0" borderId="6" xfId="8" applyFont="1" applyFill="1" applyBorder="1" applyAlignment="1">
      <alignment horizontal="center" vertical="center"/>
    </xf>
    <xf numFmtId="1" fontId="35" fillId="0" borderId="2" xfId="8" applyNumberFormat="1" applyFont="1" applyFill="1" applyBorder="1" applyAlignment="1">
      <alignment horizontal="center" vertical="center" wrapText="1"/>
    </xf>
    <xf numFmtId="1" fontId="35" fillId="0" borderId="15" xfId="8" applyNumberFormat="1" applyFont="1" applyFill="1" applyBorder="1" applyAlignment="1">
      <alignment horizontal="center" vertical="center" wrapText="1"/>
    </xf>
    <xf numFmtId="3" fontId="35" fillId="0" borderId="21" xfId="8" applyNumberFormat="1" applyFont="1" applyFill="1" applyBorder="1" applyAlignment="1">
      <alignment horizontal="center" vertical="center"/>
    </xf>
    <xf numFmtId="3" fontId="28" fillId="0" borderId="0" xfId="8" applyNumberFormat="1" applyFont="1" applyFill="1" applyAlignment="1">
      <alignment vertical="center"/>
    </xf>
    <xf numFmtId="3" fontId="22" fillId="0" borderId="17" xfId="8" applyNumberFormat="1" applyFont="1" applyFill="1" applyBorder="1" applyAlignment="1">
      <alignment vertical="center"/>
    </xf>
    <xf numFmtId="166" fontId="22" fillId="0" borderId="25" xfId="8" applyNumberFormat="1" applyFont="1" applyFill="1" applyBorder="1" applyAlignment="1">
      <alignment horizontal="center" vertical="center"/>
    </xf>
    <xf numFmtId="0" fontId="22" fillId="4" borderId="0" xfId="8" applyFont="1" applyFill="1" applyBorder="1" applyAlignment="1"/>
    <xf numFmtId="0" fontId="91" fillId="4" borderId="0" xfId="8" applyFont="1" applyFill="1" applyBorder="1" applyAlignment="1">
      <alignment vertical="center"/>
    </xf>
    <xf numFmtId="0" fontId="22" fillId="5" borderId="17" xfId="8" applyFont="1" applyFill="1" applyBorder="1" applyAlignment="1">
      <alignment vertical="center" wrapText="1"/>
    </xf>
    <xf numFmtId="0" fontId="39" fillId="0" borderId="0" xfId="8" applyFont="1" applyFill="1" applyBorder="1" applyAlignment="1">
      <alignment horizontal="left"/>
    </xf>
    <xf numFmtId="0" fontId="4" fillId="0" borderId="0" xfId="8" applyFill="1" applyBorder="1" applyAlignment="1"/>
    <xf numFmtId="0" fontId="39" fillId="0" borderId="19" xfId="8" applyFont="1" applyFill="1" applyBorder="1" applyAlignment="1"/>
    <xf numFmtId="0" fontId="4" fillId="0" borderId="19" xfId="8" applyFill="1" applyBorder="1" applyAlignment="1"/>
    <xf numFmtId="3" fontId="22" fillId="0" borderId="0" xfId="8" applyNumberFormat="1" applyFont="1" applyFill="1" applyAlignment="1">
      <alignment horizontal="right" vertical="center"/>
    </xf>
    <xf numFmtId="166" fontId="22" fillId="0" borderId="24" xfId="8" applyNumberFormat="1" applyFont="1" applyFill="1" applyBorder="1" applyAlignment="1">
      <alignment horizontal="right" vertical="center"/>
    </xf>
    <xf numFmtId="3" fontId="22" fillId="0" borderId="5" xfId="8" applyNumberFormat="1" applyFont="1" applyFill="1" applyBorder="1" applyAlignment="1">
      <alignment horizontal="right"/>
    </xf>
    <xf numFmtId="3" fontId="22" fillId="0" borderId="37" xfId="8" applyNumberFormat="1" applyFont="1" applyFill="1" applyBorder="1" applyAlignment="1">
      <alignment horizontal="right"/>
    </xf>
    <xf numFmtId="166" fontId="22" fillId="0" borderId="42" xfId="8" applyNumberFormat="1" applyFont="1" applyFill="1" applyBorder="1" applyAlignment="1">
      <alignment horizontal="right" vertical="center"/>
    </xf>
    <xf numFmtId="4" fontId="73" fillId="4" borderId="0" xfId="8" applyNumberFormat="1" applyFont="1" applyFill="1" applyAlignment="1">
      <alignment vertical="center"/>
    </xf>
    <xf numFmtId="4" fontId="73" fillId="4" borderId="0" xfId="8" applyNumberFormat="1" applyFont="1" applyFill="1"/>
    <xf numFmtId="4" fontId="73" fillId="4" borderId="28" xfId="8" applyNumberFormat="1" applyFont="1" applyFill="1" applyBorder="1"/>
    <xf numFmtId="4" fontId="73" fillId="4" borderId="19" xfId="8" applyNumberFormat="1" applyFont="1" applyFill="1" applyBorder="1"/>
    <xf numFmtId="4" fontId="73" fillId="4" borderId="12" xfId="8" applyNumberFormat="1" applyFont="1" applyFill="1" applyBorder="1"/>
    <xf numFmtId="4" fontId="73" fillId="4" borderId="0" xfId="8" applyNumberFormat="1" applyFont="1" applyFill="1" applyBorder="1"/>
    <xf numFmtId="0" fontId="4" fillId="4" borderId="0" xfId="0" applyFont="1" applyFill="1"/>
    <xf numFmtId="0" fontId="22" fillId="4" borderId="0" xfId="0" applyFont="1" applyFill="1"/>
    <xf numFmtId="164" fontId="4" fillId="4" borderId="0" xfId="0" applyNumberFormat="1" applyFont="1" applyFill="1" applyAlignment="1">
      <alignment horizontal="center"/>
    </xf>
    <xf numFmtId="3" fontId="24" fillId="4" borderId="0" xfId="0" applyNumberFormat="1" applyFont="1" applyFill="1"/>
    <xf numFmtId="0" fontId="24" fillId="4" borderId="0" xfId="0" applyFont="1" applyFill="1"/>
    <xf numFmtId="3" fontId="4" fillId="4" borderId="0" xfId="0" applyNumberFormat="1" applyFont="1" applyFill="1"/>
    <xf numFmtId="0" fontId="4" fillId="4" borderId="4" xfId="0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3" fontId="4" fillId="4" borderId="5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35" fillId="4" borderId="38" xfId="0" applyFont="1" applyFill="1" applyBorder="1" applyAlignment="1">
      <alignment horizontal="center" vertical="center"/>
    </xf>
    <xf numFmtId="1" fontId="35" fillId="4" borderId="9" xfId="0" applyNumberFormat="1" applyFont="1" applyFill="1" applyBorder="1" applyAlignment="1">
      <alignment horizontal="center" vertical="center"/>
    </xf>
    <xf numFmtId="3" fontId="35" fillId="4" borderId="9" xfId="0" applyNumberFormat="1" applyFont="1" applyFill="1" applyBorder="1" applyAlignment="1">
      <alignment horizontal="center" vertical="center" wrapText="1"/>
    </xf>
    <xf numFmtId="3" fontId="35" fillId="4" borderId="23" xfId="0" applyNumberFormat="1" applyFont="1" applyFill="1" applyBorder="1" applyAlignment="1">
      <alignment horizontal="center" vertical="center"/>
    </xf>
    <xf numFmtId="0" fontId="35" fillId="4" borderId="0" xfId="0" applyFont="1" applyFill="1" applyAlignment="1">
      <alignment vertical="center"/>
    </xf>
    <xf numFmtId="0" fontId="22" fillId="4" borderId="38" xfId="0" applyFont="1" applyFill="1" applyBorder="1"/>
    <xf numFmtId="164" fontId="37" fillId="4" borderId="9" xfId="0" applyNumberFormat="1" applyFont="1" applyFill="1" applyBorder="1" applyAlignment="1">
      <alignment horizontal="center"/>
    </xf>
    <xf numFmtId="4" fontId="95" fillId="4" borderId="0" xfId="0" applyNumberFormat="1" applyFont="1" applyFill="1" applyBorder="1"/>
    <xf numFmtId="0" fontId="4" fillId="4" borderId="6" xfId="0" applyFont="1" applyFill="1" applyBorder="1"/>
    <xf numFmtId="164" fontId="4" fillId="4" borderId="2" xfId="0" applyNumberFormat="1" applyFont="1" applyFill="1" applyBorder="1" applyAlignment="1">
      <alignment horizontal="center"/>
    </xf>
    <xf numFmtId="3" fontId="24" fillId="4" borderId="2" xfId="0" applyNumberFormat="1" applyFont="1" applyFill="1" applyBorder="1"/>
    <xf numFmtId="166" fontId="24" fillId="4" borderId="21" xfId="0" applyNumberFormat="1" applyFont="1" applyFill="1" applyBorder="1"/>
    <xf numFmtId="4" fontId="73" fillId="4" borderId="0" xfId="0" applyNumberFormat="1" applyFont="1" applyFill="1" applyBorder="1"/>
    <xf numFmtId="164" fontId="4" fillId="4" borderId="17" xfId="0" applyNumberFormat="1" applyFont="1" applyFill="1" applyBorder="1" applyAlignment="1">
      <alignment horizontal="center"/>
    </xf>
    <xf numFmtId="0" fontId="13" fillId="4" borderId="12" xfId="0" applyFont="1" applyFill="1" applyBorder="1"/>
    <xf numFmtId="0" fontId="4" fillId="4" borderId="11" xfId="0" applyFont="1" applyFill="1" applyBorder="1"/>
    <xf numFmtId="164" fontId="4" fillId="4" borderId="3" xfId="0" applyNumberFormat="1" applyFont="1" applyFill="1" applyBorder="1" applyAlignment="1">
      <alignment horizontal="center"/>
    </xf>
    <xf numFmtId="3" fontId="24" fillId="4" borderId="3" xfId="0" applyNumberFormat="1" applyFont="1" applyFill="1" applyBorder="1"/>
    <xf numFmtId="166" fontId="24" fillId="4" borderId="49" xfId="0" applyNumberFormat="1" applyFont="1" applyFill="1" applyBorder="1"/>
    <xf numFmtId="4" fontId="73" fillId="4" borderId="28" xfId="0" applyNumberFormat="1" applyFont="1" applyFill="1" applyBorder="1"/>
    <xf numFmtId="4" fontId="73" fillId="4" borderId="19" xfId="0" applyNumberFormat="1" applyFont="1" applyFill="1" applyBorder="1"/>
    <xf numFmtId="0" fontId="22" fillId="4" borderId="47" xfId="0" applyFont="1" applyFill="1" applyBorder="1"/>
    <xf numFmtId="164" fontId="37" fillId="4" borderId="41" xfId="0" applyNumberFormat="1" applyFont="1" applyFill="1" applyBorder="1" applyAlignment="1">
      <alignment horizontal="center"/>
    </xf>
    <xf numFmtId="3" fontId="22" fillId="4" borderId="41" xfId="0" applyNumberFormat="1" applyFont="1" applyFill="1" applyBorder="1"/>
    <xf numFmtId="166" fontId="22" fillId="4" borderId="43" xfId="0" applyNumberFormat="1" applyFont="1" applyFill="1" applyBorder="1"/>
    <xf numFmtId="0" fontId="37" fillId="4" borderId="0" xfId="0" applyFont="1" applyFill="1"/>
    <xf numFmtId="4" fontId="73" fillId="4" borderId="12" xfId="0" applyNumberFormat="1" applyFont="1" applyFill="1" applyBorder="1"/>
    <xf numFmtId="0" fontId="13" fillId="4" borderId="28" xfId="0" applyFont="1" applyFill="1" applyBorder="1"/>
    <xf numFmtId="164" fontId="37" fillId="4" borderId="2" xfId="0" applyNumberFormat="1" applyFont="1" applyFill="1" applyBorder="1" applyAlignment="1">
      <alignment horizontal="center"/>
    </xf>
    <xf numFmtId="166" fontId="22" fillId="4" borderId="21" xfId="0" applyNumberFormat="1" applyFont="1" applyFill="1" applyBorder="1"/>
    <xf numFmtId="0" fontId="13" fillId="4" borderId="11" xfId="0" applyFont="1" applyFill="1" applyBorder="1"/>
    <xf numFmtId="0" fontId="4" fillId="4" borderId="12" xfId="0" applyFont="1" applyFill="1" applyBorder="1"/>
    <xf numFmtId="164" fontId="37" fillId="4" borderId="3" xfId="0" applyNumberFormat="1" applyFont="1" applyFill="1" applyBorder="1" applyAlignment="1">
      <alignment horizontal="center"/>
    </xf>
    <xf numFmtId="3" fontId="22" fillId="4" borderId="2" xfId="0" applyNumberFormat="1" applyFont="1" applyFill="1" applyBorder="1"/>
    <xf numFmtId="4" fontId="71" fillId="4" borderId="0" xfId="0" applyNumberFormat="1" applyFont="1" applyFill="1" applyBorder="1"/>
    <xf numFmtId="0" fontId="71" fillId="4" borderId="0" xfId="0" applyFont="1" applyFill="1"/>
    <xf numFmtId="164" fontId="4" fillId="4" borderId="14" xfId="0" applyNumberFormat="1" applyFont="1" applyFill="1" applyBorder="1" applyAlignment="1">
      <alignment horizontal="center"/>
    </xf>
    <xf numFmtId="3" fontId="24" fillId="4" borderId="14" xfId="0" applyNumberFormat="1" applyFont="1" applyFill="1" applyBorder="1"/>
    <xf numFmtId="166" fontId="24" fillId="4" borderId="42" xfId="0" applyNumberFormat="1" applyFont="1" applyFill="1" applyBorder="1"/>
    <xf numFmtId="0" fontId="13" fillId="4" borderId="0" xfId="0" applyFont="1" applyFill="1" applyBorder="1"/>
    <xf numFmtId="164" fontId="4" fillId="4" borderId="0" xfId="0" applyNumberFormat="1" applyFont="1" applyFill="1" applyBorder="1" applyAlignment="1">
      <alignment horizontal="center"/>
    </xf>
    <xf numFmtId="0" fontId="103" fillId="4" borderId="0" xfId="0" applyFont="1" applyFill="1"/>
    <xf numFmtId="0" fontId="35" fillId="4" borderId="4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/>
    </xf>
    <xf numFmtId="3" fontId="35" fillId="4" borderId="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/>
    </xf>
    <xf numFmtId="3" fontId="37" fillId="4" borderId="2" xfId="0" applyNumberFormat="1" applyFont="1" applyFill="1" applyBorder="1" applyAlignment="1">
      <alignment horizontal="center"/>
    </xf>
    <xf numFmtId="4" fontId="74" fillId="4" borderId="0" xfId="0" applyNumberFormat="1" applyFont="1" applyFill="1" applyBorder="1"/>
    <xf numFmtId="0" fontId="73" fillId="4" borderId="6" xfId="0" applyFont="1" applyFill="1" applyBorder="1" applyAlignment="1">
      <alignment wrapText="1"/>
    </xf>
    <xf numFmtId="3" fontId="73" fillId="4" borderId="2" xfId="0" applyNumberFormat="1" applyFont="1" applyFill="1" applyBorder="1"/>
    <xf numFmtId="3" fontId="4" fillId="4" borderId="2" xfId="0" applyNumberFormat="1" applyFont="1" applyFill="1" applyBorder="1" applyAlignment="1">
      <alignment horizontal="center"/>
    </xf>
    <xf numFmtId="4" fontId="24" fillId="4" borderId="0" xfId="0" applyNumberFormat="1" applyFont="1" applyFill="1" applyBorder="1"/>
    <xf numFmtId="3" fontId="4" fillId="4" borderId="17" xfId="0" applyNumberFormat="1" applyFont="1" applyFill="1" applyBorder="1" applyAlignment="1">
      <alignment horizontal="center"/>
    </xf>
    <xf numFmtId="0" fontId="13" fillId="4" borderId="6" xfId="0" applyFont="1" applyFill="1" applyBorder="1"/>
    <xf numFmtId="0" fontId="62" fillId="4" borderId="6" xfId="0" applyFont="1" applyFill="1" applyBorder="1"/>
    <xf numFmtId="0" fontId="73" fillId="4" borderId="6" xfId="0" applyFont="1" applyFill="1" applyBorder="1"/>
    <xf numFmtId="3" fontId="37" fillId="4" borderId="41" xfId="0" applyNumberFormat="1" applyFont="1" applyFill="1" applyBorder="1" applyAlignment="1">
      <alignment horizontal="center"/>
    </xf>
    <xf numFmtId="166" fontId="73" fillId="4" borderId="21" xfId="0" applyNumberFormat="1" applyFont="1" applyFill="1" applyBorder="1"/>
    <xf numFmtId="3" fontId="37" fillId="4" borderId="0" xfId="0" applyNumberFormat="1" applyFont="1" applyFill="1"/>
    <xf numFmtId="0" fontId="22" fillId="4" borderId="6" xfId="0" applyFont="1" applyFill="1" applyBorder="1"/>
    <xf numFmtId="0" fontId="22" fillId="4" borderId="57" xfId="0" applyFont="1" applyFill="1" applyBorder="1"/>
    <xf numFmtId="3" fontId="37" fillId="4" borderId="13" xfId="0" applyNumberFormat="1" applyFont="1" applyFill="1" applyBorder="1" applyAlignment="1">
      <alignment horizontal="center"/>
    </xf>
    <xf numFmtId="1" fontId="37" fillId="4" borderId="2" xfId="0" applyNumberFormat="1" applyFont="1" applyFill="1" applyBorder="1" applyAlignment="1">
      <alignment horizontal="center"/>
    </xf>
    <xf numFmtId="0" fontId="14" fillId="4" borderId="12" xfId="0" applyFont="1" applyFill="1" applyBorder="1"/>
    <xf numFmtId="3" fontId="37" fillId="4" borderId="3" xfId="0" applyNumberFormat="1" applyFont="1" applyFill="1" applyBorder="1" applyAlignment="1">
      <alignment horizontal="center"/>
    </xf>
    <xf numFmtId="3" fontId="24" fillId="4" borderId="2" xfId="0" applyNumberFormat="1" applyFont="1" applyFill="1" applyBorder="1" applyAlignment="1"/>
    <xf numFmtId="166" fontId="24" fillId="4" borderId="43" xfId="0" applyNumberFormat="1" applyFont="1" applyFill="1" applyBorder="1"/>
    <xf numFmtId="0" fontId="22" fillId="4" borderId="47" xfId="0" applyFont="1" applyFill="1" applyBorder="1" applyAlignment="1"/>
    <xf numFmtId="4" fontId="95" fillId="4" borderId="0" xfId="0" applyNumberFormat="1" applyFont="1" applyFill="1"/>
    <xf numFmtId="0" fontId="4" fillId="4" borderId="0" xfId="0" applyFont="1" applyFill="1" applyBorder="1"/>
    <xf numFmtId="3" fontId="24" fillId="4" borderId="0" xfId="0" applyNumberFormat="1" applyFont="1" applyFill="1" applyBorder="1"/>
    <xf numFmtId="166" fontId="24" fillId="4" borderId="0" xfId="0" applyNumberFormat="1" applyFont="1" applyFill="1" applyBorder="1"/>
    <xf numFmtId="0" fontId="16" fillId="4" borderId="0" xfId="0" applyFont="1" applyFill="1" applyBorder="1"/>
    <xf numFmtId="0" fontId="55" fillId="4" borderId="0" xfId="0" applyFont="1" applyFill="1" applyBorder="1"/>
    <xf numFmtId="3" fontId="12" fillId="4" borderId="0" xfId="0" applyNumberFormat="1" applyFont="1" applyFill="1" applyBorder="1"/>
    <xf numFmtId="3" fontId="13" fillId="4" borderId="0" xfId="0" applyNumberFormat="1" applyFont="1" applyFill="1" applyBorder="1"/>
    <xf numFmtId="3" fontId="4" fillId="4" borderId="0" xfId="0" applyNumberFormat="1" applyFont="1" applyFill="1" applyAlignment="1">
      <alignment horizontal="right"/>
    </xf>
    <xf numFmtId="4" fontId="95" fillId="4" borderId="10" xfId="0" applyNumberFormat="1" applyFont="1" applyFill="1" applyBorder="1"/>
    <xf numFmtId="3" fontId="39" fillId="4" borderId="5" xfId="0" applyNumberFormat="1" applyFont="1" applyFill="1" applyBorder="1"/>
    <xf numFmtId="166" fontId="39" fillId="4" borderId="24" xfId="0" applyNumberFormat="1" applyFont="1" applyFill="1" applyBorder="1"/>
    <xf numFmtId="4" fontId="22" fillId="4" borderId="37" xfId="0" applyNumberFormat="1" applyFont="1" applyFill="1" applyBorder="1"/>
    <xf numFmtId="1" fontId="12" fillId="4" borderId="0" xfId="0" applyNumberFormat="1" applyFont="1" applyFill="1" applyBorder="1" applyAlignment="1">
      <alignment horizontal="left"/>
    </xf>
    <xf numFmtId="0" fontId="51" fillId="4" borderId="10" xfId="0" applyFont="1" applyFill="1" applyBorder="1" applyAlignment="1">
      <alignment wrapText="1"/>
    </xf>
    <xf numFmtId="164" fontId="39" fillId="4" borderId="10" xfId="0" applyNumberFormat="1" applyFont="1" applyFill="1" applyBorder="1" applyAlignment="1">
      <alignment horizontal="center"/>
    </xf>
    <xf numFmtId="3" fontId="39" fillId="4" borderId="10" xfId="0" applyNumberFormat="1" applyFont="1" applyFill="1" applyBorder="1"/>
    <xf numFmtId="3" fontId="39" fillId="4" borderId="10" xfId="0" applyNumberFormat="1" applyFont="1" applyFill="1" applyBorder="1" applyAlignment="1">
      <alignment shrinkToFit="1"/>
    </xf>
    <xf numFmtId="166" fontId="39" fillId="4" borderId="10" xfId="0" applyNumberFormat="1" applyFont="1" applyFill="1" applyBorder="1"/>
    <xf numFmtId="4" fontId="22" fillId="4" borderId="10" xfId="0" applyNumberFormat="1" applyFont="1" applyFill="1" applyBorder="1"/>
    <xf numFmtId="4" fontId="22" fillId="4" borderId="0" xfId="0" applyNumberFormat="1" applyFont="1" applyFill="1"/>
    <xf numFmtId="3" fontId="28" fillId="4" borderId="0" xfId="0" applyNumberFormat="1" applyFont="1" applyFill="1"/>
    <xf numFmtId="3" fontId="22" fillId="4" borderId="0" xfId="0" applyNumberFormat="1" applyFont="1" applyFill="1"/>
    <xf numFmtId="3" fontId="61" fillId="4" borderId="0" xfId="0" applyNumberFormat="1" applyFont="1" applyFill="1"/>
    <xf numFmtId="0" fontId="14" fillId="4" borderId="0" xfId="0" applyFont="1" applyFill="1" applyBorder="1" applyAlignment="1">
      <alignment horizontal="left"/>
    </xf>
    <xf numFmtId="0" fontId="22" fillId="4" borderId="0" xfId="0" applyFont="1" applyFill="1" applyBorder="1" applyAlignment="1">
      <alignment vertical="center" wrapText="1"/>
    </xf>
    <xf numFmtId="164" fontId="22" fillId="4" borderId="0" xfId="0" applyNumberFormat="1" applyFont="1" applyFill="1" applyAlignment="1">
      <alignment horizontal="center"/>
    </xf>
    <xf numFmtId="0" fontId="22" fillId="4" borderId="0" xfId="0" applyFont="1" applyFill="1" applyBorder="1"/>
    <xf numFmtId="0" fontId="22" fillId="4" borderId="10" xfId="0" applyFont="1" applyFill="1" applyBorder="1"/>
    <xf numFmtId="164" fontId="22" fillId="4" borderId="10" xfId="0" applyNumberFormat="1" applyFont="1" applyFill="1" applyBorder="1" applyAlignment="1">
      <alignment horizontal="center"/>
    </xf>
    <xf numFmtId="3" fontId="22" fillId="4" borderId="10" xfId="0" applyNumberFormat="1" applyFont="1" applyFill="1" applyBorder="1"/>
    <xf numFmtId="164" fontId="37" fillId="4" borderId="0" xfId="0" applyNumberFormat="1" applyFont="1" applyFill="1" applyAlignment="1">
      <alignment horizontal="center"/>
    </xf>
    <xf numFmtId="164" fontId="37" fillId="4" borderId="10" xfId="0" applyNumberFormat="1" applyFont="1" applyFill="1" applyBorder="1" applyAlignment="1">
      <alignment horizontal="center"/>
    </xf>
    <xf numFmtId="3" fontId="22" fillId="4" borderId="0" xfId="0" applyNumberFormat="1" applyFont="1" applyFill="1" applyBorder="1"/>
    <xf numFmtId="4" fontId="24" fillId="4" borderId="0" xfId="0" applyNumberFormat="1" applyFont="1" applyFill="1"/>
    <xf numFmtId="3" fontId="22" fillId="4" borderId="19" xfId="0" applyNumberFormat="1" applyFont="1" applyFill="1" applyBorder="1"/>
    <xf numFmtId="4" fontId="24" fillId="4" borderId="19" xfId="0" applyNumberFormat="1" applyFont="1" applyFill="1" applyBorder="1"/>
    <xf numFmtId="0" fontId="24" fillId="4" borderId="34" xfId="0" applyFont="1" applyFill="1" applyBorder="1"/>
    <xf numFmtId="164" fontId="4" fillId="4" borderId="34" xfId="0" applyNumberFormat="1" applyFont="1" applyFill="1" applyBorder="1" applyAlignment="1">
      <alignment horizontal="center"/>
    </xf>
    <xf numFmtId="3" fontId="24" fillId="4" borderId="34" xfId="0" applyNumberFormat="1" applyFont="1" applyFill="1" applyBorder="1"/>
    <xf numFmtId="4" fontId="22" fillId="4" borderId="34" xfId="0" applyNumberFormat="1" applyFont="1" applyFill="1" applyBorder="1"/>
    <xf numFmtId="0" fontId="24" fillId="4" borderId="0" xfId="0" applyFont="1" applyFill="1" applyBorder="1"/>
    <xf numFmtId="4" fontId="4" fillId="4" borderId="0" xfId="0" applyNumberFormat="1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4" fontId="4" fillId="4" borderId="0" xfId="0" applyNumberFormat="1" applyFont="1" applyFill="1"/>
    <xf numFmtId="4" fontId="4" fillId="4" borderId="28" xfId="0" applyNumberFormat="1" applyFont="1" applyFill="1" applyBorder="1" applyAlignment="1">
      <alignment horizontal="center" vertical="center"/>
    </xf>
    <xf numFmtId="4" fontId="4" fillId="4" borderId="19" xfId="0" applyNumberFormat="1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center" vertical="center"/>
    </xf>
    <xf numFmtId="4" fontId="35" fillId="4" borderId="0" xfId="0" applyNumberFormat="1" applyFont="1" applyFill="1" applyBorder="1" applyAlignment="1">
      <alignment horizontal="center" vertical="center"/>
    </xf>
    <xf numFmtId="0" fontId="37" fillId="4" borderId="0" xfId="0" applyFont="1" applyFill="1" applyBorder="1"/>
    <xf numFmtId="4" fontId="37" fillId="4" borderId="0" xfId="0" applyNumberFormat="1" applyFont="1" applyFill="1"/>
    <xf numFmtId="4" fontId="73" fillId="4" borderId="0" xfId="0" applyNumberFormat="1" applyFont="1" applyFill="1"/>
    <xf numFmtId="3" fontId="16" fillId="4" borderId="0" xfId="0" applyNumberFormat="1" applyFont="1" applyFill="1" applyBorder="1"/>
    <xf numFmtId="0" fontId="58" fillId="4" borderId="0" xfId="0" applyFont="1" applyFill="1" applyBorder="1"/>
    <xf numFmtId="4" fontId="22" fillId="4" borderId="0" xfId="0" applyNumberFormat="1" applyFont="1" applyFill="1" applyBorder="1"/>
    <xf numFmtId="4" fontId="58" fillId="4" borderId="0" xfId="0" applyNumberFormat="1" applyFont="1" applyFill="1" applyBorder="1" applyAlignment="1">
      <alignment horizontal="right"/>
    </xf>
    <xf numFmtId="4" fontId="13" fillId="4" borderId="0" xfId="0" applyNumberFormat="1" applyFont="1" applyFill="1" applyBorder="1" applyAlignment="1">
      <alignment horizontal="justify"/>
    </xf>
    <xf numFmtId="1" fontId="13" fillId="4" borderId="0" xfId="0" applyNumberFormat="1" applyFont="1" applyFill="1" applyBorder="1" applyAlignment="1">
      <alignment horizontal="left"/>
    </xf>
    <xf numFmtId="0" fontId="13" fillId="4" borderId="0" xfId="0" applyFont="1" applyFill="1" applyBorder="1" applyAlignment="1">
      <alignment horizontal="right"/>
    </xf>
    <xf numFmtId="0" fontId="0" fillId="4" borderId="0" xfId="0" applyFill="1"/>
    <xf numFmtId="0" fontId="0" fillId="4" borderId="0" xfId="0" applyFill="1" applyBorder="1"/>
    <xf numFmtId="3" fontId="0" fillId="4" borderId="0" xfId="0" applyNumberFormat="1" applyFill="1" applyBorder="1"/>
    <xf numFmtId="0" fontId="51" fillId="4" borderId="0" xfId="0" applyFont="1" applyFill="1"/>
    <xf numFmtId="0" fontId="36" fillId="4" borderId="0" xfId="0" applyFont="1" applyFill="1"/>
    <xf numFmtId="164" fontId="0" fillId="4" borderId="0" xfId="0" applyNumberFormat="1" applyFill="1" applyAlignment="1">
      <alignment horizontal="center"/>
    </xf>
    <xf numFmtId="3" fontId="36" fillId="4" borderId="0" xfId="0" applyNumberFormat="1" applyFont="1" applyFill="1"/>
    <xf numFmtId="3" fontId="36" fillId="4" borderId="2" xfId="0" applyNumberFormat="1" applyFont="1" applyFill="1" applyBorder="1"/>
    <xf numFmtId="166" fontId="24" fillId="4" borderId="25" xfId="0" applyNumberFormat="1" applyFont="1" applyFill="1" applyBorder="1"/>
    <xf numFmtId="3" fontId="36" fillId="4" borderId="3" xfId="0" applyNumberFormat="1" applyFont="1" applyFill="1" applyBorder="1"/>
    <xf numFmtId="164" fontId="51" fillId="4" borderId="14" xfId="0" applyNumberFormat="1" applyFont="1" applyFill="1" applyBorder="1" applyAlignment="1"/>
    <xf numFmtId="166" fontId="51" fillId="4" borderId="44" xfId="0" applyNumberFormat="1" applyFont="1" applyFill="1" applyBorder="1"/>
    <xf numFmtId="3" fontId="12" fillId="4" borderId="2" xfId="0" applyNumberFormat="1" applyFont="1" applyFill="1" applyBorder="1"/>
    <xf numFmtId="166" fontId="12" fillId="4" borderId="25" xfId="0" applyNumberFormat="1" applyFont="1" applyFill="1" applyBorder="1"/>
    <xf numFmtId="3" fontId="18" fillId="4" borderId="45" xfId="0" applyNumberFormat="1" applyFont="1" applyFill="1" applyBorder="1"/>
    <xf numFmtId="166" fontId="18" fillId="4" borderId="36" xfId="0" applyNumberFormat="1" applyFont="1" applyFill="1" applyBorder="1"/>
    <xf numFmtId="164" fontId="0" fillId="4" borderId="0" xfId="0" applyNumberFormat="1" applyFill="1"/>
    <xf numFmtId="3" fontId="37" fillId="4" borderId="14" xfId="0" applyNumberFormat="1" applyFont="1" applyFill="1" applyBorder="1" applyAlignment="1">
      <alignment horizontal="center"/>
    </xf>
    <xf numFmtId="3" fontId="9" fillId="0" borderId="17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right" vertical="center" wrapText="1"/>
    </xf>
    <xf numFmtId="1" fontId="22" fillId="0" borderId="0" xfId="0" applyNumberFormat="1" applyFont="1" applyFill="1" applyBorder="1" applyAlignment="1">
      <alignment horizontal="right" vertical="center" wrapText="1"/>
    </xf>
    <xf numFmtId="1" fontId="5" fillId="0" borderId="2" xfId="8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4" fontId="120" fillId="4" borderId="0" xfId="0" applyNumberFormat="1" applyFont="1" applyFill="1" applyBorder="1"/>
    <xf numFmtId="3" fontId="14" fillId="0" borderId="0" xfId="0" applyNumberFormat="1" applyFont="1" applyFill="1" applyBorder="1" applyAlignment="1">
      <alignment horizontal="right" vertical="top"/>
    </xf>
    <xf numFmtId="0" fontId="9" fillId="0" borderId="15" xfId="0" applyFont="1" applyFill="1" applyBorder="1"/>
    <xf numFmtId="3" fontId="14" fillId="0" borderId="2" xfId="4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 vertical="top"/>
    </xf>
    <xf numFmtId="0" fontId="26" fillId="0" borderId="4" xfId="0" applyFont="1" applyFill="1" applyBorder="1" applyAlignment="1">
      <alignment horizontal="left"/>
    </xf>
    <xf numFmtId="3" fontId="4" fillId="0" borderId="19" xfId="0" applyNumberFormat="1" applyFont="1" applyFill="1" applyBorder="1"/>
    <xf numFmtId="0" fontId="4" fillId="0" borderId="19" xfId="0" applyFont="1" applyFill="1" applyBorder="1"/>
    <xf numFmtId="168" fontId="24" fillId="0" borderId="0" xfId="0" applyNumberFormat="1" applyFont="1" applyFill="1" applyAlignment="1">
      <alignment horizontal="left"/>
    </xf>
    <xf numFmtId="0" fontId="4" fillId="0" borderId="0" xfId="8" applyFill="1" applyAlignment="1">
      <alignment wrapText="1"/>
    </xf>
    <xf numFmtId="1" fontId="4" fillId="0" borderId="0" xfId="0" applyNumberFormat="1" applyFont="1" applyFill="1" applyAlignment="1">
      <alignment horizontal="right"/>
    </xf>
    <xf numFmtId="0" fontId="4" fillId="0" borderId="2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7" fontId="4" fillId="0" borderId="0" xfId="0" applyNumberFormat="1" applyFont="1" applyFill="1" applyAlignment="1">
      <alignment horizontal="right"/>
    </xf>
    <xf numFmtId="0" fontId="4" fillId="0" borderId="0" xfId="8" applyFont="1" applyBorder="1" applyAlignment="1"/>
    <xf numFmtId="171" fontId="4" fillId="0" borderId="0" xfId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/>
    <xf numFmtId="3" fontId="14" fillId="0" borderId="0" xfId="0" applyNumberFormat="1" applyFont="1" applyBorder="1" applyAlignment="1">
      <alignment horizontal="left" vertical="center"/>
    </xf>
    <xf numFmtId="168" fontId="53" fillId="0" borderId="0" xfId="0" applyNumberFormat="1" applyFont="1" applyFill="1" applyAlignment="1">
      <alignment horizontal="right"/>
    </xf>
    <xf numFmtId="166" fontId="53" fillId="0" borderId="0" xfId="0" applyNumberFormat="1" applyFont="1" applyFill="1" applyBorder="1" applyAlignment="1">
      <alignment horizontal="right"/>
    </xf>
    <xf numFmtId="3" fontId="22" fillId="0" borderId="18" xfId="8" applyNumberFormat="1" applyFont="1" applyFill="1" applyBorder="1" applyAlignment="1">
      <alignment vertical="center"/>
    </xf>
    <xf numFmtId="0" fontId="4" fillId="4" borderId="50" xfId="0" applyFont="1" applyFill="1" applyBorder="1"/>
    <xf numFmtId="4" fontId="71" fillId="4" borderId="0" xfId="0" applyNumberFormat="1" applyFont="1" applyFill="1"/>
    <xf numFmtId="4" fontId="4" fillId="4" borderId="0" xfId="0" applyNumberFormat="1" applyFont="1" applyFill="1" applyAlignment="1">
      <alignment vertical="center"/>
    </xf>
    <xf numFmtId="3" fontId="37" fillId="4" borderId="19" xfId="0" applyNumberFormat="1" applyFont="1" applyFill="1" applyBorder="1"/>
    <xf numFmtId="3" fontId="24" fillId="4" borderId="17" xfId="0" applyNumberFormat="1" applyFont="1" applyFill="1" applyBorder="1"/>
    <xf numFmtId="3" fontId="22" fillId="4" borderId="17" xfId="0" applyNumberFormat="1" applyFont="1" applyFill="1" applyBorder="1"/>
    <xf numFmtId="3" fontId="22" fillId="4" borderId="40" xfId="0" applyNumberFormat="1" applyFont="1" applyFill="1" applyBorder="1"/>
    <xf numFmtId="4" fontId="22" fillId="4" borderId="48" xfId="0" applyNumberFormat="1" applyFont="1" applyFill="1" applyBorder="1"/>
    <xf numFmtId="0" fontId="22" fillId="4" borderId="47" xfId="0" applyFont="1" applyFill="1" applyBorder="1" applyAlignment="1">
      <alignment wrapText="1"/>
    </xf>
    <xf numFmtId="0" fontId="22" fillId="4" borderId="6" xfId="0" applyFont="1" applyFill="1" applyBorder="1" applyAlignment="1">
      <alignment wrapText="1"/>
    </xf>
    <xf numFmtId="4" fontId="22" fillId="4" borderId="19" xfId="0" applyNumberFormat="1" applyFont="1" applyFill="1" applyBorder="1"/>
    <xf numFmtId="4" fontId="22" fillId="4" borderId="17" xfId="0" applyNumberFormat="1" applyFont="1" applyFill="1" applyBorder="1"/>
    <xf numFmtId="3" fontId="22" fillId="4" borderId="9" xfId="0" applyNumberFormat="1" applyFont="1" applyFill="1" applyBorder="1"/>
    <xf numFmtId="166" fontId="22" fillId="4" borderId="23" xfId="0" applyNumberFormat="1" applyFont="1" applyFill="1" applyBorder="1"/>
    <xf numFmtId="3" fontId="22" fillId="4" borderId="13" xfId="0" applyNumberFormat="1" applyFont="1" applyFill="1" applyBorder="1"/>
    <xf numFmtId="166" fontId="22" fillId="4" borderId="58" xfId="0" applyNumberFormat="1" applyFont="1" applyFill="1" applyBorder="1"/>
    <xf numFmtId="4" fontId="95" fillId="4" borderId="20" xfId="0" applyNumberFormat="1" applyFont="1" applyFill="1" applyBorder="1"/>
    <xf numFmtId="3" fontId="22" fillId="4" borderId="2" xfId="0" applyNumberFormat="1" applyFont="1" applyFill="1" applyBorder="1" applyAlignment="1"/>
    <xf numFmtId="3" fontId="22" fillId="4" borderId="2" xfId="0" applyNumberFormat="1" applyFont="1" applyFill="1" applyBorder="1" applyAlignment="1">
      <alignment vertical="center"/>
    </xf>
    <xf numFmtId="166" fontId="22" fillId="4" borderId="21" xfId="0" applyNumberFormat="1" applyFont="1" applyFill="1" applyBorder="1" applyAlignment="1">
      <alignment vertical="center"/>
    </xf>
    <xf numFmtId="4" fontId="95" fillId="4" borderId="0" xfId="0" applyNumberFormat="1" applyFont="1" applyFill="1" applyBorder="1" applyAlignment="1">
      <alignment vertical="center"/>
    </xf>
    <xf numFmtId="4" fontId="95" fillId="4" borderId="12" xfId="0" applyNumberFormat="1" applyFont="1" applyFill="1" applyBorder="1"/>
    <xf numFmtId="4" fontId="37" fillId="0" borderId="0" xfId="0" applyNumberFormat="1" applyFont="1" applyFill="1"/>
    <xf numFmtId="0" fontId="24" fillId="0" borderId="17" xfId="0" applyFont="1" applyBorder="1" applyAlignment="1">
      <alignment vertical="top"/>
    </xf>
    <xf numFmtId="3" fontId="14" fillId="0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 vertical="center"/>
    </xf>
    <xf numFmtId="0" fontId="12" fillId="0" borderId="17" xfId="0" applyFont="1" applyBorder="1" applyAlignment="1">
      <alignment vertical="top" wrapText="1"/>
    </xf>
    <xf numFmtId="0" fontId="24" fillId="3" borderId="2" xfId="0" applyFont="1" applyFill="1" applyBorder="1" applyAlignment="1">
      <alignment vertical="center" wrapText="1"/>
    </xf>
    <xf numFmtId="3" fontId="15" fillId="0" borderId="17" xfId="0" applyNumberFormat="1" applyFont="1" applyFill="1" applyBorder="1" applyAlignment="1">
      <alignment vertical="center"/>
    </xf>
    <xf numFmtId="166" fontId="15" fillId="0" borderId="25" xfId="0" applyNumberFormat="1" applyFont="1" applyFill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wrapText="1"/>
    </xf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wrapText="1"/>
    </xf>
    <xf numFmtId="168" fontId="24" fillId="0" borderId="0" xfId="0" applyNumberFormat="1" applyFont="1" applyFill="1" applyAlignment="1">
      <alignment horizontal="left"/>
    </xf>
    <xf numFmtId="0" fontId="4" fillId="0" borderId="34" xfId="0" applyFont="1" applyFill="1" applyBorder="1"/>
    <xf numFmtId="4" fontId="13" fillId="0" borderId="0" xfId="0" applyNumberFormat="1" applyFont="1"/>
    <xf numFmtId="0" fontId="13" fillId="0" borderId="0" xfId="0" applyFont="1" applyFill="1" applyAlignment="1">
      <alignment wrapText="1"/>
    </xf>
    <xf numFmtId="1" fontId="5" fillId="0" borderId="12" xfId="0" applyNumberFormat="1" applyFont="1" applyBorder="1" applyAlignment="1">
      <alignment horizontal="left" vertical="top"/>
    </xf>
    <xf numFmtId="1" fontId="5" fillId="0" borderId="2" xfId="0" applyNumberFormat="1" applyFont="1" applyBorder="1" applyAlignment="1">
      <alignment horizontal="center" vertical="top"/>
    </xf>
    <xf numFmtId="1" fontId="5" fillId="0" borderId="9" xfId="2" applyNumberFormat="1" applyFont="1" applyFill="1" applyBorder="1" applyAlignment="1">
      <alignment horizontal="left"/>
    </xf>
    <xf numFmtId="1" fontId="10" fillId="0" borderId="9" xfId="2" applyNumberFormat="1" applyFont="1" applyFill="1" applyBorder="1" applyAlignment="1">
      <alignment horizontal="left"/>
    </xf>
    <xf numFmtId="3" fontId="9" fillId="0" borderId="9" xfId="2" applyFont="1" applyFill="1" applyBorder="1"/>
    <xf numFmtId="3" fontId="9" fillId="0" borderId="9" xfId="2" applyFont="1" applyFill="1" applyBorder="1" applyAlignment="1">
      <alignment horizontal="right"/>
    </xf>
    <xf numFmtId="3" fontId="14" fillId="0" borderId="9" xfId="2" applyFont="1" applyFill="1" applyBorder="1" applyAlignment="1">
      <alignment horizontal="right"/>
    </xf>
    <xf numFmtId="166" fontId="9" fillId="0" borderId="23" xfId="0" applyNumberFormat="1" applyFont="1" applyFill="1" applyBorder="1" applyAlignment="1">
      <alignment horizontal="right"/>
    </xf>
    <xf numFmtId="1" fontId="5" fillId="0" borderId="6" xfId="2" applyNumberFormat="1" applyFont="1" applyFill="1" applyBorder="1" applyAlignment="1">
      <alignment horizontal="left"/>
    </xf>
    <xf numFmtId="1" fontId="5" fillId="0" borderId="2" xfId="2" applyNumberFormat="1" applyFont="1" applyFill="1" applyBorder="1" applyAlignment="1">
      <alignment horizontal="left"/>
    </xf>
    <xf numFmtId="1" fontId="10" fillId="0" borderId="2" xfId="2" applyNumberFormat="1" applyFont="1" applyFill="1" applyBorder="1" applyAlignment="1">
      <alignment horizontal="left"/>
    </xf>
    <xf numFmtId="3" fontId="14" fillId="0" borderId="2" xfId="2" applyFont="1" applyFill="1" applyBorder="1"/>
    <xf numFmtId="3" fontId="9" fillId="0" borderId="2" xfId="2" applyFont="1" applyFill="1" applyBorder="1" applyAlignment="1">
      <alignment horizontal="right"/>
    </xf>
    <xf numFmtId="3" fontId="14" fillId="0" borderId="2" xfId="2" applyFont="1" applyFill="1" applyBorder="1" applyAlignment="1">
      <alignment horizontal="right"/>
    </xf>
    <xf numFmtId="166" fontId="9" fillId="0" borderId="21" xfId="0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left"/>
    </xf>
    <xf numFmtId="0" fontId="48" fillId="0" borderId="0" xfId="0" applyFont="1" applyFill="1" applyBorder="1"/>
    <xf numFmtId="3" fontId="47" fillId="0" borderId="0" xfId="0" applyNumberFormat="1" applyFont="1" applyFill="1" applyBorder="1" applyAlignment="1">
      <alignment horizontal="center"/>
    </xf>
    <xf numFmtId="0" fontId="34" fillId="0" borderId="0" xfId="0" applyFont="1" applyFill="1" applyBorder="1"/>
    <xf numFmtId="167" fontId="8" fillId="0" borderId="24" xfId="0" applyNumberFormat="1" applyFont="1" applyFill="1" applyBorder="1" applyAlignment="1">
      <alignment shrinkToFit="1"/>
    </xf>
    <xf numFmtId="0" fontId="24" fillId="0" borderId="2" xfId="0" applyFont="1" applyBorder="1" applyAlignment="1">
      <alignment vertical="top" wrapText="1"/>
    </xf>
    <xf numFmtId="1" fontId="5" fillId="0" borderId="2" xfId="0" applyNumberFormat="1" applyFont="1" applyBorder="1" applyAlignment="1">
      <alignment horizontal="left" vertical="top"/>
    </xf>
    <xf numFmtId="166" fontId="14" fillId="0" borderId="21" xfId="0" applyNumberFormat="1" applyFont="1" applyBorder="1" applyAlignment="1">
      <alignment horizontal="right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top" wrapText="1"/>
    </xf>
    <xf numFmtId="0" fontId="12" fillId="0" borderId="17" xfId="0" applyFont="1" applyFill="1" applyBorder="1" applyAlignment="1">
      <alignment wrapText="1"/>
    </xf>
    <xf numFmtId="1" fontId="35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vertical="center"/>
    </xf>
    <xf numFmtId="3" fontId="12" fillId="0" borderId="17" xfId="0" applyNumberFormat="1" applyFont="1" applyFill="1" applyBorder="1" applyAlignment="1">
      <alignment horizontal="right" vertical="top"/>
    </xf>
    <xf numFmtId="3" fontId="4" fillId="0" borderId="2" xfId="0" applyNumberFormat="1" applyFont="1" applyFill="1" applyBorder="1"/>
    <xf numFmtId="166" fontId="14" fillId="0" borderId="25" xfId="0" applyNumberFormat="1" applyFont="1" applyFill="1" applyBorder="1" applyAlignment="1">
      <alignment horizontal="right"/>
    </xf>
    <xf numFmtId="166" fontId="12" fillId="0" borderId="25" xfId="0" applyNumberFormat="1" applyFont="1" applyFill="1" applyBorder="1" applyAlignment="1">
      <alignment horizontal="right"/>
    </xf>
    <xf numFmtId="0" fontId="13" fillId="0" borderId="2" xfId="0" applyFont="1" applyFill="1" applyBorder="1"/>
    <xf numFmtId="49" fontId="10" fillId="0" borderId="0" xfId="0" applyNumberFormat="1" applyFont="1" applyFill="1" applyBorder="1" applyAlignment="1">
      <alignment horizontal="left" vertical="top"/>
    </xf>
    <xf numFmtId="49" fontId="27" fillId="0" borderId="0" xfId="0" applyNumberFormat="1" applyFont="1" applyFill="1" applyBorder="1" applyAlignment="1">
      <alignment horizontal="left"/>
    </xf>
    <xf numFmtId="3" fontId="7" fillId="0" borderId="5" xfId="0" applyNumberFormat="1" applyFont="1" applyFill="1" applyBorder="1" applyAlignment="1">
      <alignment horizontal="center" vertical="center" wrapText="1"/>
    </xf>
    <xf numFmtId="1" fontId="13" fillId="0" borderId="12" xfId="0" applyNumberFormat="1" applyFont="1" applyFill="1" applyBorder="1" applyAlignment="1">
      <alignment horizontal="left"/>
    </xf>
    <xf numFmtId="167" fontId="14" fillId="0" borderId="21" xfId="0" applyNumberFormat="1" applyFont="1" applyFill="1" applyBorder="1" applyAlignment="1">
      <alignment horizontal="right"/>
    </xf>
    <xf numFmtId="167" fontId="9" fillId="0" borderId="21" xfId="0" applyNumberFormat="1" applyFont="1" applyFill="1" applyBorder="1" applyAlignment="1">
      <alignment horizontal="right"/>
    </xf>
    <xf numFmtId="1" fontId="9" fillId="0" borderId="17" xfId="0" applyNumberFormat="1" applyFont="1" applyFill="1" applyBorder="1" applyAlignment="1">
      <alignment horizontal="left"/>
    </xf>
    <xf numFmtId="0" fontId="13" fillId="0" borderId="0" xfId="8" applyFont="1" applyFill="1" applyBorder="1"/>
    <xf numFmtId="1" fontId="9" fillId="0" borderId="2" xfId="0" applyNumberFormat="1" applyFont="1" applyFill="1" applyBorder="1" applyAlignment="1">
      <alignment horizontal="left"/>
    </xf>
    <xf numFmtId="3" fontId="9" fillId="0" borderId="14" xfId="0" applyNumberFormat="1" applyFont="1" applyFill="1" applyBorder="1" applyAlignment="1">
      <alignment horizontal="right"/>
    </xf>
    <xf numFmtId="3" fontId="14" fillId="0" borderId="15" xfId="0" applyNumberFormat="1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3" fontId="14" fillId="0" borderId="2" xfId="0" applyNumberFormat="1" applyFont="1" applyBorder="1" applyAlignment="1">
      <alignment horizontal="right" vertical="top" wrapText="1"/>
    </xf>
    <xf numFmtId="0" fontId="22" fillId="4" borderId="6" xfId="0" applyFont="1" applyFill="1" applyBorder="1" applyAlignment="1">
      <alignment wrapText="1"/>
    </xf>
    <xf numFmtId="3" fontId="8" fillId="0" borderId="0" xfId="8" applyNumberFormat="1" applyFont="1" applyFill="1" applyBorder="1" applyAlignment="1">
      <alignment horizontal="right"/>
    </xf>
    <xf numFmtId="4" fontId="28" fillId="0" borderId="0" xfId="0" applyNumberFormat="1" applyFont="1" applyFill="1" applyAlignment="1">
      <alignment vertical="center"/>
    </xf>
    <xf numFmtId="4" fontId="6" fillId="0" borderId="0" xfId="0" applyNumberFormat="1" applyFont="1" applyFill="1"/>
    <xf numFmtId="4" fontId="33" fillId="0" borderId="0" xfId="0" applyNumberFormat="1" applyFont="1" applyFill="1"/>
    <xf numFmtId="3" fontId="5" fillId="0" borderId="0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wrapText="1"/>
    </xf>
    <xf numFmtId="3" fontId="8" fillId="0" borderId="0" xfId="8" applyNumberFormat="1" applyFont="1" applyFill="1" applyBorder="1" applyAlignment="1">
      <alignment horizontal="right"/>
    </xf>
    <xf numFmtId="0" fontId="4" fillId="0" borderId="0" xfId="8" applyFont="1" applyFill="1" applyAlignment="1">
      <alignment horizontal="right"/>
    </xf>
    <xf numFmtId="4" fontId="121" fillId="0" borderId="0" xfId="0" applyNumberFormat="1" applyFont="1" applyFill="1" applyAlignment="1">
      <alignment vertical="center"/>
    </xf>
    <xf numFmtId="4" fontId="95" fillId="4" borderId="73" xfId="0" applyNumberFormat="1" applyFont="1" applyFill="1" applyBorder="1"/>
    <xf numFmtId="4" fontId="95" fillId="4" borderId="60" xfId="0" applyNumberFormat="1" applyFont="1" applyFill="1" applyBorder="1"/>
    <xf numFmtId="0" fontId="14" fillId="0" borderId="0" xfId="0" applyFont="1" applyFill="1" applyBorder="1" applyAlignment="1">
      <alignment wrapText="1"/>
    </xf>
    <xf numFmtId="167" fontId="24" fillId="0" borderId="0" xfId="8" applyNumberFormat="1" applyFont="1" applyFill="1"/>
    <xf numFmtId="3" fontId="24" fillId="0" borderId="0" xfId="8" applyNumberFormat="1" applyFont="1" applyFill="1" applyAlignment="1"/>
    <xf numFmtId="168" fontId="28" fillId="0" borderId="0" xfId="8" applyNumberFormat="1" applyFont="1" applyFill="1" applyAlignment="1">
      <alignment horizontal="center"/>
    </xf>
    <xf numFmtId="1" fontId="4" fillId="0" borderId="0" xfId="8" applyNumberFormat="1" applyFont="1" applyFill="1" applyAlignment="1">
      <alignment horizontal="center"/>
    </xf>
    <xf numFmtId="0" fontId="47" fillId="0" borderId="0" xfId="8" applyFont="1" applyFill="1"/>
    <xf numFmtId="4" fontId="16" fillId="0" borderId="0" xfId="8" applyNumberFormat="1" applyFont="1" applyFill="1"/>
    <xf numFmtId="167" fontId="34" fillId="0" borderId="10" xfId="8" applyNumberFormat="1" applyFont="1" applyFill="1" applyBorder="1" applyAlignment="1">
      <alignment shrinkToFit="1"/>
    </xf>
    <xf numFmtId="3" fontId="34" fillId="0" borderId="10" xfId="8" applyNumberFormat="1" applyFont="1" applyFill="1" applyBorder="1" applyAlignment="1"/>
    <xf numFmtId="0" fontId="63" fillId="0" borderId="0" xfId="8" applyFont="1" applyFill="1"/>
    <xf numFmtId="4" fontId="63" fillId="0" borderId="0" xfId="8" applyNumberFormat="1" applyFont="1" applyFill="1"/>
    <xf numFmtId="4" fontId="4" fillId="0" borderId="0" xfId="8" applyNumberFormat="1" applyFont="1" applyFill="1" applyBorder="1" applyAlignment="1"/>
    <xf numFmtId="167" fontId="12" fillId="0" borderId="0" xfId="8" applyNumberFormat="1" applyFont="1" applyFill="1" applyBorder="1"/>
    <xf numFmtId="3" fontId="53" fillId="0" borderId="0" xfId="8" applyNumberFormat="1" applyFont="1" applyFill="1" applyBorder="1" applyAlignment="1"/>
    <xf numFmtId="0" fontId="41" fillId="0" borderId="0" xfId="8" applyFont="1" applyFill="1"/>
    <xf numFmtId="4" fontId="37" fillId="0" borderId="0" xfId="8" applyNumberFormat="1" applyFont="1" applyFill="1"/>
    <xf numFmtId="167" fontId="14" fillId="0" borderId="0" xfId="8" applyNumberFormat="1" applyFont="1" applyFill="1" applyBorder="1"/>
    <xf numFmtId="3" fontId="51" fillId="0" borderId="0" xfId="8" applyNumberFormat="1" applyFont="1" applyFill="1" applyBorder="1" applyAlignment="1"/>
    <xf numFmtId="0" fontId="51" fillId="0" borderId="0" xfId="8" applyFont="1" applyFill="1" applyAlignment="1">
      <alignment horizontal="left"/>
    </xf>
    <xf numFmtId="168" fontId="51" fillId="0" borderId="0" xfId="8" applyNumberFormat="1" applyFont="1" applyFill="1" applyAlignment="1">
      <alignment horizontal="center"/>
    </xf>
    <xf numFmtId="1" fontId="51" fillId="0" borderId="0" xfId="8" applyNumberFormat="1" applyFont="1" applyFill="1" applyAlignment="1">
      <alignment horizontal="left"/>
    </xf>
    <xf numFmtId="0" fontId="49" fillId="0" borderId="0" xfId="8" applyFont="1" applyFill="1"/>
    <xf numFmtId="167" fontId="24" fillId="0" borderId="0" xfId="8" applyNumberFormat="1" applyFont="1" applyFill="1" applyBorder="1"/>
    <xf numFmtId="3" fontId="24" fillId="0" borderId="0" xfId="8" applyNumberFormat="1" applyFont="1" applyFill="1" applyBorder="1" applyAlignment="1"/>
    <xf numFmtId="0" fontId="24" fillId="0" borderId="0" xfId="8" applyFont="1" applyFill="1"/>
    <xf numFmtId="0" fontId="41" fillId="0" borderId="0" xfId="8" applyFont="1" applyFill="1" applyBorder="1"/>
    <xf numFmtId="168" fontId="41" fillId="0" borderId="0" xfId="8" applyNumberFormat="1" applyFont="1" applyFill="1" applyBorder="1" applyAlignment="1">
      <alignment horizontal="center"/>
    </xf>
    <xf numFmtId="1" fontId="41" fillId="0" borderId="0" xfId="8" applyNumberFormat="1" applyFont="1" applyFill="1" applyBorder="1" applyAlignment="1">
      <alignment horizontal="center"/>
    </xf>
    <xf numFmtId="1" fontId="41" fillId="0" borderId="0" xfId="8" applyNumberFormat="1" applyFont="1" applyFill="1" applyBorder="1" applyAlignment="1">
      <alignment horizontal="left"/>
    </xf>
    <xf numFmtId="3" fontId="63" fillId="0" borderId="0" xfId="8" applyNumberFormat="1" applyFont="1" applyFill="1"/>
    <xf numFmtId="167" fontId="63" fillId="0" borderId="0" xfId="8" applyNumberFormat="1" applyFont="1" applyFill="1" applyBorder="1"/>
    <xf numFmtId="0" fontId="63" fillId="0" borderId="0" xfId="8" applyFont="1" applyFill="1" applyBorder="1" applyAlignment="1"/>
    <xf numFmtId="1" fontId="63" fillId="0" borderId="0" xfId="8" applyNumberFormat="1" applyFont="1" applyFill="1" applyBorder="1" applyAlignment="1">
      <alignment horizontal="left"/>
    </xf>
    <xf numFmtId="3" fontId="63" fillId="0" borderId="0" xfId="8" applyNumberFormat="1" applyFont="1" applyFill="1" applyBorder="1" applyAlignment="1"/>
    <xf numFmtId="3" fontId="22" fillId="0" borderId="0" xfId="8" applyNumberFormat="1" applyFont="1" applyFill="1"/>
    <xf numFmtId="167" fontId="41" fillId="0" borderId="10" xfId="8" applyNumberFormat="1" applyFont="1" applyFill="1" applyBorder="1"/>
    <xf numFmtId="3" fontId="41" fillId="0" borderId="10" xfId="8" applyNumberFormat="1" applyFont="1" applyFill="1" applyBorder="1" applyAlignment="1"/>
    <xf numFmtId="0" fontId="41" fillId="0" borderId="10" xfId="8" applyFont="1" applyFill="1" applyBorder="1" applyAlignment="1"/>
    <xf numFmtId="1" fontId="41" fillId="0" borderId="10" xfId="8" applyNumberFormat="1" applyFont="1" applyFill="1" applyBorder="1" applyAlignment="1">
      <alignment horizontal="left"/>
    </xf>
    <xf numFmtId="1" fontId="4" fillId="0" borderId="0" xfId="8" applyNumberFormat="1" applyFont="1" applyFill="1" applyAlignment="1">
      <alignment horizontal="left"/>
    </xf>
    <xf numFmtId="167" fontId="41" fillId="0" borderId="24" xfId="8" applyNumberFormat="1" applyFont="1" applyFill="1" applyBorder="1"/>
    <xf numFmtId="3" fontId="41" fillId="0" borderId="5" xfId="8" applyNumberFormat="1" applyFont="1" applyFill="1" applyBorder="1" applyAlignment="1"/>
    <xf numFmtId="0" fontId="41" fillId="0" borderId="5" xfId="8" applyFont="1" applyFill="1" applyBorder="1"/>
    <xf numFmtId="168" fontId="41" fillId="0" borderId="5" xfId="8" applyNumberFormat="1" applyFont="1" applyFill="1" applyBorder="1" applyAlignment="1">
      <alignment horizontal="center"/>
    </xf>
    <xf numFmtId="1" fontId="41" fillId="0" borderId="5" xfId="8" applyNumberFormat="1" applyFont="1" applyFill="1" applyBorder="1" applyAlignment="1">
      <alignment horizontal="center"/>
    </xf>
    <xf numFmtId="1" fontId="41" fillId="0" borderId="4" xfId="8" applyNumberFormat="1" applyFont="1" applyFill="1" applyBorder="1" applyAlignment="1">
      <alignment horizontal="left"/>
    </xf>
    <xf numFmtId="0" fontId="37" fillId="0" borderId="0" xfId="8" applyFont="1" applyFill="1"/>
    <xf numFmtId="4" fontId="61" fillId="0" borderId="0" xfId="8" applyNumberFormat="1" applyFont="1" applyFill="1"/>
    <xf numFmtId="167" fontId="12" fillId="0" borderId="21" xfId="8" applyNumberFormat="1" applyFont="1" applyFill="1" applyBorder="1"/>
    <xf numFmtId="3" fontId="24" fillId="0" borderId="2" xfId="8" applyNumberFormat="1" applyFont="1" applyFill="1" applyBorder="1" applyAlignment="1"/>
    <xf numFmtId="0" fontId="13" fillId="0" borderId="0" xfId="8" applyFont="1" applyFill="1" applyBorder="1" applyAlignment="1"/>
    <xf numFmtId="49" fontId="27" fillId="0" borderId="2" xfId="8" applyNumberFormat="1" applyFont="1" applyFill="1" applyBorder="1" applyAlignment="1">
      <alignment horizontal="left"/>
    </xf>
    <xf numFmtId="1" fontId="4" fillId="0" borderId="2" xfId="8" applyNumberFormat="1" applyFont="1" applyFill="1" applyBorder="1" applyAlignment="1">
      <alignment horizontal="center"/>
    </xf>
    <xf numFmtId="1" fontId="4" fillId="0" borderId="6" xfId="8" applyNumberFormat="1" applyFont="1" applyFill="1" applyBorder="1" applyAlignment="1">
      <alignment horizontal="center"/>
    </xf>
    <xf numFmtId="3" fontId="37" fillId="0" borderId="0" xfId="8" applyNumberFormat="1" applyFont="1" applyFill="1"/>
    <xf numFmtId="167" fontId="14" fillId="0" borderId="21" xfId="8" applyNumberFormat="1" applyFont="1" applyFill="1" applyBorder="1"/>
    <xf numFmtId="3" fontId="22" fillId="0" borderId="9" xfId="8" applyNumberFormat="1" applyFont="1" applyFill="1" applyBorder="1" applyAlignment="1"/>
    <xf numFmtId="0" fontId="22" fillId="0" borderId="9" xfId="8" applyFont="1" applyFill="1" applyBorder="1"/>
    <xf numFmtId="168" fontId="61" fillId="0" borderId="9" xfId="8" applyNumberFormat="1" applyFont="1" applyFill="1" applyBorder="1" applyAlignment="1">
      <alignment horizontal="center"/>
    </xf>
    <xf numFmtId="1" fontId="4" fillId="0" borderId="9" xfId="8" applyNumberFormat="1" applyFont="1" applyFill="1" applyBorder="1" applyAlignment="1">
      <alignment horizontal="center"/>
    </xf>
    <xf numFmtId="1" fontId="4" fillId="0" borderId="38" xfId="8" applyNumberFormat="1" applyFont="1" applyFill="1" applyBorder="1" applyAlignment="1">
      <alignment horizontal="center"/>
    </xf>
    <xf numFmtId="3" fontId="41" fillId="0" borderId="0" xfId="8" applyNumberFormat="1" applyFont="1" applyFill="1"/>
    <xf numFmtId="0" fontId="41" fillId="0" borderId="14" xfId="8" applyFont="1" applyFill="1" applyBorder="1"/>
    <xf numFmtId="3" fontId="22" fillId="0" borderId="2" xfId="8" applyNumberFormat="1" applyFont="1" applyFill="1" applyBorder="1" applyAlignment="1"/>
    <xf numFmtId="1" fontId="13" fillId="0" borderId="14" xfId="8" applyNumberFormat="1" applyFont="1" applyFill="1" applyBorder="1" applyAlignment="1">
      <alignment horizontal="left"/>
    </xf>
    <xf numFmtId="49" fontId="10" fillId="0" borderId="2" xfId="8" applyNumberFormat="1" applyFont="1" applyFill="1" applyBorder="1" applyAlignment="1">
      <alignment horizontal="left"/>
    </xf>
    <xf numFmtId="0" fontId="9" fillId="0" borderId="17" xfId="8" applyFont="1" applyFill="1" applyBorder="1"/>
    <xf numFmtId="49" fontId="21" fillId="0" borderId="2" xfId="8" applyNumberFormat="1" applyFont="1" applyFill="1" applyBorder="1" applyAlignment="1">
      <alignment horizontal="left"/>
    </xf>
    <xf numFmtId="49" fontId="10" fillId="0" borderId="2" xfId="8" applyNumberFormat="1" applyFont="1" applyBorder="1" applyAlignment="1">
      <alignment horizontal="left" vertical="center"/>
    </xf>
    <xf numFmtId="1" fontId="13" fillId="0" borderId="2" xfId="8" applyNumberFormat="1" applyFont="1" applyFill="1" applyBorder="1" applyAlignment="1">
      <alignment horizontal="left"/>
    </xf>
    <xf numFmtId="0" fontId="4" fillId="0" borderId="2" xfId="8" applyFont="1" applyFill="1" applyBorder="1"/>
    <xf numFmtId="49" fontId="10" fillId="0" borderId="0" xfId="8" applyNumberFormat="1" applyFont="1" applyFill="1" applyAlignment="1">
      <alignment horizontal="left"/>
    </xf>
    <xf numFmtId="167" fontId="22" fillId="0" borderId="21" xfId="8" applyNumberFormat="1" applyFont="1" applyFill="1" applyBorder="1"/>
    <xf numFmtId="168" fontId="61" fillId="0" borderId="2" xfId="8" applyNumberFormat="1" applyFont="1" applyFill="1" applyBorder="1" applyAlignment="1">
      <alignment horizontal="center"/>
    </xf>
    <xf numFmtId="167" fontId="22" fillId="0" borderId="23" xfId="8" applyNumberFormat="1" applyFont="1" applyFill="1" applyBorder="1"/>
    <xf numFmtId="0" fontId="35" fillId="0" borderId="0" xfId="8" applyFont="1" applyFill="1"/>
    <xf numFmtId="167" fontId="35" fillId="0" borderId="24" xfId="8" applyNumberFormat="1" applyFont="1" applyFill="1" applyBorder="1" applyAlignment="1">
      <alignment horizontal="center"/>
    </xf>
    <xf numFmtId="3" fontId="35" fillId="0" borderId="5" xfId="8" applyNumberFormat="1" applyFont="1" applyFill="1" applyBorder="1" applyAlignment="1">
      <alignment horizontal="center" vertical="center"/>
    </xf>
    <xf numFmtId="0" fontId="35" fillId="0" borderId="5" xfId="8" applyFont="1" applyFill="1" applyBorder="1"/>
    <xf numFmtId="168" fontId="35" fillId="0" borderId="5" xfId="8" applyNumberFormat="1" applyFont="1" applyFill="1" applyBorder="1" applyAlignment="1">
      <alignment horizontal="center"/>
    </xf>
    <xf numFmtId="1" fontId="35" fillId="0" borderId="5" xfId="8" applyNumberFormat="1" applyFont="1" applyFill="1" applyBorder="1" applyAlignment="1">
      <alignment horizontal="center"/>
    </xf>
    <xf numFmtId="167" fontId="4" fillId="0" borderId="0" xfId="8" applyNumberFormat="1" applyFont="1" applyFill="1"/>
    <xf numFmtId="167" fontId="22" fillId="0" borderId="0" xfId="8" applyNumberFormat="1" applyFont="1" applyFill="1"/>
    <xf numFmtId="3" fontId="22" fillId="0" borderId="0" xfId="8" applyNumberFormat="1" applyFont="1" applyFill="1" applyAlignment="1"/>
    <xf numFmtId="0" fontId="37" fillId="0" borderId="0" xfId="8" applyFont="1" applyFill="1" applyAlignment="1">
      <alignment vertical="top"/>
    </xf>
    <xf numFmtId="1" fontId="51" fillId="0" borderId="0" xfId="8" applyNumberFormat="1" applyFont="1" applyFill="1" applyAlignment="1">
      <alignment horizontal="left" vertical="top"/>
    </xf>
    <xf numFmtId="0" fontId="63" fillId="0" borderId="0" xfId="8" applyFont="1" applyFill="1" applyBorder="1"/>
    <xf numFmtId="168" fontId="28" fillId="0" borderId="0" xfId="8" applyNumberFormat="1" applyFont="1" applyFill="1" applyBorder="1" applyAlignment="1">
      <alignment horizontal="center"/>
    </xf>
    <xf numFmtId="1" fontId="63" fillId="0" borderId="0" xfId="8" applyNumberFormat="1" applyFont="1" applyFill="1" applyBorder="1" applyAlignment="1">
      <alignment horizontal="center"/>
    </xf>
    <xf numFmtId="168" fontId="61" fillId="0" borderId="0" xfId="8" applyNumberFormat="1" applyFont="1" applyFill="1" applyAlignment="1">
      <alignment horizontal="center"/>
    </xf>
    <xf numFmtId="1" fontId="37" fillId="0" borderId="0" xfId="8" applyNumberFormat="1" applyFont="1" applyFill="1" applyAlignment="1">
      <alignment horizontal="center"/>
    </xf>
    <xf numFmtId="1" fontId="37" fillId="0" borderId="0" xfId="8" applyNumberFormat="1" applyFont="1" applyFill="1" applyAlignment="1">
      <alignment horizontal="left"/>
    </xf>
    <xf numFmtId="0" fontId="41" fillId="0" borderId="10" xfId="8" applyFont="1" applyFill="1" applyBorder="1"/>
    <xf numFmtId="168" fontId="41" fillId="0" borderId="10" xfId="8" applyNumberFormat="1" applyFont="1" applyFill="1" applyBorder="1" applyAlignment="1">
      <alignment horizontal="center"/>
    </xf>
    <xf numFmtId="1" fontId="41" fillId="0" borderId="10" xfId="8" applyNumberFormat="1" applyFont="1" applyFill="1" applyBorder="1" applyAlignment="1">
      <alignment horizontal="center"/>
    </xf>
    <xf numFmtId="1" fontId="51" fillId="0" borderId="0" xfId="8" applyNumberFormat="1" applyFont="1" applyFill="1" applyAlignment="1">
      <alignment horizontal="center"/>
    </xf>
    <xf numFmtId="168" fontId="63" fillId="0" borderId="0" xfId="8" applyNumberFormat="1" applyFont="1" applyFill="1" applyBorder="1" applyAlignment="1">
      <alignment horizontal="center"/>
    </xf>
    <xf numFmtId="167" fontId="41" fillId="0" borderId="0" xfId="8" applyNumberFormat="1" applyFont="1" applyFill="1" applyBorder="1"/>
    <xf numFmtId="3" fontId="41" fillId="0" borderId="0" xfId="8" applyNumberFormat="1" applyFont="1" applyFill="1" applyBorder="1" applyAlignment="1"/>
    <xf numFmtId="167" fontId="41" fillId="0" borderId="34" xfId="8" applyNumberFormat="1" applyFont="1" applyFill="1" applyBorder="1"/>
    <xf numFmtId="3" fontId="41" fillId="0" borderId="34" xfId="8" applyNumberFormat="1" applyFont="1" applyFill="1" applyBorder="1" applyAlignment="1"/>
    <xf numFmtId="0" fontId="41" fillId="0" borderId="34" xfId="8" applyFont="1" applyFill="1" applyBorder="1"/>
    <xf numFmtId="168" fontId="41" fillId="0" borderId="34" xfId="8" applyNumberFormat="1" applyFont="1" applyFill="1" applyBorder="1" applyAlignment="1">
      <alignment horizontal="center"/>
    </xf>
    <xf numFmtId="1" fontId="41" fillId="0" borderId="34" xfId="8" applyNumberFormat="1" applyFont="1" applyFill="1" applyBorder="1" applyAlignment="1">
      <alignment horizontal="center"/>
    </xf>
    <xf numFmtId="1" fontId="41" fillId="0" borderId="34" xfId="8" applyNumberFormat="1" applyFont="1" applyFill="1" applyBorder="1" applyAlignment="1">
      <alignment horizontal="left"/>
    </xf>
    <xf numFmtId="167" fontId="41" fillId="0" borderId="51" xfId="8" applyNumberFormat="1" applyFont="1" applyFill="1" applyBorder="1"/>
    <xf numFmtId="3" fontId="41" fillId="0" borderId="51" xfId="8" applyNumberFormat="1" applyFont="1" applyFill="1" applyBorder="1" applyAlignment="1"/>
    <xf numFmtId="0" fontId="41" fillId="0" borderId="51" xfId="8" applyFont="1" applyFill="1" applyBorder="1"/>
    <xf numFmtId="168" fontId="41" fillId="0" borderId="51" xfId="8" applyNumberFormat="1" applyFont="1" applyFill="1" applyBorder="1" applyAlignment="1">
      <alignment horizontal="center"/>
    </xf>
    <xf numFmtId="1" fontId="41" fillId="0" borderId="51" xfId="8" applyNumberFormat="1" applyFont="1" applyFill="1" applyBorder="1" applyAlignment="1">
      <alignment horizontal="center"/>
    </xf>
    <xf numFmtId="1" fontId="41" fillId="0" borderId="51" xfId="8" applyNumberFormat="1" applyFont="1" applyFill="1" applyBorder="1" applyAlignment="1">
      <alignment horizontal="left"/>
    </xf>
    <xf numFmtId="1" fontId="13" fillId="0" borderId="0" xfId="8" applyNumberFormat="1" applyFont="1" applyFill="1" applyAlignment="1">
      <alignment horizontal="left"/>
    </xf>
    <xf numFmtId="167" fontId="35" fillId="0" borderId="24" xfId="8" applyNumberFormat="1" applyFont="1" applyFill="1" applyBorder="1" applyAlignment="1">
      <alignment horizontal="center" vertical="center"/>
    </xf>
    <xf numFmtId="1" fontId="14" fillId="0" borderId="0" xfId="8" applyNumberFormat="1" applyFont="1" applyFill="1" applyAlignment="1">
      <alignment horizontal="left"/>
    </xf>
    <xf numFmtId="1" fontId="4" fillId="0" borderId="15" xfId="8" applyNumberFormat="1" applyFont="1" applyFill="1" applyBorder="1" applyAlignment="1">
      <alignment horizontal="center"/>
    </xf>
    <xf numFmtId="1" fontId="14" fillId="0" borderId="2" xfId="8" applyNumberFormat="1" applyFont="1" applyFill="1" applyBorder="1" applyAlignment="1">
      <alignment horizontal="left"/>
    </xf>
    <xf numFmtId="1" fontId="96" fillId="0" borderId="0" xfId="8" applyNumberFormat="1" applyFont="1" applyFill="1" applyAlignment="1">
      <alignment horizontal="left"/>
    </xf>
    <xf numFmtId="1" fontId="38" fillId="0" borderId="0" xfId="8" applyNumberFormat="1" applyFont="1" applyFill="1" applyAlignment="1">
      <alignment horizontal="left"/>
    </xf>
    <xf numFmtId="3" fontId="6" fillId="0" borderId="0" xfId="8" applyNumberFormat="1" applyFont="1" applyFill="1"/>
    <xf numFmtId="167" fontId="52" fillId="0" borderId="22" xfId="8" applyNumberFormat="1" applyFont="1" applyFill="1" applyBorder="1"/>
    <xf numFmtId="3" fontId="8" fillId="0" borderId="5" xfId="8" applyNumberFormat="1" applyFont="1" applyFill="1" applyBorder="1" applyAlignment="1"/>
    <xf numFmtId="168" fontId="21" fillId="0" borderId="8" xfId="8" applyNumberFormat="1" applyFont="1" applyFill="1" applyBorder="1" applyAlignment="1">
      <alignment horizontal="center"/>
    </xf>
    <xf numFmtId="3" fontId="24" fillId="0" borderId="2" xfId="8" applyNumberFormat="1" applyFont="1" applyFill="1" applyBorder="1" applyAlignment="1">
      <alignment horizontal="right" vertical="center" wrapText="1"/>
    </xf>
    <xf numFmtId="3" fontId="22" fillId="0" borderId="9" xfId="8" applyNumberFormat="1" applyFont="1" applyFill="1" applyBorder="1" applyAlignment="1">
      <alignment horizontal="right" vertical="center" wrapText="1"/>
    </xf>
    <xf numFmtId="0" fontId="14" fillId="0" borderId="9" xfId="8" applyFont="1" applyBorder="1" applyAlignment="1"/>
    <xf numFmtId="167" fontId="7" fillId="0" borderId="24" xfId="8" applyNumberFormat="1" applyFont="1" applyFill="1" applyBorder="1" applyAlignment="1">
      <alignment horizontal="center" vertical="center"/>
    </xf>
    <xf numFmtId="168" fontId="7" fillId="0" borderId="5" xfId="8" applyNumberFormat="1" applyFont="1" applyFill="1" applyBorder="1" applyAlignment="1">
      <alignment horizontal="center" vertical="center"/>
    </xf>
    <xf numFmtId="3" fontId="4" fillId="0" borderId="0" xfId="8" applyNumberFormat="1" applyFont="1" applyFill="1" applyAlignment="1"/>
    <xf numFmtId="0" fontId="18" fillId="0" borderId="0" xfId="8" applyFont="1" applyFill="1"/>
    <xf numFmtId="167" fontId="55" fillId="0" borderId="22" xfId="8" applyNumberFormat="1" applyFont="1" applyFill="1" applyBorder="1"/>
    <xf numFmtId="3" fontId="55" fillId="0" borderId="5" xfId="8" applyNumberFormat="1" applyFont="1" applyFill="1" applyBorder="1" applyAlignment="1"/>
    <xf numFmtId="0" fontId="18" fillId="0" borderId="8" xfId="8" applyFont="1" applyFill="1" applyBorder="1"/>
    <xf numFmtId="168" fontId="69" fillId="0" borderId="8" xfId="8" applyNumberFormat="1" applyFont="1" applyFill="1" applyBorder="1" applyAlignment="1">
      <alignment horizontal="center"/>
    </xf>
    <xf numFmtId="0" fontId="49" fillId="0" borderId="7" xfId="8" applyFont="1" applyFill="1" applyBorder="1" applyAlignment="1">
      <alignment horizontal="left"/>
    </xf>
    <xf numFmtId="3" fontId="14" fillId="0" borderId="14" xfId="8" applyNumberFormat="1" applyFont="1" applyFill="1" applyBorder="1" applyAlignment="1">
      <alignment horizontal="right"/>
    </xf>
    <xf numFmtId="3" fontId="14" fillId="0" borderId="34" xfId="8" applyNumberFormat="1" applyFont="1" applyFill="1" applyBorder="1" applyAlignment="1">
      <alignment horizontal="right"/>
    </xf>
    <xf numFmtId="3" fontId="12" fillId="3" borderId="2" xfId="8" applyNumberFormat="1" applyFont="1" applyFill="1" applyBorder="1" applyAlignment="1">
      <alignment horizontal="right"/>
    </xf>
    <xf numFmtId="3" fontId="12" fillId="0" borderId="17" xfId="8" applyNumberFormat="1" applyFont="1" applyFill="1" applyBorder="1" applyAlignment="1">
      <alignment horizontal="right"/>
    </xf>
    <xf numFmtId="3" fontId="14" fillId="3" borderId="2" xfId="8" applyNumberFormat="1" applyFont="1" applyFill="1" applyBorder="1" applyAlignment="1">
      <alignment horizontal="right"/>
    </xf>
    <xf numFmtId="0" fontId="13" fillId="3" borderId="0" xfId="8" applyFont="1" applyFill="1" applyBorder="1"/>
    <xf numFmtId="3" fontId="14" fillId="0" borderId="9" xfId="8" applyNumberFormat="1" applyFont="1" applyFill="1" applyBorder="1" applyAlignment="1">
      <alignment horizontal="right"/>
    </xf>
    <xf numFmtId="3" fontId="12" fillId="0" borderId="14" xfId="8" applyNumberFormat="1" applyFont="1" applyFill="1" applyBorder="1" applyAlignment="1">
      <alignment horizontal="right"/>
    </xf>
    <xf numFmtId="49" fontId="10" fillId="0" borderId="14" xfId="8" applyNumberFormat="1" applyFont="1" applyFill="1" applyBorder="1" applyAlignment="1">
      <alignment horizontal="left"/>
    </xf>
    <xf numFmtId="0" fontId="14" fillId="3" borderId="0" xfId="8" applyFont="1" applyFill="1" applyBorder="1"/>
    <xf numFmtId="3" fontId="14" fillId="0" borderId="17" xfId="8" applyNumberFormat="1" applyFont="1" applyFill="1" applyBorder="1" applyAlignment="1">
      <alignment horizontal="right"/>
    </xf>
    <xf numFmtId="0" fontId="13" fillId="0" borderId="0" xfId="8" applyFont="1"/>
    <xf numFmtId="168" fontId="4" fillId="0" borderId="0" xfId="8" applyNumberFormat="1" applyFont="1" applyFill="1" applyAlignment="1">
      <alignment horizontal="left"/>
    </xf>
    <xf numFmtId="168" fontId="24" fillId="0" borderId="0" xfId="8" applyNumberFormat="1" applyFont="1" applyFill="1" applyAlignment="1">
      <alignment horizontal="left"/>
    </xf>
    <xf numFmtId="1" fontId="24" fillId="0" borderId="0" xfId="8" applyNumberFormat="1" applyFont="1" applyFill="1" applyAlignment="1">
      <alignment horizontal="center"/>
    </xf>
    <xf numFmtId="1" fontId="24" fillId="0" borderId="0" xfId="8" applyNumberFormat="1" applyFont="1" applyFill="1" applyAlignment="1">
      <alignment horizontal="left"/>
    </xf>
    <xf numFmtId="0" fontId="39" fillId="0" borderId="0" xfId="8" applyFont="1" applyFill="1"/>
    <xf numFmtId="3" fontId="39" fillId="0" borderId="1" xfId="8" applyNumberFormat="1" applyFont="1" applyFill="1" applyBorder="1" applyAlignment="1"/>
    <xf numFmtId="3" fontId="22" fillId="0" borderId="1" xfId="8" applyNumberFormat="1" applyFont="1" applyFill="1" applyBorder="1" applyAlignment="1"/>
    <xf numFmtId="0" fontId="39" fillId="0" borderId="1" xfId="8" applyFont="1" applyFill="1" applyBorder="1"/>
    <xf numFmtId="168" fontId="61" fillId="0" borderId="1" xfId="8" applyNumberFormat="1" applyFont="1" applyFill="1" applyBorder="1" applyAlignment="1">
      <alignment horizontal="center"/>
    </xf>
    <xf numFmtId="1" fontId="39" fillId="0" borderId="1" xfId="8" applyNumberFormat="1" applyFont="1" applyFill="1" applyBorder="1" applyAlignment="1">
      <alignment horizontal="center"/>
    </xf>
    <xf numFmtId="1" fontId="39" fillId="0" borderId="1" xfId="8" applyNumberFormat="1" applyFont="1" applyFill="1" applyBorder="1" applyAlignment="1">
      <alignment horizontal="left"/>
    </xf>
    <xf numFmtId="168" fontId="4" fillId="0" borderId="0" xfId="8" applyNumberFormat="1" applyFont="1" applyFill="1"/>
    <xf numFmtId="1" fontId="5" fillId="0" borderId="0" xfId="8" applyNumberFormat="1" applyFont="1" applyFill="1" applyAlignment="1">
      <alignment horizontal="left"/>
    </xf>
    <xf numFmtId="4" fontId="69" fillId="0" borderId="0" xfId="8" applyNumberFormat="1" applyFont="1" applyFill="1"/>
    <xf numFmtId="167" fontId="67" fillId="0" borderId="10" xfId="8" applyNumberFormat="1" applyFont="1" applyFill="1" applyBorder="1" applyAlignment="1"/>
    <xf numFmtId="3" fontId="67" fillId="0" borderId="10" xfId="8" applyNumberFormat="1" applyFont="1" applyFill="1" applyBorder="1"/>
    <xf numFmtId="167" fontId="6" fillId="0" borderId="0" xfId="8" applyNumberFormat="1" applyFont="1" applyFill="1" applyBorder="1"/>
    <xf numFmtId="167" fontId="52" fillId="0" borderId="0" xfId="8" applyNumberFormat="1" applyFont="1" applyFill="1" applyBorder="1"/>
    <xf numFmtId="167" fontId="53" fillId="0" borderId="0" xfId="8" applyNumberFormat="1" applyFont="1" applyFill="1" applyBorder="1"/>
    <xf numFmtId="4" fontId="28" fillId="0" borderId="0" xfId="8" applyNumberFormat="1" applyFont="1" applyFill="1"/>
    <xf numFmtId="167" fontId="9" fillId="0" borderId="34" xfId="8" applyNumberFormat="1" applyFont="1" applyFill="1" applyBorder="1"/>
    <xf numFmtId="3" fontId="41" fillId="0" borderId="34" xfId="8" applyNumberFormat="1" applyFont="1" applyFill="1" applyBorder="1"/>
    <xf numFmtId="167" fontId="22" fillId="0" borderId="51" xfId="8" applyNumberFormat="1" applyFont="1" applyFill="1" applyBorder="1"/>
    <xf numFmtId="3" fontId="41" fillId="0" borderId="51" xfId="8" applyNumberFormat="1" applyFont="1" applyFill="1" applyBorder="1"/>
    <xf numFmtId="3" fontId="28" fillId="0" borderId="0" xfId="8" applyNumberFormat="1" applyFont="1" applyFill="1"/>
    <xf numFmtId="167" fontId="22" fillId="0" borderId="24" xfId="8" applyNumberFormat="1" applyFont="1" applyFill="1" applyBorder="1"/>
    <xf numFmtId="3" fontId="41" fillId="0" borderId="5" xfId="8" applyNumberFormat="1" applyFont="1" applyFill="1" applyBorder="1"/>
    <xf numFmtId="167" fontId="9" fillId="0" borderId="22" xfId="8" applyNumberFormat="1" applyFont="1" applyFill="1" applyBorder="1"/>
    <xf numFmtId="3" fontId="26" fillId="0" borderId="5" xfId="8" applyNumberFormat="1" applyFont="1" applyFill="1" applyBorder="1"/>
    <xf numFmtId="0" fontId="6" fillId="0" borderId="5" xfId="8" applyFont="1" applyFill="1" applyBorder="1"/>
    <xf numFmtId="168" fontId="21" fillId="0" borderId="5" xfId="8" applyNumberFormat="1" applyFont="1" applyFill="1" applyBorder="1" applyAlignment="1">
      <alignment horizontal="center"/>
    </xf>
    <xf numFmtId="0" fontId="13" fillId="0" borderId="2" xfId="8" applyFont="1" applyBorder="1"/>
    <xf numFmtId="3" fontId="9" fillId="0" borderId="9" xfId="8" applyNumberFormat="1" applyFont="1" applyBorder="1" applyAlignment="1">
      <alignment horizontal="right"/>
    </xf>
    <xf numFmtId="0" fontId="9" fillId="0" borderId="9" xfId="8" applyFont="1" applyBorder="1"/>
    <xf numFmtId="3" fontId="9" fillId="0" borderId="0" xfId="8" applyNumberFormat="1" applyFont="1" applyFill="1"/>
    <xf numFmtId="3" fontId="12" fillId="0" borderId="0" xfId="8" applyNumberFormat="1" applyFont="1" applyFill="1"/>
    <xf numFmtId="168" fontId="13" fillId="0" borderId="0" xfId="8" applyNumberFormat="1" applyFont="1" applyFill="1" applyAlignment="1">
      <alignment horizontal="left"/>
    </xf>
    <xf numFmtId="1" fontId="19" fillId="0" borderId="0" xfId="8" applyNumberFormat="1" applyFont="1" applyFill="1" applyBorder="1" applyAlignment="1">
      <alignment horizontal="left"/>
    </xf>
    <xf numFmtId="1" fontId="52" fillId="0" borderId="0" xfId="8" applyNumberFormat="1" applyFont="1" applyFill="1" applyBorder="1" applyAlignment="1">
      <alignment horizontal="left"/>
    </xf>
    <xf numFmtId="167" fontId="4" fillId="0" borderId="34" xfId="8" applyNumberFormat="1" applyFont="1" applyFill="1" applyBorder="1"/>
    <xf numFmtId="3" fontId="9" fillId="0" borderId="34" xfId="8" applyNumberFormat="1" applyFont="1" applyFill="1" applyBorder="1"/>
    <xf numFmtId="3" fontId="12" fillId="0" borderId="34" xfId="8" applyNumberFormat="1" applyFont="1" applyFill="1" applyBorder="1"/>
    <xf numFmtId="167" fontId="9" fillId="0" borderId="60" xfId="8" applyNumberFormat="1" applyFont="1" applyFill="1" applyBorder="1"/>
    <xf numFmtId="3" fontId="41" fillId="0" borderId="60" xfId="8" applyNumberFormat="1" applyFont="1" applyFill="1" applyBorder="1"/>
    <xf numFmtId="1" fontId="35" fillId="0" borderId="25" xfId="8" applyNumberFormat="1" applyFont="1" applyFill="1" applyBorder="1" applyAlignment="1">
      <alignment horizontal="center" vertical="center" wrapText="1"/>
    </xf>
    <xf numFmtId="3" fontId="35" fillId="0" borderId="2" xfId="8" applyNumberFormat="1" applyFont="1" applyFill="1" applyBorder="1" applyAlignment="1">
      <alignment horizontal="center" vertical="center" wrapText="1"/>
    </xf>
    <xf numFmtId="0" fontId="9" fillId="0" borderId="2" xfId="8" applyFont="1" applyBorder="1"/>
    <xf numFmtId="0" fontId="35" fillId="0" borderId="12" xfId="8" applyFont="1" applyFill="1" applyBorder="1" applyAlignment="1">
      <alignment horizontal="center" vertical="center"/>
    </xf>
    <xf numFmtId="166" fontId="14" fillId="0" borderId="21" xfId="8" applyNumberFormat="1" applyFont="1" applyBorder="1" applyAlignment="1">
      <alignment horizontal="right"/>
    </xf>
    <xf numFmtId="167" fontId="8" fillId="0" borderId="0" xfId="8" applyNumberFormat="1" applyFont="1" applyFill="1" applyBorder="1"/>
    <xf numFmtId="0" fontId="6" fillId="0" borderId="0" xfId="8" applyFont="1" applyFill="1" applyBorder="1"/>
    <xf numFmtId="0" fontId="26" fillId="0" borderId="0" xfId="8" applyFont="1" applyFill="1" applyBorder="1" applyAlignment="1">
      <alignment horizontal="left"/>
    </xf>
    <xf numFmtId="0" fontId="14" fillId="0" borderId="2" xfId="8" applyFont="1" applyFill="1" applyBorder="1"/>
    <xf numFmtId="3" fontId="12" fillId="0" borderId="15" xfId="8" applyNumberFormat="1" applyFont="1" applyFill="1" applyBorder="1" applyAlignment="1">
      <alignment horizontal="right"/>
    </xf>
    <xf numFmtId="167" fontId="8" fillId="0" borderId="22" xfId="8" applyNumberFormat="1" applyFont="1" applyFill="1" applyBorder="1"/>
    <xf numFmtId="168" fontId="5" fillId="0" borderId="0" xfId="8" applyNumberFormat="1" applyFont="1" applyFill="1" applyAlignment="1">
      <alignment horizontal="center"/>
    </xf>
    <xf numFmtId="168" fontId="19" fillId="0" borderId="0" xfId="8" applyNumberFormat="1" applyFont="1" applyFill="1" applyBorder="1" applyAlignment="1">
      <alignment horizontal="center"/>
    </xf>
    <xf numFmtId="168" fontId="19" fillId="0" borderId="1" xfId="8" applyNumberFormat="1" applyFont="1" applyFill="1" applyBorder="1" applyAlignment="1">
      <alignment horizontal="center"/>
    </xf>
    <xf numFmtId="0" fontId="13" fillId="0" borderId="0" xfId="8" applyFont="1" applyFill="1"/>
    <xf numFmtId="3" fontId="34" fillId="0" borderId="10" xfId="8" applyNumberFormat="1" applyFont="1" applyFill="1" applyBorder="1"/>
    <xf numFmtId="167" fontId="53" fillId="0" borderId="0" xfId="8" applyNumberFormat="1" applyFont="1" applyFill="1"/>
    <xf numFmtId="3" fontId="24" fillId="0" borderId="0" xfId="8" applyNumberFormat="1" applyFont="1" applyFill="1"/>
    <xf numFmtId="0" fontId="4" fillId="0" borderId="0" xfId="8" applyFont="1" applyFill="1" applyAlignment="1">
      <alignment vertical="top"/>
    </xf>
    <xf numFmtId="3" fontId="41" fillId="0" borderId="10" xfId="8" applyNumberFormat="1" applyFont="1" applyFill="1" applyBorder="1"/>
    <xf numFmtId="167" fontId="15" fillId="0" borderId="25" xfId="8" applyNumberFormat="1" applyFont="1" applyFill="1" applyBorder="1" applyAlignment="1">
      <alignment horizontal="right"/>
    </xf>
    <xf numFmtId="3" fontId="24" fillId="0" borderId="2" xfId="8" applyNumberFormat="1" applyFont="1" applyFill="1" applyBorder="1"/>
    <xf numFmtId="3" fontId="22" fillId="0" borderId="9" xfId="8" applyNumberFormat="1" applyFont="1" applyFill="1" applyBorder="1"/>
    <xf numFmtId="3" fontId="41" fillId="0" borderId="0" xfId="8" applyNumberFormat="1" applyFont="1" applyFill="1" applyBorder="1"/>
    <xf numFmtId="167" fontId="14" fillId="0" borderId="24" xfId="8" applyNumberFormat="1" applyFont="1" applyFill="1" applyBorder="1" applyAlignment="1">
      <alignment horizontal="right"/>
    </xf>
    <xf numFmtId="167" fontId="14" fillId="0" borderId="25" xfId="8" applyNumberFormat="1" applyFont="1" applyFill="1" applyBorder="1" applyAlignment="1">
      <alignment horizontal="right"/>
    </xf>
    <xf numFmtId="167" fontId="9" fillId="0" borderId="25" xfId="8" applyNumberFormat="1" applyFont="1" applyFill="1" applyBorder="1" applyAlignment="1">
      <alignment horizontal="right"/>
    </xf>
    <xf numFmtId="49" fontId="10" fillId="0" borderId="0" xfId="8" applyNumberFormat="1" applyFont="1" applyBorder="1" applyAlignment="1">
      <alignment horizontal="left"/>
    </xf>
    <xf numFmtId="166" fontId="7" fillId="0" borderId="23" xfId="8" applyNumberFormat="1" applyFont="1" applyFill="1" applyBorder="1" applyAlignment="1">
      <alignment horizontal="center" vertical="center"/>
    </xf>
    <xf numFmtId="0" fontId="7" fillId="0" borderId="9" xfId="8" applyFont="1" applyFill="1" applyBorder="1" applyAlignment="1">
      <alignment horizontal="center" vertical="center"/>
    </xf>
    <xf numFmtId="1" fontId="7" fillId="0" borderId="9" xfId="8" applyNumberFormat="1" applyFont="1" applyFill="1" applyBorder="1" applyAlignment="1">
      <alignment horizontal="center" vertical="center"/>
    </xf>
    <xf numFmtId="0" fontId="7" fillId="0" borderId="38" xfId="8" applyFont="1" applyFill="1" applyBorder="1" applyAlignment="1">
      <alignment horizontal="center" vertical="center"/>
    </xf>
    <xf numFmtId="167" fontId="52" fillId="0" borderId="24" xfId="8" applyNumberFormat="1" applyFont="1" applyFill="1" applyBorder="1"/>
    <xf numFmtId="0" fontId="9" fillId="0" borderId="0" xfId="8" applyFont="1" applyFill="1" applyBorder="1"/>
    <xf numFmtId="3" fontId="14" fillId="0" borderId="27" xfId="8" applyNumberFormat="1" applyFont="1" applyFill="1" applyBorder="1" applyAlignment="1">
      <alignment horizontal="right"/>
    </xf>
    <xf numFmtId="166" fontId="14" fillId="0" borderId="30" xfId="8" applyNumberFormat="1" applyFont="1" applyBorder="1" applyAlignment="1">
      <alignment horizontal="right"/>
    </xf>
    <xf numFmtId="167" fontId="39" fillId="0" borderId="0" xfId="8" applyNumberFormat="1" applyFont="1" applyFill="1"/>
    <xf numFmtId="3" fontId="39" fillId="0" borderId="0" xfId="8" applyNumberFormat="1" applyFont="1" applyFill="1"/>
    <xf numFmtId="3" fontId="39" fillId="0" borderId="1" xfId="8" applyNumberFormat="1" applyFont="1" applyFill="1" applyBorder="1"/>
    <xf numFmtId="168" fontId="39" fillId="0" borderId="1" xfId="8" applyNumberFormat="1" applyFont="1" applyFill="1" applyBorder="1" applyAlignment="1">
      <alignment horizontal="center"/>
    </xf>
    <xf numFmtId="167" fontId="4" fillId="0" borderId="0" xfId="8" applyNumberFormat="1" applyFont="1" applyFill="1" applyAlignment="1">
      <alignment horizontal="right"/>
    </xf>
    <xf numFmtId="0" fontId="12" fillId="0" borderId="0" xfId="8" applyFont="1" applyFill="1"/>
    <xf numFmtId="0" fontId="4" fillId="0" borderId="10" xfId="8" applyFont="1" applyFill="1" applyBorder="1" applyAlignment="1">
      <alignment wrapText="1"/>
    </xf>
    <xf numFmtId="0" fontId="31" fillId="0" borderId="34" xfId="8" applyFont="1" applyFill="1" applyBorder="1" applyAlignment="1">
      <alignment horizontal="left"/>
    </xf>
    <xf numFmtId="167" fontId="53" fillId="0" borderId="0" xfId="8" applyNumberFormat="1" applyFont="1" applyFill="1" applyAlignment="1">
      <alignment horizontal="right"/>
    </xf>
    <xf numFmtId="0" fontId="53" fillId="0" borderId="0" xfId="8" applyNumberFormat="1" applyFont="1" applyFill="1" applyAlignment="1">
      <alignment horizontal="left"/>
    </xf>
    <xf numFmtId="167" fontId="51" fillId="0" borderId="0" xfId="8" applyNumberFormat="1" applyFont="1" applyFill="1" applyAlignment="1">
      <alignment horizontal="right"/>
    </xf>
    <xf numFmtId="1" fontId="53" fillId="0" borderId="0" xfId="8" applyNumberFormat="1" applyFont="1" applyFill="1" applyAlignment="1">
      <alignment horizontal="left" vertical="top"/>
    </xf>
    <xf numFmtId="0" fontId="51" fillId="0" borderId="0" xfId="8" applyFont="1" applyFill="1" applyAlignment="1">
      <alignment vertical="top"/>
    </xf>
    <xf numFmtId="0" fontId="24" fillId="0" borderId="0" xfId="8" applyFont="1" applyFill="1" applyAlignment="1">
      <alignment vertical="top"/>
    </xf>
    <xf numFmtId="4" fontId="4" fillId="0" borderId="0" xfId="8" applyNumberFormat="1" applyFont="1" applyFill="1" applyAlignment="1">
      <alignment vertical="top"/>
    </xf>
    <xf numFmtId="167" fontId="53" fillId="0" borderId="0" xfId="8" applyNumberFormat="1" applyFont="1" applyFill="1" applyAlignment="1">
      <alignment horizontal="right" vertical="top"/>
    </xf>
    <xf numFmtId="3" fontId="53" fillId="0" borderId="0" xfId="8" applyNumberFormat="1" applyFont="1" applyFill="1" applyAlignment="1">
      <alignment vertical="top"/>
    </xf>
    <xf numFmtId="0" fontId="53" fillId="0" borderId="0" xfId="8" applyFont="1" applyFill="1" applyAlignment="1">
      <alignment horizontal="left" vertical="top"/>
    </xf>
    <xf numFmtId="168" fontId="53" fillId="0" borderId="0" xfId="8" applyNumberFormat="1" applyFont="1" applyFill="1" applyAlignment="1">
      <alignment horizontal="center" vertical="top"/>
    </xf>
    <xf numFmtId="3" fontId="63" fillId="0" borderId="0" xfId="8" applyNumberFormat="1" applyFont="1" applyFill="1" applyBorder="1"/>
    <xf numFmtId="167" fontId="51" fillId="0" borderId="0" xfId="8" applyNumberFormat="1" applyFont="1" applyFill="1" applyBorder="1" applyAlignment="1">
      <alignment horizontal="right"/>
    </xf>
    <xf numFmtId="167" fontId="51" fillId="0" borderId="10" xfId="8" applyNumberFormat="1" applyFont="1" applyFill="1" applyBorder="1" applyAlignment="1">
      <alignment horizontal="right"/>
    </xf>
    <xf numFmtId="167" fontId="51" fillId="0" borderId="24" xfId="8" applyNumberFormat="1" applyFont="1" applyFill="1" applyBorder="1" applyAlignment="1">
      <alignment horizontal="right"/>
    </xf>
    <xf numFmtId="167" fontId="22" fillId="0" borderId="23" xfId="8" applyNumberFormat="1" applyFont="1" applyFill="1" applyBorder="1" applyAlignment="1">
      <alignment horizontal="right"/>
    </xf>
    <xf numFmtId="1" fontId="35" fillId="0" borderId="24" xfId="8" applyNumberFormat="1" applyFont="1" applyFill="1" applyBorder="1" applyAlignment="1">
      <alignment horizontal="right" vertical="center" wrapText="1"/>
    </xf>
    <xf numFmtId="1" fontId="35" fillId="0" borderId="50" xfId="8" applyNumberFormat="1" applyFont="1" applyFill="1" applyBorder="1" applyAlignment="1">
      <alignment horizontal="center"/>
    </xf>
    <xf numFmtId="1" fontId="37" fillId="0" borderId="34" xfId="8" applyNumberFormat="1" applyFont="1" applyFill="1" applyBorder="1" applyAlignment="1">
      <alignment horizontal="left"/>
    </xf>
    <xf numFmtId="167" fontId="41" fillId="0" borderId="0" xfId="8" applyNumberFormat="1" applyFont="1" applyFill="1" applyBorder="1" applyAlignment="1">
      <alignment horizontal="right"/>
    </xf>
    <xf numFmtId="1" fontId="41" fillId="0" borderId="19" xfId="8" applyNumberFormat="1" applyFont="1" applyFill="1" applyBorder="1" applyAlignment="1">
      <alignment horizontal="left"/>
    </xf>
    <xf numFmtId="3" fontId="24" fillId="0" borderId="2" xfId="8" applyNumberFormat="1" applyFont="1" applyBorder="1" applyAlignment="1"/>
    <xf numFmtId="167" fontId="18" fillId="0" borderId="24" xfId="8" applyNumberFormat="1" applyFont="1" applyFill="1" applyBorder="1" applyAlignment="1">
      <alignment horizontal="right"/>
    </xf>
    <xf numFmtId="1" fontId="35" fillId="0" borderId="34" xfId="8" applyNumberFormat="1" applyFont="1" applyFill="1" applyBorder="1" applyAlignment="1">
      <alignment horizontal="center"/>
    </xf>
    <xf numFmtId="166" fontId="52" fillId="0" borderId="0" xfId="8" applyNumberFormat="1" applyFont="1" applyFill="1" applyBorder="1" applyAlignment="1">
      <alignment horizontal="right"/>
    </xf>
    <xf numFmtId="0" fontId="14" fillId="0" borderId="2" xfId="8" applyFont="1" applyBorder="1"/>
    <xf numFmtId="0" fontId="15" fillId="0" borderId="0" xfId="8" applyFont="1" applyFill="1"/>
    <xf numFmtId="167" fontId="8" fillId="0" borderId="0" xfId="8" applyNumberFormat="1" applyFont="1" applyFill="1" applyBorder="1" applyAlignment="1">
      <alignment horizontal="right"/>
    </xf>
    <xf numFmtId="168" fontId="24" fillId="0" borderId="0" xfId="8" applyNumberFormat="1" applyFont="1" applyFill="1" applyAlignment="1">
      <alignment horizontal="center"/>
    </xf>
    <xf numFmtId="167" fontId="24" fillId="0" borderId="0" xfId="8" applyNumberFormat="1" applyFont="1" applyFill="1" applyAlignment="1">
      <alignment horizontal="right"/>
    </xf>
    <xf numFmtId="168" fontId="24" fillId="0" borderId="0" xfId="8" applyNumberFormat="1" applyFont="1" applyFill="1" applyAlignment="1">
      <alignment horizontal="left"/>
    </xf>
    <xf numFmtId="167" fontId="39" fillId="0" borderId="0" xfId="8" applyNumberFormat="1" applyFont="1" applyFill="1" applyAlignment="1">
      <alignment horizontal="right"/>
    </xf>
    <xf numFmtId="167" fontId="4" fillId="0" borderId="0" xfId="8" applyNumberFormat="1" applyFill="1"/>
    <xf numFmtId="4" fontId="13" fillId="0" borderId="0" xfId="8" applyNumberFormat="1" applyFont="1" applyFill="1"/>
    <xf numFmtId="0" fontId="44" fillId="0" borderId="0" xfId="8" applyFont="1" applyFill="1"/>
    <xf numFmtId="0" fontId="32" fillId="0" borderId="10" xfId="8" applyFont="1" applyFill="1" applyBorder="1"/>
    <xf numFmtId="1" fontId="32" fillId="0" borderId="10" xfId="8" applyNumberFormat="1" applyFont="1" applyFill="1" applyBorder="1" applyAlignment="1">
      <alignment horizontal="left"/>
    </xf>
    <xf numFmtId="1" fontId="32" fillId="0" borderId="10" xfId="8" applyNumberFormat="1" applyFont="1" applyFill="1" applyBorder="1" applyAlignment="1">
      <alignment horizontal="center"/>
    </xf>
    <xf numFmtId="0" fontId="31" fillId="0" borderId="10" xfId="8" applyFont="1" applyFill="1" applyBorder="1" applyAlignment="1">
      <alignment horizontal="left"/>
    </xf>
    <xf numFmtId="0" fontId="9" fillId="0" borderId="0" xfId="8" applyFont="1" applyFill="1"/>
    <xf numFmtId="0" fontId="5" fillId="0" borderId="0" xfId="8" applyFont="1" applyFill="1" applyAlignment="1">
      <alignment horizontal="right"/>
    </xf>
    <xf numFmtId="0" fontId="5" fillId="0" borderId="0" xfId="8" applyFont="1" applyFill="1"/>
    <xf numFmtId="0" fontId="6" fillId="0" borderId="7" xfId="8" applyFont="1" applyFill="1" applyBorder="1"/>
    <xf numFmtId="3" fontId="4" fillId="0" borderId="0" xfId="8" applyNumberFormat="1" applyFill="1" applyAlignment="1">
      <alignment horizontal="right"/>
    </xf>
    <xf numFmtId="3" fontId="4" fillId="0" borderId="0" xfId="8" applyNumberFormat="1" applyFill="1" applyBorder="1"/>
    <xf numFmtId="3" fontId="4" fillId="0" borderId="1" xfId="8" applyNumberFormat="1" applyFill="1" applyBorder="1"/>
    <xf numFmtId="4" fontId="16" fillId="0" borderId="0" xfId="8" applyNumberFormat="1" applyFont="1" applyFill="1" applyAlignment="1">
      <alignment horizontal="center"/>
    </xf>
    <xf numFmtId="167" fontId="31" fillId="0" borderId="10" xfId="8" applyNumberFormat="1" applyFont="1" applyFill="1" applyBorder="1" applyAlignment="1"/>
    <xf numFmtId="167" fontId="9" fillId="0" borderId="0" xfId="8" applyNumberFormat="1" applyFont="1" applyFill="1"/>
    <xf numFmtId="0" fontId="8" fillId="3" borderId="22" xfId="8" applyFont="1" applyFill="1" applyBorder="1" applyAlignment="1">
      <alignment horizontal="right"/>
    </xf>
    <xf numFmtId="0" fontId="55" fillId="0" borderId="5" xfId="8" applyFont="1" applyFill="1" applyBorder="1" applyAlignment="1">
      <alignment horizontal="right"/>
    </xf>
    <xf numFmtId="0" fontId="14" fillId="0" borderId="8" xfId="8" applyFont="1" applyFill="1" applyBorder="1" applyAlignment="1">
      <alignment horizontal="right"/>
    </xf>
    <xf numFmtId="0" fontId="14" fillId="3" borderId="5" xfId="8" applyFont="1" applyFill="1" applyBorder="1" applyAlignment="1">
      <alignment horizontal="right"/>
    </xf>
    <xf numFmtId="0" fontId="14" fillId="3" borderId="8" xfId="8" applyFont="1" applyFill="1" applyBorder="1"/>
    <xf numFmtId="3" fontId="10" fillId="0" borderId="5" xfId="8" applyNumberFormat="1" applyFont="1" applyFill="1" applyBorder="1" applyAlignment="1">
      <alignment horizontal="center" vertical="center"/>
    </xf>
    <xf numFmtId="167" fontId="4" fillId="0" borderId="0" xfId="8" applyNumberFormat="1" applyFill="1" applyAlignment="1">
      <alignment horizontal="right"/>
    </xf>
    <xf numFmtId="3" fontId="28" fillId="0" borderId="0" xfId="8" applyNumberFormat="1" applyFont="1" applyFill="1" applyAlignment="1">
      <alignment horizontal="left"/>
    </xf>
    <xf numFmtId="0" fontId="4" fillId="0" borderId="0" xfId="8" applyFont="1" applyAlignment="1"/>
    <xf numFmtId="0" fontId="43" fillId="0" borderId="0" xfId="8" applyFont="1" applyFill="1" applyAlignment="1">
      <alignment wrapText="1"/>
    </xf>
    <xf numFmtId="3" fontId="43" fillId="0" borderId="0" xfId="8" applyNumberFormat="1" applyFont="1" applyFill="1" applyBorder="1" applyAlignment="1">
      <alignment wrapText="1"/>
    </xf>
    <xf numFmtId="167" fontId="34" fillId="0" borderId="34" xfId="8" applyNumberFormat="1" applyFont="1" applyFill="1" applyBorder="1" applyAlignment="1">
      <alignment horizontal="right"/>
    </xf>
    <xf numFmtId="3" fontId="72" fillId="0" borderId="34" xfId="8" applyNumberFormat="1" applyFont="1" applyFill="1" applyBorder="1" applyAlignment="1"/>
    <xf numFmtId="167" fontId="9" fillId="0" borderId="19" xfId="8" applyNumberFormat="1" applyFont="1" applyFill="1" applyBorder="1" applyAlignment="1">
      <alignment horizontal="right"/>
    </xf>
    <xf numFmtId="3" fontId="58" fillId="0" borderId="19" xfId="8" applyNumberFormat="1" applyFont="1" applyFill="1" applyBorder="1" applyAlignment="1">
      <alignment horizontal="right"/>
    </xf>
    <xf numFmtId="3" fontId="12" fillId="0" borderId="19" xfId="8" applyNumberFormat="1" applyFont="1" applyFill="1" applyBorder="1" applyAlignment="1">
      <alignment horizontal="right"/>
    </xf>
    <xf numFmtId="3" fontId="13" fillId="0" borderId="19" xfId="8" applyNumberFormat="1" applyFont="1" applyFill="1" applyBorder="1" applyAlignment="1">
      <alignment horizontal="right"/>
    </xf>
    <xf numFmtId="0" fontId="13" fillId="0" borderId="19" xfId="8" applyFont="1" applyFill="1" applyBorder="1" applyAlignment="1"/>
    <xf numFmtId="168" fontId="27" fillId="0" borderId="19" xfId="8" applyNumberFormat="1" applyFont="1" applyFill="1" applyBorder="1"/>
    <xf numFmtId="1" fontId="5" fillId="0" borderId="19" xfId="8" applyNumberFormat="1" applyFont="1" applyFill="1" applyBorder="1" applyAlignment="1">
      <alignment horizontal="left"/>
    </xf>
    <xf numFmtId="167" fontId="9" fillId="0" borderId="0" xfId="8" applyNumberFormat="1" applyFont="1" applyFill="1" applyBorder="1" applyAlignment="1">
      <alignment horizontal="right"/>
    </xf>
    <xf numFmtId="3" fontId="13" fillId="0" borderId="0" xfId="8" applyNumberFormat="1" applyFont="1" applyFill="1" applyBorder="1" applyAlignment="1">
      <alignment horizontal="right"/>
    </xf>
    <xf numFmtId="168" fontId="27" fillId="0" borderId="0" xfId="8" applyNumberFormat="1" applyFont="1" applyFill="1" applyBorder="1"/>
    <xf numFmtId="1" fontId="5" fillId="0" borderId="0" xfId="8" applyNumberFormat="1" applyFont="1" applyFill="1" applyBorder="1" applyAlignment="1">
      <alignment horizontal="left"/>
    </xf>
    <xf numFmtId="167" fontId="66" fillId="0" borderId="0" xfId="8" applyNumberFormat="1" applyFont="1" applyFill="1" applyBorder="1" applyAlignment="1">
      <alignment horizontal="right" vertical="center"/>
    </xf>
    <xf numFmtId="3" fontId="66" fillId="0" borderId="0" xfId="8" applyNumberFormat="1" applyFont="1" applyFill="1" applyBorder="1"/>
    <xf numFmtId="167" fontId="52" fillId="0" borderId="0" xfId="8" applyNumberFormat="1" applyFont="1" applyFill="1" applyBorder="1" applyAlignment="1">
      <alignment horizontal="right" vertical="center"/>
    </xf>
    <xf numFmtId="3" fontId="51" fillId="0" borderId="0" xfId="8" applyNumberFormat="1" applyFont="1" applyFill="1" applyBorder="1" applyAlignment="1">
      <alignment horizontal="right"/>
    </xf>
    <xf numFmtId="3" fontId="93" fillId="0" borderId="0" xfId="8" applyNumberFormat="1" applyFont="1" applyFill="1" applyBorder="1" applyAlignment="1">
      <alignment horizontal="right"/>
    </xf>
    <xf numFmtId="3" fontId="92" fillId="0" borderId="0" xfId="8" applyNumberFormat="1" applyFont="1" applyFill="1" applyBorder="1" applyAlignment="1">
      <alignment horizontal="right"/>
    </xf>
    <xf numFmtId="0" fontId="94" fillId="0" borderId="0" xfId="8" applyFont="1" applyFill="1"/>
    <xf numFmtId="3" fontId="13" fillId="0" borderId="0" xfId="8" applyNumberFormat="1" applyFont="1" applyFill="1"/>
    <xf numFmtId="4" fontId="5" fillId="0" borderId="0" xfId="8" applyNumberFormat="1" applyFont="1" applyFill="1"/>
    <xf numFmtId="0" fontId="34" fillId="0" borderId="56" xfId="8" applyFont="1" applyFill="1" applyBorder="1"/>
    <xf numFmtId="3" fontId="47" fillId="0" borderId="8" xfId="8" applyNumberFormat="1" applyFont="1" applyFill="1" applyBorder="1" applyAlignment="1">
      <alignment horizontal="left"/>
    </xf>
    <xf numFmtId="0" fontId="48" fillId="0" borderId="8" xfId="8" applyFont="1" applyFill="1" applyBorder="1"/>
    <xf numFmtId="3" fontId="13" fillId="3" borderId="0" xfId="8" applyNumberFormat="1" applyFont="1" applyFill="1" applyBorder="1"/>
    <xf numFmtId="0" fontId="16" fillId="0" borderId="0" xfId="8" applyFont="1" applyBorder="1"/>
    <xf numFmtId="167" fontId="14" fillId="3" borderId="25" xfId="8" applyNumberFormat="1" applyFont="1" applyFill="1" applyBorder="1" applyAlignment="1">
      <alignment horizontal="right"/>
    </xf>
    <xf numFmtId="167" fontId="14" fillId="0" borderId="30" xfId="8" applyNumberFormat="1" applyFont="1" applyBorder="1" applyAlignment="1">
      <alignment horizontal="right"/>
    </xf>
    <xf numFmtId="3" fontId="14" fillId="3" borderId="9" xfId="8" applyNumberFormat="1" applyFont="1" applyFill="1" applyBorder="1" applyAlignment="1">
      <alignment horizontal="right"/>
    </xf>
    <xf numFmtId="0" fontId="14" fillId="3" borderId="27" xfId="8" applyFont="1" applyFill="1" applyBorder="1"/>
    <xf numFmtId="0" fontId="56" fillId="0" borderId="0" xfId="8" applyFont="1" applyFill="1"/>
    <xf numFmtId="3" fontId="56" fillId="0" borderId="0" xfId="8" applyNumberFormat="1" applyFont="1" applyFill="1"/>
    <xf numFmtId="3" fontId="56" fillId="0" borderId="5" xfId="8" applyNumberFormat="1" applyFont="1" applyFill="1" applyBorder="1" applyAlignment="1">
      <alignment horizontal="center" vertical="center"/>
    </xf>
    <xf numFmtId="1" fontId="56" fillId="0" borderId="5" xfId="8" applyNumberFormat="1" applyFont="1" applyFill="1" applyBorder="1" applyAlignment="1">
      <alignment horizontal="center" vertical="center"/>
    </xf>
    <xf numFmtId="0" fontId="56" fillId="0" borderId="4" xfId="8" applyFont="1" applyFill="1" applyBorder="1" applyAlignment="1">
      <alignment horizontal="center" vertical="center"/>
    </xf>
    <xf numFmtId="0" fontId="21" fillId="0" borderId="0" xfId="8" applyFont="1" applyFill="1" applyBorder="1" applyAlignment="1">
      <alignment horizontal="left"/>
    </xf>
    <xf numFmtId="3" fontId="90" fillId="0" borderId="0" xfId="8" applyNumberFormat="1" applyFont="1" applyFill="1"/>
    <xf numFmtId="3" fontId="5" fillId="0" borderId="0" xfId="8" applyNumberFormat="1" applyFont="1" applyFill="1"/>
    <xf numFmtId="4" fontId="5" fillId="0" borderId="0" xfId="8" applyNumberFormat="1" applyFont="1" applyFill="1" applyAlignment="1">
      <alignment horizontal="left"/>
    </xf>
    <xf numFmtId="3" fontId="47" fillId="0" borderId="8" xfId="8" applyNumberFormat="1" applyFont="1" applyFill="1" applyBorder="1" applyAlignment="1">
      <alignment horizontal="center"/>
    </xf>
    <xf numFmtId="0" fontId="14" fillId="3" borderId="2" xfId="8" applyFont="1" applyFill="1" applyBorder="1"/>
    <xf numFmtId="0" fontId="24" fillId="0" borderId="0" xfId="8" applyFont="1" applyFill="1" applyAlignment="1">
      <alignment horizontal="left"/>
    </xf>
    <xf numFmtId="3" fontId="39" fillId="0" borderId="0" xfId="8" applyNumberFormat="1" applyFont="1" applyFill="1" applyBorder="1"/>
    <xf numFmtId="0" fontId="4" fillId="0" borderId="0" xfId="8" applyFont="1" applyFill="1" applyBorder="1" applyAlignment="1">
      <alignment horizontal="left"/>
    </xf>
    <xf numFmtId="1" fontId="4" fillId="0" borderId="0" xfId="8" applyNumberFormat="1" applyFont="1" applyFill="1" applyBorder="1"/>
    <xf numFmtId="1" fontId="39" fillId="0" borderId="0" xfId="8" applyNumberFormat="1" applyFont="1" applyFill="1" applyBorder="1"/>
    <xf numFmtId="0" fontId="4" fillId="0" borderId="1" xfId="8" applyFont="1" applyFill="1" applyBorder="1"/>
    <xf numFmtId="0" fontId="4" fillId="0" borderId="1" xfId="8" applyFont="1" applyFill="1" applyBorder="1" applyAlignment="1">
      <alignment horizontal="left"/>
    </xf>
    <xf numFmtId="1" fontId="4" fillId="0" borderId="1" xfId="8" applyNumberFormat="1" applyFont="1" applyFill="1" applyBorder="1"/>
    <xf numFmtId="1" fontId="39" fillId="0" borderId="1" xfId="8" applyNumberFormat="1" applyFont="1" applyFill="1" applyBorder="1"/>
    <xf numFmtId="4" fontId="122" fillId="0" borderId="0" xfId="8" applyNumberFormat="1" applyFont="1" applyFill="1" applyAlignment="1">
      <alignment wrapText="1"/>
    </xf>
    <xf numFmtId="0" fontId="14" fillId="0" borderId="17" xfId="8" applyFont="1" applyBorder="1" applyAlignment="1"/>
    <xf numFmtId="0" fontId="14" fillId="4" borderId="12" xfId="0" applyFont="1" applyFill="1" applyBorder="1" applyAlignment="1">
      <alignment wrapText="1"/>
    </xf>
    <xf numFmtId="3" fontId="37" fillId="4" borderId="2" xfId="0" applyNumberFormat="1" applyFont="1" applyFill="1" applyBorder="1" applyAlignment="1">
      <alignment horizontal="center" vertical="center"/>
    </xf>
    <xf numFmtId="167" fontId="66" fillId="0" borderId="0" xfId="8" applyNumberFormat="1" applyFont="1" applyFill="1" applyBorder="1"/>
    <xf numFmtId="167" fontId="8" fillId="0" borderId="22" xfId="8" applyNumberFormat="1" applyFont="1" applyFill="1" applyBorder="1" applyAlignment="1">
      <alignment shrinkToFit="1"/>
    </xf>
    <xf numFmtId="168" fontId="27" fillId="0" borderId="0" xfId="8" applyNumberFormat="1" applyFont="1" applyFill="1" applyAlignment="1">
      <alignment horizontal="center"/>
    </xf>
    <xf numFmtId="3" fontId="15" fillId="0" borderId="0" xfId="8" applyNumberFormat="1" applyFont="1" applyBorder="1" applyAlignment="1">
      <alignment horizontal="right"/>
    </xf>
    <xf numFmtId="0" fontId="76" fillId="0" borderId="0" xfId="8" applyFont="1" applyFill="1" applyAlignment="1">
      <alignment horizontal="right"/>
    </xf>
    <xf numFmtId="0" fontId="76" fillId="0" borderId="0" xfId="8" applyFont="1" applyFill="1"/>
    <xf numFmtId="0" fontId="75" fillId="0" borderId="0" xfId="8" applyFont="1" applyFill="1" applyAlignment="1">
      <alignment horizontal="right"/>
    </xf>
    <xf numFmtId="0" fontId="75" fillId="0" borderId="0" xfId="8" applyFont="1" applyFill="1"/>
    <xf numFmtId="0" fontId="4" fillId="0" borderId="34" xfId="8" applyFill="1" applyBorder="1" applyAlignment="1">
      <alignment horizontal="right"/>
    </xf>
    <xf numFmtId="3" fontId="4" fillId="0" borderId="34" xfId="8" applyNumberFormat="1" applyFill="1" applyBorder="1"/>
    <xf numFmtId="3" fontId="43" fillId="0" borderId="34" xfId="8" applyNumberFormat="1" applyFont="1" applyFill="1" applyBorder="1" applyAlignment="1"/>
    <xf numFmtId="0" fontId="89" fillId="0" borderId="0" xfId="8" applyFont="1" applyFill="1"/>
    <xf numFmtId="166" fontId="43" fillId="0" borderId="0" xfId="8" applyNumberFormat="1" applyFont="1" applyFill="1" applyBorder="1" applyAlignment="1">
      <alignment horizontal="right" vertical="center" shrinkToFit="1"/>
    </xf>
    <xf numFmtId="3" fontId="43" fillId="0" borderId="0" xfId="8" applyNumberFormat="1" applyFont="1" applyFill="1" applyBorder="1" applyAlignment="1">
      <alignment horizontal="right"/>
    </xf>
    <xf numFmtId="3" fontId="43" fillId="0" borderId="0" xfId="8" applyNumberFormat="1" applyFont="1" applyFill="1" applyBorder="1" applyAlignment="1"/>
    <xf numFmtId="4" fontId="122" fillId="0" borderId="0" xfId="8" applyNumberFormat="1" applyFont="1" applyFill="1"/>
    <xf numFmtId="166" fontId="43" fillId="0" borderId="60" xfId="8" applyNumberFormat="1" applyFont="1" applyFill="1" applyBorder="1" applyAlignment="1">
      <alignment horizontal="right" vertical="center" shrinkToFit="1"/>
    </xf>
    <xf numFmtId="3" fontId="43" fillId="0" borderId="60" xfId="8" applyNumberFormat="1" applyFont="1" applyFill="1" applyBorder="1" applyAlignment="1">
      <alignment horizontal="right"/>
    </xf>
    <xf numFmtId="3" fontId="43" fillId="0" borderId="60" xfId="8" applyNumberFormat="1" applyFont="1" applyFill="1" applyBorder="1" applyAlignment="1"/>
    <xf numFmtId="0" fontId="53" fillId="0" borderId="0" xfId="8" applyFont="1" applyFill="1" applyBorder="1"/>
    <xf numFmtId="4" fontId="28" fillId="0" borderId="0" xfId="8" applyNumberFormat="1" applyFont="1" applyFill="1" applyBorder="1"/>
    <xf numFmtId="166" fontId="53" fillId="0" borderId="0" xfId="8" applyNumberFormat="1" applyFont="1" applyFill="1" applyBorder="1" applyAlignment="1">
      <alignment horizontal="right" vertical="center"/>
    </xf>
    <xf numFmtId="3" fontId="53" fillId="0" borderId="0" xfId="8" applyNumberFormat="1" applyFont="1" applyFill="1" applyBorder="1" applyAlignment="1">
      <alignment horizontal="right"/>
    </xf>
    <xf numFmtId="0" fontId="53" fillId="0" borderId="0" xfId="8" applyFont="1" applyFill="1" applyBorder="1" applyAlignment="1">
      <alignment horizontal="left"/>
    </xf>
    <xf numFmtId="0" fontId="51" fillId="0" borderId="0" xfId="8" applyFont="1" applyFill="1" applyBorder="1"/>
    <xf numFmtId="4" fontId="51" fillId="0" borderId="0" xfId="8" applyNumberFormat="1" applyFont="1" applyFill="1" applyBorder="1"/>
    <xf numFmtId="166" fontId="51" fillId="0" borderId="0" xfId="8" applyNumberFormat="1" applyFont="1" applyFill="1" applyBorder="1" applyAlignment="1">
      <alignment horizontal="right" vertical="center"/>
    </xf>
    <xf numFmtId="4" fontId="37" fillId="0" borderId="0" xfId="8" applyNumberFormat="1" applyFont="1" applyFill="1" applyBorder="1"/>
    <xf numFmtId="0" fontId="22" fillId="0" borderId="0" xfId="8" applyFont="1" applyFill="1" applyAlignment="1">
      <alignment horizontal="left"/>
    </xf>
    <xf numFmtId="166" fontId="22" fillId="0" borderId="22" xfId="8" applyNumberFormat="1" applyFont="1" applyFill="1" applyBorder="1" applyAlignment="1">
      <alignment horizontal="right"/>
    </xf>
    <xf numFmtId="0" fontId="4" fillId="0" borderId="0" xfId="8" applyFill="1" applyAlignment="1">
      <alignment horizontal="justify" wrapText="1"/>
    </xf>
    <xf numFmtId="166" fontId="43" fillId="0" borderId="34" xfId="8" applyNumberFormat="1" applyFont="1" applyFill="1" applyBorder="1" applyAlignment="1">
      <alignment horizontal="right" vertical="center" shrinkToFit="1"/>
    </xf>
    <xf numFmtId="3" fontId="43" fillId="0" borderId="34" xfId="8" applyNumberFormat="1" applyFont="1" applyFill="1" applyBorder="1" applyAlignment="1">
      <alignment horizontal="right"/>
    </xf>
    <xf numFmtId="4" fontId="103" fillId="0" borderId="0" xfId="8" applyNumberFormat="1" applyFont="1" applyFill="1"/>
    <xf numFmtId="4" fontId="53" fillId="0" borderId="0" xfId="8" applyNumberFormat="1" applyFont="1" applyFill="1" applyBorder="1"/>
    <xf numFmtId="0" fontId="51" fillId="0" borderId="0" xfId="8" applyFont="1" applyFill="1" applyBorder="1" applyAlignment="1">
      <alignment horizontal="left"/>
    </xf>
    <xf numFmtId="3" fontId="22" fillId="0" borderId="14" xfId="8" applyNumberFormat="1" applyFont="1" applyFill="1" applyBorder="1"/>
    <xf numFmtId="167" fontId="14" fillId="0" borderId="35" xfId="8" applyNumberFormat="1" applyFont="1" applyFill="1" applyBorder="1" applyAlignment="1">
      <alignment horizontal="right"/>
    </xf>
    <xf numFmtId="0" fontId="14" fillId="0" borderId="53" xfId="8" applyFont="1" applyFill="1" applyBorder="1"/>
    <xf numFmtId="168" fontId="27" fillId="0" borderId="14" xfId="8" applyNumberFormat="1" applyFont="1" applyFill="1" applyBorder="1" applyAlignment="1">
      <alignment horizontal="left"/>
    </xf>
    <xf numFmtId="1" fontId="13" fillId="0" borderId="14" xfId="8" applyNumberFormat="1" applyFont="1" applyFill="1" applyBorder="1" applyAlignment="1">
      <alignment horizontal="center" vertical="center"/>
    </xf>
    <xf numFmtId="1" fontId="13" fillId="0" borderId="33" xfId="8" applyNumberFormat="1" applyFont="1" applyFill="1" applyBorder="1" applyAlignment="1">
      <alignment horizontal="center" vertical="center"/>
    </xf>
    <xf numFmtId="0" fontId="14" fillId="0" borderId="15" xfId="8" applyFont="1" applyFill="1" applyBorder="1"/>
    <xf numFmtId="168" fontId="27" fillId="0" borderId="2" xfId="8" applyNumberFormat="1" applyFont="1" applyFill="1" applyBorder="1" applyAlignment="1">
      <alignment horizontal="left"/>
    </xf>
    <xf numFmtId="1" fontId="13" fillId="0" borderId="2" xfId="8" applyNumberFormat="1" applyFont="1" applyFill="1" applyBorder="1" applyAlignment="1">
      <alignment horizontal="center" vertical="center"/>
    </xf>
    <xf numFmtId="1" fontId="13" fillId="0" borderId="12" xfId="8" applyNumberFormat="1" applyFont="1" applyFill="1" applyBorder="1" applyAlignment="1">
      <alignment horizontal="center" vertical="center"/>
    </xf>
    <xf numFmtId="167" fontId="12" fillId="0" borderId="25" xfId="8" applyNumberFormat="1" applyFont="1" applyFill="1" applyBorder="1" applyAlignment="1">
      <alignment horizontal="right"/>
    </xf>
    <xf numFmtId="167" fontId="14" fillId="0" borderId="30" xfId="8" applyNumberFormat="1" applyFont="1" applyFill="1" applyBorder="1" applyAlignment="1">
      <alignment horizontal="right"/>
    </xf>
    <xf numFmtId="0" fontId="14" fillId="0" borderId="46" xfId="8" applyFont="1" applyFill="1" applyBorder="1"/>
    <xf numFmtId="168" fontId="27" fillId="0" borderId="9" xfId="8" applyNumberFormat="1" applyFont="1" applyFill="1" applyBorder="1" applyAlignment="1">
      <alignment horizontal="left"/>
    </xf>
    <xf numFmtId="1" fontId="13" fillId="0" borderId="9" xfId="8" applyNumberFormat="1" applyFont="1" applyFill="1" applyBorder="1" applyAlignment="1">
      <alignment horizontal="center" vertical="center"/>
    </xf>
    <xf numFmtId="1" fontId="13" fillId="0" borderId="26" xfId="8" applyNumberFormat="1" applyFont="1" applyFill="1" applyBorder="1" applyAlignment="1">
      <alignment horizontal="center" vertical="center"/>
    </xf>
    <xf numFmtId="0" fontId="51" fillId="0" borderId="0" xfId="8" applyFont="1" applyFill="1" applyAlignment="1">
      <alignment wrapText="1"/>
    </xf>
    <xf numFmtId="166" fontId="4" fillId="0" borderId="0" xfId="8" applyNumberFormat="1" applyFont="1" applyFill="1"/>
    <xf numFmtId="166" fontId="9" fillId="0" borderId="0" xfId="8" applyNumberFormat="1" applyFont="1" applyFill="1" applyBorder="1"/>
    <xf numFmtId="3" fontId="9" fillId="0" borderId="0" xfId="8" applyNumberFormat="1" applyFont="1" applyFill="1" applyBorder="1"/>
    <xf numFmtId="166" fontId="9" fillId="0" borderId="24" xfId="8" applyNumberFormat="1" applyFont="1" applyFill="1" applyBorder="1"/>
    <xf numFmtId="3" fontId="9" fillId="0" borderId="5" xfId="8" applyNumberFormat="1" applyFont="1" applyFill="1" applyBorder="1"/>
    <xf numFmtId="166" fontId="15" fillId="0" borderId="21" xfId="8" applyNumberFormat="1" applyFont="1" applyFill="1" applyBorder="1"/>
    <xf numFmtId="3" fontId="15" fillId="0" borderId="2" xfId="8" applyNumberFormat="1" applyFont="1" applyFill="1" applyBorder="1"/>
    <xf numFmtId="1" fontId="12" fillId="0" borderId="2" xfId="8" applyNumberFormat="1" applyFont="1" applyFill="1" applyBorder="1" applyAlignment="1">
      <alignment horizontal="left"/>
    </xf>
    <xf numFmtId="1" fontId="5" fillId="0" borderId="2" xfId="8" applyNumberFormat="1" applyFont="1" applyFill="1" applyBorder="1" applyAlignment="1">
      <alignment horizontal="left"/>
    </xf>
    <xf numFmtId="0" fontId="4" fillId="0" borderId="6" xfId="8" applyFont="1" applyFill="1" applyBorder="1"/>
    <xf numFmtId="3" fontId="12" fillId="0" borderId="2" xfId="8" applyNumberFormat="1" applyFont="1" applyFill="1" applyBorder="1"/>
    <xf numFmtId="0" fontId="24" fillId="0" borderId="2" xfId="8" applyFont="1" applyFill="1" applyBorder="1"/>
    <xf numFmtId="166" fontId="9" fillId="0" borderId="43" xfId="8" applyNumberFormat="1" applyFont="1" applyFill="1" applyBorder="1"/>
    <xf numFmtId="3" fontId="9" fillId="0" borderId="41" xfId="8" applyNumberFormat="1" applyFont="1" applyFill="1" applyBorder="1"/>
    <xf numFmtId="0" fontId="9" fillId="0" borderId="41" xfId="8" applyFont="1" applyFill="1" applyBorder="1"/>
    <xf numFmtId="3" fontId="10" fillId="0" borderId="41" xfId="8" applyNumberFormat="1" applyFont="1" applyFill="1" applyBorder="1" applyAlignment="1">
      <alignment horizontal="left"/>
    </xf>
    <xf numFmtId="1" fontId="5" fillId="0" borderId="41" xfId="8" applyNumberFormat="1" applyFont="1" applyFill="1" applyBorder="1" applyAlignment="1">
      <alignment horizontal="left"/>
    </xf>
    <xf numFmtId="0" fontId="4" fillId="0" borderId="47" xfId="8" applyFont="1" applyFill="1" applyBorder="1"/>
    <xf numFmtId="166" fontId="7" fillId="0" borderId="24" xfId="8" applyNumberFormat="1" applyFont="1" applyFill="1" applyBorder="1" applyAlignment="1">
      <alignment horizontal="center" vertical="center"/>
    </xf>
    <xf numFmtId="166" fontId="15" fillId="0" borderId="25" xfId="8" applyNumberFormat="1" applyFont="1" applyFill="1" applyBorder="1"/>
    <xf numFmtId="3" fontId="15" fillId="0" borderId="17" xfId="8" applyNumberFormat="1" applyFont="1" applyFill="1" applyBorder="1"/>
    <xf numFmtId="0" fontId="4" fillId="0" borderId="17" xfId="8" applyFont="1" applyFill="1" applyBorder="1"/>
    <xf numFmtId="1" fontId="5" fillId="0" borderId="17" xfId="8" applyNumberFormat="1" applyFont="1" applyFill="1" applyBorder="1" applyAlignment="1">
      <alignment horizontal="left"/>
    </xf>
    <xf numFmtId="166" fontId="14" fillId="0" borderId="21" xfId="8" applyNumberFormat="1" applyFont="1" applyFill="1" applyBorder="1"/>
    <xf numFmtId="3" fontId="9" fillId="0" borderId="2" xfId="8" applyNumberFormat="1" applyFont="1" applyFill="1" applyBorder="1"/>
    <xf numFmtId="0" fontId="9" fillId="0" borderId="2" xfId="8" applyFont="1" applyFill="1" applyBorder="1"/>
    <xf numFmtId="3" fontId="10" fillId="0" borderId="0" xfId="8" applyNumberFormat="1" applyFont="1" applyFill="1" applyBorder="1" applyAlignment="1">
      <alignment horizontal="left"/>
    </xf>
    <xf numFmtId="166" fontId="9" fillId="0" borderId="21" xfId="8" applyNumberFormat="1" applyFont="1" applyFill="1" applyBorder="1"/>
    <xf numFmtId="3" fontId="10" fillId="0" borderId="2" xfId="8" applyNumberFormat="1" applyFont="1" applyFill="1" applyBorder="1" applyAlignment="1">
      <alignment horizontal="left"/>
    </xf>
    <xf numFmtId="0" fontId="12" fillId="0" borderId="2" xfId="8" applyFont="1" applyBorder="1"/>
    <xf numFmtId="3" fontId="61" fillId="0" borderId="0" xfId="8" applyNumberFormat="1" applyFont="1" applyFill="1"/>
    <xf numFmtId="1" fontId="19" fillId="0" borderId="0" xfId="8" applyNumberFormat="1" applyFont="1" applyFill="1" applyAlignment="1">
      <alignment horizontal="left"/>
    </xf>
    <xf numFmtId="1" fontId="5" fillId="0" borderId="14" xfId="8" applyNumberFormat="1" applyFont="1" applyFill="1" applyBorder="1" applyAlignment="1">
      <alignment horizontal="left"/>
    </xf>
    <xf numFmtId="0" fontId="4" fillId="0" borderId="33" xfId="8" applyFont="1" applyFill="1" applyBorder="1"/>
    <xf numFmtId="166" fontId="9" fillId="0" borderId="25" xfId="8" applyNumberFormat="1" applyFont="1" applyFill="1" applyBorder="1"/>
    <xf numFmtId="3" fontId="9" fillId="0" borderId="17" xfId="8" applyNumberFormat="1" applyFont="1" applyFill="1" applyBorder="1"/>
    <xf numFmtId="3" fontId="10" fillId="0" borderId="17" xfId="8" applyNumberFormat="1" applyFont="1" applyFill="1" applyBorder="1" applyAlignment="1">
      <alignment horizontal="left"/>
    </xf>
    <xf numFmtId="0" fontId="4" fillId="0" borderId="12" xfId="8" applyFont="1" applyFill="1" applyBorder="1"/>
    <xf numFmtId="1" fontId="5" fillId="0" borderId="15" xfId="8" applyNumberFormat="1" applyFont="1" applyFill="1" applyBorder="1" applyAlignment="1">
      <alignment horizontal="left"/>
    </xf>
    <xf numFmtId="3" fontId="14" fillId="0" borderId="2" xfId="8" applyNumberFormat="1" applyFont="1" applyFill="1" applyBorder="1"/>
    <xf numFmtId="3" fontId="27" fillId="0" borderId="17" xfId="8" applyNumberFormat="1" applyFont="1" applyFill="1" applyBorder="1" applyAlignment="1">
      <alignment horizontal="left"/>
    </xf>
    <xf numFmtId="1" fontId="12" fillId="0" borderId="14" xfId="8" applyNumberFormat="1" applyFont="1" applyFill="1" applyBorder="1" applyAlignment="1">
      <alignment horizontal="left"/>
    </xf>
    <xf numFmtId="166" fontId="14" fillId="0" borderId="24" xfId="8" applyNumberFormat="1" applyFont="1" applyFill="1" applyBorder="1"/>
    <xf numFmtId="3" fontId="14" fillId="0" borderId="5" xfId="8" applyNumberFormat="1" applyFont="1" applyFill="1" applyBorder="1"/>
    <xf numFmtId="166" fontId="12" fillId="0" borderId="21" xfId="8" applyNumberFormat="1" applyFont="1" applyFill="1" applyBorder="1"/>
    <xf numFmtId="166" fontId="14" fillId="0" borderId="43" xfId="8" applyNumberFormat="1" applyFont="1" applyFill="1" applyBorder="1"/>
    <xf numFmtId="3" fontId="14" fillId="0" borderId="41" xfId="8" applyNumberFormat="1" applyFont="1" applyFill="1" applyBorder="1"/>
    <xf numFmtId="166" fontId="4" fillId="0" borderId="0" xfId="8" applyNumberFormat="1" applyFont="1" applyFill="1" applyAlignment="1">
      <alignment vertical="top"/>
    </xf>
    <xf numFmtId="3" fontId="4" fillId="0" borderId="0" xfId="8" applyNumberFormat="1" applyFont="1" applyFill="1" applyAlignment="1">
      <alignment vertical="top"/>
    </xf>
    <xf numFmtId="3" fontId="28" fillId="0" borderId="0" xfId="8" applyNumberFormat="1" applyFont="1" applyFill="1" applyAlignment="1">
      <alignment vertical="top"/>
    </xf>
    <xf numFmtId="1" fontId="5" fillId="0" borderId="0" xfId="8" applyNumberFormat="1" applyFont="1" applyFill="1" applyAlignment="1">
      <alignment horizontal="left" vertical="top"/>
    </xf>
    <xf numFmtId="3" fontId="12" fillId="0" borderId="17" xfId="8" applyNumberFormat="1" applyFont="1" applyFill="1" applyBorder="1"/>
    <xf numFmtId="3" fontId="14" fillId="0" borderId="17" xfId="8" applyNumberFormat="1" applyFont="1" applyFill="1" applyBorder="1"/>
    <xf numFmtId="49" fontId="10" fillId="0" borderId="17" xfId="8" applyNumberFormat="1" applyFont="1" applyFill="1" applyBorder="1" applyAlignment="1">
      <alignment horizontal="left"/>
    </xf>
    <xf numFmtId="166" fontId="14" fillId="0" borderId="0" xfId="8" applyNumberFormat="1" applyFont="1" applyFill="1" applyBorder="1"/>
    <xf numFmtId="3" fontId="14" fillId="0" borderId="0" xfId="8" applyNumberFormat="1" applyFont="1" applyFill="1" applyBorder="1"/>
    <xf numFmtId="166" fontId="12" fillId="0" borderId="25" xfId="8" applyNumberFormat="1" applyFont="1" applyFill="1" applyBorder="1"/>
    <xf numFmtId="166" fontId="14" fillId="0" borderId="25" xfId="8" applyNumberFormat="1" applyFont="1" applyFill="1" applyBorder="1"/>
    <xf numFmtId="166" fontId="19" fillId="0" borderId="0" xfId="8" applyNumberFormat="1" applyFont="1" applyFill="1" applyBorder="1"/>
    <xf numFmtId="3" fontId="19" fillId="0" borderId="0" xfId="8" applyNumberFormat="1" applyFont="1" applyFill="1" applyBorder="1"/>
    <xf numFmtId="166" fontId="15" fillId="0" borderId="35" xfId="8" applyNumberFormat="1" applyFont="1" applyFill="1" applyBorder="1"/>
    <xf numFmtId="3" fontId="15" fillId="0" borderId="48" xfId="8" applyNumberFormat="1" applyFont="1" applyFill="1" applyBorder="1"/>
    <xf numFmtId="166" fontId="9" fillId="0" borderId="23" xfId="8" applyNumberFormat="1" applyFont="1" applyFill="1" applyBorder="1"/>
    <xf numFmtId="3" fontId="9" fillId="0" borderId="9" xfId="8" applyNumberFormat="1" applyFont="1" applyFill="1" applyBorder="1"/>
    <xf numFmtId="0" fontId="9" fillId="0" borderId="9" xfId="8" applyFont="1" applyFill="1" applyBorder="1"/>
    <xf numFmtId="3" fontId="10" fillId="0" borderId="9" xfId="8" applyNumberFormat="1" applyFont="1" applyFill="1" applyBorder="1" applyAlignment="1">
      <alignment horizontal="left"/>
    </xf>
    <xf numFmtId="1" fontId="5" fillId="0" borderId="9" xfId="8" applyNumberFormat="1" applyFont="1" applyFill="1" applyBorder="1" applyAlignment="1">
      <alignment horizontal="left"/>
    </xf>
    <xf numFmtId="0" fontId="4" fillId="0" borderId="38" xfId="8" applyFont="1" applyFill="1" applyBorder="1"/>
    <xf numFmtId="3" fontId="28" fillId="0" borderId="0" xfId="8" applyNumberFormat="1" applyFont="1" applyFill="1" applyBorder="1"/>
    <xf numFmtId="1" fontId="12" fillId="0" borderId="17" xfId="8" applyNumberFormat="1" applyFont="1" applyFill="1" applyBorder="1" applyAlignment="1">
      <alignment horizontal="left"/>
    </xf>
    <xf numFmtId="166" fontId="9" fillId="0" borderId="24" xfId="8" applyNumberFormat="1" applyFont="1" applyFill="1" applyBorder="1" applyAlignment="1">
      <alignment vertical="top"/>
    </xf>
    <xf numFmtId="3" fontId="9" fillId="0" borderId="5" xfId="8" applyNumberFormat="1" applyFont="1" applyFill="1" applyBorder="1" applyAlignment="1">
      <alignment vertical="top"/>
    </xf>
    <xf numFmtId="3" fontId="7" fillId="0" borderId="9" xfId="8" applyNumberFormat="1" applyFont="1" applyFill="1" applyBorder="1" applyAlignment="1">
      <alignment horizontal="center" vertical="center"/>
    </xf>
    <xf numFmtId="166" fontId="15" fillId="0" borderId="42" xfId="8" applyNumberFormat="1" applyFont="1" applyFill="1" applyBorder="1"/>
    <xf numFmtId="3" fontId="15" fillId="0" borderId="14" xfId="8" applyNumberFormat="1" applyFont="1" applyFill="1" applyBorder="1"/>
    <xf numFmtId="0" fontId="4" fillId="0" borderId="50" xfId="8" applyFont="1" applyFill="1" applyBorder="1"/>
    <xf numFmtId="166" fontId="15" fillId="0" borderId="21" xfId="8" applyNumberFormat="1" applyFont="1" applyFill="1" applyBorder="1" applyAlignment="1">
      <alignment vertical="top"/>
    </xf>
    <xf numFmtId="3" fontId="15" fillId="0" borderId="2" xfId="8" applyNumberFormat="1" applyFont="1" applyFill="1" applyBorder="1" applyAlignment="1">
      <alignment vertical="top"/>
    </xf>
    <xf numFmtId="49" fontId="10" fillId="0" borderId="0" xfId="8" applyNumberFormat="1" applyFont="1" applyFill="1" applyAlignment="1">
      <alignment horizontal="left" vertical="top"/>
    </xf>
    <xf numFmtId="1" fontId="5" fillId="0" borderId="2" xfId="8" applyNumberFormat="1" applyFont="1" applyFill="1" applyBorder="1" applyAlignment="1">
      <alignment horizontal="left" vertical="top"/>
    </xf>
    <xf numFmtId="0" fontId="4" fillId="0" borderId="6" xfId="8" applyFont="1" applyFill="1" applyBorder="1" applyAlignment="1">
      <alignment vertical="top"/>
    </xf>
    <xf numFmtId="166" fontId="9" fillId="0" borderId="23" xfId="8" applyNumberFormat="1" applyFont="1" applyFill="1" applyBorder="1" applyAlignment="1">
      <alignment vertical="top"/>
    </xf>
    <xf numFmtId="3" fontId="9" fillId="0" borderId="9" xfId="8" applyNumberFormat="1" applyFont="1" applyFill="1" applyBorder="1" applyAlignment="1">
      <alignment vertical="top"/>
    </xf>
    <xf numFmtId="0" fontId="9" fillId="0" borderId="9" xfId="8" applyFont="1" applyFill="1" applyBorder="1" applyAlignment="1">
      <alignment vertical="top"/>
    </xf>
    <xf numFmtId="3" fontId="10" fillId="0" borderId="9" xfId="8" applyNumberFormat="1" applyFont="1" applyFill="1" applyBorder="1" applyAlignment="1">
      <alignment horizontal="left" vertical="top"/>
    </xf>
    <xf numFmtId="1" fontId="5" fillId="0" borderId="9" xfId="8" applyNumberFormat="1" applyFont="1" applyFill="1" applyBorder="1" applyAlignment="1">
      <alignment horizontal="left" vertical="top"/>
    </xf>
    <xf numFmtId="0" fontId="4" fillId="0" borderId="38" xfId="8" applyFont="1" applyFill="1" applyBorder="1" applyAlignment="1">
      <alignment vertical="top"/>
    </xf>
    <xf numFmtId="0" fontId="28" fillId="0" borderId="0" xfId="8" applyFont="1" applyFill="1" applyAlignment="1">
      <alignment vertical="top"/>
    </xf>
    <xf numFmtId="1" fontId="35" fillId="0" borderId="24" xfId="8" applyNumberFormat="1" applyFont="1" applyFill="1" applyBorder="1" applyAlignment="1">
      <alignment horizontal="center" vertical="top" wrapText="1"/>
    </xf>
    <xf numFmtId="1" fontId="35" fillId="0" borderId="37" xfId="8" applyNumberFormat="1" applyFont="1" applyFill="1" applyBorder="1" applyAlignment="1">
      <alignment horizontal="center" vertical="top" wrapText="1"/>
    </xf>
    <xf numFmtId="1" fontId="35" fillId="0" borderId="5" xfId="8" applyNumberFormat="1" applyFont="1" applyFill="1" applyBorder="1" applyAlignment="1">
      <alignment horizontal="center" vertical="top" wrapText="1"/>
    </xf>
    <xf numFmtId="0" fontId="35" fillId="0" borderId="5" xfId="8" applyFont="1" applyFill="1" applyBorder="1" applyAlignment="1">
      <alignment horizontal="center" vertical="top"/>
    </xf>
    <xf numFmtId="0" fontId="35" fillId="0" borderId="4" xfId="8" applyFont="1" applyFill="1" applyBorder="1" applyAlignment="1">
      <alignment horizontal="center" vertical="top"/>
    </xf>
    <xf numFmtId="0" fontId="22" fillId="0" borderId="5" xfId="8" applyFont="1" applyFill="1" applyBorder="1" applyAlignment="1">
      <alignment vertical="top"/>
    </xf>
    <xf numFmtId="0" fontId="22" fillId="0" borderId="4" xfId="8" applyFont="1" applyFill="1" applyBorder="1" applyAlignment="1">
      <alignment vertical="top"/>
    </xf>
    <xf numFmtId="3" fontId="27" fillId="0" borderId="2" xfId="8" applyNumberFormat="1" applyFont="1" applyFill="1" applyBorder="1" applyAlignment="1">
      <alignment horizontal="left"/>
    </xf>
    <xf numFmtId="166" fontId="14" fillId="0" borderId="42" xfId="8" applyNumberFormat="1" applyFont="1" applyFill="1" applyBorder="1"/>
    <xf numFmtId="166" fontId="12" fillId="0" borderId="35" xfId="8" applyNumberFormat="1" applyFont="1" applyFill="1" applyBorder="1"/>
    <xf numFmtId="3" fontId="12" fillId="0" borderId="48" xfId="8" applyNumberFormat="1" applyFont="1" applyFill="1" applyBorder="1"/>
    <xf numFmtId="1" fontId="5" fillId="0" borderId="48" xfId="8" applyNumberFormat="1" applyFont="1" applyFill="1" applyBorder="1" applyAlignment="1">
      <alignment horizontal="left"/>
    </xf>
    <xf numFmtId="3" fontId="24" fillId="0" borderId="15" xfId="8" applyNumberFormat="1" applyFont="1" applyFill="1" applyBorder="1" applyAlignment="1">
      <alignment horizontal="right" vertical="center" wrapText="1"/>
    </xf>
    <xf numFmtId="166" fontId="19" fillId="0" borderId="0" xfId="8" applyNumberFormat="1" applyFont="1" applyFill="1" applyBorder="1" applyAlignment="1">
      <alignment vertical="top"/>
    </xf>
    <xf numFmtId="3" fontId="19" fillId="0" borderId="0" xfId="8" applyNumberFormat="1" applyFont="1" applyFill="1" applyBorder="1" applyAlignment="1">
      <alignment vertical="top"/>
    </xf>
    <xf numFmtId="0" fontId="22" fillId="0" borderId="0" xfId="8" applyFont="1" applyFill="1" applyBorder="1" applyAlignment="1">
      <alignment vertical="top"/>
    </xf>
    <xf numFmtId="166" fontId="9" fillId="0" borderId="42" xfId="8" applyNumberFormat="1" applyFont="1" applyFill="1" applyBorder="1"/>
    <xf numFmtId="3" fontId="9" fillId="0" borderId="14" xfId="8" applyNumberFormat="1" applyFont="1" applyFill="1" applyBorder="1"/>
    <xf numFmtId="166" fontId="52" fillId="0" borderId="24" xfId="8" applyNumberFormat="1" applyFont="1" applyFill="1" applyBorder="1"/>
    <xf numFmtId="3" fontId="52" fillId="0" borderId="5" xfId="8" applyNumberFormat="1" applyFont="1" applyFill="1" applyBorder="1"/>
    <xf numFmtId="3" fontId="10" fillId="0" borderId="0" xfId="8" applyNumberFormat="1" applyFont="1" applyFill="1" applyAlignment="1">
      <alignment horizontal="center"/>
    </xf>
    <xf numFmtId="3" fontId="19" fillId="0" borderId="0" xfId="8" applyNumberFormat="1" applyFont="1" applyFill="1" applyBorder="1" applyAlignment="1">
      <alignment horizontal="right"/>
    </xf>
    <xf numFmtId="3" fontId="10" fillId="0" borderId="0" xfId="8" applyNumberFormat="1" applyFont="1" applyFill="1" applyBorder="1" applyAlignment="1">
      <alignment horizontal="center"/>
    </xf>
    <xf numFmtId="0" fontId="10" fillId="0" borderId="1" xfId="8" applyFont="1" applyFill="1" applyBorder="1"/>
    <xf numFmtId="3" fontId="21" fillId="0" borderId="1" xfId="8" applyNumberFormat="1" applyFont="1" applyFill="1" applyBorder="1" applyAlignment="1">
      <alignment horizontal="center"/>
    </xf>
    <xf numFmtId="166" fontId="18" fillId="0" borderId="0" xfId="8" applyNumberFormat="1" applyFont="1" applyFill="1" applyBorder="1" applyAlignment="1">
      <alignment horizontal="right"/>
    </xf>
    <xf numFmtId="0" fontId="39" fillId="0" borderId="74" xfId="8" applyFont="1" applyFill="1" applyBorder="1" applyAlignment="1">
      <alignment horizontal="right" vertical="top"/>
    </xf>
    <xf numFmtId="0" fontId="39" fillId="0" borderId="0" xfId="8" applyFont="1" applyFill="1" applyBorder="1" applyAlignment="1">
      <alignment horizontal="right"/>
    </xf>
    <xf numFmtId="0" fontId="39" fillId="0" borderId="1" xfId="8" applyFont="1" applyFill="1" applyBorder="1" applyAlignment="1">
      <alignment horizontal="right"/>
    </xf>
    <xf numFmtId="4" fontId="73" fillId="4" borderId="19" xfId="8" applyNumberFormat="1" applyFont="1" applyFill="1" applyBorder="1" applyAlignment="1">
      <alignment vertical="center"/>
    </xf>
    <xf numFmtId="49" fontId="4" fillId="0" borderId="0" xfId="8" applyNumberFormat="1" applyFill="1" applyBorder="1" applyAlignment="1">
      <alignment horizontal="center"/>
    </xf>
    <xf numFmtId="49" fontId="4" fillId="0" borderId="17" xfId="8" applyNumberFormat="1" applyFill="1" applyBorder="1" applyAlignment="1">
      <alignment horizontal="center"/>
    </xf>
    <xf numFmtId="49" fontId="4" fillId="0" borderId="2" xfId="8" applyNumberFormat="1" applyFill="1" applyBorder="1" applyAlignment="1">
      <alignment horizontal="center" vertical="center" wrapText="1"/>
    </xf>
    <xf numFmtId="166" fontId="22" fillId="0" borderId="25" xfId="8" applyNumberFormat="1" applyFont="1" applyBorder="1" applyAlignment="1">
      <alignment horizontal="center" vertical="center"/>
    </xf>
    <xf numFmtId="3" fontId="4" fillId="0" borderId="24" xfId="8" applyNumberFormat="1" applyFont="1" applyBorder="1" applyAlignment="1">
      <alignment horizontal="center" vertical="center"/>
    </xf>
    <xf numFmtId="4" fontId="4" fillId="0" borderId="0" xfId="8" applyNumberFormat="1" applyFont="1" applyAlignment="1">
      <alignment horizontal="right"/>
    </xf>
    <xf numFmtId="4" fontId="4" fillId="0" borderId="0" xfId="8" applyNumberFormat="1" applyFont="1"/>
    <xf numFmtId="0" fontId="4" fillId="0" borderId="0" xfId="8" applyFont="1"/>
    <xf numFmtId="0" fontId="28" fillId="0" borderId="0" xfId="8" applyFont="1" applyAlignment="1">
      <alignment vertical="center"/>
    </xf>
    <xf numFmtId="166" fontId="22" fillId="0" borderId="21" xfId="8" applyNumberFormat="1" applyFont="1" applyFill="1" applyBorder="1" applyAlignment="1">
      <alignment horizontal="center" vertical="center" wrapText="1"/>
    </xf>
    <xf numFmtId="3" fontId="22" fillId="0" borderId="15" xfId="8" applyNumberFormat="1" applyFont="1" applyFill="1" applyBorder="1" applyAlignment="1">
      <alignment vertical="center" wrapText="1"/>
    </xf>
    <xf numFmtId="3" fontId="22" fillId="0" borderId="2" xfId="8" applyNumberFormat="1" applyFont="1" applyFill="1" applyBorder="1" applyAlignment="1">
      <alignment vertical="center" wrapText="1"/>
    </xf>
    <xf numFmtId="0" fontId="4" fillId="0" borderId="6" xfId="8" applyFill="1" applyBorder="1" applyAlignment="1">
      <alignment horizontal="center" vertical="center" wrapText="1"/>
    </xf>
    <xf numFmtId="49" fontId="4" fillId="0" borderId="9" xfId="8" applyNumberFormat="1" applyFill="1" applyBorder="1" applyAlignment="1">
      <alignment horizontal="center"/>
    </xf>
    <xf numFmtId="49" fontId="4" fillId="4" borderId="2" xfId="8" applyNumberFormat="1" applyFill="1" applyBorder="1" applyAlignment="1">
      <alignment horizontal="center"/>
    </xf>
    <xf numFmtId="49" fontId="4" fillId="4" borderId="0" xfId="8" applyNumberFormat="1" applyFill="1" applyBorder="1" applyAlignment="1">
      <alignment horizontal="center" vertical="center"/>
    </xf>
    <xf numFmtId="49" fontId="4" fillId="4" borderId="2" xfId="8" applyNumberFormat="1" applyFill="1" applyBorder="1" applyAlignment="1">
      <alignment horizontal="center" vertical="center" wrapText="1"/>
    </xf>
    <xf numFmtId="49" fontId="4" fillId="4" borderId="9" xfId="8" applyNumberFormat="1" applyFill="1" applyBorder="1" applyAlignment="1">
      <alignment horizontal="center" vertical="center"/>
    </xf>
    <xf numFmtId="49" fontId="24" fillId="4" borderId="0" xfId="8" applyNumberFormat="1" applyFont="1" applyFill="1" applyBorder="1"/>
    <xf numFmtId="49" fontId="4" fillId="4" borderId="0" xfId="8" applyNumberFormat="1" applyFill="1" applyBorder="1" applyAlignment="1">
      <alignment horizontal="center"/>
    </xf>
    <xf numFmtId="4" fontId="13" fillId="3" borderId="0" xfId="0" applyNumberFormat="1" applyFont="1" applyFill="1"/>
    <xf numFmtId="4" fontId="73" fillId="38" borderId="0" xfId="0" applyNumberFormat="1" applyFont="1" applyFill="1" applyBorder="1"/>
    <xf numFmtId="4" fontId="95" fillId="38" borderId="31" xfId="0" applyNumberFormat="1" applyFont="1" applyFill="1" applyBorder="1"/>
    <xf numFmtId="4" fontId="73" fillId="38" borderId="0" xfId="8" applyNumberFormat="1" applyFont="1" applyFill="1"/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3" fontId="15" fillId="0" borderId="14" xfId="0" applyNumberFormat="1" applyFont="1" applyFill="1" applyBorder="1" applyAlignment="1">
      <alignment vertical="top"/>
    </xf>
    <xf numFmtId="1" fontId="5" fillId="0" borderId="41" xfId="8" applyNumberFormat="1" applyFont="1" applyFill="1" applyBorder="1" applyAlignment="1">
      <alignment horizontal="center"/>
    </xf>
    <xf numFmtId="0" fontId="4" fillId="0" borderId="47" xfId="8" applyFont="1" applyFill="1" applyBorder="1" applyAlignment="1">
      <alignment horizontal="center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49" fontId="10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left" wrapText="1"/>
    </xf>
    <xf numFmtId="0" fontId="24" fillId="0" borderId="2" xfId="0" applyFont="1" applyFill="1" applyBorder="1" applyAlignment="1">
      <alignment wrapText="1"/>
    </xf>
    <xf numFmtId="1" fontId="12" fillId="0" borderId="17" xfId="0" applyNumberFormat="1" applyFont="1" applyFill="1" applyBorder="1" applyAlignment="1">
      <alignment horizontal="left" wrapText="1"/>
    </xf>
    <xf numFmtId="3" fontId="14" fillId="0" borderId="12" xfId="0" applyNumberFormat="1" applyFont="1" applyFill="1" applyBorder="1"/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1" fontId="5" fillId="0" borderId="2" xfId="0" applyNumberFormat="1" applyFont="1" applyFill="1" applyBorder="1" applyAlignment="1">
      <alignment horizontal="center"/>
    </xf>
    <xf numFmtId="4" fontId="4" fillId="0" borderId="0" xfId="0" applyNumberFormat="1" applyFont="1" applyFill="1"/>
    <xf numFmtId="0" fontId="12" fillId="0" borderId="2" xfId="0" applyFont="1" applyFill="1" applyBorder="1" applyAlignment="1">
      <alignment wrapText="1"/>
    </xf>
    <xf numFmtId="0" fontId="41" fillId="0" borderId="0" xfId="0" applyFont="1" applyFill="1" applyBorder="1" applyAlignment="1"/>
    <xf numFmtId="0" fontId="39" fillId="0" borderId="0" xfId="0" applyFont="1" applyFill="1" applyBorder="1" applyAlignment="1"/>
    <xf numFmtId="168" fontId="61" fillId="0" borderId="0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/>
    <xf numFmtId="3" fontId="55" fillId="0" borderId="0" xfId="0" applyNumberFormat="1" applyFont="1" applyFill="1" applyBorder="1"/>
    <xf numFmtId="167" fontId="8" fillId="0" borderId="0" xfId="0" applyNumberFormat="1" applyFont="1" applyFill="1" applyBorder="1" applyAlignment="1"/>
    <xf numFmtId="166" fontId="4" fillId="0" borderId="0" xfId="0" applyNumberFormat="1" applyFont="1" applyFill="1" applyBorder="1"/>
    <xf numFmtId="1" fontId="5" fillId="4" borderId="0" xfId="0" applyNumberFormat="1" applyFont="1" applyFill="1" applyAlignment="1">
      <alignment horizontal="left"/>
    </xf>
    <xf numFmtId="166" fontId="4" fillId="4" borderId="0" xfId="0" applyNumberFormat="1" applyFont="1" applyFill="1"/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1" fontId="7" fillId="4" borderId="5" xfId="0" applyNumberFormat="1" applyFont="1" applyFill="1" applyBorder="1" applyAlignment="1">
      <alignment horizontal="center" vertical="center"/>
    </xf>
    <xf numFmtId="3" fontId="7" fillId="4" borderId="5" xfId="0" applyNumberFormat="1" applyFont="1" applyFill="1" applyBorder="1" applyAlignment="1">
      <alignment horizontal="center" vertical="center"/>
    </xf>
    <xf numFmtId="166" fontId="7" fillId="4" borderId="24" xfId="0" applyNumberFormat="1" applyFont="1" applyFill="1" applyBorder="1" applyAlignment="1">
      <alignment horizontal="center" vertical="center"/>
    </xf>
    <xf numFmtId="0" fontId="7" fillId="4" borderId="0" xfId="0" applyFont="1" applyFill="1"/>
    <xf numFmtId="0" fontId="35" fillId="4" borderId="5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 wrapText="1"/>
    </xf>
    <xf numFmtId="1" fontId="35" fillId="4" borderId="37" xfId="0" applyNumberFormat="1" applyFont="1" applyFill="1" applyBorder="1" applyAlignment="1">
      <alignment horizontal="center" vertical="center" wrapText="1"/>
    </xf>
    <xf numFmtId="1" fontId="35" fillId="4" borderId="24" xfId="0" applyNumberFormat="1" applyFont="1" applyFill="1" applyBorder="1" applyAlignment="1">
      <alignment horizontal="center" vertical="center" wrapText="1"/>
    </xf>
    <xf numFmtId="0" fontId="28" fillId="4" borderId="0" xfId="0" applyFont="1" applyFill="1" applyAlignment="1">
      <alignment vertical="center"/>
    </xf>
    <xf numFmtId="49" fontId="10" fillId="4" borderId="2" xfId="0" applyNumberFormat="1" applyFont="1" applyFill="1" applyBorder="1" applyAlignment="1">
      <alignment horizontal="left"/>
    </xf>
    <xf numFmtId="0" fontId="9" fillId="4" borderId="17" xfId="0" applyFont="1" applyFill="1" applyBorder="1"/>
    <xf numFmtId="3" fontId="14" fillId="4" borderId="2" xfId="0" applyNumberFormat="1" applyFont="1" applyFill="1" applyBorder="1"/>
    <xf numFmtId="166" fontId="14" fillId="4" borderId="21" xfId="0" applyNumberFormat="1" applyFont="1" applyFill="1" applyBorder="1"/>
    <xf numFmtId="1" fontId="5" fillId="4" borderId="2" xfId="0" applyNumberFormat="1" applyFont="1" applyFill="1" applyBorder="1" applyAlignment="1">
      <alignment horizontal="left"/>
    </xf>
    <xf numFmtId="1" fontId="12" fillId="4" borderId="2" xfId="0" applyNumberFormat="1" applyFont="1" applyFill="1" applyBorder="1" applyAlignment="1">
      <alignment horizontal="left"/>
    </xf>
    <xf numFmtId="3" fontId="9" fillId="4" borderId="2" xfId="0" applyNumberFormat="1" applyFont="1" applyFill="1" applyBorder="1"/>
    <xf numFmtId="3" fontId="15" fillId="4" borderId="2" xfId="0" applyNumberFormat="1" applyFont="1" applyFill="1" applyBorder="1"/>
    <xf numFmtId="166" fontId="15" fillId="4" borderId="21" xfId="0" applyNumberFormat="1" applyFont="1" applyFill="1" applyBorder="1"/>
    <xf numFmtId="0" fontId="9" fillId="4" borderId="2" xfId="0" applyFont="1" applyFill="1" applyBorder="1"/>
    <xf numFmtId="166" fontId="9" fillId="4" borderId="21" xfId="0" applyNumberFormat="1" applyFont="1" applyFill="1" applyBorder="1"/>
    <xf numFmtId="49" fontId="10" fillId="4" borderId="0" xfId="0" applyNumberFormat="1" applyFont="1" applyFill="1" applyAlignment="1">
      <alignment horizontal="left"/>
    </xf>
    <xf numFmtId="0" fontId="24" fillId="4" borderId="2" xfId="0" applyFont="1" applyFill="1" applyBorder="1"/>
    <xf numFmtId="3" fontId="12" fillId="4" borderId="17" xfId="0" applyNumberFormat="1" applyFont="1" applyFill="1" applyBorder="1"/>
    <xf numFmtId="3" fontId="14" fillId="4" borderId="17" xfId="0" applyNumberFormat="1" applyFont="1" applyFill="1" applyBorder="1"/>
    <xf numFmtId="166" fontId="14" fillId="4" borderId="25" xfId="0" applyNumberFormat="1" applyFont="1" applyFill="1" applyBorder="1"/>
    <xf numFmtId="3" fontId="9" fillId="4" borderId="17" xfId="0" applyNumberFormat="1" applyFont="1" applyFill="1" applyBorder="1"/>
    <xf numFmtId="3" fontId="15" fillId="4" borderId="17" xfId="0" applyNumberFormat="1" applyFont="1" applyFill="1" applyBorder="1"/>
    <xf numFmtId="166" fontId="15" fillId="4" borderId="25" xfId="0" applyNumberFormat="1" applyFont="1" applyFill="1" applyBorder="1"/>
    <xf numFmtId="0" fontId="24" fillId="4" borderId="2" xfId="0" applyFont="1" applyFill="1" applyBorder="1" applyAlignment="1">
      <alignment vertical="top"/>
    </xf>
    <xf numFmtId="0" fontId="24" fillId="4" borderId="2" xfId="0" applyFont="1" applyFill="1" applyBorder="1" applyAlignment="1">
      <alignment vertical="top" wrapText="1"/>
    </xf>
    <xf numFmtId="3" fontId="12" fillId="4" borderId="17" xfId="0" applyNumberFormat="1" applyFont="1" applyFill="1" applyBorder="1" applyAlignment="1">
      <alignment vertical="top"/>
    </xf>
    <xf numFmtId="166" fontId="12" fillId="4" borderId="25" xfId="0" applyNumberFormat="1" applyFont="1" applyFill="1" applyBorder="1" applyAlignment="1">
      <alignment vertical="top"/>
    </xf>
    <xf numFmtId="166" fontId="9" fillId="4" borderId="25" xfId="0" applyNumberFormat="1" applyFont="1" applyFill="1" applyBorder="1"/>
    <xf numFmtId="0" fontId="4" fillId="4" borderId="38" xfId="0" applyFont="1" applyFill="1" applyBorder="1"/>
    <xf numFmtId="1" fontId="5" fillId="4" borderId="9" xfId="0" applyNumberFormat="1" applyFont="1" applyFill="1" applyBorder="1" applyAlignment="1">
      <alignment horizontal="left"/>
    </xf>
    <xf numFmtId="3" fontId="10" fillId="4" borderId="9" xfId="0" applyNumberFormat="1" applyFont="1" applyFill="1" applyBorder="1" applyAlignment="1">
      <alignment horizontal="left"/>
    </xf>
    <xf numFmtId="0" fontId="9" fillId="4" borderId="9" xfId="0" applyFont="1" applyFill="1" applyBorder="1"/>
    <xf numFmtId="3" fontId="9" fillId="4" borderId="9" xfId="0" applyNumberFormat="1" applyFont="1" applyFill="1" applyBorder="1"/>
    <xf numFmtId="166" fontId="9" fillId="4" borderId="23" xfId="0" applyNumberFormat="1" applyFont="1" applyFill="1" applyBorder="1"/>
    <xf numFmtId="1" fontId="12" fillId="4" borderId="17" xfId="0" applyNumberFormat="1" applyFont="1" applyFill="1" applyBorder="1" applyAlignment="1">
      <alignment horizontal="left"/>
    </xf>
    <xf numFmtId="0" fontId="4" fillId="4" borderId="2" xfId="0" applyFont="1" applyFill="1" applyBorder="1" applyAlignment="1">
      <alignment vertical="top"/>
    </xf>
    <xf numFmtId="3" fontId="12" fillId="4" borderId="0" xfId="0" applyNumberFormat="1" applyFont="1" applyFill="1" applyBorder="1" applyAlignment="1">
      <alignment horizontal="right"/>
    </xf>
    <xf numFmtId="3" fontId="12" fillId="4" borderId="2" xfId="0" applyNumberFormat="1" applyFont="1" applyFill="1" applyBorder="1" applyAlignment="1">
      <alignment horizontal="right"/>
    </xf>
    <xf numFmtId="166" fontId="12" fillId="4" borderId="25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4" fillId="4" borderId="17" xfId="0" applyNumberFormat="1" applyFont="1" applyFill="1" applyBorder="1" applyAlignment="1">
      <alignment horizontal="right" vertical="center"/>
    </xf>
    <xf numFmtId="3" fontId="12" fillId="4" borderId="17" xfId="0" applyNumberFormat="1" applyFont="1" applyFill="1" applyBorder="1" applyAlignment="1">
      <alignment horizontal="right" vertical="center"/>
    </xf>
    <xf numFmtId="3" fontId="12" fillId="4" borderId="17" xfId="0" applyNumberFormat="1" applyFont="1" applyFill="1" applyBorder="1" applyAlignment="1">
      <alignment horizontal="right" vertical="top"/>
    </xf>
    <xf numFmtId="3" fontId="9" fillId="4" borderId="5" xfId="0" applyNumberFormat="1" applyFont="1" applyFill="1" applyBorder="1"/>
    <xf numFmtId="166" fontId="9" fillId="4" borderId="24" xfId="0" applyNumberFormat="1" applyFont="1" applyFill="1" applyBorder="1"/>
    <xf numFmtId="0" fontId="4" fillId="4" borderId="47" xfId="0" applyFont="1" applyFill="1" applyBorder="1"/>
    <xf numFmtId="1" fontId="5" fillId="4" borderId="41" xfId="0" applyNumberFormat="1" applyFont="1" applyFill="1" applyBorder="1" applyAlignment="1">
      <alignment horizontal="left"/>
    </xf>
    <xf numFmtId="3" fontId="10" fillId="4" borderId="41" xfId="0" applyNumberFormat="1" applyFont="1" applyFill="1" applyBorder="1" applyAlignment="1">
      <alignment horizontal="left"/>
    </xf>
    <xf numFmtId="0" fontId="9" fillId="4" borderId="41" xfId="0" applyFont="1" applyFill="1" applyBorder="1"/>
    <xf numFmtId="3" fontId="9" fillId="4" borderId="41" xfId="0" applyNumberFormat="1" applyFont="1" applyFill="1" applyBorder="1"/>
    <xf numFmtId="166" fontId="9" fillId="4" borderId="43" xfId="0" applyNumberFormat="1" applyFont="1" applyFill="1" applyBorder="1"/>
    <xf numFmtId="49" fontId="10" fillId="0" borderId="14" xfId="8" applyNumberFormat="1" applyFont="1" applyBorder="1" applyAlignment="1">
      <alignment horizontal="left"/>
    </xf>
    <xf numFmtId="3" fontId="4" fillId="4" borderId="34" xfId="0" applyNumberFormat="1" applyFont="1" applyFill="1" applyBorder="1"/>
    <xf numFmtId="0" fontId="4" fillId="0" borderId="2" xfId="0" applyFont="1" applyBorder="1" applyAlignment="1">
      <alignment horizontal="left" vertical="center" wrapText="1"/>
    </xf>
    <xf numFmtId="0" fontId="13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1" fontId="5" fillId="0" borderId="6" xfId="8" applyNumberFormat="1" applyFont="1" applyFill="1" applyBorder="1" applyAlignment="1">
      <alignment horizontal="left"/>
    </xf>
    <xf numFmtId="168" fontId="10" fillId="0" borderId="2" xfId="8" applyNumberFormat="1" applyFont="1" applyFill="1" applyBorder="1" applyAlignment="1">
      <alignment horizontal="left"/>
    </xf>
    <xf numFmtId="49" fontId="27" fillId="0" borderId="2" xfId="8" applyNumberFormat="1" applyFont="1" applyFill="1" applyBorder="1" applyAlignment="1">
      <alignment horizontal="left" vertical="top"/>
    </xf>
    <xf numFmtId="166" fontId="9" fillId="0" borderId="25" xfId="8" applyNumberFormat="1" applyFont="1" applyFill="1" applyBorder="1" applyAlignment="1">
      <alignment horizontal="right"/>
    </xf>
    <xf numFmtId="0" fontId="13" fillId="0" borderId="2" xfId="0" applyFont="1" applyBorder="1" applyAlignment="1">
      <alignment horizontal="center"/>
    </xf>
    <xf numFmtId="166" fontId="12" fillId="0" borderId="25" xfId="8" applyNumberFormat="1" applyFont="1" applyFill="1" applyBorder="1" applyAlignment="1">
      <alignment horizontal="right"/>
    </xf>
    <xf numFmtId="166" fontId="14" fillId="0" borderId="25" xfId="8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3" fontId="13" fillId="0" borderId="0" xfId="0" applyNumberFormat="1" applyFont="1" applyFill="1"/>
    <xf numFmtId="0" fontId="13" fillId="0" borderId="0" xfId="0" applyFont="1" applyFill="1" applyBorder="1" applyAlignment="1">
      <alignment horizontal="center"/>
    </xf>
    <xf numFmtId="1" fontId="5" fillId="0" borderId="14" xfId="0" applyNumberFormat="1" applyFont="1" applyFill="1" applyBorder="1" applyAlignment="1">
      <alignment horizontal="center"/>
    </xf>
    <xf numFmtId="0" fontId="9" fillId="0" borderId="34" xfId="0" applyFont="1" applyFill="1" applyBorder="1"/>
    <xf numFmtId="167" fontId="9" fillId="0" borderId="35" xfId="0" applyNumberFormat="1" applyFont="1" applyFill="1" applyBorder="1" applyAlignment="1">
      <alignment horizontal="right"/>
    </xf>
    <xf numFmtId="4" fontId="123" fillId="0" borderId="0" xfId="8" applyNumberFormat="1" applyFont="1" applyFill="1"/>
    <xf numFmtId="3" fontId="12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1" fontId="5" fillId="0" borderId="9" xfId="0" applyNumberFormat="1" applyFon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3" fontId="12" fillId="0" borderId="34" xfId="0" applyNumberFormat="1" applyFont="1" applyFill="1" applyBorder="1" applyAlignment="1">
      <alignment horizontal="right" vertical="top"/>
    </xf>
    <xf numFmtId="167" fontId="12" fillId="0" borderId="35" xfId="0" applyNumberFormat="1" applyFont="1" applyBorder="1" applyAlignment="1">
      <alignment horizontal="right" vertical="top"/>
    </xf>
    <xf numFmtId="3" fontId="21" fillId="0" borderId="5" xfId="0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right" vertical="top"/>
    </xf>
    <xf numFmtId="0" fontId="13" fillId="37" borderId="0" xfId="0" applyFont="1" applyFill="1"/>
    <xf numFmtId="49" fontId="27" fillId="0" borderId="2" xfId="0" applyNumberFormat="1" applyFont="1" applyFill="1" applyBorder="1" applyAlignment="1">
      <alignment horizontal="left" vertical="top"/>
    </xf>
    <xf numFmtId="0" fontId="14" fillId="0" borderId="17" xfId="0" applyFont="1" applyFill="1" applyBorder="1" applyAlignment="1"/>
    <xf numFmtId="1" fontId="13" fillId="0" borderId="6" xfId="0" applyNumberFormat="1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left"/>
    </xf>
    <xf numFmtId="3" fontId="9" fillId="0" borderId="0" xfId="0" applyNumberFormat="1" applyFont="1" applyBorder="1" applyAlignment="1">
      <alignment horizontal="right"/>
    </xf>
    <xf numFmtId="1" fontId="5" fillId="0" borderId="6" xfId="0" applyNumberFormat="1" applyFont="1" applyFill="1" applyBorder="1" applyAlignment="1">
      <alignment horizontal="left" vertical="top"/>
    </xf>
    <xf numFmtId="1" fontId="5" fillId="0" borderId="0" xfId="0" applyNumberFormat="1" applyFont="1" applyFill="1" applyBorder="1" applyAlignment="1">
      <alignment horizontal="left" vertical="top"/>
    </xf>
    <xf numFmtId="167" fontId="9" fillId="0" borderId="25" xfId="0" applyNumberFormat="1" applyFont="1" applyFill="1" applyBorder="1" applyAlignment="1">
      <alignment horizontal="right" vertical="top"/>
    </xf>
    <xf numFmtId="0" fontId="13" fillId="0" borderId="17" xfId="8" applyFont="1" applyFill="1" applyBorder="1" applyAlignment="1"/>
    <xf numFmtId="0" fontId="4" fillId="37" borderId="0" xfId="0" applyFont="1" applyFill="1"/>
    <xf numFmtId="4" fontId="28" fillId="37" borderId="0" xfId="0" applyNumberFormat="1" applyFont="1" applyFill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1" fontId="5" fillId="0" borderId="9" xfId="8" applyNumberFormat="1" applyFont="1" applyBorder="1" applyAlignment="1">
      <alignment horizontal="center"/>
    </xf>
    <xf numFmtId="167" fontId="9" fillId="0" borderId="23" xfId="0" applyNumberFormat="1" applyFont="1" applyBorder="1" applyAlignment="1">
      <alignment horizontal="right"/>
    </xf>
    <xf numFmtId="167" fontId="9" fillId="0" borderId="21" xfId="0" applyNumberFormat="1" applyFont="1" applyBorder="1" applyAlignment="1">
      <alignment horizontal="right"/>
    </xf>
    <xf numFmtId="166" fontId="9" fillId="0" borderId="21" xfId="8" applyNumberFormat="1" applyFont="1" applyBorder="1" applyAlignment="1">
      <alignment horizontal="right"/>
    </xf>
    <xf numFmtId="1" fontId="5" fillId="0" borderId="6" xfId="0" applyNumberFormat="1" applyFont="1" applyFill="1" applyBorder="1" applyAlignment="1">
      <alignment horizontal="center"/>
    </xf>
    <xf numFmtId="0" fontId="9" fillId="0" borderId="2" xfId="8" applyFont="1" applyBorder="1" applyAlignment="1"/>
    <xf numFmtId="166" fontId="9" fillId="0" borderId="21" xfId="8" applyNumberFormat="1" applyFont="1" applyFill="1" applyBorder="1" applyAlignment="1">
      <alignment horizontal="right"/>
    </xf>
    <xf numFmtId="166" fontId="14" fillId="0" borderId="21" xfId="8" applyNumberFormat="1" applyFont="1" applyFill="1" applyBorder="1" applyAlignment="1">
      <alignment horizontal="right"/>
    </xf>
    <xf numFmtId="0" fontId="14" fillId="0" borderId="2" xfId="8" applyFont="1" applyFill="1" applyBorder="1" applyAlignment="1"/>
    <xf numFmtId="167" fontId="9" fillId="0" borderId="21" xfId="8" applyNumberFormat="1" applyFont="1" applyFill="1" applyBorder="1" applyAlignment="1">
      <alignment horizontal="right"/>
    </xf>
    <xf numFmtId="167" fontId="14" fillId="0" borderId="21" xfId="8" applyNumberFormat="1" applyFont="1" applyFill="1" applyBorder="1" applyAlignment="1">
      <alignment horizontal="right"/>
    </xf>
    <xf numFmtId="1" fontId="5" fillId="0" borderId="6" xfId="8" applyNumberFormat="1" applyFont="1" applyBorder="1" applyAlignment="1">
      <alignment horizontal="center"/>
    </xf>
    <xf numFmtId="1" fontId="5" fillId="0" borderId="12" xfId="8" applyNumberFormat="1" applyFont="1" applyBorder="1" applyAlignment="1">
      <alignment horizontal="center"/>
    </xf>
    <xf numFmtId="1" fontId="5" fillId="0" borderId="12" xfId="8" applyNumberFormat="1" applyFont="1" applyFill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5" fillId="0" borderId="12" xfId="0" applyNumberFormat="1" applyFont="1" applyBorder="1" applyAlignment="1">
      <alignment horizontal="center" vertical="top"/>
    </xf>
    <xf numFmtId="1" fontId="5" fillId="0" borderId="33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wrapText="1"/>
    </xf>
    <xf numFmtId="167" fontId="12" fillId="0" borderId="25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wrapText="1"/>
    </xf>
    <xf numFmtId="3" fontId="14" fillId="0" borderId="2" xfId="0" applyNumberFormat="1" applyFont="1" applyBorder="1" applyAlignment="1">
      <alignment horizontal="right" vertical="top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wrapText="1"/>
    </xf>
    <xf numFmtId="166" fontId="8" fillId="0" borderId="0" xfId="0" applyNumberFormat="1" applyFont="1" applyFill="1" applyBorder="1"/>
    <xf numFmtId="49" fontId="27" fillId="0" borderId="2" xfId="0" applyNumberFormat="1" applyFont="1" applyBorder="1" applyAlignment="1">
      <alignment horizontal="left" vertical="center"/>
    </xf>
    <xf numFmtId="167" fontId="14" fillId="0" borderId="42" xfId="0" applyNumberFormat="1" applyFont="1" applyBorder="1" applyAlignment="1">
      <alignment horizontal="right"/>
    </xf>
    <xf numFmtId="167" fontId="12" fillId="0" borderId="21" xfId="0" applyNumberFormat="1" applyFont="1" applyBorder="1" applyAlignment="1">
      <alignment horizontal="right"/>
    </xf>
    <xf numFmtId="0" fontId="13" fillId="0" borderId="2" xfId="0" applyFont="1" applyFill="1" applyBorder="1" applyAlignment="1"/>
    <xf numFmtId="1" fontId="13" fillId="0" borderId="9" xfId="0" applyNumberFormat="1" applyFont="1" applyFill="1" applyBorder="1" applyAlignment="1">
      <alignment horizontal="left"/>
    </xf>
    <xf numFmtId="166" fontId="12" fillId="0" borderId="21" xfId="0" applyNumberFormat="1" applyFont="1" applyFill="1" applyBorder="1" applyAlignment="1">
      <alignment horizontal="right"/>
    </xf>
    <xf numFmtId="166" fontId="14" fillId="0" borderId="21" xfId="0" applyNumberFormat="1" applyFont="1" applyFill="1" applyBorder="1" applyAlignment="1">
      <alignment horizontal="right"/>
    </xf>
    <xf numFmtId="166" fontId="14" fillId="0" borderId="42" xfId="0" applyNumberFormat="1" applyFont="1" applyFill="1" applyBorder="1" applyAlignment="1">
      <alignment horizontal="right"/>
    </xf>
    <xf numFmtId="49" fontId="27" fillId="0" borderId="2" xfId="0" applyNumberFormat="1" applyFont="1" applyFill="1" applyBorder="1" applyAlignment="1">
      <alignment horizontal="left" vertical="center"/>
    </xf>
    <xf numFmtId="49" fontId="27" fillId="0" borderId="14" xfId="0" applyNumberFormat="1" applyFont="1" applyFill="1" applyBorder="1" applyAlignment="1">
      <alignment horizontal="left" vertical="center"/>
    </xf>
    <xf numFmtId="49" fontId="27" fillId="0" borderId="9" xfId="0" applyNumberFormat="1" applyFont="1" applyFill="1" applyBorder="1" applyAlignment="1">
      <alignment horizontal="left" vertical="center"/>
    </xf>
    <xf numFmtId="167" fontId="9" fillId="0" borderId="23" xfId="0" applyNumberFormat="1" applyFont="1" applyFill="1" applyBorder="1" applyAlignment="1">
      <alignment horizontal="right"/>
    </xf>
    <xf numFmtId="167" fontId="9" fillId="0" borderId="42" xfId="0" applyNumberFormat="1" applyFont="1" applyFill="1" applyBorder="1" applyAlignment="1">
      <alignment horizontal="right"/>
    </xf>
    <xf numFmtId="1" fontId="5" fillId="0" borderId="6" xfId="0" applyNumberFormat="1" applyFont="1" applyFill="1" applyBorder="1" applyAlignment="1">
      <alignment horizontal="left" vertical="center"/>
    </xf>
    <xf numFmtId="1" fontId="5" fillId="0" borderId="50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1" fontId="5" fillId="0" borderId="14" xfId="0" applyNumberFormat="1" applyFont="1" applyFill="1" applyBorder="1" applyAlignment="1">
      <alignment horizontal="left" vertical="center"/>
    </xf>
    <xf numFmtId="1" fontId="5" fillId="0" borderId="38" xfId="0" applyNumberFormat="1" applyFont="1" applyFill="1" applyBorder="1" applyAlignment="1">
      <alignment horizontal="left" vertical="center"/>
    </xf>
    <xf numFmtId="1" fontId="5" fillId="0" borderId="9" xfId="0" applyNumberFormat="1" applyFont="1" applyFill="1" applyBorder="1" applyAlignment="1">
      <alignment horizontal="left" vertical="center"/>
    </xf>
    <xf numFmtId="0" fontId="7" fillId="0" borderId="56" xfId="0" applyFont="1" applyFill="1" applyBorder="1" applyAlignment="1">
      <alignment horizontal="center" vertical="center"/>
    </xf>
    <xf numFmtId="168" fontId="10" fillId="0" borderId="9" xfId="0" applyNumberFormat="1" applyFont="1" applyFill="1" applyBorder="1" applyAlignment="1">
      <alignment horizontal="left"/>
    </xf>
    <xf numFmtId="167" fontId="14" fillId="0" borderId="23" xfId="0" applyNumberFormat="1" applyFont="1" applyFill="1" applyBorder="1" applyAlignment="1">
      <alignment horizontal="right"/>
    </xf>
    <xf numFmtId="0" fontId="8" fillId="0" borderId="2" xfId="0" applyFont="1" applyFill="1" applyBorder="1"/>
    <xf numFmtId="168" fontId="21" fillId="0" borderId="2" xfId="0" applyNumberFormat="1" applyFont="1" applyFill="1" applyBorder="1" applyAlignment="1"/>
    <xf numFmtId="167" fontId="12" fillId="0" borderId="21" xfId="0" applyNumberFormat="1" applyFont="1" applyFill="1" applyBorder="1" applyAlignment="1">
      <alignment horizontal="right"/>
    </xf>
    <xf numFmtId="167" fontId="12" fillId="0" borderId="21" xfId="0" applyNumberFormat="1" applyFont="1" applyFill="1" applyBorder="1" applyAlignment="1">
      <alignment horizontal="right" vertical="top"/>
    </xf>
    <xf numFmtId="0" fontId="41" fillId="0" borderId="4" xfId="0" applyFont="1" applyFill="1" applyBorder="1" applyAlignment="1"/>
    <xf numFmtId="0" fontId="39" fillId="0" borderId="5" xfId="0" applyFont="1" applyFill="1" applyBorder="1" applyAlignment="1"/>
    <xf numFmtId="168" fontId="61" fillId="0" borderId="5" xfId="0" applyNumberFormat="1" applyFont="1" applyFill="1" applyBorder="1" applyAlignment="1">
      <alignment horizontal="center"/>
    </xf>
    <xf numFmtId="3" fontId="39" fillId="0" borderId="5" xfId="0" applyNumberFormat="1" applyFont="1" applyFill="1" applyBorder="1" applyAlignment="1"/>
    <xf numFmtId="3" fontId="55" fillId="0" borderId="5" xfId="0" applyNumberFormat="1" applyFont="1" applyFill="1" applyBorder="1"/>
    <xf numFmtId="167" fontId="8" fillId="0" borderId="22" xfId="0" applyNumberFormat="1" applyFont="1" applyFill="1" applyBorder="1" applyAlignment="1"/>
    <xf numFmtId="167" fontId="14" fillId="0" borderId="30" xfId="0" applyNumberFormat="1" applyFont="1" applyFill="1" applyBorder="1" applyAlignment="1">
      <alignment horizontal="right"/>
    </xf>
    <xf numFmtId="0" fontId="5" fillId="0" borderId="2" xfId="0" applyFont="1" applyFill="1" applyBorder="1" applyAlignment="1"/>
    <xf numFmtId="166" fontId="9" fillId="0" borderId="25" xfId="0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right"/>
    </xf>
    <xf numFmtId="166" fontId="12" fillId="0" borderId="25" xfId="0" applyNumberFormat="1" applyFont="1" applyFill="1" applyBorder="1" applyAlignment="1">
      <alignment horizontal="right" vertical="top"/>
    </xf>
    <xf numFmtId="168" fontId="10" fillId="0" borderId="2" xfId="0" applyNumberFormat="1" applyFont="1" applyFill="1" applyBorder="1" applyAlignment="1">
      <alignment horizontal="left"/>
    </xf>
    <xf numFmtId="0" fontId="45" fillId="0" borderId="2" xfId="0" applyFont="1" applyFill="1" applyBorder="1" applyAlignment="1"/>
    <xf numFmtId="0" fontId="10" fillId="0" borderId="0" xfId="0" applyFont="1" applyFill="1" applyBorder="1" applyAlignment="1">
      <alignment horizontal="left"/>
    </xf>
    <xf numFmtId="1" fontId="13" fillId="0" borderId="14" xfId="0" applyNumberFormat="1" applyFont="1" applyFill="1" applyBorder="1" applyAlignment="1">
      <alignment horizontal="left"/>
    </xf>
    <xf numFmtId="166" fontId="12" fillId="0" borderId="35" xfId="0" applyNumberFormat="1" applyFont="1" applyFill="1" applyBorder="1" applyAlignment="1">
      <alignment horizontal="right" vertical="top"/>
    </xf>
    <xf numFmtId="168" fontId="10" fillId="0" borderId="27" xfId="0" applyNumberFormat="1" applyFont="1" applyFill="1" applyBorder="1" applyAlignment="1">
      <alignment horizontal="left" vertical="top"/>
    </xf>
    <xf numFmtId="0" fontId="14" fillId="0" borderId="9" xfId="0" applyFont="1" applyFill="1" applyBorder="1" applyAlignment="1"/>
    <xf numFmtId="3" fontId="14" fillId="0" borderId="27" xfId="0" applyNumberFormat="1" applyFont="1" applyFill="1" applyBorder="1" applyAlignment="1">
      <alignment horizontal="right"/>
    </xf>
    <xf numFmtId="168" fontId="27" fillId="0" borderId="2" xfId="0" applyNumberFormat="1" applyFont="1" applyFill="1" applyBorder="1" applyAlignment="1">
      <alignment horizontal="center"/>
    </xf>
    <xf numFmtId="0" fontId="13" fillId="0" borderId="17" xfId="0" applyFont="1" applyFill="1" applyBorder="1" applyAlignment="1">
      <alignment wrapText="1"/>
    </xf>
    <xf numFmtId="0" fontId="4" fillId="0" borderId="2" xfId="0" applyFont="1" applyFill="1" applyBorder="1" applyAlignment="1"/>
    <xf numFmtId="0" fontId="13" fillId="0" borderId="2" xfId="0" applyFont="1" applyFill="1" applyBorder="1" applyAlignment="1">
      <alignment vertical="top"/>
    </xf>
    <xf numFmtId="1" fontId="13" fillId="0" borderId="17" xfId="0" applyNumberFormat="1" applyFont="1" applyFill="1" applyBorder="1" applyAlignment="1">
      <alignment horizontal="left"/>
    </xf>
    <xf numFmtId="166" fontId="12" fillId="0" borderId="21" xfId="0" applyNumberFormat="1" applyFont="1" applyFill="1" applyBorder="1" applyAlignment="1">
      <alignment horizontal="right" vertical="top"/>
    </xf>
    <xf numFmtId="0" fontId="26" fillId="0" borderId="50" xfId="0" applyFont="1" applyFill="1" applyBorder="1" applyAlignment="1">
      <alignment horizontal="left"/>
    </xf>
    <xf numFmtId="0" fontId="6" fillId="0" borderId="14" xfId="0" applyFont="1" applyFill="1" applyBorder="1"/>
    <xf numFmtId="168" fontId="21" fillId="0" borderId="14" xfId="0" applyNumberFormat="1" applyFont="1" applyFill="1" applyBorder="1" applyAlignment="1">
      <alignment horizontal="center"/>
    </xf>
    <xf numFmtId="4" fontId="61" fillId="37" borderId="0" xfId="0" applyNumberFormat="1" applyFont="1" applyFill="1" applyAlignment="1">
      <alignment vertical="center"/>
    </xf>
    <xf numFmtId="4" fontId="51" fillId="37" borderId="0" xfId="0" applyNumberFormat="1" applyFont="1" applyFill="1" applyAlignment="1">
      <alignment vertical="center"/>
    </xf>
    <xf numFmtId="167" fontId="14" fillId="0" borderId="42" xfId="0" applyNumberFormat="1" applyFont="1" applyFill="1" applyBorder="1" applyAlignment="1">
      <alignment horizontal="right" vertical="center"/>
    </xf>
    <xf numFmtId="1" fontId="13" fillId="0" borderId="2" xfId="0" applyNumberFormat="1" applyFont="1" applyFill="1" applyBorder="1" applyAlignment="1">
      <alignment horizontal="left" wrapText="1"/>
    </xf>
    <xf numFmtId="49" fontId="10" fillId="0" borderId="0" xfId="0" applyNumberFormat="1" applyFont="1" applyFill="1" applyBorder="1" applyAlignment="1">
      <alignment horizontal="left" vertical="center"/>
    </xf>
    <xf numFmtId="166" fontId="12" fillId="0" borderId="25" xfId="0" applyNumberFormat="1" applyFont="1" applyFill="1" applyBorder="1" applyAlignment="1">
      <alignment horizontal="right" vertical="center"/>
    </xf>
    <xf numFmtId="1" fontId="9" fillId="0" borderId="2" xfId="0" applyNumberFormat="1" applyFont="1" applyFill="1" applyBorder="1" applyAlignment="1">
      <alignment horizontal="left" vertical="center"/>
    </xf>
    <xf numFmtId="0" fontId="14" fillId="0" borderId="17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wrapText="1"/>
    </xf>
    <xf numFmtId="0" fontId="14" fillId="0" borderId="0" xfId="8" applyFont="1" applyFill="1" applyBorder="1" applyAlignment="1">
      <alignment vertical="center"/>
    </xf>
    <xf numFmtId="4" fontId="51" fillId="0" borderId="0" xfId="0" applyNumberFormat="1" applyFont="1" applyFill="1" applyAlignment="1">
      <alignment vertical="center"/>
    </xf>
    <xf numFmtId="1" fontId="5" fillId="0" borderId="38" xfId="0" applyNumberFormat="1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1" fontId="5" fillId="0" borderId="6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1" fontId="5" fillId="0" borderId="12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4" fontId="41" fillId="0" borderId="0" xfId="0" applyNumberFormat="1" applyFont="1" applyFill="1"/>
    <xf numFmtId="1" fontId="12" fillId="0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wrapText="1"/>
    </xf>
    <xf numFmtId="49" fontId="10" fillId="0" borderId="2" xfId="0" applyNumberFormat="1" applyFont="1" applyFill="1" applyBorder="1" applyAlignment="1">
      <alignment horizontal="center" vertical="top"/>
    </xf>
    <xf numFmtId="1" fontId="5" fillId="0" borderId="6" xfId="0" applyNumberFormat="1" applyFont="1" applyFill="1" applyBorder="1" applyAlignment="1">
      <alignment horizontal="center" vertical="top"/>
    </xf>
    <xf numFmtId="1" fontId="5" fillId="0" borderId="2" xfId="0" applyNumberFormat="1" applyFont="1" applyFill="1" applyBorder="1" applyAlignment="1">
      <alignment horizontal="center" vertical="top"/>
    </xf>
    <xf numFmtId="166" fontId="14" fillId="0" borderId="21" xfId="0" applyNumberFormat="1" applyFont="1" applyFill="1" applyBorder="1" applyAlignment="1">
      <alignment horizontal="right" vertical="top"/>
    </xf>
    <xf numFmtId="0" fontId="14" fillId="0" borderId="2" xfId="0" applyFont="1" applyFill="1" applyBorder="1" applyAlignment="1">
      <alignment wrapText="1"/>
    </xf>
    <xf numFmtId="3" fontId="15" fillId="0" borderId="2" xfId="0" applyNumberFormat="1" applyFont="1" applyFill="1" applyBorder="1" applyAlignment="1">
      <alignment horizontal="right" vertical="center"/>
    </xf>
    <xf numFmtId="4" fontId="61" fillId="0" borderId="0" xfId="0" applyNumberFormat="1" applyFont="1" applyFill="1" applyAlignment="1">
      <alignment vertical="center"/>
    </xf>
    <xf numFmtId="4" fontId="37" fillId="0" borderId="0" xfId="0" applyNumberFormat="1" applyFont="1" applyFill="1" applyAlignment="1">
      <alignment vertical="center"/>
    </xf>
    <xf numFmtId="4" fontId="13" fillId="0" borderId="0" xfId="0" applyNumberFormat="1" applyFont="1" applyFill="1"/>
    <xf numFmtId="4" fontId="16" fillId="0" borderId="0" xfId="0" applyNumberFormat="1" applyFont="1" applyFill="1"/>
    <xf numFmtId="4" fontId="13" fillId="0" borderId="0" xfId="0" applyNumberFormat="1" applyFont="1" applyFill="1" applyAlignment="1">
      <alignment vertical="center"/>
    </xf>
    <xf numFmtId="4" fontId="28" fillId="0" borderId="0" xfId="0" applyNumberFormat="1" applyFont="1" applyFill="1" applyAlignment="1">
      <alignment horizontal="right" vertical="top"/>
    </xf>
    <xf numFmtId="4" fontId="13" fillId="0" borderId="0" xfId="0" applyNumberFormat="1" applyFont="1" applyFill="1" applyAlignment="1">
      <alignment horizontal="right" vertical="top"/>
    </xf>
    <xf numFmtId="4" fontId="18" fillId="0" borderId="0" xfId="0" applyNumberFormat="1" applyFont="1" applyFill="1"/>
    <xf numFmtId="0" fontId="14" fillId="0" borderId="14" xfId="8" applyFont="1" applyFill="1" applyBorder="1" applyAlignment="1">
      <alignment vertical="center"/>
    </xf>
    <xf numFmtId="0" fontId="14" fillId="0" borderId="2" xfId="8" applyFont="1" applyFill="1" applyBorder="1" applyAlignment="1">
      <alignment vertical="center"/>
    </xf>
    <xf numFmtId="0" fontId="35" fillId="0" borderId="9" xfId="8" applyFont="1" applyFill="1" applyBorder="1" applyAlignment="1">
      <alignment horizontal="center" vertical="center"/>
    </xf>
    <xf numFmtId="168" fontId="41" fillId="0" borderId="9" xfId="8" applyNumberFormat="1" applyFont="1" applyFill="1" applyBorder="1" applyAlignment="1">
      <alignment horizontal="center"/>
    </xf>
    <xf numFmtId="3" fontId="41" fillId="0" borderId="9" xfId="8" applyNumberFormat="1" applyFont="1" applyFill="1" applyBorder="1" applyAlignment="1"/>
    <xf numFmtId="1" fontId="41" fillId="0" borderId="6" xfId="8" applyNumberFormat="1" applyFont="1" applyFill="1" applyBorder="1" applyAlignment="1">
      <alignment horizontal="left"/>
    </xf>
    <xf numFmtId="1" fontId="41" fillId="0" borderId="2" xfId="8" applyNumberFormat="1" applyFont="1" applyFill="1" applyBorder="1" applyAlignment="1">
      <alignment horizontal="center"/>
    </xf>
    <xf numFmtId="3" fontId="41" fillId="0" borderId="2" xfId="8" applyNumberFormat="1" applyFont="1" applyFill="1" applyBorder="1" applyAlignment="1"/>
    <xf numFmtId="0" fontId="41" fillId="0" borderId="0" xfId="8" applyFont="1" applyFill="1" applyBorder="1" applyAlignment="1"/>
    <xf numFmtId="1" fontId="35" fillId="0" borderId="4" xfId="8" applyNumberFormat="1" applyFont="1" applyFill="1" applyBorder="1" applyAlignment="1">
      <alignment horizontal="center" vertical="center"/>
    </xf>
    <xf numFmtId="1" fontId="35" fillId="0" borderId="5" xfId="8" applyNumberFormat="1" applyFont="1" applyFill="1" applyBorder="1" applyAlignment="1">
      <alignment horizontal="center" vertical="center"/>
    </xf>
    <xf numFmtId="168" fontId="35" fillId="0" borderId="5" xfId="8" applyNumberFormat="1" applyFont="1" applyFill="1" applyBorder="1" applyAlignment="1">
      <alignment horizontal="center" vertical="center"/>
    </xf>
    <xf numFmtId="4" fontId="28" fillId="0" borderId="0" xfId="8" applyNumberFormat="1" applyFont="1" applyFill="1" applyAlignment="1">
      <alignment vertical="center"/>
    </xf>
    <xf numFmtId="4" fontId="61" fillId="0" borderId="0" xfId="8" applyNumberFormat="1" applyFont="1" applyFill="1" applyAlignment="1">
      <alignment vertical="center"/>
    </xf>
    <xf numFmtId="4" fontId="24" fillId="0" borderId="0" xfId="8" applyNumberFormat="1" applyFont="1" applyFill="1"/>
    <xf numFmtId="4" fontId="24" fillId="0" borderId="0" xfId="8" applyNumberFormat="1" applyFont="1" applyFill="1" applyAlignment="1">
      <alignment vertical="center"/>
    </xf>
    <xf numFmtId="4" fontId="18" fillId="0" borderId="0" xfId="8" applyNumberFormat="1" applyFont="1" applyFill="1"/>
    <xf numFmtId="1" fontId="13" fillId="0" borderId="6" xfId="8" applyNumberFormat="1" applyFont="1" applyFill="1" applyBorder="1" applyAlignment="1">
      <alignment horizontal="left"/>
    </xf>
    <xf numFmtId="1" fontId="13" fillId="0" borderId="0" xfId="8" applyNumberFormat="1" applyFont="1" applyFill="1" applyBorder="1" applyAlignment="1">
      <alignment horizontal="left"/>
    </xf>
    <xf numFmtId="49" fontId="69" fillId="0" borderId="2" xfId="8" applyNumberFormat="1" applyFont="1" applyFill="1" applyBorder="1" applyAlignment="1">
      <alignment horizontal="left"/>
    </xf>
    <xf numFmtId="0" fontId="14" fillId="0" borderId="0" xfId="8" applyFont="1" applyFill="1" applyBorder="1" applyAlignment="1">
      <alignment vertical="top" wrapText="1"/>
    </xf>
    <xf numFmtId="0" fontId="16" fillId="0" borderId="0" xfId="8" applyFont="1" applyFill="1"/>
    <xf numFmtId="49" fontId="10" fillId="0" borderId="2" xfId="8" applyNumberFormat="1" applyFont="1" applyFill="1" applyBorder="1" applyAlignment="1">
      <alignment horizontal="left" vertical="top"/>
    </xf>
    <xf numFmtId="0" fontId="4" fillId="0" borderId="0" xfId="8" applyFont="1" applyFill="1" applyBorder="1" applyAlignment="1">
      <alignment vertical="top" wrapText="1"/>
    </xf>
    <xf numFmtId="0" fontId="22" fillId="0" borderId="0" xfId="8" applyFont="1" applyFill="1" applyBorder="1" applyAlignment="1">
      <alignment vertical="top" wrapText="1"/>
    </xf>
    <xf numFmtId="49" fontId="69" fillId="0" borderId="2" xfId="8" applyNumberFormat="1" applyFont="1" applyFill="1" applyBorder="1" applyAlignment="1">
      <alignment horizontal="left" vertical="top"/>
    </xf>
    <xf numFmtId="168" fontId="69" fillId="0" borderId="0" xfId="8" applyNumberFormat="1" applyFont="1" applyFill="1" applyAlignment="1">
      <alignment horizontal="left"/>
    </xf>
    <xf numFmtId="168" fontId="10" fillId="0" borderId="0" xfId="8" applyNumberFormat="1" applyFont="1" applyFill="1" applyAlignment="1">
      <alignment horizontal="left"/>
    </xf>
    <xf numFmtId="166" fontId="12" fillId="0" borderId="25" xfId="8" applyNumberFormat="1" applyFont="1" applyFill="1" applyBorder="1" applyAlignment="1">
      <alignment horizontal="right" vertical="top"/>
    </xf>
    <xf numFmtId="4" fontId="12" fillId="0" borderId="0" xfId="8" applyNumberFormat="1" applyFont="1" applyFill="1" applyAlignment="1">
      <alignment horizontal="left"/>
    </xf>
    <xf numFmtId="1" fontId="14" fillId="0" borderId="0" xfId="8" applyNumberFormat="1" applyFont="1" applyFill="1" applyBorder="1" applyAlignment="1">
      <alignment horizontal="left"/>
    </xf>
    <xf numFmtId="1" fontId="16" fillId="0" borderId="0" xfId="8" applyNumberFormat="1" applyFont="1" applyFill="1" applyAlignment="1">
      <alignment horizontal="left"/>
    </xf>
    <xf numFmtId="3" fontId="14" fillId="0" borderId="0" xfId="8" applyNumberFormat="1" applyFont="1" applyFill="1" applyBorder="1" applyAlignment="1">
      <alignment horizontal="left" vertical="center"/>
    </xf>
    <xf numFmtId="0" fontId="37" fillId="0" borderId="0" xfId="8" applyFont="1" applyFill="1" applyAlignment="1"/>
    <xf numFmtId="49" fontId="10" fillId="0" borderId="2" xfId="8" applyNumberFormat="1" applyFont="1" applyFill="1" applyBorder="1" applyAlignment="1">
      <alignment horizontal="left" vertical="center"/>
    </xf>
    <xf numFmtId="167" fontId="14" fillId="0" borderId="42" xfId="0" applyNumberFormat="1" applyFont="1" applyFill="1" applyBorder="1" applyAlignment="1">
      <alignment horizontal="right"/>
    </xf>
    <xf numFmtId="49" fontId="27" fillId="0" borderId="2" xfId="8" applyNumberFormat="1" applyFont="1" applyFill="1" applyBorder="1" applyAlignment="1">
      <alignment horizontal="left" vertical="center"/>
    </xf>
    <xf numFmtId="3" fontId="12" fillId="0" borderId="2" xfId="8" applyNumberFormat="1" applyFont="1" applyFill="1" applyBorder="1" applyAlignment="1">
      <alignment horizontal="right" vertical="top"/>
    </xf>
    <xf numFmtId="3" fontId="12" fillId="0" borderId="17" xfId="8" applyNumberFormat="1" applyFont="1" applyFill="1" applyBorder="1" applyAlignment="1">
      <alignment horizontal="right" vertical="top"/>
    </xf>
    <xf numFmtId="0" fontId="4" fillId="0" borderId="0" xfId="8" applyFont="1" applyFill="1" applyAlignment="1">
      <alignment vertical="center" wrapText="1"/>
    </xf>
    <xf numFmtId="3" fontId="12" fillId="0" borderId="0" xfId="8" applyNumberFormat="1" applyFont="1" applyFill="1" applyBorder="1" applyAlignment="1">
      <alignment horizontal="right" vertical="top"/>
    </xf>
    <xf numFmtId="167" fontId="9" fillId="0" borderId="0" xfId="8" applyNumberFormat="1" applyFont="1" applyFill="1" applyBorder="1"/>
    <xf numFmtId="0" fontId="65" fillId="0" borderId="0" xfId="8" applyFont="1" applyFill="1"/>
    <xf numFmtId="0" fontId="9" fillId="0" borderId="14" xfId="8" applyFont="1" applyFill="1" applyBorder="1"/>
    <xf numFmtId="1" fontId="5" fillId="0" borderId="12" xfId="8" applyNumberFormat="1" applyFont="1" applyFill="1" applyBorder="1" applyAlignment="1">
      <alignment horizontal="left"/>
    </xf>
    <xf numFmtId="166" fontId="12" fillId="0" borderId="21" xfId="8" applyNumberFormat="1" applyFont="1" applyFill="1" applyBorder="1" applyAlignment="1">
      <alignment horizontal="right"/>
    </xf>
    <xf numFmtId="4" fontId="27" fillId="0" borderId="0" xfId="8" applyNumberFormat="1" applyFont="1" applyFill="1"/>
    <xf numFmtId="1" fontId="5" fillId="0" borderId="0" xfId="0" applyNumberFormat="1" applyFont="1" applyFill="1" applyBorder="1" applyAlignment="1">
      <alignment horizontal="center" vertical="center"/>
    </xf>
    <xf numFmtId="0" fontId="4" fillId="0" borderId="2" xfId="8" applyFont="1" applyFill="1" applyBorder="1" applyAlignment="1">
      <alignment wrapText="1"/>
    </xf>
    <xf numFmtId="1" fontId="5" fillId="0" borderId="26" xfId="8" applyNumberFormat="1" applyFont="1" applyBorder="1" applyAlignment="1">
      <alignment horizontal="center" vertical="center"/>
    </xf>
    <xf numFmtId="1" fontId="5" fillId="0" borderId="9" xfId="8" applyNumberFormat="1" applyFont="1" applyBorder="1" applyAlignment="1">
      <alignment horizontal="center" vertical="center"/>
    </xf>
    <xf numFmtId="168" fontId="10" fillId="0" borderId="9" xfId="8" applyNumberFormat="1" applyFont="1" applyBorder="1" applyAlignment="1">
      <alignment horizontal="center" vertical="center"/>
    </xf>
    <xf numFmtId="1" fontId="5" fillId="0" borderId="12" xfId="8" applyNumberFormat="1" applyFont="1" applyBorder="1" applyAlignment="1">
      <alignment horizontal="center" vertical="center"/>
    </xf>
    <xf numFmtId="1" fontId="5" fillId="0" borderId="2" xfId="8" applyNumberFormat="1" applyFont="1" applyBorder="1" applyAlignment="1">
      <alignment horizontal="center" vertical="center"/>
    </xf>
    <xf numFmtId="49" fontId="27" fillId="0" borderId="2" xfId="8" applyNumberFormat="1" applyFont="1" applyBorder="1" applyAlignment="1">
      <alignment horizontal="center" vertical="center"/>
    </xf>
    <xf numFmtId="1" fontId="4" fillId="0" borderId="6" xfId="8" applyNumberFormat="1" applyFont="1" applyFill="1" applyBorder="1" applyAlignment="1">
      <alignment horizontal="center" vertical="center"/>
    </xf>
    <xf numFmtId="1" fontId="4" fillId="0" borderId="9" xfId="8" applyNumberFormat="1" applyFont="1" applyFill="1" applyBorder="1" applyAlignment="1">
      <alignment horizontal="center" vertical="center"/>
    </xf>
    <xf numFmtId="168" fontId="28" fillId="0" borderId="9" xfId="8" applyNumberFormat="1" applyFont="1" applyFill="1" applyBorder="1" applyAlignment="1">
      <alignment horizontal="center" vertical="center"/>
    </xf>
    <xf numFmtId="1" fontId="4" fillId="0" borderId="2" xfId="8" applyNumberFormat="1" applyFont="1" applyFill="1" applyBorder="1" applyAlignment="1">
      <alignment horizontal="center" vertical="center"/>
    </xf>
    <xf numFmtId="49" fontId="10" fillId="0" borderId="0" xfId="8" applyNumberFormat="1" applyFont="1" applyFill="1" applyAlignment="1">
      <alignment horizontal="left" vertical="center"/>
    </xf>
    <xf numFmtId="3" fontId="41" fillId="0" borderId="9" xfId="8" applyNumberFormat="1" applyFont="1" applyFill="1" applyBorder="1"/>
    <xf numFmtId="168" fontId="28" fillId="0" borderId="2" xfId="8" applyNumberFormat="1" applyFont="1" applyFill="1" applyBorder="1" applyAlignment="1">
      <alignment horizontal="center"/>
    </xf>
    <xf numFmtId="167" fontId="22" fillId="0" borderId="24" xfId="8" applyNumberFormat="1" applyFont="1" applyFill="1" applyBorder="1" applyAlignment="1">
      <alignment horizontal="right"/>
    </xf>
    <xf numFmtId="0" fontId="49" fillId="0" borderId="19" xfId="8" applyFont="1" applyFill="1" applyBorder="1"/>
    <xf numFmtId="167" fontId="9" fillId="0" borderId="24" xfId="8" applyNumberFormat="1" applyFont="1" applyFill="1" applyBorder="1" applyAlignment="1">
      <alignment horizontal="right"/>
    </xf>
    <xf numFmtId="167" fontId="9" fillId="0" borderId="42" xfId="8" applyNumberFormat="1" applyFont="1" applyFill="1" applyBorder="1" applyAlignment="1">
      <alignment horizontal="right"/>
    </xf>
    <xf numFmtId="167" fontId="9" fillId="0" borderId="23" xfId="8" applyNumberFormat="1" applyFont="1" applyFill="1" applyBorder="1" applyAlignment="1">
      <alignment horizontal="right"/>
    </xf>
    <xf numFmtId="1" fontId="5" fillId="0" borderId="26" xfId="8" applyNumberFormat="1" applyFont="1" applyFill="1" applyBorder="1" applyAlignment="1">
      <alignment horizontal="center" vertical="center"/>
    </xf>
    <xf numFmtId="168" fontId="27" fillId="0" borderId="9" xfId="8" applyNumberFormat="1" applyFont="1" applyFill="1" applyBorder="1" applyAlignment="1">
      <alignment horizontal="center" vertical="center"/>
    </xf>
    <xf numFmtId="0" fontId="14" fillId="0" borderId="27" xfId="8" applyFont="1" applyFill="1" applyBorder="1" applyAlignment="1">
      <alignment horizontal="left" vertical="center"/>
    </xf>
    <xf numFmtId="166" fontId="14" fillId="0" borderId="30" xfId="8" applyNumberFormat="1" applyFont="1" applyFill="1" applyBorder="1" applyAlignment="1">
      <alignment horizontal="right"/>
    </xf>
    <xf numFmtId="1" fontId="5" fillId="0" borderId="12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left" vertical="center"/>
    </xf>
    <xf numFmtId="168" fontId="27" fillId="0" borderId="2" xfId="8" applyNumberFormat="1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left" vertical="center"/>
    </xf>
    <xf numFmtId="49" fontId="10" fillId="0" borderId="2" xfId="8" applyNumberFormat="1" applyFont="1" applyFill="1" applyBorder="1" applyAlignment="1">
      <alignment horizontal="center" vertical="center"/>
    </xf>
    <xf numFmtId="1" fontId="5" fillId="0" borderId="2" xfId="8" applyNumberFormat="1" applyFont="1" applyFill="1" applyBorder="1" applyAlignment="1">
      <alignment horizontal="center" vertical="center"/>
    </xf>
    <xf numFmtId="0" fontId="5" fillId="0" borderId="0" xfId="8" applyFont="1" applyFill="1" applyBorder="1" applyAlignment="1">
      <alignment horizontal="left" vertical="center"/>
    </xf>
    <xf numFmtId="0" fontId="22" fillId="0" borderId="0" xfId="8" applyFont="1" applyFill="1" applyBorder="1" applyAlignment="1">
      <alignment horizontal="left" vertical="center" wrapText="1"/>
    </xf>
    <xf numFmtId="1" fontId="5" fillId="0" borderId="33" xfId="8" applyNumberFormat="1" applyFont="1" applyFill="1" applyBorder="1" applyAlignment="1">
      <alignment horizontal="center" vertical="center"/>
    </xf>
    <xf numFmtId="1" fontId="5" fillId="0" borderId="14" xfId="8" applyNumberFormat="1" applyFont="1" applyFill="1" applyBorder="1" applyAlignment="1">
      <alignment horizontal="center" vertical="center"/>
    </xf>
    <xf numFmtId="168" fontId="27" fillId="0" borderId="14" xfId="8" applyNumberFormat="1" applyFont="1" applyFill="1" applyBorder="1" applyAlignment="1">
      <alignment horizontal="center" vertical="center"/>
    </xf>
    <xf numFmtId="0" fontId="14" fillId="0" borderId="34" xfId="8" applyFont="1" applyFill="1" applyBorder="1" applyAlignment="1">
      <alignment horizontal="left" vertical="center"/>
    </xf>
    <xf numFmtId="166" fontId="14" fillId="0" borderId="35" xfId="8" applyNumberFormat="1" applyFont="1" applyFill="1" applyBorder="1" applyAlignment="1">
      <alignment horizontal="right"/>
    </xf>
    <xf numFmtId="0" fontId="13" fillId="0" borderId="0" xfId="8" applyFont="1" applyBorder="1" applyAlignment="1">
      <alignment wrapText="1"/>
    </xf>
    <xf numFmtId="167" fontId="12" fillId="0" borderId="25" xfId="8" applyNumberFormat="1" applyFont="1" applyBorder="1" applyAlignment="1">
      <alignment horizontal="right" vertical="top"/>
    </xf>
    <xf numFmtId="3" fontId="41" fillId="0" borderId="2" xfId="8" applyNumberFormat="1" applyFont="1" applyFill="1" applyBorder="1" applyAlignment="1">
      <alignment vertical="top"/>
    </xf>
    <xf numFmtId="3" fontId="24" fillId="0" borderId="2" xfId="8" applyNumberFormat="1" applyFont="1" applyFill="1" applyBorder="1" applyAlignment="1">
      <alignment vertical="top"/>
    </xf>
    <xf numFmtId="167" fontId="15" fillId="0" borderId="25" xfId="8" applyNumberFormat="1" applyFont="1" applyFill="1" applyBorder="1" applyAlignment="1">
      <alignment horizontal="right" vertical="top"/>
    </xf>
    <xf numFmtId="0" fontId="5" fillId="0" borderId="2" xfId="8" applyFont="1" applyFill="1" applyBorder="1" applyAlignment="1">
      <alignment horizontal="left" vertical="center" wrapText="1"/>
    </xf>
    <xf numFmtId="167" fontId="9" fillId="0" borderId="25" xfId="8" applyNumberFormat="1" applyFont="1" applyFill="1" applyBorder="1" applyAlignment="1">
      <alignment horizontal="right" vertical="top"/>
    </xf>
    <xf numFmtId="49" fontId="27" fillId="0" borderId="2" xfId="0" applyNumberFormat="1" applyFont="1" applyFill="1" applyBorder="1" applyAlignment="1">
      <alignment horizontal="center" vertical="top"/>
    </xf>
    <xf numFmtId="0" fontId="14" fillId="0" borderId="0" xfId="8" applyFont="1" applyBorder="1" applyAlignment="1">
      <alignment vertical="center"/>
    </xf>
    <xf numFmtId="0" fontId="14" fillId="0" borderId="0" xfId="8" applyFont="1" applyBorder="1" applyAlignment="1">
      <alignment wrapText="1"/>
    </xf>
    <xf numFmtId="1" fontId="5" fillId="0" borderId="0" xfId="0" applyNumberFormat="1" applyFont="1" applyFill="1" applyBorder="1" applyAlignment="1">
      <alignment horizontal="center" vertical="top"/>
    </xf>
    <xf numFmtId="167" fontId="9" fillId="0" borderId="23" xfId="8" applyNumberFormat="1" applyFont="1" applyFill="1" applyBorder="1" applyAlignment="1">
      <alignment horizontal="right" vertical="top"/>
    </xf>
    <xf numFmtId="167" fontId="9" fillId="0" borderId="42" xfId="8" applyNumberFormat="1" applyFont="1" applyFill="1" applyBorder="1" applyAlignment="1">
      <alignment horizontal="right" vertical="top"/>
    </xf>
    <xf numFmtId="3" fontId="12" fillId="0" borderId="2" xfId="4" applyFont="1" applyFill="1" applyBorder="1" applyAlignment="1">
      <alignment horizontal="right" vertical="top"/>
    </xf>
    <xf numFmtId="3" fontId="15" fillId="0" borderId="2" xfId="4" applyFont="1" applyFill="1" applyBorder="1" applyAlignment="1">
      <alignment horizontal="right" vertical="top"/>
    </xf>
    <xf numFmtId="3" fontId="24" fillId="0" borderId="2" xfId="8" applyNumberFormat="1" applyFont="1" applyBorder="1" applyAlignment="1">
      <alignment vertical="top"/>
    </xf>
    <xf numFmtId="0" fontId="4" fillId="0" borderId="17" xfId="8" applyFont="1" applyFill="1" applyBorder="1" applyAlignment="1">
      <alignment wrapText="1"/>
    </xf>
    <xf numFmtId="1" fontId="13" fillId="0" borderId="17" xfId="8" applyNumberFormat="1" applyFont="1" applyFill="1" applyBorder="1" applyAlignment="1">
      <alignment horizontal="left" wrapText="1"/>
    </xf>
    <xf numFmtId="1" fontId="4" fillId="0" borderId="6" xfId="8" applyNumberFormat="1" applyFont="1" applyFill="1" applyBorder="1" applyAlignment="1">
      <alignment horizontal="center" vertical="top"/>
    </xf>
    <xf numFmtId="1" fontId="4" fillId="0" borderId="2" xfId="8" applyNumberFormat="1" applyFont="1" applyFill="1" applyBorder="1" applyAlignment="1">
      <alignment horizontal="center" vertical="top"/>
    </xf>
    <xf numFmtId="3" fontId="14" fillId="0" borderId="2" xfId="4" applyFont="1" applyFill="1" applyBorder="1" applyAlignment="1">
      <alignment horizontal="right" vertical="top"/>
    </xf>
    <xf numFmtId="3" fontId="22" fillId="0" borderId="2" xfId="8" applyNumberFormat="1" applyFont="1" applyFill="1" applyBorder="1" applyAlignment="1">
      <alignment vertical="top"/>
    </xf>
    <xf numFmtId="167" fontId="22" fillId="0" borderId="21" xfId="8" applyNumberFormat="1" applyFont="1" applyFill="1" applyBorder="1" applyAlignment="1">
      <alignment horizontal="right" vertical="top"/>
    </xf>
    <xf numFmtId="3" fontId="12" fillId="3" borderId="2" xfId="8" applyNumberFormat="1" applyFont="1" applyFill="1" applyBorder="1" applyAlignment="1">
      <alignment horizontal="right" vertical="top"/>
    </xf>
    <xf numFmtId="0" fontId="7" fillId="0" borderId="0" xfId="8" applyFont="1" applyFill="1" applyAlignment="1">
      <alignment vertical="top"/>
    </xf>
    <xf numFmtId="167" fontId="14" fillId="3" borderId="25" xfId="8" applyNumberFormat="1" applyFont="1" applyFill="1" applyBorder="1" applyAlignment="1">
      <alignment horizontal="right" vertical="top"/>
    </xf>
    <xf numFmtId="0" fontId="35" fillId="0" borderId="0" xfId="8" applyFont="1" applyFill="1" applyBorder="1" applyAlignment="1">
      <alignment horizontal="center" vertical="center"/>
    </xf>
    <xf numFmtId="1" fontId="13" fillId="3" borderId="6" xfId="8" applyNumberFormat="1" applyFont="1" applyFill="1" applyBorder="1" applyAlignment="1">
      <alignment horizontal="center" vertical="center"/>
    </xf>
    <xf numFmtId="1" fontId="13" fillId="3" borderId="0" xfId="8" applyNumberFormat="1" applyFont="1" applyFill="1" applyBorder="1" applyAlignment="1">
      <alignment horizontal="center" vertical="center"/>
    </xf>
    <xf numFmtId="0" fontId="22" fillId="5" borderId="0" xfId="8" applyFont="1" applyFill="1" applyBorder="1" applyAlignment="1">
      <alignment vertical="center" wrapText="1"/>
    </xf>
    <xf numFmtId="1" fontId="13" fillId="0" borderId="6" xfId="8" applyNumberFormat="1" applyFont="1" applyFill="1" applyBorder="1" applyAlignment="1">
      <alignment horizontal="center" vertical="center"/>
    </xf>
    <xf numFmtId="1" fontId="13" fillId="0" borderId="0" xfId="8" applyNumberFormat="1" applyFont="1" applyFill="1" applyBorder="1" applyAlignment="1">
      <alignment horizontal="center" vertical="center"/>
    </xf>
    <xf numFmtId="0" fontId="14" fillId="0" borderId="17" xfId="8" applyFont="1" applyFill="1" applyBorder="1" applyAlignment="1"/>
    <xf numFmtId="0" fontId="13" fillId="0" borderId="14" xfId="8" applyFont="1" applyFill="1" applyBorder="1"/>
    <xf numFmtId="167" fontId="12" fillId="0" borderId="21" xfId="8" applyNumberFormat="1" applyFont="1" applyFill="1" applyBorder="1" applyAlignment="1">
      <alignment horizontal="right"/>
    </xf>
    <xf numFmtId="3" fontId="14" fillId="3" borderId="14" xfId="8" applyNumberFormat="1" applyFont="1" applyFill="1" applyBorder="1" applyAlignment="1">
      <alignment horizontal="right"/>
    </xf>
    <xf numFmtId="1" fontId="13" fillId="3" borderId="50" xfId="8" applyNumberFormat="1" applyFont="1" applyFill="1" applyBorder="1" applyAlignment="1">
      <alignment horizontal="center" vertical="center"/>
    </xf>
    <xf numFmtId="1" fontId="13" fillId="3" borderId="14" xfId="8" applyNumberFormat="1" applyFont="1" applyFill="1" applyBorder="1" applyAlignment="1">
      <alignment horizontal="center" vertical="center"/>
    </xf>
    <xf numFmtId="1" fontId="13" fillId="0" borderId="2" xfId="8" applyNumberFormat="1" applyFont="1" applyBorder="1" applyAlignment="1">
      <alignment horizontal="left" vertical="center"/>
    </xf>
    <xf numFmtId="0" fontId="13" fillId="0" borderId="2" xfId="8" applyFont="1" applyBorder="1" applyAlignment="1">
      <alignment vertical="center"/>
    </xf>
    <xf numFmtId="0" fontId="22" fillId="4" borderId="6" xfId="0" applyFont="1" applyFill="1" applyBorder="1" applyAlignment="1">
      <alignment wrapText="1"/>
    </xf>
    <xf numFmtId="0" fontId="4" fillId="0" borderId="0" xfId="8" applyFill="1" applyAlignment="1">
      <alignment wrapText="1"/>
    </xf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22" fillId="0" borderId="4" xfId="8" applyFont="1" applyFill="1" applyBorder="1" applyAlignment="1">
      <alignment horizontal="left"/>
    </xf>
    <xf numFmtId="0" fontId="22" fillId="0" borderId="5" xfId="8" applyFont="1" applyFill="1" applyBorder="1" applyAlignment="1">
      <alignment horizontal="left"/>
    </xf>
    <xf numFmtId="0" fontId="4" fillId="0" borderId="0" xfId="8" applyAlignment="1"/>
    <xf numFmtId="0" fontId="26" fillId="0" borderId="34" xfId="8" applyFont="1" applyFill="1" applyBorder="1" applyAlignment="1">
      <alignment horizontal="left"/>
    </xf>
    <xf numFmtId="167" fontId="22" fillId="0" borderId="34" xfId="8" applyNumberFormat="1" applyFont="1" applyFill="1" applyBorder="1" applyAlignment="1">
      <alignment horizontal="right"/>
    </xf>
    <xf numFmtId="166" fontId="12" fillId="0" borderId="0" xfId="8" applyNumberFormat="1" applyFont="1" applyBorder="1" applyAlignment="1">
      <alignment horizontal="right"/>
    </xf>
    <xf numFmtId="4" fontId="41" fillId="4" borderId="0" xfId="8" applyNumberFormat="1" applyFont="1" applyFill="1"/>
    <xf numFmtId="4" fontId="125" fillId="4" borderId="0" xfId="8" applyNumberFormat="1" applyFont="1" applyFill="1"/>
    <xf numFmtId="4" fontId="126" fillId="4" borderId="0" xfId="8" applyNumberFormat="1" applyFont="1" applyFill="1"/>
    <xf numFmtId="4" fontId="95" fillId="4" borderId="19" xfId="0" applyNumberFormat="1" applyFont="1" applyFill="1" applyBorder="1"/>
    <xf numFmtId="0" fontId="62" fillId="4" borderId="11" xfId="0" applyFont="1" applyFill="1" applyBorder="1"/>
    <xf numFmtId="3" fontId="73" fillId="4" borderId="3" xfId="0" applyNumberFormat="1" applyFont="1" applyFill="1" applyBorder="1"/>
    <xf numFmtId="4" fontId="95" fillId="4" borderId="28" xfId="0" applyNumberFormat="1" applyFont="1" applyFill="1" applyBorder="1"/>
    <xf numFmtId="0" fontId="62" fillId="4" borderId="50" xfId="0" applyFont="1" applyFill="1" applyBorder="1"/>
    <xf numFmtId="166" fontId="73" fillId="4" borderId="49" xfId="0" applyNumberFormat="1" applyFont="1" applyFill="1" applyBorder="1"/>
    <xf numFmtId="4" fontId="73" fillId="38" borderId="28" xfId="0" applyNumberFormat="1" applyFont="1" applyFill="1" applyBorder="1"/>
    <xf numFmtId="4" fontId="73" fillId="38" borderId="19" xfId="0" applyNumberFormat="1" applyFont="1" applyFill="1" applyBorder="1"/>
    <xf numFmtId="0" fontId="4" fillId="0" borderId="17" xfId="8" applyFill="1" applyBorder="1" applyAlignment="1">
      <alignment horizontal="center" vertical="center"/>
    </xf>
    <xf numFmtId="4" fontId="4" fillId="0" borderId="0" xfId="8" applyNumberFormat="1" applyFill="1" applyAlignment="1">
      <alignment vertical="center"/>
    </xf>
    <xf numFmtId="0" fontId="4" fillId="0" borderId="0" xfId="8" applyFont="1" applyAlignment="1">
      <alignment horizontal="right"/>
    </xf>
    <xf numFmtId="0" fontId="51" fillId="0" borderId="0" xfId="8" applyFont="1"/>
    <xf numFmtId="49" fontId="4" fillId="0" borderId="0" xfId="8" applyNumberFormat="1" applyFill="1" applyBorder="1" applyAlignment="1">
      <alignment horizontal="center" vertical="center"/>
    </xf>
    <xf numFmtId="49" fontId="4" fillId="0" borderId="9" xfId="8" applyNumberFormat="1" applyFill="1" applyBorder="1" applyAlignment="1">
      <alignment horizontal="center" vertical="center"/>
    </xf>
    <xf numFmtId="166" fontId="35" fillId="4" borderId="21" xfId="8" applyNumberFormat="1" applyFont="1" applyFill="1" applyBorder="1" applyAlignment="1">
      <alignment horizontal="center" vertical="center"/>
    </xf>
    <xf numFmtId="1" fontId="35" fillId="4" borderId="15" xfId="8" applyNumberFormat="1" applyFont="1" applyFill="1" applyBorder="1" applyAlignment="1">
      <alignment horizontal="center" vertical="center" wrapText="1"/>
    </xf>
    <xf numFmtId="1" fontId="35" fillId="4" borderId="2" xfId="8" applyNumberFormat="1" applyFont="1" applyFill="1" applyBorder="1" applyAlignment="1">
      <alignment horizontal="center" vertical="center" wrapText="1"/>
    </xf>
    <xf numFmtId="0" fontId="35" fillId="4" borderId="2" xfId="8" applyFont="1" applyFill="1" applyBorder="1" applyAlignment="1">
      <alignment horizontal="center" vertical="center"/>
    </xf>
    <xf numFmtId="0" fontId="35" fillId="4" borderId="0" xfId="8" applyFont="1" applyFill="1" applyBorder="1" applyAlignment="1">
      <alignment horizontal="center" vertical="center"/>
    </xf>
    <xf numFmtId="0" fontId="35" fillId="4" borderId="12" xfId="8" applyFont="1" applyFill="1" applyBorder="1" applyAlignment="1">
      <alignment horizontal="center" vertical="center"/>
    </xf>
    <xf numFmtId="166" fontId="35" fillId="4" borderId="23" xfId="8" applyNumberFormat="1" applyFont="1" applyFill="1" applyBorder="1" applyAlignment="1">
      <alignment horizontal="center" vertical="center"/>
    </xf>
    <xf numFmtId="1" fontId="35" fillId="4" borderId="9" xfId="8" applyNumberFormat="1" applyFont="1" applyFill="1" applyBorder="1" applyAlignment="1">
      <alignment horizontal="center" vertical="center" wrapText="1"/>
    </xf>
    <xf numFmtId="0" fontId="4" fillId="4" borderId="27" xfId="8" applyFill="1" applyBorder="1"/>
    <xf numFmtId="171" fontId="4" fillId="4" borderId="0" xfId="8" applyNumberFormat="1" applyFill="1" applyBorder="1" applyAlignment="1">
      <alignment horizontal="center" vertical="center"/>
    </xf>
    <xf numFmtId="4" fontId="73" fillId="38" borderId="28" xfId="8" applyNumberFormat="1" applyFont="1" applyFill="1" applyBorder="1"/>
    <xf numFmtId="4" fontId="73" fillId="38" borderId="19" xfId="8" applyNumberFormat="1" applyFont="1" applyFill="1" applyBorder="1"/>
    <xf numFmtId="0" fontId="13" fillId="0" borderId="2" xfId="8" applyFont="1" applyFill="1" applyBorder="1"/>
    <xf numFmtId="0" fontId="22" fillId="4" borderId="17" xfId="0" applyFont="1" applyFill="1" applyBorder="1"/>
    <xf numFmtId="1" fontId="5" fillId="0" borderId="6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166" fontId="24" fillId="0" borderId="21" xfId="0" applyNumberFormat="1" applyFont="1" applyFill="1" applyBorder="1" applyAlignment="1">
      <alignment vertical="center" wrapText="1"/>
    </xf>
    <xf numFmtId="1" fontId="5" fillId="0" borderId="6" xfId="8" applyNumberFormat="1" applyFont="1" applyBorder="1" applyAlignment="1">
      <alignment horizontal="center" vertical="center"/>
    </xf>
    <xf numFmtId="1" fontId="5" fillId="0" borderId="6" xfId="8" applyNumberFormat="1" applyFont="1" applyFill="1" applyBorder="1" applyAlignment="1">
      <alignment horizontal="center" vertical="center"/>
    </xf>
    <xf numFmtId="164" fontId="4" fillId="4" borderId="19" xfId="0" applyNumberFormat="1" applyFont="1" applyFill="1" applyBorder="1" applyAlignment="1">
      <alignment horizontal="center"/>
    </xf>
    <xf numFmtId="3" fontId="24" fillId="4" borderId="19" xfId="0" applyNumberFormat="1" applyFont="1" applyFill="1" applyBorder="1"/>
    <xf numFmtId="4" fontId="22" fillId="4" borderId="16" xfId="0" applyNumberFormat="1" applyFont="1" applyFill="1" applyBorder="1"/>
    <xf numFmtId="0" fontId="24" fillId="4" borderId="60" xfId="0" applyFont="1" applyFill="1" applyBorder="1"/>
    <xf numFmtId="164" fontId="4" fillId="4" borderId="60" xfId="0" applyNumberFormat="1" applyFont="1" applyFill="1" applyBorder="1" applyAlignment="1">
      <alignment horizontal="center"/>
    </xf>
    <xf numFmtId="3" fontId="22" fillId="4" borderId="60" xfId="0" applyNumberFormat="1" applyFont="1" applyFill="1" applyBorder="1"/>
    <xf numFmtId="4" fontId="22" fillId="4" borderId="52" xfId="0" applyNumberFormat="1" applyFont="1" applyFill="1" applyBorder="1"/>
    <xf numFmtId="0" fontId="24" fillId="0" borderId="17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4" fillId="0" borderId="27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24" fillId="0" borderId="2" xfId="0" applyFont="1" applyBorder="1" applyAlignment="1">
      <alignment vertical="top" wrapText="1"/>
    </xf>
    <xf numFmtId="0" fontId="12" fillId="0" borderId="17" xfId="0" applyFont="1" applyBorder="1" applyAlignment="1">
      <alignment wrapText="1"/>
    </xf>
    <xf numFmtId="0" fontId="4" fillId="0" borderId="6" xfId="0" applyFont="1" applyBorder="1"/>
    <xf numFmtId="49" fontId="10" fillId="0" borderId="17" xfId="0" applyNumberFormat="1" applyFont="1" applyBorder="1" applyAlignment="1">
      <alignment horizontal="left"/>
    </xf>
    <xf numFmtId="3" fontId="14" fillId="0" borderId="17" xfId="0" applyNumberFormat="1" applyFont="1" applyBorder="1"/>
    <xf numFmtId="1" fontId="12" fillId="0" borderId="17" xfId="0" applyNumberFormat="1" applyFont="1" applyBorder="1" applyAlignment="1">
      <alignment horizontal="left"/>
    </xf>
    <xf numFmtId="3" fontId="15" fillId="0" borderId="17" xfId="0" applyNumberFormat="1" applyFont="1" applyBorder="1"/>
    <xf numFmtId="1" fontId="12" fillId="0" borderId="17" xfId="0" applyNumberFormat="1" applyFont="1" applyBorder="1" applyAlignment="1">
      <alignment horizontal="left" wrapText="1"/>
    </xf>
    <xf numFmtId="49" fontId="10" fillId="0" borderId="0" xfId="0" applyNumberFormat="1" applyFont="1" applyAlignment="1">
      <alignment horizontal="left"/>
    </xf>
    <xf numFmtId="166" fontId="14" fillId="0" borderId="25" xfId="0" applyNumberFormat="1" applyFont="1" applyBorder="1"/>
    <xf numFmtId="166" fontId="12" fillId="0" borderId="25" xfId="0" applyNumberFormat="1" applyFont="1" applyBorder="1"/>
    <xf numFmtId="0" fontId="24" fillId="5" borderId="17" xfId="0" applyFont="1" applyFill="1" applyBorder="1"/>
    <xf numFmtId="0" fontId="24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49" fontId="10" fillId="0" borderId="0" xfId="0" applyNumberFormat="1" applyFont="1" applyAlignment="1">
      <alignment horizontal="left" vertical="center"/>
    </xf>
    <xf numFmtId="0" fontId="24" fillId="0" borderId="2" xfId="65" applyFont="1" applyBorder="1" applyAlignment="1">
      <alignment vertical="center"/>
    </xf>
    <xf numFmtId="3" fontId="24" fillId="0" borderId="0" xfId="65" applyNumberFormat="1" applyFont="1" applyAlignment="1">
      <alignment vertical="center"/>
    </xf>
    <xf numFmtId="166" fontId="15" fillId="0" borderId="21" xfId="8" applyNumberFormat="1" applyFont="1" applyFill="1" applyBorder="1" applyAlignment="1">
      <alignment vertical="center"/>
    </xf>
    <xf numFmtId="49" fontId="10" fillId="0" borderId="14" xfId="0" applyNumberFormat="1" applyFont="1" applyBorder="1" applyAlignment="1">
      <alignment horizontal="left"/>
    </xf>
    <xf numFmtId="1" fontId="12" fillId="0" borderId="48" xfId="0" applyNumberFormat="1" applyFont="1" applyBorder="1" applyAlignment="1">
      <alignment horizontal="left"/>
    </xf>
    <xf numFmtId="3" fontId="15" fillId="0" borderId="2" xfId="8" applyNumberFormat="1" applyFont="1" applyFill="1" applyBorder="1" applyAlignment="1">
      <alignment vertical="center"/>
    </xf>
    <xf numFmtId="3" fontId="12" fillId="0" borderId="2" xfId="8" applyNumberFormat="1" applyFont="1" applyFill="1" applyBorder="1" applyAlignment="1">
      <alignment vertical="center"/>
    </xf>
    <xf numFmtId="0" fontId="4" fillId="0" borderId="12" xfId="0" applyFont="1" applyBorder="1"/>
    <xf numFmtId="3" fontId="10" fillId="0" borderId="17" xfId="0" applyNumberFormat="1" applyFont="1" applyBorder="1" applyAlignment="1">
      <alignment horizontal="left"/>
    </xf>
    <xf numFmtId="3" fontId="9" fillId="0" borderId="17" xfId="0" applyNumberFormat="1" applyFont="1" applyBorder="1"/>
    <xf numFmtId="166" fontId="9" fillId="0" borderId="25" xfId="0" applyNumberFormat="1" applyFont="1" applyBorder="1"/>
    <xf numFmtId="0" fontId="4" fillId="0" borderId="33" xfId="0" applyFont="1" applyBorder="1"/>
    <xf numFmtId="0" fontId="4" fillId="0" borderId="48" xfId="0" applyFont="1" applyBorder="1"/>
    <xf numFmtId="3" fontId="15" fillId="0" borderId="17" xfId="0" applyNumberFormat="1" applyFont="1" applyBorder="1" applyAlignment="1">
      <alignment vertical="center"/>
    </xf>
    <xf numFmtId="166" fontId="15" fillId="0" borderId="25" xfId="0" applyNumberFormat="1" applyFont="1" applyBorder="1" applyAlignment="1">
      <alignment vertical="center"/>
    </xf>
    <xf numFmtId="3" fontId="9" fillId="0" borderId="56" xfId="0" applyNumberFormat="1" applyFont="1" applyBorder="1"/>
    <xf numFmtId="166" fontId="9" fillId="0" borderId="22" xfId="0" applyNumberFormat="1" applyFont="1" applyBorder="1"/>
    <xf numFmtId="3" fontId="9" fillId="0" borderId="0" xfId="8" applyNumberFormat="1" applyFont="1" applyFill="1" applyBorder="1" applyAlignment="1">
      <alignment vertical="top"/>
    </xf>
    <xf numFmtId="166" fontId="9" fillId="0" borderId="0" xfId="8" applyNumberFormat="1" applyFont="1" applyFill="1" applyBorder="1" applyAlignment="1">
      <alignment vertical="top"/>
    </xf>
    <xf numFmtId="3" fontId="15" fillId="0" borderId="17" xfId="8" applyNumberFormat="1" applyFont="1" applyFill="1" applyBorder="1" applyAlignment="1">
      <alignment vertical="center"/>
    </xf>
    <xf numFmtId="166" fontId="15" fillId="0" borderId="25" xfId="8" applyNumberFormat="1" applyFont="1" applyFill="1" applyBorder="1" applyAlignment="1">
      <alignment vertical="center"/>
    </xf>
    <xf numFmtId="3" fontId="15" fillId="0" borderId="0" xfId="8" applyNumberFormat="1" applyFont="1" applyBorder="1" applyAlignment="1">
      <alignment horizontal="right" vertical="center"/>
    </xf>
    <xf numFmtId="3" fontId="15" fillId="0" borderId="2" xfId="8" applyNumberFormat="1" applyFont="1" applyFill="1" applyBorder="1" applyAlignment="1">
      <alignment horizontal="right" vertical="center"/>
    </xf>
    <xf numFmtId="166" fontId="12" fillId="0" borderId="25" xfId="8" applyNumberFormat="1" applyFont="1" applyBorder="1" applyAlignment="1">
      <alignment horizontal="right" vertical="center"/>
    </xf>
    <xf numFmtId="0" fontId="24" fillId="0" borderId="2" xfId="0" applyFont="1" applyBorder="1" applyAlignment="1">
      <alignment wrapText="1"/>
    </xf>
    <xf numFmtId="3" fontId="15" fillId="0" borderId="0" xfId="0" applyNumberFormat="1" applyFont="1" applyAlignment="1">
      <alignment horizontal="right" vertical="center"/>
    </xf>
    <xf numFmtId="3" fontId="15" fillId="0" borderId="2" xfId="0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right" vertical="center"/>
    </xf>
    <xf numFmtId="166" fontId="12" fillId="0" borderId="25" xfId="0" applyNumberFormat="1" applyFont="1" applyBorder="1" applyAlignment="1">
      <alignment horizontal="right" vertical="center"/>
    </xf>
    <xf numFmtId="0" fontId="24" fillId="0" borderId="2" xfId="0" applyFont="1" applyBorder="1" applyAlignment="1">
      <alignment vertical="center" wrapText="1"/>
    </xf>
    <xf numFmtId="3" fontId="4" fillId="0" borderId="0" xfId="0" applyNumberFormat="1" applyFont="1"/>
    <xf numFmtId="166" fontId="4" fillId="0" borderId="0" xfId="0" applyNumberFormat="1" applyFont="1"/>
    <xf numFmtId="0" fontId="7" fillId="0" borderId="4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1" fontId="7" fillId="0" borderId="56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35" fillId="0" borderId="56" xfId="0" applyNumberFormat="1" applyFont="1" applyBorder="1" applyAlignment="1">
      <alignment horizontal="center" vertical="center"/>
    </xf>
    <xf numFmtId="166" fontId="7" fillId="0" borderId="22" xfId="0" applyNumberFormat="1" applyFont="1" applyBorder="1" applyAlignment="1">
      <alignment horizontal="center" vertical="center"/>
    </xf>
    <xf numFmtId="0" fontId="35" fillId="0" borderId="50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1" fontId="35" fillId="0" borderId="48" xfId="0" applyNumberFormat="1" applyFont="1" applyBorder="1" applyAlignment="1">
      <alignment horizontal="center" vertical="center" wrapText="1"/>
    </xf>
    <xf numFmtId="1" fontId="35" fillId="0" borderId="34" xfId="0" applyNumberFormat="1" applyFont="1" applyBorder="1" applyAlignment="1">
      <alignment horizontal="center" vertical="center" wrapText="1"/>
    </xf>
    <xf numFmtId="1" fontId="35" fillId="0" borderId="42" xfId="0" applyNumberFormat="1" applyFont="1" applyBorder="1" applyAlignment="1">
      <alignment horizontal="center" vertical="center" wrapText="1"/>
    </xf>
    <xf numFmtId="0" fontId="4" fillId="0" borderId="47" xfId="0" applyFont="1" applyBorder="1"/>
    <xf numFmtId="1" fontId="5" fillId="0" borderId="52" xfId="0" applyNumberFormat="1" applyFont="1" applyBorder="1" applyAlignment="1">
      <alignment horizontal="left"/>
    </xf>
    <xf numFmtId="3" fontId="10" fillId="0" borderId="52" xfId="0" applyNumberFormat="1" applyFont="1" applyBorder="1" applyAlignment="1">
      <alignment horizontal="left"/>
    </xf>
    <xf numFmtId="0" fontId="9" fillId="0" borderId="52" xfId="0" applyFont="1" applyBorder="1"/>
    <xf numFmtId="3" fontId="9" fillId="0" borderId="52" xfId="0" applyNumberFormat="1" applyFont="1" applyBorder="1"/>
    <xf numFmtId="166" fontId="9" fillId="0" borderId="76" xfId="0" applyNumberFormat="1" applyFont="1" applyBorder="1"/>
    <xf numFmtId="3" fontId="12" fillId="0" borderId="17" xfId="0" applyNumberFormat="1" applyFont="1" applyBorder="1" applyAlignment="1">
      <alignment vertical="center"/>
    </xf>
    <xf numFmtId="166" fontId="15" fillId="0" borderId="25" xfId="0" applyNumberFormat="1" applyFont="1" applyBorder="1"/>
    <xf numFmtId="0" fontId="4" fillId="0" borderId="50" xfId="0" applyFont="1" applyBorder="1"/>
    <xf numFmtId="3" fontId="10" fillId="0" borderId="2" xfId="0" applyNumberFormat="1" applyFont="1" applyBorder="1" applyAlignment="1">
      <alignment horizontal="left"/>
    </xf>
    <xf numFmtId="3" fontId="15" fillId="0" borderId="2" xfId="0" applyNumberFormat="1" applyFont="1" applyBorder="1"/>
    <xf numFmtId="166" fontId="15" fillId="0" borderId="21" xfId="0" applyNumberFormat="1" applyFont="1" applyBorder="1" applyAlignment="1">
      <alignment vertical="center"/>
    </xf>
    <xf numFmtId="0" fontId="12" fillId="0" borderId="17" xfId="0" applyFont="1" applyBorder="1" applyAlignment="1">
      <alignment vertical="center" wrapText="1"/>
    </xf>
    <xf numFmtId="3" fontId="10" fillId="0" borderId="9" xfId="0" applyNumberFormat="1" applyFont="1" applyBorder="1" applyAlignment="1">
      <alignment horizontal="left"/>
    </xf>
    <xf numFmtId="1" fontId="127" fillId="0" borderId="0" xfId="8" applyNumberFormat="1" applyFont="1" applyFill="1" applyBorder="1" applyAlignment="1">
      <alignment horizontal="left"/>
    </xf>
    <xf numFmtId="0" fontId="128" fillId="0" borderId="0" xfId="8" applyFont="1" applyFill="1"/>
    <xf numFmtId="49" fontId="10" fillId="0" borderId="0" xfId="8" applyNumberFormat="1" applyFont="1" applyBorder="1" applyAlignment="1">
      <alignment horizontal="left" vertical="center"/>
    </xf>
    <xf numFmtId="0" fontId="129" fillId="0" borderId="0" xfId="8" applyFont="1" applyFill="1"/>
    <xf numFmtId="0" fontId="130" fillId="0" borderId="0" xfId="8" applyFont="1" applyFill="1"/>
    <xf numFmtId="0" fontId="131" fillId="0" borderId="0" xfId="8" applyFont="1" applyFill="1" applyAlignment="1">
      <alignment vertical="center"/>
    </xf>
    <xf numFmtId="3" fontId="129" fillId="0" borderId="0" xfId="8" applyNumberFormat="1" applyFont="1" applyFill="1"/>
    <xf numFmtId="0" fontId="129" fillId="0" borderId="0" xfId="8" applyFont="1" applyFill="1" applyAlignment="1">
      <alignment vertical="top"/>
    </xf>
    <xf numFmtId="3" fontId="129" fillId="0" borderId="0" xfId="8" applyNumberFormat="1" applyFont="1" applyFill="1" applyAlignment="1">
      <alignment vertical="top"/>
    </xf>
    <xf numFmtId="0" fontId="131" fillId="0" borderId="0" xfId="8" applyFont="1" applyFill="1" applyAlignment="1">
      <alignment vertical="top"/>
    </xf>
    <xf numFmtId="3" fontId="132" fillId="0" borderId="0" xfId="8" applyNumberFormat="1" applyFont="1" applyFill="1" applyBorder="1"/>
    <xf numFmtId="3" fontId="133" fillId="0" borderId="0" xfId="8" applyNumberFormat="1" applyFont="1" applyFill="1"/>
    <xf numFmtId="4" fontId="133" fillId="0" borderId="0" xfId="8" applyNumberFormat="1" applyFont="1" applyFill="1"/>
    <xf numFmtId="0" fontId="129" fillId="0" borderId="0" xfId="8" applyFont="1" applyFill="1" applyBorder="1"/>
    <xf numFmtId="0" fontId="4" fillId="0" borderId="2" xfId="0" applyFont="1" applyFill="1" applyBorder="1" applyAlignment="1">
      <alignment vertical="top" wrapText="1"/>
    </xf>
    <xf numFmtId="3" fontId="12" fillId="0" borderId="2" xfId="8" applyNumberFormat="1" applyFont="1" applyBorder="1" applyAlignment="1">
      <alignment horizontal="right" vertical="top"/>
    </xf>
    <xf numFmtId="166" fontId="12" fillId="0" borderId="25" xfId="8" applyNumberFormat="1" applyFont="1" applyBorder="1" applyAlignment="1">
      <alignment horizontal="right" vertical="top"/>
    </xf>
    <xf numFmtId="3" fontId="15" fillId="0" borderId="0" xfId="8" applyNumberFormat="1" applyFont="1" applyFill="1" applyBorder="1" applyAlignment="1">
      <alignment horizontal="right" vertical="top"/>
    </xf>
    <xf numFmtId="3" fontId="15" fillId="0" borderId="2" xfId="8" applyNumberFormat="1" applyFont="1" applyFill="1" applyBorder="1" applyAlignment="1">
      <alignment horizontal="right" vertical="top"/>
    </xf>
    <xf numFmtId="0" fontId="13" fillId="0" borderId="2" xfId="8" applyFont="1" applyBorder="1" applyAlignment="1">
      <alignment vertical="center" wrapText="1"/>
    </xf>
    <xf numFmtId="0" fontId="13" fillId="0" borderId="0" xfId="8" applyFont="1" applyBorder="1" applyAlignment="1">
      <alignment vertical="top" wrapText="1"/>
    </xf>
    <xf numFmtId="0" fontId="13" fillId="3" borderId="0" xfId="8" applyFont="1" applyFill="1" applyBorder="1" applyAlignment="1">
      <alignment vertical="top"/>
    </xf>
    <xf numFmtId="0" fontId="13" fillId="0" borderId="0" xfId="8" applyFont="1" applyAlignment="1">
      <alignment vertical="top"/>
    </xf>
    <xf numFmtId="167" fontId="12" fillId="3" borderId="25" xfId="8" applyNumberFormat="1" applyFont="1" applyFill="1" applyBorder="1" applyAlignment="1">
      <alignment horizontal="right" vertical="top"/>
    </xf>
    <xf numFmtId="0" fontId="13" fillId="0" borderId="0" xfId="8" applyFont="1" applyBorder="1" applyAlignment="1">
      <alignment vertical="top"/>
    </xf>
    <xf numFmtId="3" fontId="12" fillId="3" borderId="0" xfId="8" applyNumberFormat="1" applyFont="1" applyFill="1" applyBorder="1" applyAlignment="1">
      <alignment horizontal="right" vertical="top"/>
    </xf>
    <xf numFmtId="1" fontId="5" fillId="0" borderId="0" xfId="8" applyNumberFormat="1" applyFont="1" applyFill="1" applyBorder="1" applyAlignment="1">
      <alignment horizontal="center" vertical="center"/>
    </xf>
    <xf numFmtId="3" fontId="15" fillId="0" borderId="0" xfId="8" applyNumberFormat="1" applyFont="1" applyBorder="1" applyAlignment="1">
      <alignment horizontal="right" vertical="top"/>
    </xf>
    <xf numFmtId="1" fontId="41" fillId="0" borderId="6" xfId="8" applyNumberFormat="1" applyFont="1" applyFill="1" applyBorder="1" applyAlignment="1">
      <alignment horizontal="left" vertical="top"/>
    </xf>
    <xf numFmtId="1" fontId="41" fillId="0" borderId="2" xfId="8" applyNumberFormat="1" applyFont="1" applyFill="1" applyBorder="1" applyAlignment="1">
      <alignment horizontal="center" vertical="top"/>
    </xf>
    <xf numFmtId="0" fontId="13" fillId="0" borderId="2" xfId="8" applyFont="1" applyBorder="1" applyAlignment="1">
      <alignment vertical="top" wrapText="1"/>
    </xf>
    <xf numFmtId="4" fontId="28" fillId="0" borderId="0" xfId="8" applyNumberFormat="1" applyFont="1" applyFill="1" applyAlignment="1">
      <alignment vertical="top"/>
    </xf>
    <xf numFmtId="1" fontId="5" fillId="0" borderId="12" xfId="8" applyNumberFormat="1" applyFont="1" applyBorder="1" applyAlignment="1">
      <alignment horizontal="left" vertical="top"/>
    </xf>
    <xf numFmtId="0" fontId="12" fillId="0" borderId="17" xfId="0" applyFont="1" applyFill="1" applyBorder="1" applyAlignment="1">
      <alignment wrapText="1"/>
    </xf>
    <xf numFmtId="0" fontId="4" fillId="39" borderId="0" xfId="0" applyFont="1" applyFill="1"/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5" fillId="0" borderId="17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top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right" vertical="top" wrapText="1"/>
    </xf>
    <xf numFmtId="3" fontId="24" fillId="0" borderId="15" xfId="0" applyNumberFormat="1" applyFont="1" applyFill="1" applyBorder="1" applyAlignment="1">
      <alignment horizontal="right" vertical="top" wrapText="1"/>
    </xf>
    <xf numFmtId="49" fontId="10" fillId="0" borderId="0" xfId="0" applyNumberFormat="1" applyFont="1" applyFill="1" applyBorder="1" applyAlignment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3" fontId="27" fillId="0" borderId="15" xfId="0" applyNumberFormat="1" applyFont="1" applyFill="1" applyBorder="1" applyAlignment="1">
      <alignment horizontal="center" vertical="center"/>
    </xf>
    <xf numFmtId="3" fontId="10" fillId="0" borderId="17" xfId="0" applyNumberFormat="1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3" fontId="27" fillId="0" borderId="17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1" fontId="5" fillId="4" borderId="17" xfId="0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>
      <alignment horizontal="center" vertical="center"/>
    </xf>
    <xf numFmtId="3" fontId="10" fillId="4" borderId="2" xfId="0" applyNumberFormat="1" applyFont="1" applyFill="1" applyBorder="1" applyAlignment="1">
      <alignment horizontal="center" vertical="center"/>
    </xf>
    <xf numFmtId="49" fontId="10" fillId="4" borderId="0" xfId="0" applyNumberFormat="1" applyFont="1" applyFill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10" fillId="4" borderId="17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top"/>
    </xf>
    <xf numFmtId="0" fontId="4" fillId="0" borderId="6" xfId="0" applyFont="1" applyBorder="1" applyAlignment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49" fontId="10" fillId="0" borderId="17" xfId="0" applyNumberFormat="1" applyFont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3" fontId="27" fillId="0" borderId="2" xfId="0" applyNumberFormat="1" applyFont="1" applyFill="1" applyBorder="1" applyAlignment="1">
      <alignment horizontal="center" vertical="center"/>
    </xf>
    <xf numFmtId="49" fontId="10" fillId="0" borderId="17" xfId="0" applyNumberFormat="1" applyFont="1" applyBorder="1" applyAlignment="1">
      <alignment horizontal="left" vertical="top"/>
    </xf>
    <xf numFmtId="49" fontId="10" fillId="3" borderId="17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3" fontId="10" fillId="4" borderId="17" xfId="0" applyNumberFormat="1" applyFont="1" applyFill="1" applyBorder="1" applyAlignment="1">
      <alignment horizontal="center" vertical="center"/>
    </xf>
    <xf numFmtId="49" fontId="10" fillId="4" borderId="0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top"/>
    </xf>
    <xf numFmtId="49" fontId="10" fillId="0" borderId="17" xfId="0" applyNumberFormat="1" applyFont="1" applyBorder="1" applyAlignment="1">
      <alignment horizontal="center" vertical="top"/>
    </xf>
    <xf numFmtId="49" fontId="10" fillId="4" borderId="2" xfId="0" applyNumberFormat="1" applyFont="1" applyFill="1" applyBorder="1" applyAlignment="1">
      <alignment horizontal="center" vertical="center" wrapText="1"/>
    </xf>
    <xf numFmtId="3" fontId="15" fillId="4" borderId="17" xfId="0" applyNumberFormat="1" applyFont="1" applyFill="1" applyBorder="1" applyAlignment="1">
      <alignment vertical="top"/>
    </xf>
    <xf numFmtId="166" fontId="15" fillId="4" borderId="21" xfId="0" applyNumberFormat="1" applyFont="1" applyFill="1" applyBorder="1" applyAlignment="1">
      <alignment vertical="top"/>
    </xf>
    <xf numFmtId="49" fontId="10" fillId="5" borderId="2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1" fontId="5" fillId="0" borderId="41" xfId="0" applyNumberFormat="1" applyFont="1" applyFill="1" applyBorder="1" applyAlignment="1">
      <alignment horizontal="center" vertical="center"/>
    </xf>
    <xf numFmtId="3" fontId="10" fillId="0" borderId="41" xfId="0" applyNumberFormat="1" applyFont="1" applyFill="1" applyBorder="1" applyAlignment="1">
      <alignment horizontal="center" vertical="center"/>
    </xf>
    <xf numFmtId="3" fontId="15" fillId="0" borderId="2" xfId="0" applyNumberFormat="1" applyFont="1" applyFill="1" applyBorder="1" applyAlignment="1">
      <alignment horizontal="right" vertical="top"/>
    </xf>
    <xf numFmtId="0" fontId="4" fillId="0" borderId="17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vertical="center"/>
    </xf>
    <xf numFmtId="3" fontId="27" fillId="0" borderId="0" xfId="0" applyNumberFormat="1" applyFont="1" applyFill="1" applyBorder="1" applyAlignment="1">
      <alignment horizontal="center" vertical="center"/>
    </xf>
    <xf numFmtId="49" fontId="10" fillId="0" borderId="2" xfId="3" applyNumberFormat="1" applyFont="1" applyBorder="1" applyAlignment="1">
      <alignment horizontal="center" vertical="center"/>
    </xf>
    <xf numFmtId="49" fontId="10" fillId="0" borderId="14" xfId="3" applyNumberFormat="1" applyFont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center"/>
    </xf>
    <xf numFmtId="1" fontId="13" fillId="0" borderId="50" xfId="8" applyNumberFormat="1" applyFont="1" applyFill="1" applyBorder="1" applyAlignment="1">
      <alignment horizontal="center" vertical="center"/>
    </xf>
    <xf numFmtId="49" fontId="27" fillId="0" borderId="14" xfId="8" applyNumberFormat="1" applyFont="1" applyFill="1" applyBorder="1" applyAlignment="1">
      <alignment horizontal="center" vertical="center"/>
    </xf>
    <xf numFmtId="1" fontId="13" fillId="0" borderId="17" xfId="8" applyNumberFormat="1" applyFont="1" applyFill="1" applyBorder="1" applyAlignment="1">
      <alignment horizontal="center" vertical="center"/>
    </xf>
    <xf numFmtId="1" fontId="5" fillId="0" borderId="50" xfId="8" applyNumberFormat="1" applyFont="1" applyFill="1" applyBorder="1" applyAlignment="1">
      <alignment horizontal="center" vertical="center"/>
    </xf>
    <xf numFmtId="1" fontId="13" fillId="3" borderId="4" xfId="8" applyNumberFormat="1" applyFont="1" applyFill="1" applyBorder="1" applyAlignment="1">
      <alignment horizontal="center" vertical="center"/>
    </xf>
    <xf numFmtId="1" fontId="13" fillId="3" borderId="8" xfId="8" applyNumberFormat="1" applyFont="1" applyFill="1" applyBorder="1" applyAlignment="1">
      <alignment horizontal="center" vertical="center"/>
    </xf>
    <xf numFmtId="168" fontId="27" fillId="3" borderId="5" xfId="8" applyNumberFormat="1" applyFont="1" applyFill="1" applyBorder="1" applyAlignment="1">
      <alignment horizontal="center" vertical="center"/>
    </xf>
    <xf numFmtId="49" fontId="10" fillId="0" borderId="2" xfId="8" applyNumberFormat="1" applyFont="1" applyBorder="1" applyAlignment="1">
      <alignment horizontal="center" vertical="center"/>
    </xf>
    <xf numFmtId="1" fontId="13" fillId="3" borderId="12" xfId="8" applyNumberFormat="1" applyFont="1" applyFill="1" applyBorder="1" applyAlignment="1">
      <alignment horizontal="center" vertical="center"/>
    </xf>
    <xf numFmtId="1" fontId="13" fillId="3" borderId="2" xfId="8" applyNumberFormat="1" applyFont="1" applyFill="1" applyBorder="1" applyAlignment="1">
      <alignment horizontal="center" vertical="center"/>
    </xf>
    <xf numFmtId="168" fontId="27" fillId="3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Border="1" applyAlignment="1">
      <alignment horizontal="center" vertical="top"/>
    </xf>
    <xf numFmtId="1" fontId="13" fillId="3" borderId="26" xfId="8" applyNumberFormat="1" applyFont="1" applyFill="1" applyBorder="1" applyAlignment="1">
      <alignment horizontal="center" vertical="center"/>
    </xf>
    <xf numFmtId="1" fontId="13" fillId="3" borderId="9" xfId="8" applyNumberFormat="1" applyFont="1" applyFill="1" applyBorder="1" applyAlignment="1">
      <alignment horizontal="center" vertical="center"/>
    </xf>
    <xf numFmtId="168" fontId="27" fillId="3" borderId="9" xfId="8" applyNumberFormat="1" applyFont="1" applyFill="1" applyBorder="1" applyAlignment="1">
      <alignment horizontal="center" vertical="center"/>
    </xf>
    <xf numFmtId="168" fontId="27" fillId="3" borderId="2" xfId="8" applyNumberFormat="1" applyFont="1" applyFill="1" applyBorder="1" applyAlignment="1">
      <alignment horizontal="center" vertical="top"/>
    </xf>
    <xf numFmtId="49" fontId="10" fillId="0" borderId="14" xfId="8" applyNumberFormat="1" applyFont="1" applyFill="1" applyBorder="1" applyAlignment="1">
      <alignment horizontal="center" vertical="center"/>
    </xf>
    <xf numFmtId="49" fontId="10" fillId="0" borderId="0" xfId="8" applyNumberFormat="1" applyFont="1" applyBorder="1" applyAlignment="1">
      <alignment horizontal="center" vertical="center"/>
    </xf>
    <xf numFmtId="1" fontId="14" fillId="0" borderId="2" xfId="8" applyNumberFormat="1" applyFont="1" applyBorder="1" applyAlignment="1">
      <alignment horizontal="center" vertical="center"/>
    </xf>
    <xf numFmtId="168" fontId="41" fillId="0" borderId="9" xfId="8" applyNumberFormat="1" applyFont="1" applyFill="1" applyBorder="1" applyAlignment="1">
      <alignment horizontal="center" vertical="center"/>
    </xf>
    <xf numFmtId="1" fontId="41" fillId="0" borderId="2" xfId="8" applyNumberFormat="1" applyFont="1" applyFill="1" applyBorder="1" applyAlignment="1">
      <alignment horizontal="center" vertical="center"/>
    </xf>
    <xf numFmtId="49" fontId="10" fillId="0" borderId="0" xfId="8" applyNumberFormat="1" applyFont="1" applyBorder="1" applyAlignment="1">
      <alignment horizontal="center" vertical="top"/>
    </xf>
    <xf numFmtId="49" fontId="10" fillId="0" borderId="0" xfId="8" applyNumberFormat="1" applyFont="1" applyFill="1" applyAlignment="1">
      <alignment horizontal="center" vertical="top"/>
    </xf>
    <xf numFmtId="3" fontId="73" fillId="4" borderId="14" xfId="0" applyNumberFormat="1" applyFont="1" applyFill="1" applyBorder="1"/>
    <xf numFmtId="3" fontId="73" fillId="4" borderId="0" xfId="0" applyNumberFormat="1" applyFont="1" applyFill="1" applyBorder="1"/>
    <xf numFmtId="3" fontId="73" fillId="4" borderId="34" xfId="0" applyNumberFormat="1" applyFont="1" applyFill="1" applyBorder="1"/>
    <xf numFmtId="3" fontId="73" fillId="4" borderId="27" xfId="0" applyNumberFormat="1" applyFont="1" applyFill="1" applyBorder="1"/>
    <xf numFmtId="166" fontId="24" fillId="4" borderId="27" xfId="0" applyNumberFormat="1" applyFont="1" applyFill="1" applyBorder="1"/>
    <xf numFmtId="164" fontId="4" fillId="4" borderId="27" xfId="0" applyNumberFormat="1" applyFont="1" applyFill="1" applyBorder="1" applyAlignment="1">
      <alignment horizontal="center"/>
    </xf>
    <xf numFmtId="0" fontId="62" fillId="4" borderId="27" xfId="0" applyFont="1" applyFill="1" applyBorder="1"/>
    <xf numFmtId="166" fontId="73" fillId="4" borderId="42" xfId="0" applyNumberFormat="1" applyFont="1" applyFill="1" applyBorder="1"/>
    <xf numFmtId="166" fontId="73" fillId="4" borderId="27" xfId="0" applyNumberFormat="1" applyFont="1" applyFill="1" applyBorder="1"/>
    <xf numFmtId="0" fontId="62" fillId="4" borderId="34" xfId="0" applyFont="1" applyFill="1" applyBorder="1"/>
    <xf numFmtId="0" fontId="4" fillId="4" borderId="34" xfId="0" applyFont="1" applyFill="1" applyBorder="1"/>
    <xf numFmtId="3" fontId="24" fillId="4" borderId="27" xfId="0" applyNumberFormat="1" applyFont="1" applyFill="1" applyBorder="1"/>
    <xf numFmtId="3" fontId="37" fillId="4" borderId="34" xfId="0" applyNumberFormat="1" applyFont="1" applyFill="1" applyBorder="1" applyAlignment="1">
      <alignment horizontal="center"/>
    </xf>
    <xf numFmtId="3" fontId="37" fillId="4" borderId="27" xfId="0" applyNumberFormat="1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 wrapText="1"/>
    </xf>
    <xf numFmtId="3" fontId="9" fillId="0" borderId="2" xfId="0" applyNumberFormat="1" applyFont="1" applyFill="1" applyBorder="1" applyAlignment="1">
      <alignment horizontal="right" vertical="center"/>
    </xf>
    <xf numFmtId="167" fontId="9" fillId="0" borderId="25" xfId="0" applyNumberFormat="1" applyFont="1" applyFill="1" applyBorder="1" applyAlignment="1">
      <alignment horizontal="right" vertical="center"/>
    </xf>
    <xf numFmtId="1" fontId="13" fillId="0" borderId="1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27" fillId="0" borderId="0" xfId="8" applyNumberFormat="1" applyFont="1" applyFill="1" applyBorder="1" applyAlignment="1">
      <alignment horizontal="left" vertical="top"/>
    </xf>
    <xf numFmtId="167" fontId="12" fillId="0" borderId="0" xfId="0" applyNumberFormat="1" applyFont="1" applyFill="1" applyBorder="1" applyAlignment="1">
      <alignment horizontal="right" vertical="top"/>
    </xf>
    <xf numFmtId="1" fontId="5" fillId="0" borderId="50" xfId="0" applyNumberFormat="1" applyFont="1" applyFill="1" applyBorder="1" applyAlignment="1">
      <alignment horizontal="center"/>
    </xf>
    <xf numFmtId="0" fontId="13" fillId="0" borderId="34" xfId="0" applyFont="1" applyFill="1" applyBorder="1" applyAlignment="1">
      <alignment horizontal="center"/>
    </xf>
    <xf numFmtId="49" fontId="27" fillId="0" borderId="14" xfId="8" applyNumberFormat="1" applyFont="1" applyFill="1" applyBorder="1" applyAlignment="1">
      <alignment horizontal="left" vertical="top"/>
    </xf>
    <xf numFmtId="2" fontId="4" fillId="0" borderId="34" xfId="0" applyNumberFormat="1" applyFont="1" applyFill="1" applyBorder="1" applyAlignment="1">
      <alignment wrapText="1"/>
    </xf>
    <xf numFmtId="3" fontId="13" fillId="0" borderId="14" xfId="0" applyNumberFormat="1" applyFont="1" applyFill="1" applyBorder="1" applyAlignment="1">
      <alignment horizontal="right"/>
    </xf>
    <xf numFmtId="167" fontId="12" fillId="0" borderId="35" xfId="0" applyNumberFormat="1" applyFont="1" applyFill="1" applyBorder="1" applyAlignment="1">
      <alignment horizontal="right" vertical="top"/>
    </xf>
    <xf numFmtId="1" fontId="5" fillId="0" borderId="50" xfId="0" applyNumberFormat="1" applyFont="1" applyBorder="1" applyAlignment="1">
      <alignment horizontal="center"/>
    </xf>
    <xf numFmtId="1" fontId="5" fillId="0" borderId="34" xfId="0" applyNumberFormat="1" applyFont="1" applyBorder="1" applyAlignment="1">
      <alignment horizontal="center"/>
    </xf>
    <xf numFmtId="0" fontId="13" fillId="0" borderId="34" xfId="0" applyFont="1" applyBorder="1" applyAlignment="1"/>
    <xf numFmtId="3" fontId="12" fillId="0" borderId="34" xfId="0" applyNumberFormat="1" applyFont="1" applyFill="1" applyBorder="1" applyAlignment="1">
      <alignment horizontal="right"/>
    </xf>
    <xf numFmtId="167" fontId="12" fillId="0" borderId="35" xfId="0" applyNumberFormat="1" applyFont="1" applyBorder="1" applyAlignment="1">
      <alignment horizontal="right"/>
    </xf>
    <xf numFmtId="1" fontId="5" fillId="0" borderId="33" xfId="0" applyNumberFormat="1" applyFont="1" applyBorder="1" applyAlignment="1">
      <alignment horizontal="center"/>
    </xf>
    <xf numFmtId="1" fontId="5" fillId="0" borderId="14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50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top"/>
    </xf>
    <xf numFmtId="49" fontId="10" fillId="0" borderId="14" xfId="0" applyNumberFormat="1" applyFont="1" applyBorder="1" applyAlignment="1">
      <alignment horizontal="center" vertical="top"/>
    </xf>
    <xf numFmtId="1" fontId="5" fillId="0" borderId="38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13" fillId="3" borderId="34" xfId="8" applyNumberFormat="1" applyFont="1" applyFill="1" applyBorder="1" applyAlignment="1">
      <alignment horizontal="center" vertical="center"/>
    </xf>
    <xf numFmtId="49" fontId="10" fillId="0" borderId="14" xfId="8" applyNumberFormat="1" applyFont="1" applyBorder="1" applyAlignment="1">
      <alignment horizontal="center" vertical="top"/>
    </xf>
    <xf numFmtId="0" fontId="13" fillId="0" borderId="34" xfId="8" applyFont="1" applyBorder="1" applyAlignment="1">
      <alignment wrapText="1"/>
    </xf>
    <xf numFmtId="3" fontId="12" fillId="0" borderId="14" xfId="8" applyNumberFormat="1" applyFont="1" applyFill="1" applyBorder="1" applyAlignment="1">
      <alignment horizontal="right" vertical="top"/>
    </xf>
    <xf numFmtId="3" fontId="12" fillId="0" borderId="34" xfId="8" applyNumberFormat="1" applyFont="1" applyFill="1" applyBorder="1" applyAlignment="1">
      <alignment horizontal="right" vertical="top"/>
    </xf>
    <xf numFmtId="167" fontId="12" fillId="0" borderId="35" xfId="8" applyNumberFormat="1" applyFont="1" applyBorder="1" applyAlignment="1">
      <alignment horizontal="right" vertical="top"/>
    </xf>
    <xf numFmtId="1" fontId="13" fillId="3" borderId="33" xfId="8" applyNumberFormat="1" applyFont="1" applyFill="1" applyBorder="1" applyAlignment="1">
      <alignment horizontal="center" vertical="center"/>
    </xf>
    <xf numFmtId="0" fontId="13" fillId="0" borderId="34" xfId="8" applyFont="1" applyBorder="1" applyAlignment="1">
      <alignment vertical="top"/>
    </xf>
    <xf numFmtId="3" fontId="12" fillId="3" borderId="14" xfId="8" applyNumberFormat="1" applyFont="1" applyFill="1" applyBorder="1" applyAlignment="1">
      <alignment horizontal="right" vertical="top"/>
    </xf>
    <xf numFmtId="167" fontId="12" fillId="0" borderId="0" xfId="8" applyNumberFormat="1" applyFont="1" applyBorder="1" applyAlignment="1">
      <alignment horizontal="right" vertical="top"/>
    </xf>
    <xf numFmtId="1" fontId="13" fillId="0" borderId="34" xfId="8" applyNumberFormat="1" applyFont="1" applyFill="1" applyBorder="1" applyAlignment="1">
      <alignment horizontal="center" vertical="center"/>
    </xf>
    <xf numFmtId="0" fontId="13" fillId="0" borderId="34" xfId="8" applyFont="1" applyFill="1" applyBorder="1"/>
    <xf numFmtId="3" fontId="12" fillId="0" borderId="34" xfId="8" applyNumberFormat="1" applyFont="1" applyFill="1" applyBorder="1" applyAlignment="1">
      <alignment horizontal="right"/>
    </xf>
    <xf numFmtId="167" fontId="12" fillId="0" borderId="35" xfId="8" applyNumberFormat="1" applyFont="1" applyFill="1" applyBorder="1" applyAlignment="1">
      <alignment horizontal="right"/>
    </xf>
    <xf numFmtId="0" fontId="22" fillId="4" borderId="47" xfId="0" applyFont="1" applyFill="1" applyBorder="1" applyAlignment="1">
      <alignment wrapText="1"/>
    </xf>
    <xf numFmtId="0" fontId="22" fillId="4" borderId="12" xfId="0" applyFont="1" applyFill="1" applyBorder="1" applyAlignment="1">
      <alignment wrapText="1"/>
    </xf>
    <xf numFmtId="164" fontId="37" fillId="4" borderId="41" xfId="0" applyNumberFormat="1" applyFont="1" applyFill="1" applyBorder="1" applyAlignment="1">
      <alignment horizontal="center" vertical="top"/>
    </xf>
    <xf numFmtId="3" fontId="22" fillId="4" borderId="41" xfId="0" applyNumberFormat="1" applyFont="1" applyFill="1" applyBorder="1" applyAlignment="1">
      <alignment vertical="top"/>
    </xf>
    <xf numFmtId="166" fontId="22" fillId="4" borderId="21" xfId="0" applyNumberFormat="1" applyFont="1" applyFill="1" applyBorder="1" applyAlignment="1">
      <alignment vertical="top"/>
    </xf>
    <xf numFmtId="3" fontId="51" fillId="0" borderId="0" xfId="0" applyNumberFormat="1" applyFont="1" applyFill="1" applyBorder="1" applyAlignment="1">
      <alignment horizontal="right" vertical="top"/>
    </xf>
    <xf numFmtId="166" fontId="52" fillId="0" borderId="0" xfId="0" applyNumberFormat="1" applyFont="1" applyFill="1" applyBorder="1" applyAlignment="1">
      <alignment horizontal="right" vertical="top"/>
    </xf>
    <xf numFmtId="166" fontId="22" fillId="4" borderId="43" xfId="0" applyNumberFormat="1" applyFont="1" applyFill="1" applyBorder="1" applyAlignment="1">
      <alignment vertical="top"/>
    </xf>
    <xf numFmtId="1" fontId="41" fillId="0" borderId="0" xfId="0" applyNumberFormat="1" applyFont="1" applyFill="1" applyAlignment="1">
      <alignment horizontal="center"/>
    </xf>
    <xf numFmtId="168" fontId="41" fillId="0" borderId="0" xfId="0" applyNumberFormat="1" applyFont="1" applyFill="1" applyAlignment="1">
      <alignment horizontal="center"/>
    </xf>
    <xf numFmtId="3" fontId="41" fillId="0" borderId="0" xfId="0" applyNumberFormat="1" applyFont="1" applyFill="1" applyBorder="1" applyAlignment="1">
      <alignment horizontal="right"/>
    </xf>
    <xf numFmtId="168" fontId="41" fillId="0" borderId="0" xfId="0" applyNumberFormat="1" applyFont="1" applyFill="1" applyBorder="1" applyAlignment="1">
      <alignment horizontal="right"/>
    </xf>
    <xf numFmtId="166" fontId="41" fillId="0" borderId="0" xfId="0" applyNumberFormat="1" applyFont="1" applyFill="1" applyBorder="1" applyAlignment="1">
      <alignment horizontal="right"/>
    </xf>
    <xf numFmtId="0" fontId="41" fillId="0" borderId="0" xfId="0" applyFont="1" applyFill="1"/>
    <xf numFmtId="1" fontId="41" fillId="0" borderId="0" xfId="0" applyNumberFormat="1" applyFont="1" applyFill="1" applyAlignment="1">
      <alignment horizontal="left"/>
    </xf>
    <xf numFmtId="167" fontId="26" fillId="0" borderId="0" xfId="0" applyNumberFormat="1" applyFont="1" applyFill="1" applyBorder="1" applyAlignment="1">
      <alignment horizontal="right" vertical="center"/>
    </xf>
    <xf numFmtId="4" fontId="41" fillId="0" borderId="0" xfId="8" applyNumberFormat="1" applyFont="1" applyFill="1"/>
    <xf numFmtId="3" fontId="41" fillId="0" borderId="0" xfId="0" applyNumberFormat="1" applyFont="1" applyFill="1" applyAlignment="1">
      <alignment horizontal="right"/>
    </xf>
    <xf numFmtId="167" fontId="49" fillId="0" borderId="0" xfId="0" applyNumberFormat="1" applyFont="1" applyFill="1" applyBorder="1" applyAlignment="1">
      <alignment horizontal="right" vertical="center"/>
    </xf>
    <xf numFmtId="4" fontId="134" fillId="0" borderId="0" xfId="8" applyNumberFormat="1" applyFont="1" applyFill="1"/>
    <xf numFmtId="49" fontId="4" fillId="0" borderId="14" xfId="8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left" wrapText="1"/>
    </xf>
    <xf numFmtId="0" fontId="4" fillId="0" borderId="17" xfId="0" applyFont="1" applyFill="1" applyBorder="1" applyAlignment="1">
      <alignment vertical="top" wrapText="1"/>
    </xf>
    <xf numFmtId="0" fontId="13" fillId="0" borderId="2" xfId="0" applyFont="1" applyFill="1" applyBorder="1" applyAlignment="1">
      <alignment vertical="center" wrapText="1"/>
    </xf>
    <xf numFmtId="1" fontId="13" fillId="0" borderId="38" xfId="0" applyNumberFormat="1" applyFont="1" applyFill="1" applyBorder="1" applyAlignment="1">
      <alignment horizontal="center" vertical="center"/>
    </xf>
    <xf numFmtId="1" fontId="13" fillId="0" borderId="6" xfId="0" applyNumberFormat="1" applyFont="1" applyFill="1" applyBorder="1" applyAlignment="1">
      <alignment horizontal="center" vertical="center"/>
    </xf>
    <xf numFmtId="1" fontId="13" fillId="0" borderId="6" xfId="0" applyNumberFormat="1" applyFont="1" applyFill="1" applyBorder="1" applyAlignment="1">
      <alignment horizontal="center" vertical="top"/>
    </xf>
    <xf numFmtId="0" fontId="6" fillId="0" borderId="56" xfId="0" applyFont="1" applyFill="1" applyBorder="1"/>
    <xf numFmtId="0" fontId="45" fillId="0" borderId="14" xfId="0" applyFont="1" applyFill="1" applyBorder="1" applyAlignment="1"/>
    <xf numFmtId="49" fontId="10" fillId="0" borderId="14" xfId="0" applyNumberFormat="1" applyFont="1" applyFill="1" applyBorder="1" applyAlignment="1">
      <alignment horizontal="left" vertical="top"/>
    </xf>
    <xf numFmtId="0" fontId="4" fillId="0" borderId="48" xfId="0" applyFont="1" applyFill="1" applyBorder="1" applyAlignment="1">
      <alignment vertical="top" wrapText="1"/>
    </xf>
    <xf numFmtId="3" fontId="12" fillId="0" borderId="14" xfId="0" applyNumberFormat="1" applyFont="1" applyFill="1" applyBorder="1" applyAlignment="1">
      <alignment vertical="top"/>
    </xf>
    <xf numFmtId="1" fontId="5" fillId="0" borderId="12" xfId="0" applyNumberFormat="1" applyFont="1" applyFill="1" applyBorder="1" applyAlignment="1">
      <alignment horizontal="center" vertical="top"/>
    </xf>
    <xf numFmtId="1" fontId="13" fillId="0" borderId="12" xfId="0" applyNumberFormat="1" applyFont="1" applyFill="1" applyBorder="1" applyAlignment="1">
      <alignment horizontal="center"/>
    </xf>
    <xf numFmtId="1" fontId="13" fillId="0" borderId="12" xfId="0" applyNumberFormat="1" applyFont="1" applyFill="1" applyBorder="1" applyAlignment="1">
      <alignment horizontal="center" vertical="top"/>
    </xf>
    <xf numFmtId="1" fontId="5" fillId="0" borderId="33" xfId="0" applyNumberFormat="1" applyFont="1" applyFill="1" applyBorder="1" applyAlignment="1">
      <alignment horizontal="center" vertical="top"/>
    </xf>
    <xf numFmtId="1" fontId="52" fillId="0" borderId="0" xfId="0" applyNumberFormat="1" applyFont="1" applyFill="1" applyBorder="1" applyAlignment="1">
      <alignment horizontal="center"/>
    </xf>
    <xf numFmtId="0" fontId="24" fillId="0" borderId="2" xfId="0" applyFont="1" applyBorder="1" applyAlignment="1">
      <alignment vertical="top" wrapText="1"/>
    </xf>
    <xf numFmtId="0" fontId="42" fillId="0" borderId="0" xfId="0" applyFont="1" applyFill="1" applyAlignment="1">
      <alignment horizontal="left"/>
    </xf>
    <xf numFmtId="0" fontId="0" fillId="0" borderId="0" xfId="0" applyFill="1" applyAlignment="1"/>
    <xf numFmtId="0" fontId="51" fillId="0" borderId="39" xfId="0" applyFont="1" applyFill="1" applyBorder="1" applyAlignment="1"/>
    <xf numFmtId="0" fontId="0" fillId="0" borderId="40" xfId="0" applyFill="1" applyBorder="1" applyAlignment="1"/>
    <xf numFmtId="1" fontId="18" fillId="0" borderId="39" xfId="0" applyNumberFormat="1" applyFont="1" applyFill="1" applyBorder="1" applyAlignment="1">
      <alignment horizontal="left" wrapText="1"/>
    </xf>
    <xf numFmtId="0" fontId="36" fillId="4" borderId="28" xfId="0" applyFont="1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0" xfId="0" applyFill="1" applyAlignment="1">
      <alignment wrapText="1"/>
    </xf>
    <xf numFmtId="0" fontId="35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4" fillId="0" borderId="0" xfId="0" applyNumberFormat="1" applyFont="1" applyFill="1" applyAlignment="1">
      <alignment horizontal="justify" wrapText="1"/>
    </xf>
    <xf numFmtId="0" fontId="0" fillId="0" borderId="0" xfId="0" applyFill="1" applyAlignment="1">
      <alignment wrapText="1"/>
    </xf>
    <xf numFmtId="1" fontId="15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5" fillId="4" borderId="7" xfId="0" applyFont="1" applyFill="1" applyBorder="1" applyAlignment="1">
      <alignment horizontal="center" vertical="center" wrapText="1"/>
    </xf>
    <xf numFmtId="0" fontId="0" fillId="4" borderId="56" xfId="0" applyFill="1" applyBorder="1" applyAlignment="1">
      <alignment wrapText="1"/>
    </xf>
    <xf numFmtId="0" fontId="36" fillId="4" borderId="26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1" fontId="15" fillId="4" borderId="31" xfId="0" applyNumberFormat="1" applyFont="1" applyFill="1" applyBorder="1" applyAlignment="1">
      <alignment horizontal="left" wrapText="1"/>
    </xf>
    <xf numFmtId="0" fontId="0" fillId="4" borderId="59" xfId="0" applyFill="1" applyBorder="1" applyAlignment="1">
      <alignment wrapText="1"/>
    </xf>
    <xf numFmtId="0" fontId="51" fillId="4" borderId="39" xfId="0" applyFont="1" applyFill="1" applyBorder="1" applyAlignment="1">
      <alignment wrapText="1"/>
    </xf>
    <xf numFmtId="0" fontId="0" fillId="4" borderId="40" xfId="0" applyFill="1" applyBorder="1" applyAlignment="1">
      <alignment wrapText="1"/>
    </xf>
    <xf numFmtId="1" fontId="18" fillId="4" borderId="39" xfId="0" applyNumberFormat="1" applyFont="1" applyFill="1" applyBorder="1" applyAlignment="1">
      <alignment horizontal="left" wrapText="1"/>
    </xf>
    <xf numFmtId="0" fontId="0" fillId="4" borderId="40" xfId="0" applyFill="1" applyBorder="1" applyAlignment="1"/>
    <xf numFmtId="0" fontId="42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42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22" fillId="4" borderId="47" xfId="0" applyFont="1" applyFill="1" applyBorder="1" applyAlignment="1">
      <alignment wrapText="1"/>
    </xf>
    <xf numFmtId="0" fontId="22" fillId="4" borderId="6" xfId="0" applyFont="1" applyFill="1" applyBorder="1" applyAlignment="1">
      <alignment wrapText="1"/>
    </xf>
    <xf numFmtId="0" fontId="22" fillId="4" borderId="47" xfId="0" applyFont="1" applyFill="1" applyBorder="1" applyAlignment="1">
      <alignment vertical="top" wrapText="1"/>
    </xf>
    <xf numFmtId="0" fontId="22" fillId="4" borderId="6" xfId="0" applyFont="1" applyFill="1" applyBorder="1" applyAlignment="1">
      <alignment vertical="top" wrapText="1"/>
    </xf>
    <xf numFmtId="0" fontId="4" fillId="4" borderId="6" xfId="0" applyFont="1" applyFill="1" applyBorder="1" applyAlignment="1">
      <alignment wrapText="1"/>
    </xf>
    <xf numFmtId="1" fontId="13" fillId="4" borderId="0" xfId="0" applyNumberFormat="1" applyFont="1" applyFill="1" applyBorder="1" applyAlignment="1">
      <alignment horizontal="justify" wrapText="1"/>
    </xf>
    <xf numFmtId="0" fontId="4" fillId="4" borderId="0" xfId="0" applyFont="1" applyFill="1" applyAlignment="1">
      <alignment horizontal="justify" wrapText="1"/>
    </xf>
    <xf numFmtId="0" fontId="41" fillId="4" borderId="7" xfId="0" applyFont="1" applyFill="1" applyBorder="1" applyAlignment="1"/>
    <xf numFmtId="0" fontId="41" fillId="4" borderId="56" xfId="0" applyFont="1" applyFill="1" applyBorder="1" applyAlignment="1"/>
    <xf numFmtId="1" fontId="9" fillId="4" borderId="6" xfId="0" applyNumberFormat="1" applyFont="1" applyFill="1" applyBorder="1" applyAlignment="1">
      <alignment horizontal="left" wrapText="1"/>
    </xf>
    <xf numFmtId="0" fontId="14" fillId="0" borderId="2" xfId="8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2" fontId="13" fillId="0" borderId="2" xfId="0" applyNumberFormat="1" applyFont="1" applyFill="1" applyBorder="1" applyAlignment="1">
      <alignment wrapText="1"/>
    </xf>
    <xf numFmtId="2" fontId="4" fillId="0" borderId="2" xfId="0" applyNumberFormat="1" applyFont="1" applyFill="1" applyBorder="1" applyAlignment="1">
      <alignment wrapText="1"/>
    </xf>
    <xf numFmtId="49" fontId="10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2" fontId="13" fillId="0" borderId="2" xfId="0" applyNumberFormat="1" applyFont="1" applyBorder="1" applyAlignment="1">
      <alignment wrapText="1"/>
    </xf>
    <xf numFmtId="2" fontId="4" fillId="0" borderId="2" xfId="0" applyNumberFormat="1" applyFont="1" applyBorder="1" applyAlignment="1">
      <alignment wrapText="1"/>
    </xf>
    <xf numFmtId="1" fontId="19" fillId="0" borderId="0" xfId="0" applyNumberFormat="1" applyFont="1" applyFill="1" applyBorder="1" applyAlignment="1">
      <alignment horizontal="left" wrapText="1"/>
    </xf>
    <xf numFmtId="1" fontId="30" fillId="0" borderId="0" xfId="0" applyNumberFormat="1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wrapText="1"/>
    </xf>
    <xf numFmtId="1" fontId="41" fillId="0" borderId="0" xfId="0" applyNumberFormat="1" applyFont="1" applyFill="1" applyBorder="1" applyAlignment="1">
      <alignment horizontal="left" wrapText="1"/>
    </xf>
    <xf numFmtId="1" fontId="17" fillId="0" borderId="0" xfId="0" applyNumberFormat="1" applyFont="1" applyFill="1" applyBorder="1" applyAlignment="1">
      <alignment horizontal="justify" wrapText="1"/>
    </xf>
    <xf numFmtId="0" fontId="59" fillId="0" borderId="10" xfId="0" applyFont="1" applyFill="1" applyBorder="1" applyAlignment="1">
      <alignment wrapText="1"/>
    </xf>
    <xf numFmtId="0" fontId="13" fillId="0" borderId="0" xfId="0" applyFont="1" applyBorder="1" applyAlignment="1">
      <alignment wrapText="1"/>
    </xf>
    <xf numFmtId="0" fontId="0" fillId="0" borderId="2" xfId="0" applyBorder="1" applyAlignment="1">
      <alignment horizontal="left" vertical="center" wrapText="1"/>
    </xf>
    <xf numFmtId="0" fontId="22" fillId="2" borderId="4" xfId="0" applyFont="1" applyFill="1" applyBorder="1" applyAlignment="1"/>
    <xf numFmtId="0" fontId="22" fillId="2" borderId="5" xfId="0" applyFont="1" applyFill="1" applyBorder="1" applyAlignment="1"/>
    <xf numFmtId="1" fontId="41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2" fillId="2" borderId="50" xfId="0" applyFont="1" applyFill="1" applyBorder="1" applyAlignment="1"/>
    <xf numFmtId="0" fontId="22" fillId="2" borderId="14" xfId="0" applyFont="1" applyFill="1" applyBorder="1" applyAlignment="1"/>
    <xf numFmtId="167" fontId="67" fillId="2" borderId="60" xfId="0" applyNumberFormat="1" applyFont="1" applyFill="1" applyBorder="1" applyAlignment="1">
      <alignment wrapText="1"/>
    </xf>
    <xf numFmtId="0" fontId="0" fillId="0" borderId="34" xfId="0" applyBorder="1"/>
    <xf numFmtId="0" fontId="50" fillId="2" borderId="60" xfId="0" applyFont="1" applyFill="1" applyBorder="1" applyAlignment="1">
      <alignment horizontal="left" wrapText="1"/>
    </xf>
    <xf numFmtId="0" fontId="0" fillId="0" borderId="60" xfId="0" applyBorder="1"/>
    <xf numFmtId="3" fontId="31" fillId="2" borderId="60" xfId="0" applyNumberFormat="1" applyFont="1" applyFill="1" applyBorder="1" applyAlignment="1">
      <alignment wrapText="1"/>
    </xf>
    <xf numFmtId="0" fontId="31" fillId="2" borderId="10" xfId="0" applyFont="1" applyFill="1" applyBorder="1" applyAlignment="1">
      <alignment horizontal="left" wrapText="1"/>
    </xf>
    <xf numFmtId="0" fontId="59" fillId="0" borderId="10" xfId="0" applyFont="1" applyBorder="1" applyAlignment="1"/>
    <xf numFmtId="0" fontId="59" fillId="0" borderId="10" xfId="0" applyFont="1" applyFill="1" applyBorder="1" applyAlignment="1"/>
    <xf numFmtId="0" fontId="0" fillId="0" borderId="2" xfId="0" applyBorder="1" applyAlignment="1">
      <alignment wrapText="1"/>
    </xf>
    <xf numFmtId="1" fontId="8" fillId="0" borderId="1" xfId="0" applyNumberFormat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2" xfId="8" applyFont="1" applyFill="1" applyBorder="1" applyAlignment="1">
      <alignment wrapText="1"/>
    </xf>
    <xf numFmtId="0" fontId="4" fillId="0" borderId="2" xfId="8" applyFont="1" applyFill="1" applyBorder="1" applyAlignment="1">
      <alignment wrapText="1"/>
    </xf>
    <xf numFmtId="0" fontId="14" fillId="0" borderId="17" xfId="8" applyFont="1" applyFill="1" applyBorder="1" applyAlignment="1">
      <alignment wrapText="1"/>
    </xf>
    <xf numFmtId="0" fontId="4" fillId="0" borderId="17" xfId="8" applyFill="1" applyBorder="1" applyAlignment="1">
      <alignment wrapText="1"/>
    </xf>
    <xf numFmtId="0" fontId="1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" fontId="5" fillId="0" borderId="38" xfId="0" applyNumberFormat="1" applyFont="1" applyFill="1" applyBorder="1" applyAlignment="1">
      <alignment horizontal="center" vertical="center" textRotation="180" wrapText="1"/>
    </xf>
    <xf numFmtId="1" fontId="5" fillId="0" borderId="6" xfId="0" applyNumberFormat="1" applyFont="1" applyFill="1" applyBorder="1" applyAlignment="1">
      <alignment horizontal="center" vertical="center" textRotation="180" wrapText="1"/>
    </xf>
    <xf numFmtId="1" fontId="5" fillId="0" borderId="50" xfId="0" applyNumberFormat="1" applyFont="1" applyFill="1" applyBorder="1" applyAlignment="1">
      <alignment horizontal="center" vertical="center" textRotation="180" wrapText="1"/>
    </xf>
    <xf numFmtId="49" fontId="10" fillId="0" borderId="2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wrapText="1"/>
    </xf>
    <xf numFmtId="0" fontId="13" fillId="0" borderId="17" xfId="0" applyFont="1" applyFill="1" applyBorder="1" applyAlignment="1">
      <alignment wrapText="1"/>
    </xf>
    <xf numFmtId="0" fontId="4" fillId="0" borderId="17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14" fillId="0" borderId="9" xfId="0" applyFont="1" applyFill="1" applyBorder="1" applyAlignment="1">
      <alignment wrapText="1"/>
    </xf>
    <xf numFmtId="0" fontId="22" fillId="0" borderId="4" xfId="0" applyFont="1" applyFill="1" applyBorder="1" applyAlignment="1"/>
    <xf numFmtId="0" fontId="22" fillId="0" borderId="5" xfId="0" applyFont="1" applyFill="1" applyBorder="1" applyAlignment="1"/>
    <xf numFmtId="0" fontId="12" fillId="0" borderId="17" xfId="0" applyFont="1" applyFill="1" applyBorder="1" applyAlignment="1">
      <alignment wrapText="1"/>
    </xf>
    <xf numFmtId="0" fontId="22" fillId="0" borderId="7" xfId="0" applyFont="1" applyFill="1" applyBorder="1" applyAlignment="1"/>
    <xf numFmtId="0" fontId="22" fillId="0" borderId="8" xfId="0" applyFont="1" applyFill="1" applyBorder="1" applyAlignment="1"/>
    <xf numFmtId="0" fontId="22" fillId="0" borderId="56" xfId="0" applyFont="1" applyFill="1" applyBorder="1" applyAlignment="1"/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1" fontId="12" fillId="0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0" fontId="22" fillId="0" borderId="14" xfId="0" applyFont="1" applyFill="1" applyBorder="1" applyAlignment="1"/>
    <xf numFmtId="0" fontId="22" fillId="0" borderId="50" xfId="0" applyFont="1" applyFill="1" applyBorder="1" applyAlignment="1"/>
    <xf numFmtId="0" fontId="24" fillId="0" borderId="2" xfId="0" applyFont="1" applyBorder="1" applyAlignment="1">
      <alignment wrapText="1"/>
    </xf>
    <xf numFmtId="0" fontId="24" fillId="0" borderId="17" xfId="0" applyFont="1" applyBorder="1" applyAlignment="1">
      <alignment vertical="top" wrapText="1"/>
    </xf>
    <xf numFmtId="49" fontId="10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1" fontId="12" fillId="0" borderId="2" xfId="0" applyNumberFormat="1" applyFont="1" applyFill="1" applyBorder="1" applyAlignment="1">
      <alignment horizontal="left" vertical="top" wrapText="1"/>
    </xf>
    <xf numFmtId="0" fontId="22" fillId="4" borderId="4" xfId="0" applyFont="1" applyFill="1" applyBorder="1" applyAlignment="1"/>
    <xf numFmtId="0" fontId="22" fillId="4" borderId="5" xfId="0" applyFont="1" applyFill="1" applyBorder="1" applyAlignment="1"/>
    <xf numFmtId="0" fontId="22" fillId="0" borderId="7" xfId="0" applyFont="1" applyBorder="1"/>
    <xf numFmtId="0" fontId="22" fillId="0" borderId="8" xfId="0" applyFont="1" applyBorder="1"/>
    <xf numFmtId="0" fontId="22" fillId="0" borderId="75" xfId="0" applyFont="1" applyBorder="1"/>
    <xf numFmtId="0" fontId="12" fillId="0" borderId="2" xfId="0" applyFont="1" applyFill="1" applyBorder="1" applyAlignment="1">
      <alignment wrapText="1"/>
    </xf>
    <xf numFmtId="0" fontId="34" fillId="0" borderId="10" xfId="8" applyFont="1" applyFill="1" applyBorder="1" applyAlignment="1">
      <alignment horizontal="left" wrapText="1"/>
    </xf>
    <xf numFmtId="0" fontId="97" fillId="0" borderId="10" xfId="8" applyFont="1" applyFill="1" applyBorder="1" applyAlignment="1">
      <alignment wrapText="1"/>
    </xf>
    <xf numFmtId="1" fontId="14" fillId="0" borderId="0" xfId="8" applyNumberFormat="1" applyFont="1" applyFill="1" applyBorder="1" applyAlignment="1">
      <alignment horizontal="left" wrapText="1"/>
    </xf>
    <xf numFmtId="0" fontId="13" fillId="0" borderId="17" xfId="8" applyFont="1" applyFill="1" applyBorder="1" applyAlignment="1">
      <alignment wrapText="1"/>
    </xf>
    <xf numFmtId="0" fontId="14" fillId="0" borderId="2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0" fontId="31" fillId="0" borderId="10" xfId="8" applyFont="1" applyFill="1" applyBorder="1" applyAlignment="1">
      <alignment horizontal="left" wrapText="1"/>
    </xf>
    <xf numFmtId="0" fontId="4" fillId="0" borderId="10" xfId="8" applyFont="1" applyFill="1" applyBorder="1" applyAlignment="1">
      <alignment wrapText="1"/>
    </xf>
    <xf numFmtId="1" fontId="52" fillId="0" borderId="0" xfId="8" applyNumberFormat="1" applyFont="1" applyFill="1" applyBorder="1" applyAlignment="1">
      <alignment horizontal="left" wrapText="1"/>
    </xf>
    <xf numFmtId="0" fontId="4" fillId="0" borderId="0" xfId="8" applyFill="1" applyAlignment="1">
      <alignment wrapText="1"/>
    </xf>
    <xf numFmtId="1" fontId="52" fillId="0" borderId="60" xfId="8" applyNumberFormat="1" applyFont="1" applyFill="1" applyBorder="1" applyAlignment="1">
      <alignment horizontal="left" wrapText="1"/>
    </xf>
    <xf numFmtId="0" fontId="4" fillId="0" borderId="60" xfId="8" applyFill="1" applyBorder="1" applyAlignment="1">
      <alignment wrapText="1"/>
    </xf>
    <xf numFmtId="0" fontId="4" fillId="0" borderId="34" xfId="8" applyFill="1" applyBorder="1" applyAlignment="1">
      <alignment wrapText="1"/>
    </xf>
    <xf numFmtId="0" fontId="4" fillId="0" borderId="2" xfId="8" applyFont="1" applyFill="1" applyBorder="1" applyAlignment="1">
      <alignment horizontal="left" vertical="center" wrapText="1"/>
    </xf>
    <xf numFmtId="0" fontId="4" fillId="0" borderId="2" xfId="8" applyFill="1" applyBorder="1" applyAlignment="1">
      <alignment horizontal="left" vertical="center" wrapText="1"/>
    </xf>
    <xf numFmtId="0" fontId="31" fillId="0" borderId="10" xfId="8" applyFont="1" applyFill="1" applyBorder="1" applyAlignment="1">
      <alignment horizontal="left" vertical="top" wrapText="1"/>
    </xf>
    <xf numFmtId="0" fontId="4" fillId="0" borderId="10" xfId="8" applyFont="1" applyFill="1" applyBorder="1" applyAlignment="1">
      <alignment vertical="top" wrapText="1"/>
    </xf>
    <xf numFmtId="168" fontId="24" fillId="0" borderId="0" xfId="8" applyNumberFormat="1" applyFont="1" applyFill="1" applyAlignment="1">
      <alignment horizontal="left"/>
    </xf>
    <xf numFmtId="0" fontId="4" fillId="0" borderId="0" xfId="8" applyFont="1" applyFill="1" applyAlignment="1">
      <alignment horizontal="left"/>
    </xf>
    <xf numFmtId="167" fontId="4" fillId="0" borderId="0" xfId="8" applyNumberFormat="1" applyFont="1" applyFill="1" applyAlignment="1">
      <alignment horizontal="center"/>
    </xf>
    <xf numFmtId="167" fontId="4" fillId="0" borderId="34" xfId="8" applyNumberFormat="1" applyFont="1" applyFill="1" applyBorder="1" applyAlignment="1">
      <alignment horizontal="center"/>
    </xf>
    <xf numFmtId="0" fontId="13" fillId="0" borderId="2" xfId="8" applyFont="1" applyBorder="1" applyAlignment="1">
      <alignment vertical="center" wrapText="1"/>
    </xf>
    <xf numFmtId="0" fontId="4" fillId="0" borderId="14" xfId="8" applyBorder="1" applyAlignment="1">
      <alignment vertical="center" wrapText="1"/>
    </xf>
    <xf numFmtId="1" fontId="13" fillId="0" borderId="2" xfId="8" applyNumberFormat="1" applyFont="1" applyFill="1" applyBorder="1" applyAlignment="1">
      <alignment horizontal="left" vertical="center" wrapText="1"/>
    </xf>
    <xf numFmtId="0" fontId="4" fillId="0" borderId="14" xfId="8" applyFont="1" applyBorder="1" applyAlignment="1">
      <alignment horizontal="left" vertical="center" wrapText="1"/>
    </xf>
    <xf numFmtId="0" fontId="13" fillId="0" borderId="0" xfId="8" applyFont="1" applyFill="1" applyAlignment="1">
      <alignment vertical="center" wrapText="1"/>
    </xf>
    <xf numFmtId="1" fontId="40" fillId="0" borderId="0" xfId="0" applyNumberFormat="1" applyFont="1" applyFill="1" applyAlignment="1">
      <alignment wrapText="1"/>
    </xf>
    <xf numFmtId="1" fontId="37" fillId="0" borderId="0" xfId="0" applyNumberFormat="1" applyFont="1" applyFill="1" applyAlignment="1">
      <alignment wrapText="1"/>
    </xf>
    <xf numFmtId="0" fontId="23" fillId="0" borderId="0" xfId="0" applyFont="1" applyAlignment="1">
      <alignment wrapText="1"/>
    </xf>
    <xf numFmtId="0" fontId="23" fillId="0" borderId="34" xfId="0" applyFont="1" applyBorder="1" applyAlignment="1">
      <alignment wrapText="1"/>
    </xf>
    <xf numFmtId="1" fontId="28" fillId="0" borderId="0" xfId="8" applyNumberFormat="1" applyFont="1" applyFill="1" applyAlignment="1">
      <alignment wrapText="1"/>
    </xf>
    <xf numFmtId="0" fontId="4" fillId="0" borderId="0" xfId="8" applyFont="1" applyAlignment="1">
      <alignment wrapText="1"/>
    </xf>
    <xf numFmtId="1" fontId="43" fillId="0" borderId="10" xfId="8" applyNumberFormat="1" applyFont="1" applyFill="1" applyBorder="1" applyAlignment="1">
      <alignment wrapText="1"/>
    </xf>
    <xf numFmtId="0" fontId="4" fillId="0" borderId="10" xfId="8" applyBorder="1" applyAlignment="1">
      <alignment wrapText="1"/>
    </xf>
    <xf numFmtId="1" fontId="41" fillId="0" borderId="0" xfId="8" applyNumberFormat="1" applyFont="1" applyFill="1" applyBorder="1" applyAlignment="1">
      <alignment horizontal="left" wrapText="1"/>
    </xf>
    <xf numFmtId="0" fontId="4" fillId="0" borderId="0" xfId="8" applyFont="1" applyFill="1" applyAlignment="1">
      <alignment wrapText="1"/>
    </xf>
    <xf numFmtId="1" fontId="43" fillId="0" borderId="34" xfId="8" applyNumberFormat="1" applyFont="1" applyFill="1" applyBorder="1" applyAlignment="1">
      <alignment wrapText="1"/>
    </xf>
    <xf numFmtId="0" fontId="4" fillId="0" borderId="34" xfId="8" applyFont="1" applyFill="1" applyBorder="1" applyAlignment="1">
      <alignment wrapText="1"/>
    </xf>
    <xf numFmtId="2" fontId="22" fillId="0" borderId="2" xfId="8" applyNumberFormat="1" applyFont="1" applyFill="1" applyBorder="1" applyAlignment="1">
      <alignment vertical="center" wrapText="1"/>
    </xf>
    <xf numFmtId="2" fontId="4" fillId="0" borderId="2" xfId="8" applyNumberFormat="1" applyFill="1" applyBorder="1" applyAlignment="1">
      <alignment vertical="center" wrapText="1"/>
    </xf>
    <xf numFmtId="1" fontId="72" fillId="0" borderId="34" xfId="8" applyNumberFormat="1" applyFont="1" applyFill="1" applyBorder="1" applyAlignment="1">
      <alignment wrapText="1"/>
    </xf>
    <xf numFmtId="0" fontId="64" fillId="0" borderId="34" xfId="8" applyFont="1" applyFill="1" applyBorder="1" applyAlignment="1">
      <alignment wrapText="1"/>
    </xf>
    <xf numFmtId="0" fontId="22" fillId="0" borderId="56" xfId="0" applyFont="1" applyBorder="1"/>
    <xf numFmtId="0" fontId="22" fillId="0" borderId="4" xfId="8" applyFont="1" applyFill="1" applyBorder="1" applyAlignment="1"/>
    <xf numFmtId="0" fontId="22" fillId="0" borderId="5" xfId="8" applyFont="1" applyFill="1" applyBorder="1" applyAlignment="1"/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22" fillId="0" borderId="4" xfId="8" applyFont="1" applyFill="1" applyBorder="1" applyAlignment="1">
      <alignment vertical="top"/>
    </xf>
    <xf numFmtId="0" fontId="22" fillId="0" borderId="5" xfId="8" applyFont="1" applyFill="1" applyBorder="1" applyAlignment="1">
      <alignment vertical="top"/>
    </xf>
    <xf numFmtId="0" fontId="22" fillId="0" borderId="4" xfId="0" applyFont="1" applyFill="1" applyBorder="1" applyAlignment="1">
      <alignment horizontal="left"/>
    </xf>
    <xf numFmtId="0" fontId="22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9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34" fillId="0" borderId="10" xfId="0" applyFont="1" applyFill="1" applyBorder="1" applyAlignment="1">
      <alignment horizontal="left" wrapText="1"/>
    </xf>
    <xf numFmtId="0" fontId="64" fillId="0" borderId="10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22" fillId="0" borderId="4" xfId="8" applyFont="1" applyFill="1" applyBorder="1" applyAlignment="1">
      <alignment horizontal="left"/>
    </xf>
    <xf numFmtId="0" fontId="22" fillId="0" borderId="5" xfId="8" applyFont="1" applyFill="1" applyBorder="1" applyAlignment="1">
      <alignment horizontal="left"/>
    </xf>
    <xf numFmtId="0" fontId="4" fillId="0" borderId="10" xfId="8" applyFill="1" applyBorder="1" applyAlignment="1">
      <alignment wrapText="1"/>
    </xf>
    <xf numFmtId="1" fontId="8" fillId="0" borderId="1" xfId="8" applyNumberFormat="1" applyFont="1" applyFill="1" applyBorder="1" applyAlignment="1">
      <alignment horizontal="left" vertical="justify" wrapText="1"/>
    </xf>
    <xf numFmtId="0" fontId="31" fillId="4" borderId="10" xfId="8" applyFont="1" applyFill="1" applyBorder="1" applyAlignment="1">
      <alignment horizontal="left" wrapText="1"/>
    </xf>
    <xf numFmtId="0" fontId="4" fillId="4" borderId="10" xfId="8" applyFill="1" applyBorder="1" applyAlignment="1">
      <alignment wrapText="1"/>
    </xf>
    <xf numFmtId="0" fontId="0" fillId="0" borderId="10" xfId="0" applyBorder="1" applyAlignment="1">
      <alignment wrapText="1"/>
    </xf>
    <xf numFmtId="0" fontId="22" fillId="2" borderId="4" xfId="0" applyFont="1" applyFill="1" applyBorder="1" applyAlignment="1">
      <alignment horizontal="left"/>
    </xf>
    <xf numFmtId="0" fontId="22" fillId="2" borderId="5" xfId="0" applyFont="1" applyFill="1" applyBorder="1" applyAlignment="1">
      <alignment horizontal="left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  <xf numFmtId="1" fontId="70" fillId="2" borderId="10" xfId="0" applyNumberFormat="1" applyFont="1" applyFill="1" applyBorder="1" applyAlignment="1">
      <alignment horizontal="left" wrapText="1"/>
    </xf>
    <xf numFmtId="0" fontId="71" fillId="0" borderId="10" xfId="0" applyFont="1" applyBorder="1" applyAlignment="1">
      <alignment wrapText="1"/>
    </xf>
    <xf numFmtId="0" fontId="13" fillId="0" borderId="2" xfId="0" applyFont="1" applyBorder="1" applyAlignment="1">
      <alignment wrapText="1"/>
    </xf>
    <xf numFmtId="3" fontId="8" fillId="0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horizontal="right"/>
    </xf>
    <xf numFmtId="3" fontId="8" fillId="0" borderId="74" xfId="8" applyNumberFormat="1" applyFont="1" applyFill="1" applyBorder="1" applyAlignment="1">
      <alignment horizontal="right" vertical="top"/>
    </xf>
    <xf numFmtId="0" fontId="4" fillId="0" borderId="74" xfId="8" applyFont="1" applyFill="1" applyBorder="1" applyAlignment="1">
      <alignment horizontal="right" vertical="top"/>
    </xf>
    <xf numFmtId="0" fontId="74" fillId="0" borderId="0" xfId="8" applyFont="1" applyFill="1" applyAlignment="1">
      <alignment horizontal="left" wrapText="1"/>
    </xf>
    <xf numFmtId="0" fontId="4" fillId="0" borderId="0" xfId="8" applyAlignment="1">
      <alignment wrapText="1"/>
    </xf>
    <xf numFmtId="0" fontId="74" fillId="0" borderId="0" xfId="8" applyFont="1" applyAlignment="1">
      <alignment horizontal="left" wrapText="1"/>
    </xf>
    <xf numFmtId="0" fontId="4" fillId="0" borderId="0" xfId="8" applyAlignment="1"/>
    <xf numFmtId="0" fontId="22" fillId="0" borderId="7" xfId="8" applyFont="1" applyBorder="1" applyAlignment="1">
      <alignment horizontal="left"/>
    </xf>
    <xf numFmtId="0" fontId="22" fillId="0" borderId="8" xfId="8" applyFont="1" applyBorder="1" applyAlignment="1">
      <alignment horizontal="left"/>
    </xf>
    <xf numFmtId="0" fontId="22" fillId="0" borderId="56" xfId="8" applyFont="1" applyBorder="1" applyAlignment="1">
      <alignment horizontal="left"/>
    </xf>
    <xf numFmtId="0" fontId="4" fillId="0" borderId="10" xfId="8" applyFill="1" applyBorder="1" applyAlignment="1">
      <alignment horizontal="left" wrapText="1"/>
    </xf>
    <xf numFmtId="0" fontId="22" fillId="4" borderId="4" xfId="8" applyFont="1" applyFill="1" applyBorder="1" applyAlignment="1">
      <alignment horizontal="left"/>
    </xf>
    <xf numFmtId="0" fontId="22" fillId="4" borderId="5" xfId="8" applyFont="1" applyFill="1" applyBorder="1" applyAlignment="1">
      <alignment horizontal="left"/>
    </xf>
    <xf numFmtId="0" fontId="74" fillId="0" borderId="0" xfId="8" applyFont="1" applyFill="1" applyAlignment="1">
      <alignment wrapText="1"/>
    </xf>
    <xf numFmtId="0" fontId="22" fillId="4" borderId="7" xfId="8" applyFont="1" applyFill="1" applyBorder="1" applyAlignment="1">
      <alignment horizontal="left"/>
    </xf>
    <xf numFmtId="0" fontId="22" fillId="4" borderId="8" xfId="8" applyFont="1" applyFill="1" applyBorder="1" applyAlignment="1">
      <alignment horizontal="left"/>
    </xf>
    <xf numFmtId="0" fontId="22" fillId="4" borderId="56" xfId="8" applyFont="1" applyFill="1" applyBorder="1" applyAlignment="1">
      <alignment horizontal="left"/>
    </xf>
    <xf numFmtId="0" fontId="31" fillId="4" borderId="10" xfId="8" applyFont="1" applyFill="1" applyBorder="1" applyAlignment="1">
      <alignment horizontal="left" vertical="center" wrapText="1"/>
    </xf>
    <xf numFmtId="0" fontId="39" fillId="0" borderId="0" xfId="8" applyFont="1" applyFill="1" applyBorder="1" applyAlignment="1">
      <alignment horizontal="justify" wrapText="1"/>
    </xf>
    <xf numFmtId="0" fontId="4" fillId="0" borderId="0" xfId="8" applyFill="1" applyBorder="1" applyAlignment="1">
      <alignment horizontal="justify" wrapText="1"/>
    </xf>
    <xf numFmtId="0" fontId="4" fillId="0" borderId="0" xfId="8" applyFill="1" applyBorder="1" applyAlignment="1">
      <alignment wrapText="1"/>
    </xf>
    <xf numFmtId="0" fontId="4" fillId="0" borderId="1" xfId="8" applyFill="1" applyBorder="1" applyAlignment="1">
      <alignment horizontal="justify" wrapText="1"/>
    </xf>
    <xf numFmtId="0" fontId="4" fillId="0" borderId="1" xfId="8" applyFill="1" applyBorder="1" applyAlignment="1">
      <alignment wrapText="1"/>
    </xf>
    <xf numFmtId="0" fontId="77" fillId="0" borderId="0" xfId="8" applyFont="1" applyFill="1" applyAlignment="1">
      <alignment horizontal="justify" wrapText="1"/>
    </xf>
    <xf numFmtId="0" fontId="51" fillId="0" borderId="0" xfId="8" applyFont="1" applyFill="1" applyBorder="1" applyAlignment="1">
      <alignment horizontal="left" wrapText="1"/>
    </xf>
    <xf numFmtId="0" fontId="4" fillId="0" borderId="0" xfId="8" applyAlignment="1">
      <alignment horizontal="left" wrapText="1"/>
    </xf>
    <xf numFmtId="0" fontId="72" fillId="0" borderId="60" xfId="8" applyFont="1" applyFill="1" applyBorder="1" applyAlignment="1">
      <alignment horizontal="left" wrapText="1"/>
    </xf>
    <xf numFmtId="0" fontId="64" fillId="0" borderId="60" xfId="8" applyFont="1" applyBorder="1" applyAlignment="1">
      <alignment horizontal="left" wrapText="1"/>
    </xf>
    <xf numFmtId="0" fontId="64" fillId="0" borderId="0" xfId="8" applyFont="1" applyBorder="1" applyAlignment="1">
      <alignment horizontal="left" wrapText="1"/>
    </xf>
    <xf numFmtId="0" fontId="4" fillId="0" borderId="34" xfId="8" applyBorder="1" applyAlignment="1">
      <alignment wrapText="1"/>
    </xf>
    <xf numFmtId="0" fontId="22" fillId="0" borderId="33" xfId="8" applyFont="1" applyFill="1" applyBorder="1" applyAlignment="1">
      <alignment horizontal="left"/>
    </xf>
    <xf numFmtId="0" fontId="22" fillId="0" borderId="34" xfId="8" applyFont="1" applyFill="1" applyBorder="1" applyAlignment="1">
      <alignment horizontal="left"/>
    </xf>
    <xf numFmtId="0" fontId="22" fillId="0" borderId="48" xfId="8" applyFont="1" applyFill="1" applyBorder="1" applyAlignment="1">
      <alignment horizontal="left"/>
    </xf>
    <xf numFmtId="0" fontId="24" fillId="0" borderId="0" xfId="8" applyFont="1" applyFill="1" applyAlignment="1">
      <alignment horizontal="justify" wrapText="1"/>
    </xf>
    <xf numFmtId="0" fontId="4" fillId="0" borderId="0" xfId="8" applyFill="1" applyAlignment="1">
      <alignment horizontal="justify" wrapText="1"/>
    </xf>
    <xf numFmtId="0" fontId="43" fillId="0" borderId="60" xfId="8" applyFont="1" applyFill="1" applyBorder="1" applyAlignment="1">
      <alignment horizontal="left" wrapText="1"/>
    </xf>
    <xf numFmtId="0" fontId="4" fillId="0" borderId="60" xfId="8" applyBorder="1" applyAlignment="1">
      <alignment horizontal="left" wrapText="1"/>
    </xf>
    <xf numFmtId="0" fontId="4" fillId="0" borderId="34" xfId="8" applyBorder="1" applyAlignment="1">
      <alignment horizontal="left" wrapText="1"/>
    </xf>
  </cellXfs>
  <cellStyles count="66">
    <cellStyle name="20 % – Zvýraznění1" xfId="26" builtinId="30" customBuiltin="1"/>
    <cellStyle name="20 % – Zvýraznění1 2" xfId="53"/>
    <cellStyle name="20 % – Zvýraznění2" xfId="30" builtinId="34" customBuiltin="1"/>
    <cellStyle name="20 % – Zvýraznění2 2" xfId="55"/>
    <cellStyle name="20 % – Zvýraznění3" xfId="34" builtinId="38" customBuiltin="1"/>
    <cellStyle name="20 % – Zvýraznění3 2" xfId="57"/>
    <cellStyle name="20 % – Zvýraznění4" xfId="38" builtinId="42" customBuiltin="1"/>
    <cellStyle name="20 % – Zvýraznění4 2" xfId="59"/>
    <cellStyle name="20 % – Zvýraznění5" xfId="42" builtinId="46" customBuiltin="1"/>
    <cellStyle name="20 % – Zvýraznění5 2" xfId="61"/>
    <cellStyle name="20 % – Zvýraznění6" xfId="46" builtinId="50" customBuiltin="1"/>
    <cellStyle name="20 % – Zvýraznění6 2" xfId="63"/>
    <cellStyle name="40 % – Zvýraznění1" xfId="27" builtinId="31" customBuiltin="1"/>
    <cellStyle name="40 % – Zvýraznění1 2" xfId="54"/>
    <cellStyle name="40 % – Zvýraznění2" xfId="31" builtinId="35" customBuiltin="1"/>
    <cellStyle name="40 % – Zvýraznění2 2" xfId="56"/>
    <cellStyle name="40 % – Zvýraznění3" xfId="35" builtinId="39" customBuiltin="1"/>
    <cellStyle name="40 % – Zvýraznění3 2" xfId="58"/>
    <cellStyle name="40 % – Zvýraznění4" xfId="39" builtinId="43" customBuiltin="1"/>
    <cellStyle name="40 % – Zvýraznění4 2" xfId="60"/>
    <cellStyle name="40 % – Zvýraznění5" xfId="43" builtinId="47" customBuiltin="1"/>
    <cellStyle name="40 % – Zvýraznění5 2" xfId="62"/>
    <cellStyle name="40 % – Zvýraznění6" xfId="47" builtinId="51" customBuiltin="1"/>
    <cellStyle name="40 % – Zvýraznění6 2" xfId="64"/>
    <cellStyle name="60 % – Zvýraznění1" xfId="28" builtinId="32" customBuiltin="1"/>
    <cellStyle name="60 % – Zvýraznění2" xfId="32" builtinId="36" customBuiltin="1"/>
    <cellStyle name="60 % – Zvýraznění3" xfId="36" builtinId="40" customBuiltin="1"/>
    <cellStyle name="60 % – Zvýraznění4" xfId="40" builtinId="44" customBuiltin="1"/>
    <cellStyle name="60 % – Zvýraznění5" xfId="44" builtinId="48" customBuiltin="1"/>
    <cellStyle name="60 % – Zvýraznění6" xfId="48" builtinId="52" customBuiltin="1"/>
    <cellStyle name="Celkem" xfId="24" builtinId="25" customBuiltin="1"/>
    <cellStyle name="Kontrolní buňka" xfId="21" builtinId="23" customBuiltin="1"/>
    <cellStyle name="Nadpis 1" xfId="10" builtinId="16" customBuiltin="1"/>
    <cellStyle name="Nadpis 2" xfId="11" builtinId="17" customBuiltin="1"/>
    <cellStyle name="Nadpis 3" xfId="12" builtinId="18" customBuiltin="1"/>
    <cellStyle name="Nadpis 4" xfId="13" builtinId="19" customBuiltin="1"/>
    <cellStyle name="Název" xfId="9" builtinId="15" customBuiltin="1"/>
    <cellStyle name="Neutrální" xfId="16" builtinId="28" customBuiltin="1"/>
    <cellStyle name="Normální" xfId="0" builtinId="0"/>
    <cellStyle name="Normální 2" xfId="1"/>
    <cellStyle name="Normální 2 2" xfId="8"/>
    <cellStyle name="Normální 3" xfId="7"/>
    <cellStyle name="Normální 4" xfId="49"/>
    <cellStyle name="Normální 4 2" xfId="65"/>
    <cellStyle name="Normální 5" xfId="51"/>
    <cellStyle name="normální_05" xfId="2"/>
    <cellStyle name="normální_10 - PO" xfId="3"/>
    <cellStyle name="normální_13" xfId="4"/>
    <cellStyle name="normální_14" xfId="5"/>
    <cellStyle name="normální_F - 99" xfId="6"/>
    <cellStyle name="Poznámka 2" xfId="50"/>
    <cellStyle name="Poznámka 3" xfId="52"/>
    <cellStyle name="Propojená buňka" xfId="20" builtinId="24" customBuiltin="1"/>
    <cellStyle name="Správně" xfId="14" builtinId="26" customBuiltin="1"/>
    <cellStyle name="Špatně" xfId="15" builtinId="27" customBuiltin="1"/>
    <cellStyle name="Text upozornění" xfId="22" builtinId="11" customBuiltin="1"/>
    <cellStyle name="Vstup" xfId="17" builtinId="20" customBuiltin="1"/>
    <cellStyle name="Výpočet" xfId="19" builtinId="22" customBuiltin="1"/>
    <cellStyle name="Výstup" xfId="18" builtinId="21" customBuiltin="1"/>
    <cellStyle name="Vysvětlující text" xfId="23" builtinId="53" customBuiltin="1"/>
    <cellStyle name="Zvýraznění 1" xfId="25" builtinId="29" customBuiltin="1"/>
    <cellStyle name="Zvýraznění 2" xfId="29" builtinId="33" customBuiltin="1"/>
    <cellStyle name="Zvýraznění 3" xfId="33" builtinId="37" customBuiltin="1"/>
    <cellStyle name="Zvýraznění 4" xfId="37" builtinId="41" customBuiltin="1"/>
    <cellStyle name="Zvýraznění 5" xfId="41" builtinId="45" customBuiltin="1"/>
    <cellStyle name="Zvýraznění 6" xfId="45" builtinId="49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rgb="FFCCFFFF"/>
  </sheetPr>
  <dimension ref="A1:L38"/>
  <sheetViews>
    <sheetView showGridLines="0" view="pageBreakPreview" zoomScaleNormal="100" zoomScaleSheetLayoutView="100" workbookViewId="0">
      <selection activeCell="E19" sqref="E19"/>
    </sheetView>
  </sheetViews>
  <sheetFormatPr defaultColWidth="9.140625" defaultRowHeight="12.75" x14ac:dyDescent="0.2"/>
  <cols>
    <col min="1" max="1" width="2.5703125" style="345" customWidth="1"/>
    <col min="2" max="2" width="40.5703125" style="345" customWidth="1"/>
    <col min="3" max="3" width="15.85546875" style="345" customWidth="1"/>
    <col min="4" max="4" width="15.5703125" style="345" customWidth="1"/>
    <col min="5" max="5" width="16.7109375" style="345" customWidth="1"/>
    <col min="6" max="6" width="8.85546875" style="345" customWidth="1"/>
    <col min="7" max="7" width="4.28515625" style="345" customWidth="1"/>
    <col min="8" max="8" width="19.28515625" style="1470" customWidth="1"/>
    <col min="9" max="9" width="21" style="1470" customWidth="1"/>
    <col min="10" max="10" width="20.7109375" style="1470" customWidth="1"/>
    <col min="11" max="11" width="9.140625" style="345" customWidth="1"/>
    <col min="12" max="16384" width="9.140625" style="345"/>
  </cols>
  <sheetData>
    <row r="1" spans="1:12" ht="23.25" x14ac:dyDescent="0.35">
      <c r="A1" s="3087" t="s">
        <v>1849</v>
      </c>
      <c r="B1" s="3088"/>
      <c r="C1" s="3088"/>
      <c r="D1" s="3088"/>
      <c r="E1" s="3088"/>
      <c r="F1" s="3088"/>
      <c r="G1" s="3088"/>
    </row>
    <row r="3" spans="1:12" ht="18.75" customHeight="1" x14ac:dyDescent="0.2">
      <c r="A3" s="3097" t="s">
        <v>2007</v>
      </c>
      <c r="B3" s="3098"/>
      <c r="C3" s="3098"/>
      <c r="D3" s="3098"/>
      <c r="E3" s="3098"/>
      <c r="F3" s="3098"/>
    </row>
    <row r="4" spans="1:12" x14ac:dyDescent="0.2">
      <c r="A4" s="3098"/>
      <c r="B4" s="3098"/>
      <c r="C4" s="3098"/>
      <c r="D4" s="3098"/>
      <c r="E4" s="3098"/>
      <c r="F4" s="3098"/>
    </row>
    <row r="5" spans="1:12" ht="13.5" customHeight="1" x14ac:dyDescent="0.2">
      <c r="A5" s="3098"/>
      <c r="B5" s="3098"/>
      <c r="C5" s="3098"/>
      <c r="D5" s="3098"/>
      <c r="E5" s="3098"/>
      <c r="F5" s="3098"/>
    </row>
    <row r="6" spans="1:12" ht="21" customHeight="1" x14ac:dyDescent="0.25">
      <c r="A6" s="470" t="s">
        <v>46</v>
      </c>
    </row>
    <row r="7" spans="1:12" ht="15" thickBot="1" x14ac:dyDescent="0.25">
      <c r="B7" s="471"/>
      <c r="C7" s="472"/>
      <c r="D7" s="461"/>
      <c r="E7" s="461"/>
      <c r="F7" s="374" t="s">
        <v>122</v>
      </c>
      <c r="G7" s="374"/>
    </row>
    <row r="8" spans="1:12" s="477" customFormat="1" ht="18.75" customHeight="1" thickTop="1" thickBot="1" x14ac:dyDescent="0.25">
      <c r="A8" s="3095" t="s">
        <v>812</v>
      </c>
      <c r="B8" s="3096"/>
      <c r="C8" s="473" t="s">
        <v>416</v>
      </c>
      <c r="D8" s="473" t="s">
        <v>417</v>
      </c>
      <c r="E8" s="474" t="s">
        <v>589</v>
      </c>
      <c r="F8" s="475" t="s">
        <v>590</v>
      </c>
      <c r="G8" s="476"/>
      <c r="H8" s="1474"/>
      <c r="I8" s="1474"/>
      <c r="J8" s="1474"/>
    </row>
    <row r="9" spans="1:12" s="480" customFormat="1" ht="14.25" thickTop="1" thickBot="1" x14ac:dyDescent="0.25">
      <c r="A9" s="3095">
        <v>1</v>
      </c>
      <c r="B9" s="3096"/>
      <c r="C9" s="473">
        <v>2</v>
      </c>
      <c r="D9" s="473">
        <v>3</v>
      </c>
      <c r="E9" s="473">
        <v>4</v>
      </c>
      <c r="F9" s="478" t="s">
        <v>49</v>
      </c>
      <c r="G9" s="479"/>
      <c r="H9" s="1475"/>
      <c r="I9" s="1475"/>
      <c r="J9" s="1475"/>
    </row>
    <row r="10" spans="1:12" s="484" customFormat="1" ht="29.25" thickTop="1" x14ac:dyDescent="0.2">
      <c r="A10" s="481" t="s">
        <v>645</v>
      </c>
      <c r="B10" s="482" t="s">
        <v>643</v>
      </c>
      <c r="C10" s="419">
        <f>'Odbor celkem'!C289</f>
        <v>1173444</v>
      </c>
      <c r="D10" s="419">
        <f>'Odbor celkem'!D289</f>
        <v>5381724</v>
      </c>
      <c r="E10" s="419">
        <f>'Odbor celkem'!E289</f>
        <v>5028499</v>
      </c>
      <c r="F10" s="483">
        <f t="shared" ref="F10:F16" si="0">E10/D10*100</f>
        <v>93.436582775333704</v>
      </c>
      <c r="G10" s="1016"/>
      <c r="H10" s="1477"/>
      <c r="I10" s="1477"/>
      <c r="J10" s="1477"/>
      <c r="K10" s="1473"/>
      <c r="L10" s="1473"/>
    </row>
    <row r="11" spans="1:12" s="484" customFormat="1" ht="15" x14ac:dyDescent="0.25">
      <c r="A11" s="422" t="s">
        <v>644</v>
      </c>
      <c r="B11" s="485" t="s">
        <v>1450</v>
      </c>
      <c r="C11" s="419">
        <f>'Odbor celkem'!C290</f>
        <v>329138</v>
      </c>
      <c r="D11" s="419">
        <f>'Odbor celkem'!D290</f>
        <v>437921</v>
      </c>
      <c r="E11" s="419">
        <f>'Odbor celkem'!E290</f>
        <v>423660</v>
      </c>
      <c r="F11" s="2776">
        <f t="shared" si="0"/>
        <v>96.743476563124403</v>
      </c>
      <c r="G11" s="1016"/>
      <c r="H11" s="1477"/>
      <c r="I11" s="1477"/>
      <c r="J11" s="1477"/>
      <c r="K11" s="1473"/>
      <c r="L11" s="1473"/>
    </row>
    <row r="12" spans="1:12" s="484" customFormat="1" ht="15" x14ac:dyDescent="0.25">
      <c r="A12" s="422" t="s">
        <v>644</v>
      </c>
      <c r="B12" s="485" t="s">
        <v>411</v>
      </c>
      <c r="C12" s="419">
        <f>'Odbor celkem'!C291</f>
        <v>2692212</v>
      </c>
      <c r="D12" s="419">
        <f>'Odbor celkem'!D291</f>
        <v>5576953</v>
      </c>
      <c r="E12" s="419">
        <f>'Odbor celkem'!E291</f>
        <v>5575906</v>
      </c>
      <c r="F12" s="486">
        <f t="shared" si="0"/>
        <v>99.981226307627125</v>
      </c>
      <c r="G12" s="1016"/>
      <c r="H12" s="1477"/>
      <c r="I12" s="1477"/>
      <c r="J12" s="1477"/>
    </row>
    <row r="13" spans="1:12" s="336" customFormat="1" ht="15" x14ac:dyDescent="0.25">
      <c r="A13" s="422" t="s">
        <v>644</v>
      </c>
      <c r="B13" s="485" t="s">
        <v>813</v>
      </c>
      <c r="C13" s="419">
        <f>'Odbor celkem'!C292</f>
        <v>35809</v>
      </c>
      <c r="D13" s="419">
        <f>'Odbor celkem'!D292</f>
        <v>479876</v>
      </c>
      <c r="E13" s="419">
        <f>'Odbor celkem'!E292</f>
        <v>781329</v>
      </c>
      <c r="F13" s="486">
        <f t="shared" si="0"/>
        <v>162.81893655861097</v>
      </c>
      <c r="G13" s="1009"/>
      <c r="H13" s="1477"/>
      <c r="I13" s="1477"/>
      <c r="J13" s="1477"/>
    </row>
    <row r="14" spans="1:12" s="336" customFormat="1" ht="15" x14ac:dyDescent="0.25">
      <c r="A14" s="422" t="s">
        <v>644</v>
      </c>
      <c r="B14" s="485" t="s">
        <v>107</v>
      </c>
      <c r="C14" s="1038">
        <f>'Odbor celkem'!C293</f>
        <v>8085</v>
      </c>
      <c r="D14" s="1038">
        <f>'Odbor celkem'!D293</f>
        <v>10028</v>
      </c>
      <c r="E14" s="1038">
        <f>'Odbor celkem'!E293</f>
        <v>8561</v>
      </c>
      <c r="F14" s="486">
        <f t="shared" si="0"/>
        <v>85.370961308336661</v>
      </c>
      <c r="G14" s="1009"/>
      <c r="H14" s="1477"/>
      <c r="I14" s="1477"/>
      <c r="J14" s="1477"/>
    </row>
    <row r="15" spans="1:12" s="484" customFormat="1" ht="42.75" x14ac:dyDescent="0.2">
      <c r="A15" s="1014" t="s">
        <v>644</v>
      </c>
      <c r="B15" s="1015" t="s">
        <v>108</v>
      </c>
      <c r="C15" s="419">
        <f>'Odbor celkem'!C294</f>
        <v>50000</v>
      </c>
      <c r="D15" s="419">
        <f>'Odbor celkem'!D294</f>
        <v>64166</v>
      </c>
      <c r="E15" s="419">
        <f>'Odbor celkem'!E294</f>
        <v>54670</v>
      </c>
      <c r="F15" s="487">
        <f t="shared" si="0"/>
        <v>85.20088520400212</v>
      </c>
      <c r="G15" s="1016"/>
      <c r="H15" s="1477"/>
      <c r="I15" s="1477"/>
      <c r="J15" s="1477"/>
    </row>
    <row r="16" spans="1:12" ht="18.75" customHeight="1" thickBot="1" x14ac:dyDescent="0.3">
      <c r="A16" s="3089" t="s">
        <v>47</v>
      </c>
      <c r="B16" s="3090"/>
      <c r="C16" s="488">
        <f>SUM(C10:C15)</f>
        <v>4288688</v>
      </c>
      <c r="D16" s="488">
        <f>SUM(D10:D15)</f>
        <v>11950668</v>
      </c>
      <c r="E16" s="488">
        <f>SUM(E10:E15)</f>
        <v>11872625</v>
      </c>
      <c r="F16" s="489">
        <f t="shared" si="0"/>
        <v>99.346957006922125</v>
      </c>
      <c r="G16" s="1010"/>
      <c r="H16" s="1478"/>
      <c r="I16" s="1478"/>
      <c r="J16" s="1478"/>
      <c r="K16" s="424"/>
      <c r="L16" s="424"/>
    </row>
    <row r="17" spans="1:12" s="356" customFormat="1" ht="15.75" thickTop="1" x14ac:dyDescent="0.2">
      <c r="A17" s="3099" t="s">
        <v>846</v>
      </c>
      <c r="B17" s="3100"/>
      <c r="C17" s="352">
        <f>'Odbor celkem'!C296</f>
        <v>8083</v>
      </c>
      <c r="D17" s="352">
        <f>'Odbor celkem'!D296</f>
        <v>8134</v>
      </c>
      <c r="E17" s="352">
        <f>'Odbor celkem'!E296</f>
        <v>572657</v>
      </c>
      <c r="F17" s="368">
        <f>(E17/D17)*100</f>
        <v>7040.2876813375951</v>
      </c>
      <c r="G17" s="1011"/>
      <c r="H17" s="1479"/>
      <c r="I17" s="1479"/>
      <c r="J17" s="1479"/>
    </row>
    <row r="18" spans="1:12" s="356" customFormat="1" ht="33.75" customHeight="1" thickBot="1" x14ac:dyDescent="0.3">
      <c r="A18" s="3091" t="s">
        <v>96</v>
      </c>
      <c r="B18" s="3090"/>
      <c r="C18" s="490">
        <f>C16-C17</f>
        <v>4280605</v>
      </c>
      <c r="D18" s="490">
        <f>D16-D17</f>
        <v>11942534</v>
      </c>
      <c r="E18" s="490">
        <f>E16-E17</f>
        <v>11299968</v>
      </c>
      <c r="F18" s="491">
        <f>(E18/D18)*100</f>
        <v>94.619517097460232</v>
      </c>
      <c r="G18" s="1012"/>
      <c r="H18" s="1479"/>
      <c r="I18" s="1479"/>
      <c r="J18" s="1479"/>
      <c r="K18" s="1479"/>
    </row>
    <row r="19" spans="1:12" ht="22.5" customHeight="1" thickTop="1" x14ac:dyDescent="0.2">
      <c r="B19" s="67"/>
      <c r="C19" s="494"/>
      <c r="D19" s="495"/>
      <c r="E19" s="495"/>
      <c r="F19" s="496"/>
      <c r="G19" s="185"/>
      <c r="J19" s="1476"/>
      <c r="K19" s="424"/>
      <c r="L19" s="424"/>
    </row>
    <row r="20" spans="1:12" x14ac:dyDescent="0.2">
      <c r="B20" s="7"/>
      <c r="C20" s="497"/>
      <c r="D20" s="497"/>
      <c r="E20" s="497"/>
      <c r="F20" s="7"/>
      <c r="G20" s="7"/>
    </row>
    <row r="21" spans="1:12" x14ac:dyDescent="0.2">
      <c r="B21" s="7"/>
      <c r="C21" s="15"/>
      <c r="D21" s="15"/>
      <c r="E21" s="15"/>
      <c r="F21" s="7"/>
      <c r="G21" s="7"/>
    </row>
    <row r="22" spans="1:12" x14ac:dyDescent="0.2">
      <c r="A22" s="1662"/>
      <c r="B22" s="1663"/>
      <c r="C22" s="1664"/>
      <c r="D22" s="1664"/>
      <c r="E22" s="1664"/>
      <c r="F22" s="1663"/>
      <c r="G22" s="7"/>
    </row>
    <row r="23" spans="1:12" ht="21" customHeight="1" x14ac:dyDescent="0.25">
      <c r="A23" s="1665" t="s">
        <v>48</v>
      </c>
      <c r="B23" s="1662"/>
      <c r="C23" s="1662"/>
      <c r="D23" s="1662"/>
      <c r="E23" s="1662"/>
      <c r="F23" s="1662"/>
    </row>
    <row r="24" spans="1:12" ht="15" thickBot="1" x14ac:dyDescent="0.25">
      <c r="A24" s="1662"/>
      <c r="B24" s="1666"/>
      <c r="C24" s="1667"/>
      <c r="D24" s="1668"/>
      <c r="E24" s="1668"/>
      <c r="F24" s="1528" t="s">
        <v>122</v>
      </c>
      <c r="G24" s="374"/>
    </row>
    <row r="25" spans="1:12" s="477" customFormat="1" ht="18.75" customHeight="1" thickTop="1" thickBot="1" x14ac:dyDescent="0.25">
      <c r="A25" s="3101" t="s">
        <v>812</v>
      </c>
      <c r="B25" s="3102"/>
      <c r="C25" s="1578" t="s">
        <v>416</v>
      </c>
      <c r="D25" s="1578" t="s">
        <v>417</v>
      </c>
      <c r="E25" s="1531" t="s">
        <v>589</v>
      </c>
      <c r="F25" s="1532" t="s">
        <v>590</v>
      </c>
      <c r="G25" s="1007"/>
      <c r="H25" s="1474"/>
      <c r="I25" s="1474"/>
      <c r="J25" s="1474"/>
    </row>
    <row r="26" spans="1:12" s="480" customFormat="1" ht="14.25" thickTop="1" thickBot="1" x14ac:dyDescent="0.25">
      <c r="A26" s="3101">
        <v>1</v>
      </c>
      <c r="B26" s="3102"/>
      <c r="C26" s="1578">
        <v>2</v>
      </c>
      <c r="D26" s="1578">
        <v>3</v>
      </c>
      <c r="E26" s="1578">
        <v>4</v>
      </c>
      <c r="F26" s="1579" t="s">
        <v>49</v>
      </c>
      <c r="G26" s="1008"/>
      <c r="H26" s="1475"/>
      <c r="I26" s="1475"/>
      <c r="J26" s="1475"/>
    </row>
    <row r="27" spans="1:12" s="336" customFormat="1" ht="15.75" thickTop="1" x14ac:dyDescent="0.25">
      <c r="A27" s="3103" t="s">
        <v>39</v>
      </c>
      <c r="B27" s="3104"/>
      <c r="C27" s="1669">
        <f>'Odbor celkem'!C299</f>
        <v>3426778</v>
      </c>
      <c r="D27" s="1669">
        <f>'Odbor celkem'!D299</f>
        <v>10490514</v>
      </c>
      <c r="E27" s="1669">
        <f>'Odbor celkem'!E299</f>
        <v>10724634</v>
      </c>
      <c r="F27" s="1670">
        <f>E27/D27*100</f>
        <v>102.23173049480702</v>
      </c>
      <c r="G27" s="1009"/>
      <c r="H27" s="1472"/>
      <c r="I27" s="1472"/>
      <c r="J27" s="1472"/>
    </row>
    <row r="28" spans="1:12" s="336" customFormat="1" ht="15" x14ac:dyDescent="0.25">
      <c r="A28" s="3092" t="s">
        <v>40</v>
      </c>
      <c r="B28" s="3093"/>
      <c r="C28" s="1671">
        <f>'Odbor celkem'!C300</f>
        <v>861910</v>
      </c>
      <c r="D28" s="1671">
        <f>'Odbor celkem'!D300</f>
        <v>1460154</v>
      </c>
      <c r="E28" s="1671">
        <f>'Odbor celkem'!E300</f>
        <v>1147991</v>
      </c>
      <c r="F28" s="1670">
        <f>E28/D28*100</f>
        <v>78.621227623935553</v>
      </c>
      <c r="G28" s="1009"/>
      <c r="H28" s="1472"/>
      <c r="I28" s="1472"/>
      <c r="J28" s="1472"/>
    </row>
    <row r="29" spans="1:12" ht="18.75" customHeight="1" thickBot="1" x14ac:dyDescent="0.3">
      <c r="A29" s="3107" t="s">
        <v>109</v>
      </c>
      <c r="B29" s="3108"/>
      <c r="C29" s="1672">
        <f>SUM(C27:C28)</f>
        <v>4288688</v>
      </c>
      <c r="D29" s="1672">
        <f>SUM(D27:D28)</f>
        <v>11950668</v>
      </c>
      <c r="E29" s="1672">
        <f>SUM(E27:E28)</f>
        <v>11872625</v>
      </c>
      <c r="F29" s="1673">
        <f>E29/D29*100</f>
        <v>99.346957006922125</v>
      </c>
      <c r="G29" s="1010"/>
      <c r="H29" s="1478"/>
      <c r="I29" s="1478"/>
      <c r="J29" s="1478"/>
      <c r="K29" s="424"/>
      <c r="L29" s="424"/>
    </row>
    <row r="30" spans="1:12" s="356" customFormat="1" ht="15.75" thickTop="1" x14ac:dyDescent="0.2">
      <c r="A30" s="3105" t="s">
        <v>846</v>
      </c>
      <c r="B30" s="3106"/>
      <c r="C30" s="1674">
        <f>'Odbor celkem'!C302</f>
        <v>8083</v>
      </c>
      <c r="D30" s="1674">
        <f>'Odbor celkem'!D302</f>
        <v>8134</v>
      </c>
      <c r="E30" s="1674">
        <f>'Odbor celkem'!E302</f>
        <v>572657</v>
      </c>
      <c r="F30" s="1675">
        <f>(E30/D30)*100</f>
        <v>7040.2876813375951</v>
      </c>
      <c r="G30" s="1011"/>
      <c r="H30" s="1479"/>
      <c r="I30" s="1479"/>
      <c r="J30" s="1479"/>
    </row>
    <row r="31" spans="1:12" s="356" customFormat="1" ht="33.75" customHeight="1" thickBot="1" x14ac:dyDescent="0.3">
      <c r="A31" s="3109" t="s">
        <v>96</v>
      </c>
      <c r="B31" s="3110"/>
      <c r="C31" s="1676">
        <f>C29-C30</f>
        <v>4280605</v>
      </c>
      <c r="D31" s="1676">
        <f>D29-D30</f>
        <v>11942534</v>
      </c>
      <c r="E31" s="1676">
        <f>E29-E30</f>
        <v>11299968</v>
      </c>
      <c r="F31" s="1677">
        <f>(E31/D31)*100</f>
        <v>94.619517097460232</v>
      </c>
      <c r="G31" s="1012"/>
      <c r="H31" s="1479"/>
      <c r="I31" s="1479"/>
      <c r="J31" s="1479"/>
    </row>
    <row r="32" spans="1:12" ht="13.5" thickTop="1" x14ac:dyDescent="0.2">
      <c r="A32" s="1662"/>
      <c r="B32" s="1662"/>
      <c r="C32" s="1662"/>
      <c r="D32" s="1662"/>
      <c r="E32" s="1678"/>
      <c r="F32" s="1662"/>
      <c r="G32" s="1013"/>
    </row>
    <row r="33" spans="1:7" x14ac:dyDescent="0.2">
      <c r="A33" s="3094" t="s">
        <v>41</v>
      </c>
      <c r="B33" s="3094"/>
      <c r="C33" s="3094"/>
      <c r="D33" s="3094"/>
      <c r="E33" s="3094"/>
      <c r="F33" s="3094"/>
      <c r="G33" s="1013"/>
    </row>
    <row r="34" spans="1:7" x14ac:dyDescent="0.2">
      <c r="A34" s="3094"/>
      <c r="B34" s="3094"/>
      <c r="C34" s="3094"/>
      <c r="D34" s="3094"/>
      <c r="E34" s="3094"/>
      <c r="F34" s="3094"/>
      <c r="G34" s="1013"/>
    </row>
    <row r="35" spans="1:7" x14ac:dyDescent="0.2">
      <c r="G35" s="1013"/>
    </row>
    <row r="36" spans="1:7" x14ac:dyDescent="0.2">
      <c r="G36" s="1013"/>
    </row>
    <row r="37" spans="1:7" x14ac:dyDescent="0.2">
      <c r="G37" s="1013"/>
    </row>
    <row r="38" spans="1:7" x14ac:dyDescent="0.2">
      <c r="G38" s="1013"/>
    </row>
  </sheetData>
  <mergeCells count="15">
    <mergeCell ref="A1:G1"/>
    <mergeCell ref="A16:B16"/>
    <mergeCell ref="A18:B18"/>
    <mergeCell ref="A28:B28"/>
    <mergeCell ref="A33:F34"/>
    <mergeCell ref="A8:B8"/>
    <mergeCell ref="A9:B9"/>
    <mergeCell ref="A3:F5"/>
    <mergeCell ref="A17:B17"/>
    <mergeCell ref="A25:B25"/>
    <mergeCell ref="A26:B26"/>
    <mergeCell ref="A27:B27"/>
    <mergeCell ref="A30:B30"/>
    <mergeCell ref="A29:B29"/>
    <mergeCell ref="A31:B3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80" firstPageNumber="18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indexed="33"/>
  </sheetPr>
  <dimension ref="A1:J48"/>
  <sheetViews>
    <sheetView showGridLines="0" zoomScaleNormal="100" workbookViewId="0">
      <selection activeCell="A5" sqref="A5"/>
    </sheetView>
  </sheetViews>
  <sheetFormatPr defaultColWidth="9.140625" defaultRowHeight="12.75" x14ac:dyDescent="0.2"/>
  <cols>
    <col min="1" max="1" width="6.140625" style="1" customWidth="1"/>
    <col min="2" max="2" width="5.42578125" style="119" customWidth="1"/>
    <col min="3" max="3" width="6.7109375" style="144" customWidth="1"/>
    <col min="4" max="4" width="47.85546875" style="119" customWidth="1"/>
    <col min="5" max="5" width="12.140625" style="120" customWidth="1"/>
    <col min="6" max="6" width="12.7109375" style="120" customWidth="1"/>
    <col min="7" max="7" width="11.5703125" style="120" customWidth="1"/>
    <col min="8" max="8" width="8.7109375" style="199" customWidth="1"/>
    <col min="9" max="10" width="9.140625" style="120"/>
    <col min="11" max="16384" width="9.140625" style="119"/>
  </cols>
  <sheetData>
    <row r="1" spans="1:10" ht="18.75" thickBot="1" x14ac:dyDescent="0.3">
      <c r="A1" s="2" t="s">
        <v>97</v>
      </c>
      <c r="B1" s="26"/>
      <c r="C1" s="139"/>
      <c r="D1" s="9"/>
      <c r="E1" s="150"/>
      <c r="F1" s="11" t="s">
        <v>98</v>
      </c>
      <c r="I1" s="18"/>
    </row>
    <row r="2" spans="1:10" ht="12.75" customHeight="1" x14ac:dyDescent="0.25">
      <c r="A2" s="6"/>
      <c r="B2" s="28"/>
      <c r="C2" s="140"/>
      <c r="D2" s="10"/>
      <c r="E2" s="135"/>
      <c r="F2" s="135"/>
      <c r="G2" s="16"/>
      <c r="H2" s="191"/>
      <c r="I2" s="18"/>
    </row>
    <row r="3" spans="1:10" ht="12.75" customHeight="1" x14ac:dyDescent="0.25">
      <c r="A3" s="67" t="s">
        <v>259</v>
      </c>
      <c r="B3" s="28"/>
      <c r="C3" s="141" t="s">
        <v>152</v>
      </c>
      <c r="D3" s="14"/>
      <c r="E3" s="135"/>
      <c r="F3" s="16"/>
      <c r="G3" s="17"/>
      <c r="H3" s="192"/>
      <c r="I3" s="119"/>
      <c r="J3" s="119"/>
    </row>
    <row r="4" spans="1:10" ht="12.75" customHeight="1" x14ac:dyDescent="0.25">
      <c r="A4" s="6"/>
      <c r="B4" s="28"/>
      <c r="C4" s="141" t="s">
        <v>153</v>
      </c>
      <c r="D4" s="133"/>
      <c r="E4" s="136"/>
      <c r="F4" s="16"/>
      <c r="G4" s="17"/>
      <c r="H4" s="192"/>
      <c r="I4" s="119"/>
      <c r="J4" s="119"/>
    </row>
    <row r="5" spans="1:10" ht="12.75" customHeight="1" x14ac:dyDescent="0.25">
      <c r="A5" s="6"/>
      <c r="B5" s="28"/>
      <c r="C5" s="140"/>
      <c r="D5" s="10"/>
      <c r="E5" s="135"/>
      <c r="F5" s="135"/>
      <c r="G5" s="16"/>
      <c r="H5" s="191"/>
      <c r="I5" s="18"/>
    </row>
    <row r="6" spans="1:10" ht="18" x14ac:dyDescent="0.25">
      <c r="A6" s="33" t="s">
        <v>591</v>
      </c>
      <c r="B6" s="28"/>
      <c r="C6" s="140"/>
      <c r="D6" s="10"/>
      <c r="E6" s="135"/>
      <c r="F6" s="135"/>
      <c r="G6" s="16"/>
      <c r="H6" s="191"/>
      <c r="I6" s="18"/>
    </row>
    <row r="7" spans="1:10" ht="13.5" thickBot="1" x14ac:dyDescent="0.25">
      <c r="A7" s="25"/>
      <c r="B7" s="25"/>
      <c r="C7" s="142"/>
      <c r="D7" s="3"/>
      <c r="G7" s="138"/>
      <c r="H7" s="199" t="s">
        <v>122</v>
      </c>
    </row>
    <row r="8" spans="1:10" s="24" customFormat="1" ht="20.25" customHeight="1" thickTop="1" thickBot="1" x14ac:dyDescent="0.25">
      <c r="A8" s="21" t="s">
        <v>123</v>
      </c>
      <c r="B8" s="22" t="s">
        <v>124</v>
      </c>
      <c r="C8" s="170" t="s">
        <v>474</v>
      </c>
      <c r="D8" s="46" t="s">
        <v>125</v>
      </c>
      <c r="E8" s="46" t="s">
        <v>126</v>
      </c>
      <c r="F8" s="46" t="s">
        <v>588</v>
      </c>
      <c r="G8" s="46" t="s">
        <v>589</v>
      </c>
      <c r="H8" s="194" t="s">
        <v>590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1"/>
      <c r="D9" s="127" t="s">
        <v>594</v>
      </c>
      <c r="E9" s="29"/>
      <c r="F9" s="146">
        <v>4</v>
      </c>
      <c r="G9" s="147">
        <v>3</v>
      </c>
      <c r="H9" s="187">
        <f>(G9/F9)*100</f>
        <v>75</v>
      </c>
    </row>
    <row r="10" spans="1:10" ht="18" x14ac:dyDescent="0.25">
      <c r="A10" s="34"/>
      <c r="B10" s="19"/>
      <c r="C10" s="121"/>
      <c r="D10" s="83" t="s">
        <v>276</v>
      </c>
      <c r="E10" s="29"/>
      <c r="F10" s="129"/>
      <c r="G10" s="148"/>
      <c r="H10" s="187"/>
    </row>
    <row r="11" spans="1:10" ht="15.75" thickBot="1" x14ac:dyDescent="0.3">
      <c r="A11" s="49"/>
      <c r="B11" s="20"/>
      <c r="C11" s="126"/>
      <c r="D11" s="32" t="s">
        <v>99</v>
      </c>
      <c r="E11" s="30"/>
      <c r="F11" s="96">
        <v>4</v>
      </c>
      <c r="G11" s="149"/>
      <c r="H11" s="190"/>
    </row>
    <row r="12" spans="1:10" s="8" customFormat="1" ht="35.25" customHeight="1" thickTop="1" thickBot="1" x14ac:dyDescent="0.3">
      <c r="A12" s="35" t="s">
        <v>170</v>
      </c>
      <c r="B12" s="51"/>
      <c r="C12" s="143"/>
      <c r="D12" s="36"/>
      <c r="E12" s="37">
        <v>0</v>
      </c>
      <c r="F12" s="37">
        <v>4</v>
      </c>
      <c r="G12" s="37">
        <v>3</v>
      </c>
      <c r="H12" s="188">
        <f>(G12/F12)*100</f>
        <v>75</v>
      </c>
    </row>
    <row r="13" spans="1:10" ht="13.5" thickTop="1" x14ac:dyDescent="0.2">
      <c r="A13" s="25"/>
      <c r="B13" s="27"/>
      <c r="I13" s="151"/>
      <c r="J13" s="119"/>
    </row>
    <row r="14" spans="1:10" x14ac:dyDescent="0.2">
      <c r="A14" s="25"/>
      <c r="B14" s="27"/>
      <c r="I14" s="151"/>
      <c r="J14" s="119"/>
    </row>
    <row r="15" spans="1:10" ht="15.75" x14ac:dyDescent="0.25">
      <c r="A15" s="159" t="s">
        <v>720</v>
      </c>
      <c r="B15" s="27"/>
      <c r="I15" s="151"/>
      <c r="J15" s="119"/>
    </row>
    <row r="16" spans="1:10" x14ac:dyDescent="0.2">
      <c r="A16" s="25"/>
      <c r="B16" s="27"/>
      <c r="I16" s="151"/>
      <c r="J16" s="119"/>
    </row>
    <row r="17" spans="1:10" customFormat="1" ht="13.5" thickBot="1" x14ac:dyDescent="0.25">
      <c r="A17" s="70" t="s">
        <v>100</v>
      </c>
      <c r="B17" s="1"/>
      <c r="D17" s="144"/>
      <c r="F17" s="12"/>
      <c r="G17" s="12"/>
      <c r="H17" s="112" t="s">
        <v>122</v>
      </c>
      <c r="I17" s="12"/>
    </row>
    <row r="18" spans="1:10" s="24" customFormat="1" ht="20.25" customHeight="1" thickTop="1" thickBot="1" x14ac:dyDescent="0.25">
      <c r="A18" s="21" t="s">
        <v>123</v>
      </c>
      <c r="B18" s="22" t="s">
        <v>124</v>
      </c>
      <c r="C18" s="170" t="s">
        <v>474</v>
      </c>
      <c r="D18" s="46" t="s">
        <v>125</v>
      </c>
      <c r="E18" s="46" t="s">
        <v>126</v>
      </c>
      <c r="F18" s="46" t="s">
        <v>588</v>
      </c>
      <c r="G18" s="46" t="s">
        <v>589</v>
      </c>
      <c r="H18" s="194" t="s">
        <v>590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1"/>
      <c r="D19" s="127" t="s">
        <v>101</v>
      </c>
      <c r="E19" s="29"/>
      <c r="F19" s="61">
        <v>346</v>
      </c>
      <c r="G19" s="59">
        <v>346</v>
      </c>
      <c r="H19" s="187">
        <f>(G19/F19)*100</f>
        <v>100</v>
      </c>
    </row>
    <row r="20" spans="1:10" ht="15" x14ac:dyDescent="0.25">
      <c r="A20" s="34"/>
      <c r="B20" s="19"/>
      <c r="C20" s="121"/>
      <c r="D20" s="83" t="s">
        <v>276</v>
      </c>
      <c r="E20" s="29"/>
      <c r="F20" s="124"/>
      <c r="G20" s="174"/>
      <c r="H20" s="187"/>
    </row>
    <row r="21" spans="1:10" ht="15.75" thickBot="1" x14ac:dyDescent="0.3">
      <c r="A21" s="49"/>
      <c r="B21" s="20"/>
      <c r="C21" s="126"/>
      <c r="D21" s="85" t="s">
        <v>102</v>
      </c>
      <c r="E21" s="30"/>
      <c r="F21" s="175">
        <v>346</v>
      </c>
      <c r="G21" s="176"/>
      <c r="H21" s="186"/>
    </row>
    <row r="22" spans="1:10" s="8" customFormat="1" ht="35.25" customHeight="1" thickTop="1" thickBot="1" x14ac:dyDescent="0.3">
      <c r="A22" s="35" t="s">
        <v>103</v>
      </c>
      <c r="B22" s="51"/>
      <c r="C22" s="143"/>
      <c r="D22" s="36"/>
      <c r="E22" s="37">
        <v>0</v>
      </c>
      <c r="F22" s="37">
        <v>346</v>
      </c>
      <c r="G22" s="37">
        <v>346</v>
      </c>
      <c r="H22" s="188">
        <f>(G22/F22)*100</f>
        <v>100</v>
      </c>
    </row>
    <row r="23" spans="1:10" ht="13.5" thickTop="1" x14ac:dyDescent="0.2">
      <c r="A23" s="25"/>
      <c r="B23" s="27"/>
      <c r="I23" s="151"/>
      <c r="J23" s="119"/>
    </row>
    <row r="24" spans="1:10" x14ac:dyDescent="0.2">
      <c r="A24" s="25"/>
      <c r="B24" s="27"/>
      <c r="I24" s="151"/>
      <c r="J24" s="119"/>
    </row>
    <row r="25" spans="1:10" customFormat="1" ht="13.5" thickBot="1" x14ac:dyDescent="0.25">
      <c r="A25" s="70" t="s">
        <v>619</v>
      </c>
      <c r="B25" s="1"/>
      <c r="D25" s="144"/>
      <c r="F25" s="12"/>
      <c r="G25" s="12"/>
      <c r="H25" s="112" t="s">
        <v>122</v>
      </c>
      <c r="I25" s="12"/>
    </row>
    <row r="26" spans="1:10" s="24" customFormat="1" ht="20.25" customHeight="1" thickTop="1" thickBot="1" x14ac:dyDescent="0.25">
      <c r="A26" s="21" t="s">
        <v>123</v>
      </c>
      <c r="B26" s="22" t="s">
        <v>124</v>
      </c>
      <c r="C26" s="170" t="s">
        <v>474</v>
      </c>
      <c r="D26" s="46" t="s">
        <v>125</v>
      </c>
      <c r="E26" s="46" t="s">
        <v>126</v>
      </c>
      <c r="F26" s="46" t="s">
        <v>588</v>
      </c>
      <c r="G26" s="46" t="s">
        <v>589</v>
      </c>
      <c r="H26" s="194" t="s">
        <v>590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1"/>
      <c r="D27" s="127" t="s">
        <v>568</v>
      </c>
      <c r="E27" s="29"/>
      <c r="F27" s="61">
        <v>251</v>
      </c>
      <c r="G27" s="59">
        <v>251</v>
      </c>
      <c r="H27" s="187">
        <f>(G27/F27)*100</f>
        <v>100</v>
      </c>
    </row>
    <row r="28" spans="1:10" ht="15" x14ac:dyDescent="0.25">
      <c r="A28" s="34"/>
      <c r="B28" s="19"/>
      <c r="C28" s="121"/>
      <c r="D28" s="83" t="s">
        <v>276</v>
      </c>
      <c r="E28" s="29"/>
      <c r="F28" s="124"/>
      <c r="G28" s="174"/>
      <c r="H28" s="187"/>
    </row>
    <row r="29" spans="1:10" ht="15.75" thickBot="1" x14ac:dyDescent="0.3">
      <c r="A29" s="49"/>
      <c r="B29" s="20"/>
      <c r="C29" s="126">
        <v>4</v>
      </c>
      <c r="D29" s="85" t="s">
        <v>620</v>
      </c>
      <c r="E29" s="30"/>
      <c r="F29" s="175">
        <v>251</v>
      </c>
      <c r="G29" s="176">
        <v>251</v>
      </c>
      <c r="H29" s="186">
        <f>(G29/F29)*100</f>
        <v>100</v>
      </c>
    </row>
    <row r="30" spans="1:10" s="8" customFormat="1" ht="35.25" customHeight="1" thickTop="1" thickBot="1" x14ac:dyDescent="0.3">
      <c r="A30" s="35" t="s">
        <v>721</v>
      </c>
      <c r="B30" s="51"/>
      <c r="C30" s="143"/>
      <c r="D30" s="36"/>
      <c r="E30" s="37">
        <v>0</v>
      </c>
      <c r="F30" s="37">
        <v>251</v>
      </c>
      <c r="G30" s="37">
        <v>251</v>
      </c>
      <c r="H30" s="188">
        <f>(G30/F30)*100</f>
        <v>100</v>
      </c>
    </row>
    <row r="31" spans="1:10" ht="13.5" thickTop="1" x14ac:dyDescent="0.2">
      <c r="A31" s="25"/>
      <c r="B31" s="27"/>
      <c r="I31" s="151"/>
      <c r="J31" s="119"/>
    </row>
    <row r="32" spans="1:10" x14ac:dyDescent="0.2">
      <c r="A32" s="25"/>
      <c r="B32" s="27"/>
      <c r="I32" s="151"/>
      <c r="J32" s="119"/>
    </row>
    <row r="33" spans="1:10" customFormat="1" ht="13.5" thickBot="1" x14ac:dyDescent="0.25">
      <c r="A33" s="70" t="s">
        <v>718</v>
      </c>
      <c r="B33" s="1"/>
      <c r="D33" s="144"/>
      <c r="F33" s="12"/>
      <c r="G33" s="12"/>
      <c r="H33" s="112" t="s">
        <v>122</v>
      </c>
      <c r="I33" s="12"/>
    </row>
    <row r="34" spans="1:10" s="24" customFormat="1" ht="20.25" customHeight="1" thickTop="1" thickBot="1" x14ac:dyDescent="0.25">
      <c r="A34" s="21" t="s">
        <v>123</v>
      </c>
      <c r="B34" s="22" t="s">
        <v>124</v>
      </c>
      <c r="C34" s="170" t="s">
        <v>474</v>
      </c>
      <c r="D34" s="46" t="s">
        <v>125</v>
      </c>
      <c r="E34" s="46" t="s">
        <v>126</v>
      </c>
      <c r="F34" s="46" t="s">
        <v>588</v>
      </c>
      <c r="G34" s="46" t="s">
        <v>589</v>
      </c>
      <c r="H34" s="194" t="s">
        <v>590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1"/>
      <c r="D35" s="127" t="s">
        <v>400</v>
      </c>
      <c r="E35" s="29"/>
      <c r="F35" s="146">
        <v>123</v>
      </c>
      <c r="G35" s="147">
        <v>123</v>
      </c>
      <c r="H35" s="187">
        <f>(G35/F35)*100</f>
        <v>100</v>
      </c>
    </row>
    <row r="36" spans="1:10" ht="18" x14ac:dyDescent="0.25">
      <c r="A36" s="34"/>
      <c r="B36" s="19"/>
      <c r="C36" s="121"/>
      <c r="D36" s="83" t="s">
        <v>276</v>
      </c>
      <c r="E36" s="29"/>
      <c r="F36" s="129"/>
      <c r="G36" s="148"/>
      <c r="H36" s="187"/>
    </row>
    <row r="37" spans="1:10" ht="15.75" thickBot="1" x14ac:dyDescent="0.3">
      <c r="A37" s="49"/>
      <c r="B37" s="20"/>
      <c r="C37" s="126"/>
      <c r="D37" s="85" t="s">
        <v>719</v>
      </c>
      <c r="E37" s="30"/>
      <c r="F37" s="96">
        <v>123</v>
      </c>
      <c r="G37" s="149"/>
      <c r="H37" s="190"/>
    </row>
    <row r="38" spans="1:10" s="8" customFormat="1" ht="35.25" customHeight="1" thickTop="1" thickBot="1" x14ac:dyDescent="0.3">
      <c r="A38" s="35" t="s">
        <v>103</v>
      </c>
      <c r="B38" s="51"/>
      <c r="C38" s="143"/>
      <c r="D38" s="36"/>
      <c r="E38" s="37">
        <v>0</v>
      </c>
      <c r="F38" s="37">
        <v>123</v>
      </c>
      <c r="G38" s="37">
        <v>123</v>
      </c>
      <c r="H38" s="188">
        <f>(G38/F38)*100</f>
        <v>100</v>
      </c>
    </row>
    <row r="39" spans="1:10" ht="13.5" thickTop="1" x14ac:dyDescent="0.2">
      <c r="A39" s="25"/>
      <c r="B39" s="27"/>
      <c r="I39" s="151"/>
      <c r="J39" s="119"/>
    </row>
    <row r="40" spans="1:10" s="98" customFormat="1" ht="15.75" x14ac:dyDescent="0.25">
      <c r="A40" s="100" t="s">
        <v>105</v>
      </c>
      <c r="B40" s="101"/>
      <c r="C40" s="102"/>
      <c r="D40" s="103"/>
      <c r="E40" s="99"/>
      <c r="F40" s="99">
        <f>SUM(F12)</f>
        <v>4</v>
      </c>
      <c r="G40" s="99">
        <f>SUM(G12)</f>
        <v>3</v>
      </c>
      <c r="H40" s="206">
        <f>G40/F40*100</f>
        <v>75</v>
      </c>
    </row>
    <row r="41" spans="1:10" s="98" customFormat="1" ht="15.75" x14ac:dyDescent="0.25">
      <c r="A41" s="100" t="s">
        <v>722</v>
      </c>
      <c r="B41" s="100"/>
      <c r="C41" s="104"/>
      <c r="D41" s="105"/>
      <c r="E41" s="99"/>
      <c r="F41" s="99">
        <f>SUM(F30)</f>
        <v>251</v>
      </c>
      <c r="G41" s="99">
        <f>SUM(G30)</f>
        <v>251</v>
      </c>
      <c r="H41" s="206">
        <f>G41/F41*100</f>
        <v>100</v>
      </c>
    </row>
    <row r="42" spans="1:10" s="98" customFormat="1" ht="15.75" x14ac:dyDescent="0.25">
      <c r="A42" s="100" t="s">
        <v>723</v>
      </c>
      <c r="B42" s="100"/>
      <c r="C42" s="104"/>
      <c r="D42" s="105"/>
      <c r="E42" s="99"/>
      <c r="F42" s="99">
        <f>SUM(F22,F38)</f>
        <v>469</v>
      </c>
      <c r="G42" s="99">
        <f>SUM(G22,G38)</f>
        <v>469</v>
      </c>
      <c r="H42" s="206">
        <f>G42/F42*100</f>
        <v>100</v>
      </c>
    </row>
    <row r="43" spans="1:10" x14ac:dyDescent="0.2">
      <c r="A43" s="25"/>
      <c r="B43" s="27"/>
      <c r="I43" s="151"/>
      <c r="J43" s="119"/>
    </row>
    <row r="44" spans="1:10" x14ac:dyDescent="0.2">
      <c r="A44" s="25"/>
      <c r="B44" s="27"/>
      <c r="I44" s="151"/>
      <c r="J44" s="119"/>
    </row>
    <row r="45" spans="1:10" x14ac:dyDescent="0.2">
      <c r="A45" s="25"/>
      <c r="B45" s="27"/>
      <c r="I45" s="151"/>
      <c r="J45" s="119"/>
    </row>
    <row r="46" spans="1:10" x14ac:dyDescent="0.2">
      <c r="A46" s="25"/>
      <c r="B46" s="27"/>
      <c r="I46" s="151"/>
      <c r="J46" s="119"/>
    </row>
    <row r="47" spans="1:10" s="58" customFormat="1" ht="47.25" customHeight="1" thickBot="1" x14ac:dyDescent="0.4">
      <c r="A47" s="3155" t="s">
        <v>483</v>
      </c>
      <c r="B47" s="3156"/>
      <c r="C47" s="3156"/>
      <c r="D47" s="3156"/>
      <c r="E47" s="44">
        <v>0</v>
      </c>
      <c r="F47" s="44">
        <f>SUM(F40,F41,F42)</f>
        <v>724</v>
      </c>
      <c r="G47" s="44">
        <f>SUM(G40,G41,G42)</f>
        <v>723</v>
      </c>
      <c r="H47" s="189">
        <f>(G47/F47)*100</f>
        <v>99.861878453038671</v>
      </c>
      <c r="I47" s="114"/>
    </row>
    <row r="48" spans="1:10" s="4" customFormat="1" ht="13.5" thickTop="1" x14ac:dyDescent="0.2">
      <c r="A48" s="1"/>
      <c r="B48" s="1"/>
      <c r="C48" s="145"/>
      <c r="E48" s="53"/>
      <c r="F48" s="56"/>
      <c r="G48" s="13"/>
      <c r="H48" s="202"/>
      <c r="I48" s="53"/>
      <c r="J48" s="53"/>
    </row>
  </sheetData>
  <mergeCells count="1">
    <mergeCell ref="A47:D47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5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CCFFFF"/>
  </sheetPr>
  <dimension ref="A1:R194"/>
  <sheetViews>
    <sheetView showGridLines="0" view="pageBreakPreview" zoomScaleNormal="100" zoomScaleSheetLayoutView="100" workbookViewId="0">
      <selection activeCell="B5" sqref="B5"/>
    </sheetView>
  </sheetViews>
  <sheetFormatPr defaultColWidth="9.140625" defaultRowHeight="12.75" x14ac:dyDescent="0.2"/>
  <cols>
    <col min="1" max="1" width="4.7109375" style="594" customWidth="1"/>
    <col min="2" max="2" width="4.7109375" style="766" customWidth="1"/>
    <col min="3" max="3" width="9.5703125" style="767" customWidth="1"/>
    <col min="4" max="4" width="48.42578125" style="500" customWidth="1"/>
    <col min="5" max="5" width="14.42578125" style="463" customWidth="1"/>
    <col min="6" max="6" width="14.5703125" style="463" customWidth="1"/>
    <col min="7" max="7" width="13.5703125" style="463" customWidth="1"/>
    <col min="8" max="8" width="8.5703125" style="606" customWidth="1"/>
    <col min="9" max="9" width="9.140625" style="463"/>
    <col min="10" max="10" width="17.42578125" style="463" customWidth="1"/>
    <col min="11" max="11" width="19" style="500" customWidth="1"/>
    <col min="12" max="12" width="17.85546875" style="500" bestFit="1" customWidth="1"/>
    <col min="13" max="16384" width="9.140625" style="500"/>
  </cols>
  <sheetData>
    <row r="1" spans="1:10" ht="18.75" thickBot="1" x14ac:dyDescent="0.3">
      <c r="A1" s="3159" t="s">
        <v>2008</v>
      </c>
      <c r="B1" s="3160"/>
      <c r="C1" s="3160"/>
      <c r="D1" s="3160"/>
      <c r="E1" s="3160"/>
      <c r="F1" s="448" t="s">
        <v>250</v>
      </c>
      <c r="I1" s="17"/>
    </row>
    <row r="2" spans="1:10" ht="12.75" customHeight="1" x14ac:dyDescent="0.25">
      <c r="A2" s="6"/>
      <c r="B2" s="28"/>
      <c r="C2" s="140"/>
      <c r="D2" s="10"/>
      <c r="E2" s="135"/>
      <c r="F2" s="135"/>
      <c r="G2" s="16"/>
      <c r="H2" s="191"/>
      <c r="I2" s="17"/>
    </row>
    <row r="3" spans="1:10" ht="12.75" customHeight="1" x14ac:dyDescent="0.25">
      <c r="A3" s="67" t="s">
        <v>259</v>
      </c>
      <c r="B3" s="28"/>
      <c r="C3" s="1216" t="s">
        <v>1181</v>
      </c>
      <c r="D3" s="579"/>
      <c r="E3" s="135"/>
      <c r="F3" s="16"/>
      <c r="G3" s="17"/>
      <c r="H3" s="191"/>
      <c r="I3" s="500"/>
      <c r="J3" s="500"/>
    </row>
    <row r="4" spans="1:10" ht="12.75" customHeight="1" x14ac:dyDescent="0.25">
      <c r="A4" s="6"/>
      <c r="B4" s="28"/>
      <c r="C4" s="1215" t="s">
        <v>989</v>
      </c>
      <c r="D4" s="1213"/>
      <c r="E4" s="136"/>
      <c r="F4" s="16"/>
      <c r="G4" s="17"/>
      <c r="H4" s="191"/>
      <c r="I4" s="500"/>
      <c r="J4" s="500"/>
    </row>
    <row r="5" spans="1:10" ht="12.75" customHeight="1" x14ac:dyDescent="0.25">
      <c r="A5" s="6"/>
      <c r="B5" s="28"/>
      <c r="C5" s="140"/>
      <c r="D5" s="10"/>
      <c r="E5" s="135"/>
      <c r="F5" s="135"/>
      <c r="G5" s="16"/>
      <c r="H5" s="191"/>
      <c r="I5" s="17"/>
    </row>
    <row r="6" spans="1:10" ht="15.75" customHeight="1" x14ac:dyDescent="0.25">
      <c r="A6" s="33" t="s">
        <v>591</v>
      </c>
      <c r="B6" s="28"/>
      <c r="C6" s="140"/>
      <c r="D6" s="10"/>
      <c r="E6" s="135"/>
      <c r="F6" s="135"/>
      <c r="G6" s="16"/>
      <c r="I6" s="17"/>
    </row>
    <row r="7" spans="1:10" ht="13.5" thickBot="1" x14ac:dyDescent="0.25">
      <c r="A7" s="580"/>
      <c r="B7" s="580"/>
      <c r="C7" s="616"/>
      <c r="D7" s="581"/>
      <c r="G7" s="759"/>
      <c r="H7" s="606" t="s">
        <v>122</v>
      </c>
    </row>
    <row r="8" spans="1:10" s="106" customFormat="1" ht="20.25" customHeight="1" thickTop="1" thickBot="1" x14ac:dyDescent="0.25">
      <c r="A8" s="582" t="s">
        <v>123</v>
      </c>
      <c r="B8" s="583" t="s">
        <v>124</v>
      </c>
      <c r="C8" s="611" t="s">
        <v>474</v>
      </c>
      <c r="D8" s="585" t="s">
        <v>125</v>
      </c>
      <c r="E8" s="585" t="s">
        <v>416</v>
      </c>
      <c r="F8" s="585" t="s">
        <v>417</v>
      </c>
      <c r="G8" s="585" t="s">
        <v>589</v>
      </c>
      <c r="H8" s="586" t="s">
        <v>590</v>
      </c>
      <c r="I8" s="734"/>
      <c r="J8" s="734"/>
    </row>
    <row r="9" spans="1:10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10" s="375" customFormat="1" ht="15.75" thickTop="1" x14ac:dyDescent="0.25">
      <c r="A10" s="220">
        <v>2141</v>
      </c>
      <c r="B10" s="95">
        <v>5169</v>
      </c>
      <c r="C10" s="872"/>
      <c r="D10" s="896" t="s">
        <v>568</v>
      </c>
      <c r="E10" s="60">
        <v>250</v>
      </c>
      <c r="F10" s="60">
        <v>250</v>
      </c>
      <c r="G10" s="60">
        <v>150</v>
      </c>
      <c r="H10" s="863">
        <f t="shared" ref="H10" si="0">(G10/F10)*100</f>
        <v>60</v>
      </c>
      <c r="I10" s="106"/>
    </row>
    <row r="11" spans="1:10" s="885" customFormat="1" ht="13.5" customHeight="1" x14ac:dyDescent="0.25">
      <c r="A11" s="220">
        <v>3319</v>
      </c>
      <c r="B11" s="95">
        <v>5166</v>
      </c>
      <c r="C11" s="893"/>
      <c r="D11" s="896" t="s">
        <v>405</v>
      </c>
      <c r="E11" s="123"/>
      <c r="F11" s="309">
        <v>25</v>
      </c>
      <c r="G11" s="311">
        <v>0</v>
      </c>
      <c r="H11" s="209">
        <f t="shared" ref="H11:H14" si="1">(G11/F11)*100</f>
        <v>0</v>
      </c>
    </row>
    <row r="12" spans="1:10" s="427" customFormat="1" ht="13.5" customHeight="1" x14ac:dyDescent="0.25">
      <c r="A12" s="1786">
        <v>3319</v>
      </c>
      <c r="B12" s="511">
        <v>5169</v>
      </c>
      <c r="C12" s="2470"/>
      <c r="D12" s="896" t="s">
        <v>568</v>
      </c>
      <c r="E12" s="312"/>
      <c r="F12" s="309">
        <v>25</v>
      </c>
      <c r="G12" s="311">
        <v>0</v>
      </c>
      <c r="H12" s="1780">
        <f t="shared" si="1"/>
        <v>0</v>
      </c>
    </row>
    <row r="13" spans="1:10" s="885" customFormat="1" ht="13.5" customHeight="1" x14ac:dyDescent="0.25">
      <c r="A13" s="220">
        <v>3635</v>
      </c>
      <c r="B13" s="95">
        <v>5166</v>
      </c>
      <c r="C13" s="872"/>
      <c r="D13" s="896" t="s">
        <v>405</v>
      </c>
      <c r="E13" s="60"/>
      <c r="F13" s="309">
        <v>200</v>
      </c>
      <c r="G13" s="311">
        <v>101</v>
      </c>
      <c r="H13" s="209">
        <f t="shared" si="1"/>
        <v>50.5</v>
      </c>
    </row>
    <row r="14" spans="1:10" s="885" customFormat="1" ht="13.5" customHeight="1" x14ac:dyDescent="0.25">
      <c r="A14" s="220">
        <v>3635</v>
      </c>
      <c r="B14" s="95">
        <v>5168</v>
      </c>
      <c r="C14" s="872"/>
      <c r="D14" s="3127" t="s">
        <v>1037</v>
      </c>
      <c r="E14" s="60">
        <v>565</v>
      </c>
      <c r="F14" s="309">
        <v>565</v>
      </c>
      <c r="G14" s="311">
        <v>327</v>
      </c>
      <c r="H14" s="209">
        <f t="shared" si="1"/>
        <v>57.876106194690266</v>
      </c>
    </row>
    <row r="15" spans="1:10" s="885" customFormat="1" ht="13.5" customHeight="1" x14ac:dyDescent="0.25">
      <c r="A15" s="220"/>
      <c r="B15" s="95"/>
      <c r="C15" s="872"/>
      <c r="D15" s="3158"/>
      <c r="E15" s="60"/>
      <c r="F15" s="309"/>
      <c r="G15" s="311"/>
      <c r="H15" s="209"/>
    </row>
    <row r="16" spans="1:10" s="847" customFormat="1" ht="15" x14ac:dyDescent="0.25">
      <c r="A16" s="50">
        <v>3635</v>
      </c>
      <c r="B16" s="19">
        <v>5169</v>
      </c>
      <c r="C16" s="891"/>
      <c r="D16" s="896" t="s">
        <v>568</v>
      </c>
      <c r="E16" s="48">
        <v>2700</v>
      </c>
      <c r="F16" s="166">
        <v>2500</v>
      </c>
      <c r="G16" s="311">
        <v>1575</v>
      </c>
      <c r="H16" s="863">
        <f>(G16/F16)*100</f>
        <v>63</v>
      </c>
    </row>
    <row r="17" spans="1:8" s="847" customFormat="1" ht="15" x14ac:dyDescent="0.25">
      <c r="A17" s="50">
        <v>3635</v>
      </c>
      <c r="B17" s="19">
        <v>5192</v>
      </c>
      <c r="C17" s="891"/>
      <c r="D17" s="896" t="s">
        <v>1042</v>
      </c>
      <c r="E17" s="48">
        <v>220</v>
      </c>
      <c r="F17" s="166">
        <v>220</v>
      </c>
      <c r="G17" s="311">
        <v>182</v>
      </c>
      <c r="H17" s="863">
        <f>(G17/F17)*100</f>
        <v>82.727272727272734</v>
      </c>
    </row>
    <row r="18" spans="1:8" s="847" customFormat="1" ht="15" x14ac:dyDescent="0.25">
      <c r="A18" s="50">
        <v>3636</v>
      </c>
      <c r="B18" s="19">
        <v>5175</v>
      </c>
      <c r="C18" s="891"/>
      <c r="D18" s="1026" t="s">
        <v>447</v>
      </c>
      <c r="E18" s="48">
        <v>137</v>
      </c>
      <c r="F18" s="166">
        <v>137</v>
      </c>
      <c r="G18" s="311">
        <v>118</v>
      </c>
      <c r="H18" s="863">
        <f t="shared" ref="H18:H30" si="2">(G18/F18)*100</f>
        <v>86.131386861313857</v>
      </c>
    </row>
    <row r="19" spans="1:8" s="847" customFormat="1" ht="15" x14ac:dyDescent="0.25">
      <c r="A19" s="50">
        <v>3636</v>
      </c>
      <c r="B19" s="19">
        <v>5229</v>
      </c>
      <c r="C19" s="872"/>
      <c r="D19" s="1027" t="s">
        <v>717</v>
      </c>
      <c r="E19" s="71">
        <f>E20</f>
        <v>750</v>
      </c>
      <c r="F19" s="309">
        <f>F20</f>
        <v>350</v>
      </c>
      <c r="G19" s="311">
        <f>G20</f>
        <v>350</v>
      </c>
      <c r="H19" s="209">
        <f t="shared" si="2"/>
        <v>100</v>
      </c>
    </row>
    <row r="20" spans="1:8" s="847" customFormat="1" ht="14.25" x14ac:dyDescent="0.2">
      <c r="A20" s="50"/>
      <c r="B20" s="19"/>
      <c r="C20" s="631" t="s">
        <v>1376</v>
      </c>
      <c r="D20" s="164" t="s">
        <v>1380</v>
      </c>
      <c r="E20" s="55">
        <v>750</v>
      </c>
      <c r="F20" s="310">
        <v>350</v>
      </c>
      <c r="G20" s="312">
        <v>350</v>
      </c>
      <c r="H20" s="864">
        <f t="shared" si="2"/>
        <v>100</v>
      </c>
    </row>
    <row r="21" spans="1:8" s="847" customFormat="1" ht="15" x14ac:dyDescent="0.25">
      <c r="A21" s="50">
        <v>3636</v>
      </c>
      <c r="B21" s="19">
        <v>5532</v>
      </c>
      <c r="C21" s="872"/>
      <c r="D21" s="1259" t="s">
        <v>1422</v>
      </c>
      <c r="E21" s="55"/>
      <c r="F21" s="309">
        <v>400</v>
      </c>
      <c r="G21" s="311">
        <f>G22</f>
        <v>30</v>
      </c>
      <c r="H21" s="209">
        <f t="shared" si="2"/>
        <v>7.5</v>
      </c>
    </row>
    <row r="22" spans="1:8" s="847" customFormat="1" ht="14.25" x14ac:dyDescent="0.2">
      <c r="A22" s="50"/>
      <c r="B22" s="19"/>
      <c r="C22" s="631" t="s">
        <v>1376</v>
      </c>
      <c r="D22" s="164" t="s">
        <v>1380</v>
      </c>
      <c r="E22" s="55"/>
      <c r="F22" s="310">
        <v>400</v>
      </c>
      <c r="G22" s="312">
        <v>30</v>
      </c>
      <c r="H22" s="864">
        <f t="shared" si="2"/>
        <v>7.5</v>
      </c>
    </row>
    <row r="23" spans="1:8" s="847" customFormat="1" ht="15" x14ac:dyDescent="0.25">
      <c r="A23" s="50">
        <v>3639</v>
      </c>
      <c r="B23" s="19">
        <v>5139</v>
      </c>
      <c r="C23" s="872"/>
      <c r="D23" s="1059" t="s">
        <v>513</v>
      </c>
      <c r="E23" s="71">
        <v>200</v>
      </c>
      <c r="F23" s="309">
        <v>200</v>
      </c>
      <c r="G23" s="311">
        <v>149</v>
      </c>
      <c r="H23" s="209">
        <f t="shared" si="2"/>
        <v>74.5</v>
      </c>
    </row>
    <row r="24" spans="1:8" s="847" customFormat="1" ht="15" x14ac:dyDescent="0.25">
      <c r="A24" s="50">
        <v>3639</v>
      </c>
      <c r="B24" s="19">
        <v>5164</v>
      </c>
      <c r="C24" s="872"/>
      <c r="D24" s="897" t="s">
        <v>131</v>
      </c>
      <c r="E24" s="71">
        <v>195</v>
      </c>
      <c r="F24" s="309">
        <v>195</v>
      </c>
      <c r="G24" s="311">
        <v>119</v>
      </c>
      <c r="H24" s="209">
        <f t="shared" si="2"/>
        <v>61.025641025641029</v>
      </c>
    </row>
    <row r="25" spans="1:8" s="847" customFormat="1" ht="15" x14ac:dyDescent="0.25">
      <c r="A25" s="50">
        <v>3639</v>
      </c>
      <c r="B25" s="19">
        <v>5166</v>
      </c>
      <c r="C25" s="891"/>
      <c r="D25" s="896" t="s">
        <v>405</v>
      </c>
      <c r="E25" s="48">
        <v>1440</v>
      </c>
      <c r="F25" s="166">
        <v>1720</v>
      </c>
      <c r="G25" s="311">
        <v>449</v>
      </c>
      <c r="H25" s="863">
        <f t="shared" si="2"/>
        <v>26.104651162790699</v>
      </c>
    </row>
    <row r="26" spans="1:8" s="847" customFormat="1" ht="15" x14ac:dyDescent="0.25">
      <c r="A26" s="50">
        <v>3639</v>
      </c>
      <c r="B26" s="19">
        <v>5169</v>
      </c>
      <c r="C26" s="891"/>
      <c r="D26" s="896" t="s">
        <v>568</v>
      </c>
      <c r="E26" s="48">
        <v>3730</v>
      </c>
      <c r="F26" s="48">
        <v>2644</v>
      </c>
      <c r="G26" s="48">
        <v>959</v>
      </c>
      <c r="H26" s="863">
        <f t="shared" si="2"/>
        <v>36.270801815431163</v>
      </c>
    </row>
    <row r="27" spans="1:8" s="847" customFormat="1" ht="15" x14ac:dyDescent="0.25">
      <c r="A27" s="50">
        <v>3639</v>
      </c>
      <c r="B27" s="19">
        <v>5179</v>
      </c>
      <c r="C27" s="891"/>
      <c r="D27" s="896" t="s">
        <v>1426</v>
      </c>
      <c r="E27" s="48"/>
      <c r="F27" s="2474">
        <f>F28</f>
        <v>300</v>
      </c>
      <c r="G27" s="48">
        <f>G28</f>
        <v>300</v>
      </c>
      <c r="H27" s="863">
        <f t="shared" si="2"/>
        <v>100</v>
      </c>
    </row>
    <row r="28" spans="1:8" s="847" customFormat="1" ht="15" x14ac:dyDescent="0.25">
      <c r="A28" s="50"/>
      <c r="B28" s="19"/>
      <c r="C28" s="631" t="s">
        <v>1376</v>
      </c>
      <c r="D28" s="164" t="s">
        <v>1380</v>
      </c>
      <c r="E28" s="48"/>
      <c r="F28" s="310">
        <v>300</v>
      </c>
      <c r="G28" s="312">
        <v>300</v>
      </c>
      <c r="H28" s="864">
        <f t="shared" si="2"/>
        <v>100</v>
      </c>
    </row>
    <row r="29" spans="1:8" s="847" customFormat="1" ht="15" x14ac:dyDescent="0.25">
      <c r="A29" s="50">
        <v>3639</v>
      </c>
      <c r="B29" s="19">
        <v>5212</v>
      </c>
      <c r="C29" s="891"/>
      <c r="D29" s="896" t="s">
        <v>740</v>
      </c>
      <c r="E29" s="48"/>
      <c r="F29" s="166">
        <f>F30</f>
        <v>100</v>
      </c>
      <c r="G29" s="311">
        <f>G30</f>
        <v>100</v>
      </c>
      <c r="H29" s="863">
        <f t="shared" si="2"/>
        <v>100</v>
      </c>
    </row>
    <row r="30" spans="1:8" s="847" customFormat="1" ht="14.25" x14ac:dyDescent="0.2">
      <c r="A30" s="50"/>
      <c r="B30" s="19"/>
      <c r="C30" s="631" t="s">
        <v>1378</v>
      </c>
      <c r="D30" s="880" t="s">
        <v>1379</v>
      </c>
      <c r="E30" s="55"/>
      <c r="F30" s="310">
        <v>100</v>
      </c>
      <c r="G30" s="312">
        <v>100</v>
      </c>
      <c r="H30" s="864">
        <f t="shared" si="2"/>
        <v>100</v>
      </c>
    </row>
    <row r="31" spans="1:8" s="847" customFormat="1" ht="15" x14ac:dyDescent="0.25">
      <c r="A31" s="50">
        <v>3639</v>
      </c>
      <c r="B31" s="19">
        <v>5229</v>
      </c>
      <c r="C31" s="893"/>
      <c r="D31" s="1027" t="s">
        <v>717</v>
      </c>
      <c r="E31" s="71">
        <f>E32</f>
        <v>1300</v>
      </c>
      <c r="F31" s="71">
        <f>F32</f>
        <v>1000</v>
      </c>
      <c r="G31" s="71">
        <f>G32</f>
        <v>1000</v>
      </c>
      <c r="H31" s="209">
        <f t="shared" ref="H31:H33" si="3">(G31/F31)*100</f>
        <v>100</v>
      </c>
    </row>
    <row r="32" spans="1:8" s="847" customFormat="1" ht="14.25" x14ac:dyDescent="0.2">
      <c r="A32" s="50"/>
      <c r="B32" s="19"/>
      <c r="C32" s="631" t="s">
        <v>1376</v>
      </c>
      <c r="D32" s="164" t="s">
        <v>1380</v>
      </c>
      <c r="E32" s="55">
        <v>1300</v>
      </c>
      <c r="F32" s="310">
        <v>1000</v>
      </c>
      <c r="G32" s="312">
        <v>1000</v>
      </c>
      <c r="H32" s="864">
        <f t="shared" si="3"/>
        <v>100</v>
      </c>
    </row>
    <row r="33" spans="1:18" s="847" customFormat="1" ht="13.5" customHeight="1" x14ac:dyDescent="0.25">
      <c r="A33" s="50">
        <v>3639</v>
      </c>
      <c r="B33" s="19">
        <v>5321</v>
      </c>
      <c r="C33" s="891"/>
      <c r="D33" s="896" t="s">
        <v>759</v>
      </c>
      <c r="E33" s="48"/>
      <c r="F33" s="48">
        <f>F34</f>
        <v>500</v>
      </c>
      <c r="G33" s="48">
        <f>G34</f>
        <v>500</v>
      </c>
      <c r="H33" s="208">
        <f t="shared" si="3"/>
        <v>100</v>
      </c>
      <c r="J33" s="879"/>
      <c r="R33"/>
    </row>
    <row r="34" spans="1:18" s="847" customFormat="1" ht="14.25" customHeight="1" x14ac:dyDescent="0.2">
      <c r="A34" s="50"/>
      <c r="B34" s="19"/>
      <c r="C34" s="631" t="s">
        <v>1378</v>
      </c>
      <c r="D34" s="880" t="s">
        <v>1379</v>
      </c>
      <c r="E34" s="895"/>
      <c r="F34" s="433">
        <v>500</v>
      </c>
      <c r="G34" s="312">
        <v>500</v>
      </c>
      <c r="H34" s="913">
        <f>(G34/F34)*100</f>
        <v>100</v>
      </c>
      <c r="J34" s="861"/>
      <c r="R34"/>
    </row>
    <row r="35" spans="1:18" s="847" customFormat="1" ht="16.5" thickBot="1" x14ac:dyDescent="0.3">
      <c r="A35" s="34">
        <v>3713</v>
      </c>
      <c r="B35" s="19">
        <v>5169</v>
      </c>
      <c r="C35" s="891"/>
      <c r="D35" s="1033" t="s">
        <v>568</v>
      </c>
      <c r="E35" s="71">
        <v>643</v>
      </c>
      <c r="F35" s="311">
        <v>643</v>
      </c>
      <c r="G35" s="311">
        <v>564</v>
      </c>
      <c r="H35" s="1771">
        <f>(G35/F35)*100</f>
        <v>87.713841368584752</v>
      </c>
      <c r="J35" s="861"/>
      <c r="R35"/>
    </row>
    <row r="36" spans="1:18" s="356" customFormat="1" ht="35.25" customHeight="1" thickTop="1" thickBot="1" x14ac:dyDescent="0.3">
      <c r="A36" s="588" t="s">
        <v>170</v>
      </c>
      <c r="B36" s="589"/>
      <c r="C36" s="590"/>
      <c r="D36" s="591"/>
      <c r="E36" s="592">
        <f>E35+E31+E26+E25+E24+E23+E19+E18+E17+E16+E14+E10</f>
        <v>12130</v>
      </c>
      <c r="F36" s="592">
        <f>F35+F33+F31+F29+F27+F26+F25+F24+F23+F21+F19+F18+F17+F16+F14+F13+F12+F11+F10</f>
        <v>11974</v>
      </c>
      <c r="G36" s="592">
        <f>G35+G33+G31+G29+G27+G26+G25+G24+G23+G21+G19+G18+G17+G16+G14+G13+G12+G11+G10</f>
        <v>6973</v>
      </c>
      <c r="H36" s="593">
        <f>(G36/F36)*100</f>
        <v>58.23450810088525</v>
      </c>
      <c r="J36" s="629"/>
      <c r="K36" s="629"/>
    </row>
    <row r="37" spans="1:18" s="137" customFormat="1" ht="15.75" thickTop="1" x14ac:dyDescent="0.25">
      <c r="A37" s="594"/>
      <c r="B37" s="580"/>
      <c r="C37" s="760"/>
      <c r="D37" s="230"/>
      <c r="E37" s="1214"/>
      <c r="F37" s="761"/>
      <c r="G37" s="1214"/>
      <c r="H37" s="762"/>
      <c r="I37" s="135"/>
      <c r="J37" s="135"/>
    </row>
    <row r="38" spans="1:18" s="137" customFormat="1" ht="15" x14ac:dyDescent="0.25">
      <c r="A38" s="594"/>
      <c r="B38" s="580"/>
      <c r="C38" s="760"/>
      <c r="D38" s="230"/>
      <c r="E38" s="1214"/>
      <c r="F38" s="761"/>
      <c r="G38" s="1214"/>
      <c r="H38" s="762"/>
      <c r="I38" s="135"/>
      <c r="J38" s="135"/>
    </row>
    <row r="39" spans="1:18" s="137" customFormat="1" ht="15" x14ac:dyDescent="0.25">
      <c r="A39" s="594"/>
      <c r="B39" s="580"/>
      <c r="C39" s="760"/>
      <c r="D39" s="230"/>
      <c r="E39" s="1214"/>
      <c r="F39" s="761"/>
      <c r="G39" s="1214"/>
      <c r="H39" s="762"/>
      <c r="I39" s="135"/>
      <c r="J39" s="135"/>
    </row>
    <row r="40" spans="1:18" s="137" customFormat="1" ht="15.75" customHeight="1" x14ac:dyDescent="0.25">
      <c r="A40" s="33" t="s">
        <v>789</v>
      </c>
      <c r="B40" s="28"/>
      <c r="C40" s="10"/>
      <c r="E40" s="135"/>
      <c r="F40" s="16"/>
      <c r="G40" s="17"/>
      <c r="H40" s="606"/>
      <c r="I40" s="135"/>
      <c r="J40" s="135"/>
    </row>
    <row r="41" spans="1:18" s="137" customFormat="1" ht="13.5" thickBot="1" x14ac:dyDescent="0.25">
      <c r="A41" s="580"/>
      <c r="B41" s="580"/>
      <c r="C41" s="581"/>
      <c r="D41" s="500"/>
      <c r="E41" s="463"/>
      <c r="F41" s="759"/>
      <c r="G41" s="463"/>
      <c r="H41" s="606" t="s">
        <v>122</v>
      </c>
      <c r="I41" s="135"/>
      <c r="J41" s="135"/>
    </row>
    <row r="42" spans="1:18" s="106" customFormat="1" ht="20.25" customHeight="1" thickTop="1" thickBot="1" x14ac:dyDescent="0.25">
      <c r="A42" s="582" t="s">
        <v>123</v>
      </c>
      <c r="B42" s="583" t="s">
        <v>124</v>
      </c>
      <c r="C42" s="611" t="s">
        <v>474</v>
      </c>
      <c r="D42" s="650" t="s">
        <v>125</v>
      </c>
      <c r="E42" s="650" t="s">
        <v>416</v>
      </c>
      <c r="F42" s="585" t="s">
        <v>417</v>
      </c>
      <c r="G42" s="585" t="s">
        <v>589</v>
      </c>
      <c r="H42" s="586" t="s">
        <v>590</v>
      </c>
    </row>
    <row r="43" spans="1:18" s="375" customFormat="1" ht="13.5" thickTop="1" thickBot="1" x14ac:dyDescent="0.25">
      <c r="A43" s="521">
        <v>1</v>
      </c>
      <c r="B43" s="522">
        <v>2</v>
      </c>
      <c r="C43" s="522">
        <v>3</v>
      </c>
      <c r="D43" s="522">
        <v>4</v>
      </c>
      <c r="E43" s="522">
        <v>5</v>
      </c>
      <c r="F43" s="508">
        <v>6</v>
      </c>
      <c r="G43" s="508">
        <v>7</v>
      </c>
      <c r="H43" s="587" t="s">
        <v>44</v>
      </c>
      <c r="I43" s="106"/>
    </row>
    <row r="44" spans="1:18" s="847" customFormat="1" ht="17.25" thickTop="1" thickBot="1" x14ac:dyDescent="0.3">
      <c r="A44" s="34">
        <v>3713</v>
      </c>
      <c r="B44" s="873">
        <v>6122</v>
      </c>
      <c r="C44" s="859"/>
      <c r="D44" s="865" t="s">
        <v>401</v>
      </c>
      <c r="E44" s="71">
        <v>1627</v>
      </c>
      <c r="F44" s="309">
        <v>1627</v>
      </c>
      <c r="G44" s="311">
        <v>1625</v>
      </c>
      <c r="H44" s="200">
        <f>(G44/F44)*100</f>
        <v>99.877074370006142</v>
      </c>
      <c r="J44" s="861"/>
      <c r="R44"/>
    </row>
    <row r="45" spans="1:18" s="356" customFormat="1" ht="35.25" customHeight="1" thickTop="1" thickBot="1" x14ac:dyDescent="0.3">
      <c r="A45" s="588" t="s">
        <v>169</v>
      </c>
      <c r="B45" s="763"/>
      <c r="C45" s="615"/>
      <c r="D45" s="591"/>
      <c r="E45" s="592">
        <f>E44</f>
        <v>1627</v>
      </c>
      <c r="F45" s="592">
        <f t="shared" ref="F45:G45" si="4">F44</f>
        <v>1627</v>
      </c>
      <c r="G45" s="592">
        <f t="shared" si="4"/>
        <v>1625</v>
      </c>
      <c r="H45" s="764">
        <f>(G45/F45)*100</f>
        <v>99.877074370006142</v>
      </c>
      <c r="I45" s="765"/>
    </row>
    <row r="46" spans="1:18" s="356" customFormat="1" ht="18.75" thickTop="1" x14ac:dyDescent="0.25">
      <c r="A46" s="354"/>
      <c r="B46" s="2501"/>
      <c r="C46" s="140"/>
      <c r="D46" s="355"/>
      <c r="E46" s="17"/>
      <c r="F46" s="17"/>
      <c r="G46" s="17"/>
      <c r="H46" s="191"/>
      <c r="I46" s="765"/>
    </row>
    <row r="47" spans="1:18" s="356" customFormat="1" ht="18" x14ac:dyDescent="0.25">
      <c r="A47" s="354"/>
      <c r="B47" s="2501"/>
      <c r="C47" s="140"/>
      <c r="D47" s="355"/>
      <c r="E47" s="17"/>
      <c r="F47" s="17"/>
      <c r="G47" s="17"/>
      <c r="H47" s="191"/>
      <c r="I47" s="765"/>
    </row>
    <row r="48" spans="1:18" s="356" customFormat="1" ht="15.75" x14ac:dyDescent="0.2">
      <c r="A48" s="3137" t="s">
        <v>1450</v>
      </c>
      <c r="B48" s="3137"/>
      <c r="C48" s="3137"/>
      <c r="D48" s="3137"/>
      <c r="E48" s="3137"/>
      <c r="F48" s="3137"/>
      <c r="G48" s="3137"/>
      <c r="H48" s="3137"/>
      <c r="I48" s="765"/>
    </row>
    <row r="49" spans="1:9" s="356" customFormat="1" ht="15" x14ac:dyDescent="0.2">
      <c r="A49" s="3136" t="s">
        <v>1462</v>
      </c>
      <c r="B49" s="3136"/>
      <c r="C49" s="3136"/>
      <c r="D49" s="3136"/>
      <c r="E49" s="3136"/>
      <c r="F49" s="3136"/>
      <c r="G49" s="3136"/>
      <c r="H49" s="3136"/>
      <c r="I49" s="765"/>
    </row>
    <row r="50" spans="1:9" s="356" customFormat="1" ht="16.5" thickBot="1" x14ac:dyDescent="0.3">
      <c r="A50" s="33"/>
      <c r="B50" s="580"/>
      <c r="C50" s="581"/>
      <c r="D50" s="373"/>
      <c r="E50" s="374"/>
      <c r="F50" s="570"/>
      <c r="G50" s="374"/>
      <c r="H50" s="1701" t="s">
        <v>122</v>
      </c>
      <c r="I50" s="765"/>
    </row>
    <row r="51" spans="1:9" s="356" customFormat="1" ht="16.5" thickTop="1" thickBot="1" x14ac:dyDescent="0.25">
      <c r="A51" s="582" t="s">
        <v>123</v>
      </c>
      <c r="B51" s="583" t="s">
        <v>124</v>
      </c>
      <c r="C51" s="585" t="s">
        <v>474</v>
      </c>
      <c r="D51" s="650" t="s">
        <v>125</v>
      </c>
      <c r="E51" s="650" t="s">
        <v>416</v>
      </c>
      <c r="F51" s="650" t="s">
        <v>417</v>
      </c>
      <c r="G51" s="650" t="s">
        <v>589</v>
      </c>
      <c r="H51" s="586" t="s">
        <v>590</v>
      </c>
      <c r="I51" s="765"/>
    </row>
    <row r="52" spans="1:9" s="356" customFormat="1" ht="16.5" thickTop="1" thickBot="1" x14ac:dyDescent="0.25">
      <c r="A52" s="521">
        <v>1</v>
      </c>
      <c r="B52" s="522">
        <v>2</v>
      </c>
      <c r="C52" s="522">
        <v>3</v>
      </c>
      <c r="D52" s="522">
        <v>4</v>
      </c>
      <c r="E52" s="522">
        <v>5</v>
      </c>
      <c r="F52" s="508">
        <v>6</v>
      </c>
      <c r="G52" s="508">
        <v>7</v>
      </c>
      <c r="H52" s="587" t="s">
        <v>44</v>
      </c>
      <c r="I52" s="765"/>
    </row>
    <row r="53" spans="1:9" s="356" customFormat="1" ht="16.5" thickTop="1" x14ac:dyDescent="0.25">
      <c r="A53" s="1786">
        <v>3299</v>
      </c>
      <c r="B53" s="511">
        <v>5213</v>
      </c>
      <c r="C53" s="1052" t="s">
        <v>1392</v>
      </c>
      <c r="D53" s="612" t="s">
        <v>151</v>
      </c>
      <c r="E53" s="311">
        <v>1500</v>
      </c>
      <c r="F53" s="309">
        <v>1500</v>
      </c>
      <c r="G53" s="311">
        <v>1500</v>
      </c>
      <c r="H53" s="1780">
        <f>(G53/F53)*100</f>
        <v>100</v>
      </c>
      <c r="I53" s="765"/>
    </row>
    <row r="54" spans="1:9" s="356" customFormat="1" ht="15.75" x14ac:dyDescent="0.25">
      <c r="A54" s="1786">
        <v>3319</v>
      </c>
      <c r="B54" s="511">
        <v>5339</v>
      </c>
      <c r="C54" s="1052" t="s">
        <v>1392</v>
      </c>
      <c r="D54" s="1217" t="s">
        <v>1544</v>
      </c>
      <c r="E54" s="312"/>
      <c r="F54" s="309">
        <v>200</v>
      </c>
      <c r="G54" s="311">
        <v>200</v>
      </c>
      <c r="H54" s="1780">
        <f>(G54/F54)*100</f>
        <v>100</v>
      </c>
      <c r="I54" s="765"/>
    </row>
    <row r="55" spans="1:9" s="356" customFormat="1" ht="15.75" x14ac:dyDescent="0.25">
      <c r="A55" s="220">
        <v>3322</v>
      </c>
      <c r="B55" s="95">
        <v>5321</v>
      </c>
      <c r="C55" s="1052" t="s">
        <v>1392</v>
      </c>
      <c r="D55" s="896" t="s">
        <v>759</v>
      </c>
      <c r="E55" s="123"/>
      <c r="F55" s="309">
        <v>125</v>
      </c>
      <c r="G55" s="311">
        <v>125</v>
      </c>
      <c r="H55" s="863">
        <f>(G55/F55)*100</f>
        <v>100</v>
      </c>
      <c r="I55" s="765"/>
    </row>
    <row r="56" spans="1:9" s="356" customFormat="1" ht="15.75" x14ac:dyDescent="0.25">
      <c r="A56" s="50">
        <v>3639</v>
      </c>
      <c r="B56" s="19">
        <v>5212</v>
      </c>
      <c r="C56" s="1052" t="s">
        <v>1392</v>
      </c>
      <c r="D56" s="896" t="s">
        <v>740</v>
      </c>
      <c r="E56" s="48">
        <v>100</v>
      </c>
      <c r="F56" s="166">
        <v>0</v>
      </c>
      <c r="G56" s="311">
        <v>0</v>
      </c>
      <c r="H56" s="1780">
        <v>0</v>
      </c>
      <c r="I56" s="765"/>
    </row>
    <row r="57" spans="1:9" s="356" customFormat="1" ht="15.75" x14ac:dyDescent="0.25">
      <c r="A57" s="50">
        <v>3639</v>
      </c>
      <c r="B57" s="19">
        <v>5321</v>
      </c>
      <c r="C57" s="1052" t="s">
        <v>1392</v>
      </c>
      <c r="D57" s="896" t="s">
        <v>759</v>
      </c>
      <c r="E57" s="311">
        <v>500</v>
      </c>
      <c r="F57" s="309">
        <v>0</v>
      </c>
      <c r="G57" s="311">
        <v>0</v>
      </c>
      <c r="H57" s="1780">
        <v>0</v>
      </c>
      <c r="I57" s="765"/>
    </row>
    <row r="58" spans="1:9" s="356" customFormat="1" ht="16.5" thickBot="1" x14ac:dyDescent="0.3">
      <c r="A58" s="34">
        <v>3636</v>
      </c>
      <c r="B58" s="873">
        <v>6341</v>
      </c>
      <c r="C58" s="1052" t="s">
        <v>1392</v>
      </c>
      <c r="D58" s="848" t="s">
        <v>172</v>
      </c>
      <c r="E58" s="311"/>
      <c r="F58" s="309">
        <v>100</v>
      </c>
      <c r="G58" s="311">
        <v>100</v>
      </c>
      <c r="H58" s="1780">
        <f t="shared" ref="H58" si="5">(G58/F58)*100</f>
        <v>100</v>
      </c>
      <c r="I58" s="765"/>
    </row>
    <row r="59" spans="1:9" s="356" customFormat="1" ht="19.5" thickTop="1" thickBot="1" x14ac:dyDescent="0.3">
      <c r="A59" s="588" t="s">
        <v>1466</v>
      </c>
      <c r="B59" s="763"/>
      <c r="C59" s="590"/>
      <c r="D59" s="591"/>
      <c r="E59" s="592">
        <f>SUM(E53:E58)</f>
        <v>2100</v>
      </c>
      <c r="F59" s="592">
        <f>SUM(F53:F58)</f>
        <v>1925</v>
      </c>
      <c r="G59" s="592">
        <f>SUM(G53:G58)</f>
        <v>1925</v>
      </c>
      <c r="H59" s="831">
        <f>(G59/F59)*100</f>
        <v>100</v>
      </c>
      <c r="I59" s="765"/>
    </row>
    <row r="60" spans="1:9" s="356" customFormat="1" ht="18.75" thickTop="1" x14ac:dyDescent="0.25">
      <c r="A60" s="354"/>
      <c r="B60" s="2501"/>
      <c r="C60" s="140"/>
      <c r="D60" s="355"/>
      <c r="E60" s="17"/>
      <c r="F60" s="17"/>
      <c r="G60" s="17"/>
      <c r="H60" s="191"/>
      <c r="I60" s="765"/>
    </row>
    <row r="61" spans="1:9" s="356" customFormat="1" ht="15" x14ac:dyDescent="0.2">
      <c r="A61" s="3136" t="s">
        <v>1463</v>
      </c>
      <c r="B61" s="3136"/>
      <c r="C61" s="3136"/>
      <c r="D61" s="3136"/>
      <c r="E61" s="3136"/>
      <c r="F61" s="3136"/>
      <c r="G61" s="3136"/>
      <c r="H61" s="3136"/>
      <c r="I61" s="765"/>
    </row>
    <row r="62" spans="1:9" s="356" customFormat="1" ht="18.75" thickBot="1" x14ac:dyDescent="0.3">
      <c r="A62" s="354"/>
      <c r="B62" s="2501"/>
      <c r="C62" s="140"/>
      <c r="D62" s="355"/>
      <c r="E62" s="17"/>
      <c r="F62" s="17"/>
      <c r="G62" s="17"/>
      <c r="H62" s="191"/>
      <c r="I62" s="765"/>
    </row>
    <row r="63" spans="1:9" s="356" customFormat="1" ht="16.5" thickTop="1" thickBot="1" x14ac:dyDescent="0.25">
      <c r="A63" s="582" t="s">
        <v>123</v>
      </c>
      <c r="B63" s="583" t="s">
        <v>124</v>
      </c>
      <c r="C63" s="585" t="s">
        <v>474</v>
      </c>
      <c r="D63" s="650" t="s">
        <v>125</v>
      </c>
      <c r="E63" s="650" t="s">
        <v>416</v>
      </c>
      <c r="F63" s="650" t="s">
        <v>417</v>
      </c>
      <c r="G63" s="650" t="s">
        <v>589</v>
      </c>
      <c r="H63" s="586" t="s">
        <v>590</v>
      </c>
      <c r="I63" s="765"/>
    </row>
    <row r="64" spans="1:9" s="356" customFormat="1" ht="16.5" thickTop="1" thickBot="1" x14ac:dyDescent="0.25">
      <c r="A64" s="521">
        <v>1</v>
      </c>
      <c r="B64" s="522">
        <v>2</v>
      </c>
      <c r="C64" s="522">
        <v>3</v>
      </c>
      <c r="D64" s="522">
        <v>4</v>
      </c>
      <c r="E64" s="522">
        <v>5</v>
      </c>
      <c r="F64" s="508">
        <v>6</v>
      </c>
      <c r="G64" s="508">
        <v>7</v>
      </c>
      <c r="H64" s="587" t="s">
        <v>44</v>
      </c>
      <c r="I64" s="765"/>
    </row>
    <row r="65" spans="1:9" s="356" customFormat="1" ht="31.5" thickTop="1" thickBot="1" x14ac:dyDescent="0.25">
      <c r="A65" s="1749">
        <v>3636</v>
      </c>
      <c r="B65" s="1770">
        <v>5629</v>
      </c>
      <c r="C65" s="858" t="s">
        <v>1409</v>
      </c>
      <c r="D65" s="1327" t="s">
        <v>1127</v>
      </c>
      <c r="E65" s="55"/>
      <c r="F65" s="1689">
        <v>700</v>
      </c>
      <c r="G65" s="432">
        <v>700</v>
      </c>
      <c r="H65" s="1692">
        <f>(G65/F65)*100</f>
        <v>100</v>
      </c>
      <c r="I65" s="765"/>
    </row>
    <row r="66" spans="1:9" s="356" customFormat="1" ht="19.5" thickTop="1" thickBot="1" x14ac:dyDescent="0.3">
      <c r="A66" s="588" t="s">
        <v>1469</v>
      </c>
      <c r="B66" s="763"/>
      <c r="C66" s="590"/>
      <c r="D66" s="591"/>
      <c r="E66" s="592">
        <f>SUM(E65:E65)</f>
        <v>0</v>
      </c>
      <c r="F66" s="592">
        <f>SUM(F65:F65)</f>
        <v>700</v>
      </c>
      <c r="G66" s="592">
        <f>SUM(G65:G65)</f>
        <v>700</v>
      </c>
      <c r="H66" s="831">
        <f>(G66/F66)*100</f>
        <v>100</v>
      </c>
      <c r="I66" s="765"/>
    </row>
    <row r="67" spans="1:9" s="356" customFormat="1" ht="18.75" thickTop="1" x14ac:dyDescent="0.25">
      <c r="A67" s="354"/>
      <c r="B67" s="2501"/>
      <c r="C67" s="140"/>
      <c r="D67" s="355"/>
      <c r="E67" s="17"/>
      <c r="F67" s="17"/>
      <c r="G67" s="17"/>
      <c r="H67" s="191"/>
      <c r="I67" s="765"/>
    </row>
    <row r="68" spans="1:9" s="356" customFormat="1" ht="15" x14ac:dyDescent="0.2">
      <c r="A68" s="3136" t="s">
        <v>1464</v>
      </c>
      <c r="B68" s="3136"/>
      <c r="C68" s="3136"/>
      <c r="D68" s="3136"/>
      <c r="E68" s="3136"/>
      <c r="F68" s="3136"/>
      <c r="G68" s="3136"/>
      <c r="H68" s="3136"/>
      <c r="I68" s="765"/>
    </row>
    <row r="69" spans="1:9" s="356" customFormat="1" ht="16.5" thickBot="1" x14ac:dyDescent="0.3">
      <c r="A69" s="33"/>
      <c r="B69" s="580"/>
      <c r="C69" s="581"/>
      <c r="D69" s="373"/>
      <c r="E69" s="374"/>
      <c r="F69" s="570"/>
      <c r="G69" s="374"/>
      <c r="H69" s="1701" t="s">
        <v>122</v>
      </c>
      <c r="I69" s="765"/>
    </row>
    <row r="70" spans="1:9" s="356" customFormat="1" ht="16.5" thickTop="1" thickBot="1" x14ac:dyDescent="0.25">
      <c r="A70" s="582" t="s">
        <v>123</v>
      </c>
      <c r="B70" s="583" t="s">
        <v>124</v>
      </c>
      <c r="C70" s="585" t="s">
        <v>474</v>
      </c>
      <c r="D70" s="650" t="s">
        <v>125</v>
      </c>
      <c r="E70" s="650" t="s">
        <v>416</v>
      </c>
      <c r="F70" s="650" t="s">
        <v>417</v>
      </c>
      <c r="G70" s="650" t="s">
        <v>589</v>
      </c>
      <c r="H70" s="586" t="s">
        <v>590</v>
      </c>
      <c r="I70" s="765"/>
    </row>
    <row r="71" spans="1:9" s="356" customFormat="1" ht="16.5" thickTop="1" thickBot="1" x14ac:dyDescent="0.25">
      <c r="A71" s="521">
        <v>1</v>
      </c>
      <c r="B71" s="522">
        <v>2</v>
      </c>
      <c r="C71" s="522">
        <v>3</v>
      </c>
      <c r="D71" s="522">
        <v>4</v>
      </c>
      <c r="E71" s="522">
        <v>5</v>
      </c>
      <c r="F71" s="508">
        <v>6</v>
      </c>
      <c r="G71" s="508">
        <v>7</v>
      </c>
      <c r="H71" s="587" t="s">
        <v>44</v>
      </c>
      <c r="I71" s="765"/>
    </row>
    <row r="72" spans="1:9" s="356" customFormat="1" ht="30.75" thickTop="1" x14ac:dyDescent="0.2">
      <c r="A72" s="1749">
        <v>3636</v>
      </c>
      <c r="B72" s="1770">
        <v>5613</v>
      </c>
      <c r="C72" s="858" t="s">
        <v>1408</v>
      </c>
      <c r="D72" s="1327" t="s">
        <v>1423</v>
      </c>
      <c r="E72" s="2506">
        <v>6400</v>
      </c>
      <c r="F72" s="1689">
        <v>1200</v>
      </c>
      <c r="G72" s="432">
        <v>0</v>
      </c>
      <c r="H72" s="1692">
        <f>(G72/F72)*100</f>
        <v>0</v>
      </c>
      <c r="I72" s="765"/>
    </row>
    <row r="73" spans="1:9" s="356" customFormat="1" ht="15.75" x14ac:dyDescent="0.25">
      <c r="A73" s="50">
        <v>3636</v>
      </c>
      <c r="B73" s="19">
        <v>5621</v>
      </c>
      <c r="C73" s="1052" t="s">
        <v>1408</v>
      </c>
      <c r="D73" s="1327" t="s">
        <v>1424</v>
      </c>
      <c r="E73" s="55"/>
      <c r="F73" s="309">
        <v>2400</v>
      </c>
      <c r="G73" s="311">
        <v>2400</v>
      </c>
      <c r="H73" s="209">
        <f>(G73/F73)*100</f>
        <v>100</v>
      </c>
      <c r="I73" s="765"/>
    </row>
    <row r="74" spans="1:9" s="356" customFormat="1" ht="16.5" thickBot="1" x14ac:dyDescent="0.3">
      <c r="A74" s="50">
        <v>3636</v>
      </c>
      <c r="B74" s="19">
        <v>5622</v>
      </c>
      <c r="C74" s="1052" t="s">
        <v>1408</v>
      </c>
      <c r="D74" s="1327" t="s">
        <v>1425</v>
      </c>
      <c r="E74" s="55"/>
      <c r="F74" s="309">
        <v>2800</v>
      </c>
      <c r="G74" s="311">
        <v>2800</v>
      </c>
      <c r="H74" s="209">
        <f>(G74/F74)*100</f>
        <v>100</v>
      </c>
      <c r="I74" s="765"/>
    </row>
    <row r="75" spans="1:9" s="356" customFormat="1" ht="19.5" thickTop="1" thickBot="1" x14ac:dyDescent="0.3">
      <c r="A75" s="588" t="s">
        <v>1468</v>
      </c>
      <c r="B75" s="763"/>
      <c r="C75" s="590"/>
      <c r="D75" s="591"/>
      <c r="E75" s="592">
        <f>SUM(E72:E74)</f>
        <v>6400</v>
      </c>
      <c r="F75" s="592">
        <f>SUM(F72:F74)</f>
        <v>6400</v>
      </c>
      <c r="G75" s="592">
        <f>SUM(G72:G74)</f>
        <v>5200</v>
      </c>
      <c r="H75" s="831">
        <f>(G75/F75)*100</f>
        <v>81.25</v>
      </c>
      <c r="I75" s="765"/>
    </row>
    <row r="76" spans="1:9" s="356" customFormat="1" ht="18.75" thickTop="1" x14ac:dyDescent="0.25">
      <c r="A76" s="354"/>
      <c r="B76" s="2501"/>
      <c r="C76" s="57"/>
      <c r="D76" s="355"/>
      <c r="E76" s="17"/>
      <c r="F76" s="17"/>
      <c r="G76" s="17"/>
      <c r="H76" s="2502"/>
      <c r="I76" s="765"/>
    </row>
    <row r="77" spans="1:9" s="356" customFormat="1" ht="15" x14ac:dyDescent="0.2">
      <c r="A77" s="3136" t="s">
        <v>1465</v>
      </c>
      <c r="B77" s="3136"/>
      <c r="C77" s="3136"/>
      <c r="D77" s="3136"/>
      <c r="E77" s="3136"/>
      <c r="F77" s="3136"/>
      <c r="G77" s="3136"/>
      <c r="H77" s="3136"/>
      <c r="I77" s="765"/>
    </row>
    <row r="78" spans="1:9" s="356" customFormat="1" ht="16.5" thickBot="1" x14ac:dyDescent="0.3">
      <c r="A78" s="33"/>
      <c r="B78" s="580"/>
      <c r="C78" s="581"/>
      <c r="D78" s="373"/>
      <c r="E78" s="374"/>
      <c r="F78" s="570"/>
      <c r="G78" s="374"/>
      <c r="H78" s="1701" t="s">
        <v>122</v>
      </c>
      <c r="I78" s="765"/>
    </row>
    <row r="79" spans="1:9" s="356" customFormat="1" ht="16.5" thickTop="1" thickBot="1" x14ac:dyDescent="0.25">
      <c r="A79" s="582" t="s">
        <v>123</v>
      </c>
      <c r="B79" s="583" t="s">
        <v>124</v>
      </c>
      <c r="C79" s="585" t="s">
        <v>474</v>
      </c>
      <c r="D79" s="650" t="s">
        <v>125</v>
      </c>
      <c r="E79" s="650" t="s">
        <v>416</v>
      </c>
      <c r="F79" s="650" t="s">
        <v>417</v>
      </c>
      <c r="G79" s="650" t="s">
        <v>589</v>
      </c>
      <c r="H79" s="586" t="s">
        <v>590</v>
      </c>
      <c r="I79" s="765"/>
    </row>
    <row r="80" spans="1:9" s="356" customFormat="1" ht="16.5" thickTop="1" thickBot="1" x14ac:dyDescent="0.25">
      <c r="A80" s="521">
        <v>1</v>
      </c>
      <c r="B80" s="522">
        <v>2</v>
      </c>
      <c r="C80" s="522">
        <v>3</v>
      </c>
      <c r="D80" s="522">
        <v>4</v>
      </c>
      <c r="E80" s="522">
        <v>5</v>
      </c>
      <c r="F80" s="508">
        <v>6</v>
      </c>
      <c r="G80" s="508">
        <v>7</v>
      </c>
      <c r="H80" s="587" t="s">
        <v>44</v>
      </c>
      <c r="I80" s="765"/>
    </row>
    <row r="81" spans="1:9" s="356" customFormat="1" ht="16.5" thickTop="1" x14ac:dyDescent="0.25">
      <c r="A81" s="220">
        <v>2141</v>
      </c>
      <c r="B81" s="95">
        <v>5213</v>
      </c>
      <c r="C81" s="1052" t="s">
        <v>1405</v>
      </c>
      <c r="D81" s="612" t="s">
        <v>151</v>
      </c>
      <c r="E81" s="1005"/>
      <c r="F81" s="60">
        <v>75</v>
      </c>
      <c r="G81" s="60">
        <v>75</v>
      </c>
      <c r="H81" s="863">
        <f t="shared" ref="H81" si="6">(G81/F81)*100</f>
        <v>100</v>
      </c>
      <c r="I81" s="765"/>
    </row>
    <row r="82" spans="1:9" s="356" customFormat="1" ht="15.75" x14ac:dyDescent="0.25">
      <c r="A82" s="220">
        <v>2141</v>
      </c>
      <c r="B82" s="95">
        <v>5221</v>
      </c>
      <c r="C82" s="1052" t="s">
        <v>1405</v>
      </c>
      <c r="D82" s="612" t="s">
        <v>1964</v>
      </c>
      <c r="E82" s="2506">
        <v>300</v>
      </c>
      <c r="F82" s="1689">
        <v>75</v>
      </c>
      <c r="G82" s="432">
        <v>75</v>
      </c>
      <c r="H82" s="1692">
        <f>(G82/F82)*100</f>
        <v>100</v>
      </c>
      <c r="I82" s="765"/>
    </row>
    <row r="83" spans="1:9" s="356" customFormat="1" ht="15.75" x14ac:dyDescent="0.25">
      <c r="A83" s="220">
        <v>2141</v>
      </c>
      <c r="B83" s="95">
        <v>5222</v>
      </c>
      <c r="C83" s="1052" t="s">
        <v>1405</v>
      </c>
      <c r="D83" s="1789" t="s">
        <v>1015</v>
      </c>
      <c r="E83" s="55"/>
      <c r="F83" s="309">
        <v>75</v>
      </c>
      <c r="G83" s="311">
        <v>75</v>
      </c>
      <c r="H83" s="209">
        <f>(G83/F83)*100</f>
        <v>100</v>
      </c>
      <c r="I83" s="765"/>
    </row>
    <row r="84" spans="1:9" s="356" customFormat="1" ht="16.5" thickBot="1" x14ac:dyDescent="0.3">
      <c r="A84" s="220">
        <v>2141</v>
      </c>
      <c r="B84" s="95">
        <v>5229</v>
      </c>
      <c r="C84" s="1052" t="s">
        <v>1405</v>
      </c>
      <c r="D84" s="2471" t="s">
        <v>1965</v>
      </c>
      <c r="E84" s="60"/>
      <c r="F84" s="309">
        <v>75</v>
      </c>
      <c r="G84" s="311">
        <v>75</v>
      </c>
      <c r="H84" s="209">
        <f>(G84/F84)*100</f>
        <v>100</v>
      </c>
      <c r="I84" s="765"/>
    </row>
    <row r="85" spans="1:9" s="356" customFormat="1" ht="19.5" thickTop="1" thickBot="1" x14ac:dyDescent="0.3">
      <c r="A85" s="588" t="s">
        <v>1467</v>
      </c>
      <c r="B85" s="763"/>
      <c r="C85" s="590"/>
      <c r="D85" s="591"/>
      <c r="E85" s="592">
        <f>SUM(E81:E84)</f>
        <v>300</v>
      </c>
      <c r="F85" s="592">
        <f t="shared" ref="F85:G85" si="7">SUM(F81:F84)</f>
        <v>300</v>
      </c>
      <c r="G85" s="592">
        <f t="shared" si="7"/>
        <v>300</v>
      </c>
      <c r="H85" s="831">
        <f>(G85/F85)*100</f>
        <v>100</v>
      </c>
      <c r="I85" s="765"/>
    </row>
    <row r="86" spans="1:9" s="356" customFormat="1" ht="18.75" thickTop="1" x14ac:dyDescent="0.25">
      <c r="A86" s="354"/>
      <c r="B86" s="2501"/>
      <c r="C86" s="57"/>
      <c r="D86" s="355"/>
      <c r="E86" s="17"/>
      <c r="F86" s="17"/>
      <c r="G86" s="17"/>
      <c r="H86" s="2502"/>
      <c r="I86" s="765"/>
    </row>
    <row r="87" spans="1:9" s="356" customFormat="1" ht="15" x14ac:dyDescent="0.2">
      <c r="A87" s="3136" t="s">
        <v>1471</v>
      </c>
      <c r="B87" s="3136"/>
      <c r="C87" s="3136"/>
      <c r="D87" s="3136"/>
      <c r="E87" s="3136"/>
      <c r="F87" s="3136"/>
      <c r="G87" s="3136"/>
      <c r="H87" s="3136"/>
      <c r="I87" s="765"/>
    </row>
    <row r="88" spans="1:9" s="356" customFormat="1" ht="16.5" thickBot="1" x14ac:dyDescent="0.3">
      <c r="A88" s="33"/>
      <c r="B88" s="580"/>
      <c r="C88" s="581"/>
      <c r="D88" s="373"/>
      <c r="E88" s="374"/>
      <c r="F88" s="570"/>
      <c r="G88" s="374"/>
      <c r="H88" s="1701" t="s">
        <v>122</v>
      </c>
      <c r="I88" s="765"/>
    </row>
    <row r="89" spans="1:9" s="356" customFormat="1" ht="16.5" thickTop="1" thickBot="1" x14ac:dyDescent="0.25">
      <c r="A89" s="582" t="s">
        <v>123</v>
      </c>
      <c r="B89" s="583" t="s">
        <v>124</v>
      </c>
      <c r="C89" s="585" t="s">
        <v>474</v>
      </c>
      <c r="D89" s="650" t="s">
        <v>125</v>
      </c>
      <c r="E89" s="650" t="s">
        <v>416</v>
      </c>
      <c r="F89" s="650" t="s">
        <v>417</v>
      </c>
      <c r="G89" s="650" t="s">
        <v>589</v>
      </c>
      <c r="H89" s="586" t="s">
        <v>590</v>
      </c>
      <c r="I89" s="765"/>
    </row>
    <row r="90" spans="1:9" s="356" customFormat="1" ht="16.5" thickTop="1" thickBot="1" x14ac:dyDescent="0.25">
      <c r="A90" s="521">
        <v>1</v>
      </c>
      <c r="B90" s="522">
        <v>2</v>
      </c>
      <c r="C90" s="522">
        <v>3</v>
      </c>
      <c r="D90" s="522">
        <v>4</v>
      </c>
      <c r="E90" s="522">
        <v>5</v>
      </c>
      <c r="F90" s="508">
        <v>6</v>
      </c>
      <c r="G90" s="508">
        <v>7</v>
      </c>
      <c r="H90" s="587" t="s">
        <v>44</v>
      </c>
      <c r="I90" s="765"/>
    </row>
    <row r="91" spans="1:9" s="356" customFormat="1" ht="16.5" thickTop="1" x14ac:dyDescent="0.25">
      <c r="A91" s="220">
        <v>2141</v>
      </c>
      <c r="B91" s="95">
        <v>5213</v>
      </c>
      <c r="C91" s="1052" t="s">
        <v>1406</v>
      </c>
      <c r="D91" s="612" t="s">
        <v>1966</v>
      </c>
      <c r="E91" s="1005"/>
      <c r="F91" s="60">
        <v>45</v>
      </c>
      <c r="G91" s="60">
        <v>45</v>
      </c>
      <c r="H91" s="863">
        <f>(G91/F91)*100</f>
        <v>100</v>
      </c>
      <c r="I91" s="765"/>
    </row>
    <row r="92" spans="1:9" s="356" customFormat="1" ht="15.75" x14ac:dyDescent="0.25">
      <c r="A92" s="220">
        <v>2141</v>
      </c>
      <c r="B92" s="95">
        <v>5221</v>
      </c>
      <c r="C92" s="1052" t="s">
        <v>1406</v>
      </c>
      <c r="D92" s="612" t="s">
        <v>1964</v>
      </c>
      <c r="E92" s="60">
        <v>100</v>
      </c>
      <c r="F92" s="60">
        <v>0</v>
      </c>
      <c r="G92" s="60">
        <v>0</v>
      </c>
      <c r="H92" s="863">
        <v>0</v>
      </c>
      <c r="I92" s="765"/>
    </row>
    <row r="93" spans="1:9" s="356" customFormat="1" ht="15.75" x14ac:dyDescent="0.25">
      <c r="A93" s="220">
        <v>2141</v>
      </c>
      <c r="B93" s="95">
        <v>5222</v>
      </c>
      <c r="C93" s="1052" t="s">
        <v>1406</v>
      </c>
      <c r="D93" s="1789" t="s">
        <v>1015</v>
      </c>
      <c r="E93" s="60"/>
      <c r="F93" s="309">
        <v>31</v>
      </c>
      <c r="G93" s="311">
        <v>11</v>
      </c>
      <c r="H93" s="209">
        <f>(G93/F93)*100</f>
        <v>35.483870967741936</v>
      </c>
      <c r="I93" s="765"/>
    </row>
    <row r="94" spans="1:9" s="356" customFormat="1" ht="16.5" thickBot="1" x14ac:dyDescent="0.3">
      <c r="A94" s="220">
        <v>2141</v>
      </c>
      <c r="B94" s="95">
        <v>5321</v>
      </c>
      <c r="C94" s="1052" t="s">
        <v>1406</v>
      </c>
      <c r="D94" s="612" t="s">
        <v>759</v>
      </c>
      <c r="E94" s="123"/>
      <c r="F94" s="309">
        <v>10</v>
      </c>
      <c r="G94" s="311">
        <v>10</v>
      </c>
      <c r="H94" s="209">
        <f>(G94/F94)*100</f>
        <v>100</v>
      </c>
      <c r="I94" s="765"/>
    </row>
    <row r="95" spans="1:9" s="356" customFormat="1" ht="19.5" thickTop="1" thickBot="1" x14ac:dyDescent="0.3">
      <c r="A95" s="588" t="s">
        <v>1470</v>
      </c>
      <c r="B95" s="763"/>
      <c r="C95" s="590"/>
      <c r="D95" s="591"/>
      <c r="E95" s="592">
        <f>SUM(E91:E94)</f>
        <v>100</v>
      </c>
      <c r="F95" s="592">
        <f>SUM(F91:F94)</f>
        <v>86</v>
      </c>
      <c r="G95" s="592">
        <f>SUM(G91:G94)</f>
        <v>66</v>
      </c>
      <c r="H95" s="831">
        <f>(G95/F95)*100</f>
        <v>76.744186046511629</v>
      </c>
      <c r="I95" s="765"/>
    </row>
    <row r="96" spans="1:9" s="356" customFormat="1" ht="18.75" thickTop="1" x14ac:dyDescent="0.25">
      <c r="A96" s="354"/>
      <c r="B96" s="2501"/>
      <c r="C96" s="57"/>
      <c r="D96" s="355"/>
      <c r="E96" s="17"/>
      <c r="F96" s="17"/>
      <c r="G96" s="17"/>
      <c r="H96" s="2502"/>
      <c r="I96" s="765"/>
    </row>
    <row r="97" spans="1:9" s="356" customFormat="1" ht="15" x14ac:dyDescent="0.2">
      <c r="A97" s="3136" t="s">
        <v>1472</v>
      </c>
      <c r="B97" s="3136"/>
      <c r="C97" s="3136"/>
      <c r="D97" s="3136"/>
      <c r="E97" s="3136"/>
      <c r="F97" s="3136"/>
      <c r="G97" s="3136"/>
      <c r="H97" s="3136"/>
      <c r="I97" s="765"/>
    </row>
    <row r="98" spans="1:9" s="356" customFormat="1" ht="16.5" thickBot="1" x14ac:dyDescent="0.3">
      <c r="A98" s="33"/>
      <c r="B98" s="580"/>
      <c r="C98" s="581"/>
      <c r="D98" s="373"/>
      <c r="E98" s="374"/>
      <c r="F98" s="570"/>
      <c r="G98" s="374"/>
      <c r="H98" s="1701" t="s">
        <v>122</v>
      </c>
      <c r="I98" s="765"/>
    </row>
    <row r="99" spans="1:9" s="356" customFormat="1" ht="16.5" thickTop="1" thickBot="1" x14ac:dyDescent="0.25">
      <c r="A99" s="582" t="s">
        <v>123</v>
      </c>
      <c r="B99" s="583" t="s">
        <v>124</v>
      </c>
      <c r="C99" s="585" t="s">
        <v>474</v>
      </c>
      <c r="D99" s="650" t="s">
        <v>125</v>
      </c>
      <c r="E99" s="650" t="s">
        <v>416</v>
      </c>
      <c r="F99" s="650" t="s">
        <v>417</v>
      </c>
      <c r="G99" s="650" t="s">
        <v>589</v>
      </c>
      <c r="H99" s="586" t="s">
        <v>590</v>
      </c>
      <c r="I99" s="765"/>
    </row>
    <row r="100" spans="1:9" s="356" customFormat="1" ht="16.5" thickTop="1" thickBot="1" x14ac:dyDescent="0.25">
      <c r="A100" s="521">
        <v>1</v>
      </c>
      <c r="B100" s="522">
        <v>2</v>
      </c>
      <c r="C100" s="522">
        <v>3</v>
      </c>
      <c r="D100" s="522">
        <v>4</v>
      </c>
      <c r="E100" s="522">
        <v>5</v>
      </c>
      <c r="F100" s="508">
        <v>6</v>
      </c>
      <c r="G100" s="508">
        <v>7</v>
      </c>
      <c r="H100" s="587" t="s">
        <v>44</v>
      </c>
      <c r="I100" s="765"/>
    </row>
    <row r="101" spans="1:9" s="356" customFormat="1" ht="16.5" thickTop="1" x14ac:dyDescent="0.25">
      <c r="A101" s="220">
        <v>2125</v>
      </c>
      <c r="B101" s="95">
        <v>5332</v>
      </c>
      <c r="C101" s="1052" t="s">
        <v>1404</v>
      </c>
      <c r="D101" s="1200" t="s">
        <v>1419</v>
      </c>
      <c r="E101" s="60"/>
      <c r="F101" s="60">
        <v>100</v>
      </c>
      <c r="G101" s="60">
        <v>100</v>
      </c>
      <c r="H101" s="863">
        <f>(G101/F101)*100</f>
        <v>100</v>
      </c>
      <c r="I101" s="765"/>
    </row>
    <row r="102" spans="1:9" s="356" customFormat="1" ht="16.5" thickBot="1" x14ac:dyDescent="0.3">
      <c r="A102" s="220">
        <v>3349</v>
      </c>
      <c r="B102" s="95">
        <v>5213</v>
      </c>
      <c r="C102" s="1052" t="s">
        <v>1404</v>
      </c>
      <c r="D102" s="896" t="s">
        <v>1966</v>
      </c>
      <c r="E102" s="60">
        <v>100</v>
      </c>
      <c r="F102" s="60">
        <v>0</v>
      </c>
      <c r="G102" s="60">
        <v>0</v>
      </c>
      <c r="H102" s="863">
        <v>0</v>
      </c>
      <c r="I102" s="765"/>
    </row>
    <row r="103" spans="1:9" s="356" customFormat="1" ht="19.5" thickTop="1" thickBot="1" x14ac:dyDescent="0.3">
      <c r="A103" s="588" t="s">
        <v>1473</v>
      </c>
      <c r="B103" s="763"/>
      <c r="C103" s="590"/>
      <c r="D103" s="591"/>
      <c r="E103" s="592">
        <f>SUM(E101:E102)</f>
        <v>100</v>
      </c>
      <c r="F103" s="592">
        <f>SUM(F101:F102)</f>
        <v>100</v>
      </c>
      <c r="G103" s="592">
        <f>SUM(G101:G102)</f>
        <v>100</v>
      </c>
      <c r="H103" s="831">
        <f>(G103/F103)*100</f>
        <v>100</v>
      </c>
      <c r="I103" s="765"/>
    </row>
    <row r="104" spans="1:9" s="356" customFormat="1" ht="18.75" thickTop="1" x14ac:dyDescent="0.25">
      <c r="A104" s="354"/>
      <c r="B104" s="2501"/>
      <c r="C104" s="57"/>
      <c r="D104" s="355"/>
      <c r="E104" s="17"/>
      <c r="F104" s="17"/>
      <c r="G104" s="17"/>
      <c r="H104" s="2502"/>
      <c r="I104" s="765"/>
    </row>
    <row r="105" spans="1:9" s="356" customFormat="1" ht="15" x14ac:dyDescent="0.2">
      <c r="A105" s="3136" t="s">
        <v>1474</v>
      </c>
      <c r="B105" s="3136"/>
      <c r="C105" s="3136"/>
      <c r="D105" s="3136"/>
      <c r="E105" s="3136"/>
      <c r="F105" s="3136"/>
      <c r="G105" s="3136"/>
      <c r="H105" s="3136"/>
      <c r="I105" s="765"/>
    </row>
    <row r="106" spans="1:9" s="356" customFormat="1" ht="16.5" thickBot="1" x14ac:dyDescent="0.3">
      <c r="A106" s="33"/>
      <c r="B106" s="580"/>
      <c r="C106" s="581"/>
      <c r="D106" s="373"/>
      <c r="E106" s="374"/>
      <c r="F106" s="570"/>
      <c r="G106" s="374"/>
      <c r="H106" s="1701" t="s">
        <v>122</v>
      </c>
      <c r="I106" s="765"/>
    </row>
    <row r="107" spans="1:9" s="356" customFormat="1" ht="16.5" thickTop="1" thickBot="1" x14ac:dyDescent="0.25">
      <c r="A107" s="582" t="s">
        <v>123</v>
      </c>
      <c r="B107" s="583" t="s">
        <v>124</v>
      </c>
      <c r="C107" s="585" t="s">
        <v>474</v>
      </c>
      <c r="D107" s="650" t="s">
        <v>125</v>
      </c>
      <c r="E107" s="650" t="s">
        <v>416</v>
      </c>
      <c r="F107" s="650" t="s">
        <v>417</v>
      </c>
      <c r="G107" s="650" t="s">
        <v>589</v>
      </c>
      <c r="H107" s="586" t="s">
        <v>590</v>
      </c>
      <c r="I107" s="765"/>
    </row>
    <row r="108" spans="1:9" s="356" customFormat="1" ht="16.5" thickTop="1" thickBot="1" x14ac:dyDescent="0.25">
      <c r="A108" s="521">
        <v>1</v>
      </c>
      <c r="B108" s="522">
        <v>2</v>
      </c>
      <c r="C108" s="522">
        <v>3</v>
      </c>
      <c r="D108" s="522">
        <v>4</v>
      </c>
      <c r="E108" s="522">
        <v>5</v>
      </c>
      <c r="F108" s="508">
        <v>6</v>
      </c>
      <c r="G108" s="508">
        <v>7</v>
      </c>
      <c r="H108" s="587" t="s">
        <v>44</v>
      </c>
      <c r="I108" s="765"/>
    </row>
    <row r="109" spans="1:9" s="356" customFormat="1" ht="16.5" thickTop="1" x14ac:dyDescent="0.25">
      <c r="A109" s="220">
        <v>2125</v>
      </c>
      <c r="B109" s="95">
        <v>5213</v>
      </c>
      <c r="C109" s="1052" t="s">
        <v>1401</v>
      </c>
      <c r="D109" s="612" t="s">
        <v>1966</v>
      </c>
      <c r="E109" s="60"/>
      <c r="F109" s="60">
        <v>450</v>
      </c>
      <c r="G109" s="60">
        <v>450</v>
      </c>
      <c r="H109" s="863">
        <f>(G109/F109)*100</f>
        <v>100</v>
      </c>
      <c r="I109" s="765"/>
    </row>
    <row r="110" spans="1:9" s="356" customFormat="1" ht="15.75" x14ac:dyDescent="0.25">
      <c r="A110" s="220">
        <v>2125</v>
      </c>
      <c r="B110" s="95">
        <v>5332</v>
      </c>
      <c r="C110" s="1052" t="s">
        <v>1401</v>
      </c>
      <c r="D110" s="1200" t="s">
        <v>1419</v>
      </c>
      <c r="E110" s="1005"/>
      <c r="F110" s="60">
        <v>70</v>
      </c>
      <c r="G110" s="60">
        <v>70</v>
      </c>
      <c r="H110" s="863">
        <f>(G110/F110)*100</f>
        <v>100</v>
      </c>
      <c r="I110" s="765"/>
    </row>
    <row r="111" spans="1:9" s="356" customFormat="1" ht="15.75" x14ac:dyDescent="0.25">
      <c r="A111" s="220">
        <v>3349</v>
      </c>
      <c r="B111" s="95">
        <v>5213</v>
      </c>
      <c r="C111" s="1052" t="s">
        <v>1401</v>
      </c>
      <c r="D111" s="896" t="s">
        <v>1966</v>
      </c>
      <c r="E111" s="60">
        <v>570</v>
      </c>
      <c r="F111" s="309">
        <v>0</v>
      </c>
      <c r="G111" s="311">
        <v>0</v>
      </c>
      <c r="H111" s="863">
        <v>0</v>
      </c>
      <c r="I111" s="765"/>
    </row>
    <row r="112" spans="1:9" s="356" customFormat="1" ht="16.5" thickBot="1" x14ac:dyDescent="0.3">
      <c r="A112" s="220">
        <v>3349</v>
      </c>
      <c r="B112" s="95">
        <v>5229</v>
      </c>
      <c r="C112" s="1052" t="s">
        <v>1401</v>
      </c>
      <c r="D112" s="1027" t="s">
        <v>1543</v>
      </c>
      <c r="E112" s="123"/>
      <c r="F112" s="309">
        <v>50</v>
      </c>
      <c r="G112" s="311">
        <v>50</v>
      </c>
      <c r="H112" s="863">
        <f t="shared" ref="H112" si="8">(G112/F112)*100</f>
        <v>100</v>
      </c>
      <c r="I112" s="765"/>
    </row>
    <row r="113" spans="1:9" s="356" customFormat="1" ht="19.5" thickTop="1" thickBot="1" x14ac:dyDescent="0.3">
      <c r="A113" s="588" t="s">
        <v>1475</v>
      </c>
      <c r="B113" s="763"/>
      <c r="C113" s="590"/>
      <c r="D113" s="591"/>
      <c r="E113" s="592">
        <f>SUM(E109:E112)</f>
        <v>570</v>
      </c>
      <c r="F113" s="592">
        <f>SUM(F109:F112)</f>
        <v>570</v>
      </c>
      <c r="G113" s="592">
        <f>SUM(G109:G112)</f>
        <v>570</v>
      </c>
      <c r="H113" s="831">
        <f>(G113/F113)*100</f>
        <v>100</v>
      </c>
      <c r="I113" s="765"/>
    </row>
    <row r="114" spans="1:9" s="356" customFormat="1" ht="18.75" thickTop="1" x14ac:dyDescent="0.25">
      <c r="A114" s="354"/>
      <c r="B114" s="2501"/>
      <c r="C114" s="57"/>
      <c r="D114" s="355"/>
      <c r="E114" s="17"/>
      <c r="F114" s="17"/>
      <c r="G114" s="17"/>
      <c r="H114" s="2502"/>
      <c r="I114" s="765"/>
    </row>
    <row r="115" spans="1:9" s="356" customFormat="1" ht="15" x14ac:dyDescent="0.2">
      <c r="A115" s="3136" t="s">
        <v>1476</v>
      </c>
      <c r="B115" s="3136"/>
      <c r="C115" s="3136"/>
      <c r="D115" s="3136"/>
      <c r="E115" s="3136"/>
      <c r="F115" s="3136"/>
      <c r="G115" s="3136"/>
      <c r="H115" s="3136"/>
      <c r="I115" s="765"/>
    </row>
    <row r="116" spans="1:9" s="356" customFormat="1" ht="16.5" thickBot="1" x14ac:dyDescent="0.3">
      <c r="A116" s="33"/>
      <c r="B116" s="580"/>
      <c r="C116" s="581"/>
      <c r="D116" s="373"/>
      <c r="E116" s="374"/>
      <c r="F116" s="570"/>
      <c r="G116" s="374"/>
      <c r="H116" s="1701" t="s">
        <v>122</v>
      </c>
      <c r="I116" s="765"/>
    </row>
    <row r="117" spans="1:9" s="356" customFormat="1" ht="16.5" thickTop="1" thickBot="1" x14ac:dyDescent="0.25">
      <c r="A117" s="582" t="s">
        <v>123</v>
      </c>
      <c r="B117" s="583" t="s">
        <v>124</v>
      </c>
      <c r="C117" s="585" t="s">
        <v>474</v>
      </c>
      <c r="D117" s="650" t="s">
        <v>125</v>
      </c>
      <c r="E117" s="650" t="s">
        <v>416</v>
      </c>
      <c r="F117" s="650" t="s">
        <v>417</v>
      </c>
      <c r="G117" s="650" t="s">
        <v>589</v>
      </c>
      <c r="H117" s="586" t="s">
        <v>590</v>
      </c>
      <c r="I117" s="765"/>
    </row>
    <row r="118" spans="1:9" s="356" customFormat="1" ht="16.5" thickTop="1" thickBot="1" x14ac:dyDescent="0.25">
      <c r="A118" s="521">
        <v>1</v>
      </c>
      <c r="B118" s="522">
        <v>2</v>
      </c>
      <c r="C118" s="522">
        <v>3</v>
      </c>
      <c r="D118" s="522">
        <v>4</v>
      </c>
      <c r="E118" s="522">
        <v>5</v>
      </c>
      <c r="F118" s="508">
        <v>6</v>
      </c>
      <c r="G118" s="508">
        <v>7</v>
      </c>
      <c r="H118" s="587" t="s">
        <v>44</v>
      </c>
      <c r="I118" s="765"/>
    </row>
    <row r="119" spans="1:9" s="356" customFormat="1" ht="16.5" thickTop="1" x14ac:dyDescent="0.25">
      <c r="A119" s="220">
        <v>2212</v>
      </c>
      <c r="B119" s="95">
        <v>5321</v>
      </c>
      <c r="C119" s="1052" t="s">
        <v>1407</v>
      </c>
      <c r="D119" s="612" t="s">
        <v>759</v>
      </c>
      <c r="E119" s="894"/>
      <c r="F119" s="309">
        <v>4868</v>
      </c>
      <c r="G119" s="311">
        <v>4503</v>
      </c>
      <c r="H119" s="209">
        <f>(G119/F119)*100</f>
        <v>92.502054231717338</v>
      </c>
      <c r="I119" s="765"/>
    </row>
    <row r="120" spans="1:9" s="356" customFormat="1" ht="15.75" x14ac:dyDescent="0.25">
      <c r="A120" s="1786">
        <v>2219</v>
      </c>
      <c r="B120" s="511">
        <v>5321</v>
      </c>
      <c r="C120" s="1052" t="s">
        <v>1407</v>
      </c>
      <c r="D120" s="612" t="s">
        <v>759</v>
      </c>
      <c r="E120" s="2454"/>
      <c r="F120" s="309">
        <v>2612</v>
      </c>
      <c r="G120" s="311">
        <v>2603</v>
      </c>
      <c r="H120" s="1780">
        <f>(G120/F120)*100</f>
        <v>99.65543644716692</v>
      </c>
      <c r="I120" s="765"/>
    </row>
    <row r="121" spans="1:9" s="356" customFormat="1" ht="15.75" x14ac:dyDescent="0.25">
      <c r="A121" s="1786">
        <v>3326</v>
      </c>
      <c r="B121" s="511">
        <v>5321</v>
      </c>
      <c r="C121" s="1052" t="s">
        <v>1407</v>
      </c>
      <c r="D121" s="896" t="s">
        <v>759</v>
      </c>
      <c r="E121" s="123"/>
      <c r="F121" s="309">
        <v>300</v>
      </c>
      <c r="G121" s="311">
        <v>300</v>
      </c>
      <c r="H121" s="863">
        <f>(G121/F121)*100</f>
        <v>100</v>
      </c>
      <c r="I121" s="765"/>
    </row>
    <row r="122" spans="1:9" s="356" customFormat="1" ht="15.75" x14ac:dyDescent="0.25">
      <c r="A122" s="220">
        <v>3631</v>
      </c>
      <c r="B122" s="95">
        <v>5321</v>
      </c>
      <c r="C122" s="1052" t="s">
        <v>1407</v>
      </c>
      <c r="D122" s="896" t="s">
        <v>759</v>
      </c>
      <c r="E122" s="123"/>
      <c r="F122" s="309">
        <v>90</v>
      </c>
      <c r="G122" s="311">
        <v>90</v>
      </c>
      <c r="H122" s="209">
        <f>(G122/F122)*100</f>
        <v>100</v>
      </c>
      <c r="I122" s="765"/>
    </row>
    <row r="123" spans="1:9" s="356" customFormat="1" ht="15.75" x14ac:dyDescent="0.25">
      <c r="A123" s="50">
        <v>3636</v>
      </c>
      <c r="B123" s="19">
        <v>5321</v>
      </c>
      <c r="C123" s="1052" t="s">
        <v>1407</v>
      </c>
      <c r="D123" s="896" t="s">
        <v>759</v>
      </c>
      <c r="E123" s="55"/>
      <c r="F123" s="309">
        <v>5591</v>
      </c>
      <c r="G123" s="311">
        <v>5412</v>
      </c>
      <c r="H123" s="209">
        <f>(G123/F123)*100</f>
        <v>96.798426041852977</v>
      </c>
      <c r="I123" s="765"/>
    </row>
    <row r="124" spans="1:9" s="356" customFormat="1" ht="15.75" x14ac:dyDescent="0.25">
      <c r="A124" s="50">
        <v>3639</v>
      </c>
      <c r="B124" s="19">
        <v>5321</v>
      </c>
      <c r="C124" s="1052" t="s">
        <v>1407</v>
      </c>
      <c r="D124" s="896" t="s">
        <v>759</v>
      </c>
      <c r="E124" s="309">
        <v>28000</v>
      </c>
      <c r="F124" s="311">
        <v>9</v>
      </c>
      <c r="G124" s="311">
        <v>0</v>
      </c>
      <c r="H124" s="209">
        <f t="shared" ref="H124" si="9">(G124/F124)*100</f>
        <v>0</v>
      </c>
      <c r="I124" s="765"/>
    </row>
    <row r="125" spans="1:9" s="356" customFormat="1" ht="15.75" x14ac:dyDescent="0.25">
      <c r="A125" s="34">
        <v>5519</v>
      </c>
      <c r="B125" s="19">
        <v>5321</v>
      </c>
      <c r="C125" s="1052" t="s">
        <v>1407</v>
      </c>
      <c r="D125" s="1033" t="s">
        <v>759</v>
      </c>
      <c r="E125" s="71"/>
      <c r="F125" s="311">
        <v>291</v>
      </c>
      <c r="G125" s="311">
        <v>291</v>
      </c>
      <c r="H125" s="1771">
        <f t="shared" ref="H125:H131" si="10">(G125/F125)*100</f>
        <v>100</v>
      </c>
      <c r="I125" s="765"/>
    </row>
    <row r="126" spans="1:9" s="356" customFormat="1" ht="15.75" x14ac:dyDescent="0.25">
      <c r="A126" s="905">
        <v>2212</v>
      </c>
      <c r="B126" s="264">
        <v>6341</v>
      </c>
      <c r="C126" s="1052" t="s">
        <v>1407</v>
      </c>
      <c r="D126" s="848" t="s">
        <v>172</v>
      </c>
      <c r="E126" s="894"/>
      <c r="F126" s="309">
        <v>3250</v>
      </c>
      <c r="G126" s="311">
        <v>2988</v>
      </c>
      <c r="H126" s="200">
        <f t="shared" si="10"/>
        <v>91.938461538461539</v>
      </c>
      <c r="I126" s="765"/>
    </row>
    <row r="127" spans="1:9" s="356" customFormat="1" ht="15.75" x14ac:dyDescent="0.25">
      <c r="A127" s="2472">
        <v>2219</v>
      </c>
      <c r="B127" s="2473">
        <v>6341</v>
      </c>
      <c r="C127" s="1052" t="s">
        <v>1407</v>
      </c>
      <c r="D127" s="371" t="s">
        <v>172</v>
      </c>
      <c r="E127" s="2454"/>
      <c r="F127" s="309">
        <v>2750</v>
      </c>
      <c r="G127" s="311">
        <v>2595</v>
      </c>
      <c r="H127" s="513">
        <f t="shared" si="10"/>
        <v>94.36363636363636</v>
      </c>
      <c r="I127" s="765"/>
    </row>
    <row r="128" spans="1:9" s="356" customFormat="1" ht="15.75" x14ac:dyDescent="0.25">
      <c r="A128" s="2472">
        <v>3322</v>
      </c>
      <c r="B128" s="2473">
        <v>6341</v>
      </c>
      <c r="C128" s="1052" t="s">
        <v>1407</v>
      </c>
      <c r="D128" s="371" t="s">
        <v>172</v>
      </c>
      <c r="E128" s="2454"/>
      <c r="F128" s="309">
        <v>300</v>
      </c>
      <c r="G128" s="311">
        <v>288</v>
      </c>
      <c r="H128" s="513">
        <f t="shared" si="10"/>
        <v>96</v>
      </c>
      <c r="I128" s="765"/>
    </row>
    <row r="129" spans="1:9" s="356" customFormat="1" ht="15.75" x14ac:dyDescent="0.25">
      <c r="A129" s="2472">
        <v>3326</v>
      </c>
      <c r="B129" s="2473">
        <v>6341</v>
      </c>
      <c r="C129" s="1052" t="s">
        <v>1407</v>
      </c>
      <c r="D129" s="371" t="s">
        <v>172</v>
      </c>
      <c r="E129" s="2454"/>
      <c r="F129" s="309">
        <v>196</v>
      </c>
      <c r="G129" s="311">
        <v>196</v>
      </c>
      <c r="H129" s="513">
        <f t="shared" si="10"/>
        <v>100</v>
      </c>
      <c r="I129" s="765"/>
    </row>
    <row r="130" spans="1:9" s="356" customFormat="1" ht="15.75" x14ac:dyDescent="0.25">
      <c r="A130" s="2472">
        <v>3349</v>
      </c>
      <c r="B130" s="2473">
        <v>6341</v>
      </c>
      <c r="C130" s="1052" t="s">
        <v>1407</v>
      </c>
      <c r="D130" s="371" t="s">
        <v>172</v>
      </c>
      <c r="E130" s="2454"/>
      <c r="F130" s="309">
        <v>404</v>
      </c>
      <c r="G130" s="311">
        <v>398</v>
      </c>
      <c r="H130" s="513">
        <f t="shared" si="10"/>
        <v>98.514851485148512</v>
      </c>
      <c r="I130" s="765"/>
    </row>
    <row r="131" spans="1:9" s="356" customFormat="1" ht="15.75" x14ac:dyDescent="0.25">
      <c r="A131" s="2472">
        <v>3631</v>
      </c>
      <c r="B131" s="2473">
        <v>6341</v>
      </c>
      <c r="C131" s="1052" t="s">
        <v>1407</v>
      </c>
      <c r="D131" s="371" t="s">
        <v>172</v>
      </c>
      <c r="E131" s="312"/>
      <c r="F131" s="309">
        <v>2146</v>
      </c>
      <c r="G131" s="311">
        <v>2059</v>
      </c>
      <c r="H131" s="513">
        <f t="shared" si="10"/>
        <v>95.945945945945937</v>
      </c>
      <c r="I131" s="765"/>
    </row>
    <row r="132" spans="1:9" s="356" customFormat="1" ht="15.75" x14ac:dyDescent="0.25">
      <c r="A132" s="34">
        <v>3636</v>
      </c>
      <c r="B132" s="873">
        <v>6341</v>
      </c>
      <c r="C132" s="1052" t="s">
        <v>1407</v>
      </c>
      <c r="D132" s="848" t="s">
        <v>172</v>
      </c>
      <c r="E132" s="55"/>
      <c r="F132" s="309">
        <v>6118</v>
      </c>
      <c r="G132" s="311">
        <v>6024</v>
      </c>
      <c r="H132" s="852">
        <f t="shared" ref="H132" si="11">(G132/F132)*100</f>
        <v>98.463550179797323</v>
      </c>
      <c r="I132" s="765"/>
    </row>
    <row r="133" spans="1:9" s="356" customFormat="1" ht="16.5" thickBot="1" x14ac:dyDescent="0.3">
      <c r="A133" s="34">
        <v>5519</v>
      </c>
      <c r="B133" s="873">
        <v>6341</v>
      </c>
      <c r="C133" s="1052" t="s">
        <v>1407</v>
      </c>
      <c r="D133" s="848" t="s">
        <v>172</v>
      </c>
      <c r="E133" s="55"/>
      <c r="F133" s="309">
        <v>728</v>
      </c>
      <c r="G133" s="311">
        <v>639</v>
      </c>
      <c r="H133" s="852">
        <f>(G133/F133)*100</f>
        <v>87.77472527472527</v>
      </c>
      <c r="I133" s="765"/>
    </row>
    <row r="134" spans="1:9" s="356" customFormat="1" ht="19.5" thickTop="1" thickBot="1" x14ac:dyDescent="0.3">
      <c r="A134" s="588" t="s">
        <v>1477</v>
      </c>
      <c r="B134" s="763"/>
      <c r="C134" s="590"/>
      <c r="D134" s="591"/>
      <c r="E134" s="592">
        <f>SUM(E119:E133)</f>
        <v>28000</v>
      </c>
      <c r="F134" s="592">
        <f>SUM(F119:F133)</f>
        <v>29653</v>
      </c>
      <c r="G134" s="592">
        <f>SUM(G119:G133)</f>
        <v>28386</v>
      </c>
      <c r="H134" s="831">
        <f>(G134/F134)*100</f>
        <v>95.727245135399457</v>
      </c>
      <c r="I134" s="765"/>
    </row>
    <row r="135" spans="1:9" s="356" customFormat="1" ht="18.75" thickTop="1" x14ac:dyDescent="0.25">
      <c r="A135" s="354"/>
      <c r="B135" s="2501"/>
      <c r="C135" s="57"/>
      <c r="D135" s="355"/>
      <c r="E135" s="17"/>
      <c r="F135" s="17"/>
      <c r="G135" s="17"/>
      <c r="H135" s="2502"/>
      <c r="I135" s="765"/>
    </row>
    <row r="136" spans="1:9" s="356" customFormat="1" ht="15" x14ac:dyDescent="0.2">
      <c r="A136" s="3136" t="s">
        <v>1478</v>
      </c>
      <c r="B136" s="3136"/>
      <c r="C136" s="3136"/>
      <c r="D136" s="3136"/>
      <c r="E136" s="3136"/>
      <c r="F136" s="3136"/>
      <c r="G136" s="3136"/>
      <c r="H136" s="3136"/>
      <c r="I136" s="765"/>
    </row>
    <row r="137" spans="1:9" s="356" customFormat="1" ht="16.5" thickBot="1" x14ac:dyDescent="0.3">
      <c r="A137" s="33"/>
      <c r="B137" s="580"/>
      <c r="C137" s="581"/>
      <c r="D137" s="373"/>
      <c r="E137" s="374"/>
      <c r="F137" s="570"/>
      <c r="G137" s="374"/>
      <c r="H137" s="1701" t="s">
        <v>122</v>
      </c>
      <c r="I137" s="765"/>
    </row>
    <row r="138" spans="1:9" s="356" customFormat="1" ht="16.5" thickTop="1" thickBot="1" x14ac:dyDescent="0.25">
      <c r="A138" s="582" t="s">
        <v>123</v>
      </c>
      <c r="B138" s="583" t="s">
        <v>124</v>
      </c>
      <c r="C138" s="585" t="s">
        <v>474</v>
      </c>
      <c r="D138" s="650" t="s">
        <v>125</v>
      </c>
      <c r="E138" s="650" t="s">
        <v>416</v>
      </c>
      <c r="F138" s="650" t="s">
        <v>417</v>
      </c>
      <c r="G138" s="650" t="s">
        <v>589</v>
      </c>
      <c r="H138" s="586" t="s">
        <v>590</v>
      </c>
      <c r="I138" s="765"/>
    </row>
    <row r="139" spans="1:9" s="356" customFormat="1" ht="16.5" thickTop="1" thickBot="1" x14ac:dyDescent="0.25">
      <c r="A139" s="521">
        <v>1</v>
      </c>
      <c r="B139" s="522">
        <v>2</v>
      </c>
      <c r="C139" s="522">
        <v>3</v>
      </c>
      <c r="D139" s="522">
        <v>4</v>
      </c>
      <c r="E139" s="522">
        <v>5</v>
      </c>
      <c r="F139" s="508">
        <v>6</v>
      </c>
      <c r="G139" s="508">
        <v>7</v>
      </c>
      <c r="H139" s="587" t="s">
        <v>44</v>
      </c>
      <c r="I139" s="765"/>
    </row>
    <row r="140" spans="1:9" s="356" customFormat="1" ht="16.5" thickTop="1" x14ac:dyDescent="0.25">
      <c r="A140" s="50">
        <v>3639</v>
      </c>
      <c r="B140" s="19">
        <v>5321</v>
      </c>
      <c r="C140" s="1052" t="s">
        <v>1410</v>
      </c>
      <c r="D140" s="896" t="s">
        <v>759</v>
      </c>
      <c r="E140" s="309">
        <v>2000</v>
      </c>
      <c r="F140" s="311">
        <v>0</v>
      </c>
      <c r="G140" s="311">
        <v>0</v>
      </c>
      <c r="H140" s="209">
        <v>0</v>
      </c>
      <c r="I140" s="765"/>
    </row>
    <row r="141" spans="1:9" s="356" customFormat="1" ht="16.5" thickBot="1" x14ac:dyDescent="0.3">
      <c r="A141" s="34">
        <v>3636</v>
      </c>
      <c r="B141" s="873">
        <v>6341</v>
      </c>
      <c r="C141" s="1052" t="s">
        <v>1410</v>
      </c>
      <c r="D141" s="848" t="s">
        <v>172</v>
      </c>
      <c r="E141" s="55"/>
      <c r="F141" s="309">
        <v>347</v>
      </c>
      <c r="G141" s="311">
        <v>170</v>
      </c>
      <c r="H141" s="852">
        <f t="shared" ref="H141" si="12">(G141/F141)*100</f>
        <v>48.991354466858787</v>
      </c>
      <c r="I141" s="765"/>
    </row>
    <row r="142" spans="1:9" s="356" customFormat="1" ht="19.5" thickTop="1" thickBot="1" x14ac:dyDescent="0.3">
      <c r="A142" s="588" t="s">
        <v>1479</v>
      </c>
      <c r="B142" s="763"/>
      <c r="C142" s="590"/>
      <c r="D142" s="591"/>
      <c r="E142" s="592">
        <f>SUM(E140:E141)</f>
        <v>2000</v>
      </c>
      <c r="F142" s="592">
        <f>SUM(F140:F141)</f>
        <v>347</v>
      </c>
      <c r="G142" s="592">
        <f>SUM(G140:G141)</f>
        <v>170</v>
      </c>
      <c r="H142" s="831">
        <f>(G142/F142)*100</f>
        <v>48.991354466858787</v>
      </c>
      <c r="I142" s="765"/>
    </row>
    <row r="143" spans="1:9" s="356" customFormat="1" ht="18.75" thickTop="1" x14ac:dyDescent="0.25">
      <c r="A143" s="354"/>
      <c r="B143" s="2501"/>
      <c r="C143" s="57"/>
      <c r="D143" s="355"/>
      <c r="E143" s="17"/>
      <c r="F143" s="17"/>
      <c r="G143" s="17"/>
      <c r="H143" s="2502"/>
      <c r="I143" s="765"/>
    </row>
    <row r="144" spans="1:9" s="356" customFormat="1" ht="15" x14ac:dyDescent="0.2">
      <c r="A144" s="3136" t="s">
        <v>1480</v>
      </c>
      <c r="B144" s="3136"/>
      <c r="C144" s="3136"/>
      <c r="D144" s="3136"/>
      <c r="E144" s="3136"/>
      <c r="F144" s="3136"/>
      <c r="G144" s="3136"/>
      <c r="H144" s="3136"/>
      <c r="I144" s="765"/>
    </row>
    <row r="145" spans="1:9" s="356" customFormat="1" ht="16.5" thickBot="1" x14ac:dyDescent="0.3">
      <c r="A145" s="33"/>
      <c r="B145" s="580"/>
      <c r="C145" s="581"/>
      <c r="D145" s="373"/>
      <c r="E145" s="374"/>
      <c r="F145" s="570"/>
      <c r="G145" s="374"/>
      <c r="H145" s="1701" t="s">
        <v>122</v>
      </c>
      <c r="I145" s="765"/>
    </row>
    <row r="146" spans="1:9" s="356" customFormat="1" ht="16.5" thickTop="1" thickBot="1" x14ac:dyDescent="0.25">
      <c r="A146" s="582" t="s">
        <v>123</v>
      </c>
      <c r="B146" s="583" t="s">
        <v>124</v>
      </c>
      <c r="C146" s="585" t="s">
        <v>474</v>
      </c>
      <c r="D146" s="650" t="s">
        <v>125</v>
      </c>
      <c r="E146" s="650" t="s">
        <v>416</v>
      </c>
      <c r="F146" s="650" t="s">
        <v>417</v>
      </c>
      <c r="G146" s="650" t="s">
        <v>589</v>
      </c>
      <c r="H146" s="586" t="s">
        <v>590</v>
      </c>
      <c r="I146" s="765"/>
    </row>
    <row r="147" spans="1:9" s="356" customFormat="1" ht="16.5" thickTop="1" thickBot="1" x14ac:dyDescent="0.25">
      <c r="A147" s="521">
        <v>1</v>
      </c>
      <c r="B147" s="522">
        <v>2</v>
      </c>
      <c r="C147" s="522">
        <v>3</v>
      </c>
      <c r="D147" s="522">
        <v>4</v>
      </c>
      <c r="E147" s="522">
        <v>5</v>
      </c>
      <c r="F147" s="508">
        <v>6</v>
      </c>
      <c r="G147" s="508">
        <v>7</v>
      </c>
      <c r="H147" s="587" t="s">
        <v>44</v>
      </c>
      <c r="I147" s="765"/>
    </row>
    <row r="148" spans="1:9" s="356" customFormat="1" ht="17.25" thickTop="1" thickBot="1" x14ac:dyDescent="0.3">
      <c r="A148" s="220">
        <v>2125</v>
      </c>
      <c r="B148" s="95">
        <v>5213</v>
      </c>
      <c r="C148" s="1052" t="s">
        <v>1402</v>
      </c>
      <c r="D148" s="612" t="s">
        <v>1966</v>
      </c>
      <c r="E148" s="309">
        <v>2500</v>
      </c>
      <c r="F148" s="311">
        <v>2500</v>
      </c>
      <c r="G148" s="311">
        <v>1835</v>
      </c>
      <c r="H148" s="209">
        <f>(G148/F148)*100</f>
        <v>73.400000000000006</v>
      </c>
      <c r="I148" s="765"/>
    </row>
    <row r="149" spans="1:9" s="356" customFormat="1" ht="19.5" thickTop="1" thickBot="1" x14ac:dyDescent="0.3">
      <c r="A149" s="588" t="s">
        <v>1481</v>
      </c>
      <c r="B149" s="763"/>
      <c r="C149" s="590"/>
      <c r="D149" s="591"/>
      <c r="E149" s="592">
        <f>SUM(E148:E148)</f>
        <v>2500</v>
      </c>
      <c r="F149" s="592">
        <f>SUM(F148:F148)</f>
        <v>2500</v>
      </c>
      <c r="G149" s="592">
        <f>SUM(G148:G148)</f>
        <v>1835</v>
      </c>
      <c r="H149" s="831">
        <f>(G149/F149)*100</f>
        <v>73.400000000000006</v>
      </c>
      <c r="I149" s="765"/>
    </row>
    <row r="150" spans="1:9" s="356" customFormat="1" ht="18.75" thickTop="1" x14ac:dyDescent="0.25">
      <c r="A150" s="354"/>
      <c r="B150" s="2501"/>
      <c r="C150" s="57"/>
      <c r="D150" s="355"/>
      <c r="E150" s="17"/>
      <c r="F150" s="17"/>
      <c r="G150" s="17"/>
      <c r="H150" s="2502"/>
      <c r="I150" s="765"/>
    </row>
    <row r="151" spans="1:9" s="356" customFormat="1" ht="15" x14ac:dyDescent="0.2">
      <c r="A151" s="3136" t="s">
        <v>1482</v>
      </c>
      <c r="B151" s="3136"/>
      <c r="C151" s="3136"/>
      <c r="D151" s="3136"/>
      <c r="E151" s="3136"/>
      <c r="F151" s="3136"/>
      <c r="G151" s="3136"/>
      <c r="H151" s="3136"/>
      <c r="I151" s="765"/>
    </row>
    <row r="152" spans="1:9" s="356" customFormat="1" ht="16.5" thickBot="1" x14ac:dyDescent="0.3">
      <c r="A152" s="33"/>
      <c r="B152" s="580"/>
      <c r="C152" s="581"/>
      <c r="D152" s="373"/>
      <c r="E152" s="374"/>
      <c r="F152" s="570"/>
      <c r="G152" s="374"/>
      <c r="H152" s="1701" t="s">
        <v>122</v>
      </c>
      <c r="I152" s="765"/>
    </row>
    <row r="153" spans="1:9" s="356" customFormat="1" ht="16.5" thickTop="1" thickBot="1" x14ac:dyDescent="0.25">
      <c r="A153" s="582" t="s">
        <v>123</v>
      </c>
      <c r="B153" s="583" t="s">
        <v>124</v>
      </c>
      <c r="C153" s="585" t="s">
        <v>474</v>
      </c>
      <c r="D153" s="650" t="s">
        <v>125</v>
      </c>
      <c r="E153" s="650" t="s">
        <v>416</v>
      </c>
      <c r="F153" s="650" t="s">
        <v>417</v>
      </c>
      <c r="G153" s="650" t="s">
        <v>589</v>
      </c>
      <c r="H153" s="586" t="s">
        <v>590</v>
      </c>
      <c r="I153" s="765"/>
    </row>
    <row r="154" spans="1:9" s="356" customFormat="1" ht="16.5" thickTop="1" thickBot="1" x14ac:dyDescent="0.25">
      <c r="A154" s="521">
        <v>1</v>
      </c>
      <c r="B154" s="522">
        <v>2</v>
      </c>
      <c r="C154" s="522">
        <v>3</v>
      </c>
      <c r="D154" s="522">
        <v>4</v>
      </c>
      <c r="E154" s="522">
        <v>5</v>
      </c>
      <c r="F154" s="508">
        <v>6</v>
      </c>
      <c r="G154" s="508">
        <v>7</v>
      </c>
      <c r="H154" s="587" t="s">
        <v>44</v>
      </c>
      <c r="I154" s="765"/>
    </row>
    <row r="155" spans="1:9" s="356" customFormat="1" ht="17.25" thickTop="1" thickBot="1" x14ac:dyDescent="0.3">
      <c r="A155" s="220">
        <v>2125</v>
      </c>
      <c r="B155" s="95">
        <v>5213</v>
      </c>
      <c r="C155" s="1052" t="s">
        <v>1403</v>
      </c>
      <c r="D155" s="612" t="s">
        <v>1966</v>
      </c>
      <c r="E155" s="60">
        <v>1400</v>
      </c>
      <c r="F155" s="60">
        <v>1400</v>
      </c>
      <c r="G155" s="60">
        <v>70</v>
      </c>
      <c r="H155" s="863">
        <f>(G155/F155)*100</f>
        <v>5</v>
      </c>
      <c r="I155" s="765"/>
    </row>
    <row r="156" spans="1:9" s="356" customFormat="1" ht="19.5" thickTop="1" thickBot="1" x14ac:dyDescent="0.3">
      <c r="A156" s="588" t="s">
        <v>1483</v>
      </c>
      <c r="B156" s="763"/>
      <c r="C156" s="590"/>
      <c r="D156" s="591"/>
      <c r="E156" s="592">
        <f>E155</f>
        <v>1400</v>
      </c>
      <c r="F156" s="592">
        <f t="shared" ref="F156:G156" si="13">F155</f>
        <v>1400</v>
      </c>
      <c r="G156" s="592">
        <f t="shared" si="13"/>
        <v>70</v>
      </c>
      <c r="H156" s="831">
        <f>(G156/F156)*100</f>
        <v>5</v>
      </c>
      <c r="I156" s="765"/>
    </row>
    <row r="157" spans="1:9" s="356" customFormat="1" ht="18.75" thickTop="1" x14ac:dyDescent="0.25">
      <c r="A157" s="354"/>
      <c r="B157" s="2501"/>
      <c r="C157" s="57"/>
      <c r="D157" s="355"/>
      <c r="E157" s="17"/>
      <c r="F157" s="17"/>
      <c r="G157" s="17"/>
      <c r="H157" s="2502"/>
      <c r="I157" s="765"/>
    </row>
    <row r="158" spans="1:9" s="356" customFormat="1" ht="15" x14ac:dyDescent="0.2">
      <c r="A158" s="3136" t="s">
        <v>1484</v>
      </c>
      <c r="B158" s="3136"/>
      <c r="C158" s="3136"/>
      <c r="D158" s="3136"/>
      <c r="E158" s="3136"/>
      <c r="F158" s="3136"/>
      <c r="G158" s="3136"/>
      <c r="H158" s="3136"/>
      <c r="I158" s="765"/>
    </row>
    <row r="159" spans="1:9" s="356" customFormat="1" ht="16.5" thickBot="1" x14ac:dyDescent="0.3">
      <c r="A159" s="33"/>
      <c r="B159" s="580"/>
      <c r="C159" s="581"/>
      <c r="D159" s="373"/>
      <c r="E159" s="374"/>
      <c r="F159" s="570"/>
      <c r="G159" s="374"/>
      <c r="H159" s="1701" t="s">
        <v>122</v>
      </c>
      <c r="I159" s="765"/>
    </row>
    <row r="160" spans="1:9" s="356" customFormat="1" ht="16.5" thickTop="1" thickBot="1" x14ac:dyDescent="0.25">
      <c r="A160" s="582" t="s">
        <v>123</v>
      </c>
      <c r="B160" s="583" t="s">
        <v>124</v>
      </c>
      <c r="C160" s="585" t="s">
        <v>474</v>
      </c>
      <c r="D160" s="650" t="s">
        <v>125</v>
      </c>
      <c r="E160" s="650" t="s">
        <v>416</v>
      </c>
      <c r="F160" s="650" t="s">
        <v>417</v>
      </c>
      <c r="G160" s="650" t="s">
        <v>589</v>
      </c>
      <c r="H160" s="586" t="s">
        <v>590</v>
      </c>
      <c r="I160" s="765"/>
    </row>
    <row r="161" spans="1:9" s="356" customFormat="1" ht="16.5" thickTop="1" thickBot="1" x14ac:dyDescent="0.25">
      <c r="A161" s="521">
        <v>1</v>
      </c>
      <c r="B161" s="522">
        <v>2</v>
      </c>
      <c r="C161" s="522">
        <v>3</v>
      </c>
      <c r="D161" s="522">
        <v>4</v>
      </c>
      <c r="E161" s="522">
        <v>5</v>
      </c>
      <c r="F161" s="508">
        <v>6</v>
      </c>
      <c r="G161" s="508">
        <v>7</v>
      </c>
      <c r="H161" s="587" t="s">
        <v>44</v>
      </c>
      <c r="I161" s="765"/>
    </row>
    <row r="162" spans="1:9" s="356" customFormat="1" ht="16.5" thickTop="1" x14ac:dyDescent="0.25">
      <c r="A162" s="1786">
        <v>3322</v>
      </c>
      <c r="B162" s="511">
        <v>5213</v>
      </c>
      <c r="C162" s="1052" t="s">
        <v>1128</v>
      </c>
      <c r="D162" s="612" t="s">
        <v>1966</v>
      </c>
      <c r="E162" s="312"/>
      <c r="F162" s="309">
        <v>550</v>
      </c>
      <c r="G162" s="311">
        <v>550</v>
      </c>
      <c r="H162" s="1780">
        <f t="shared" ref="H162:H168" si="14">(G162/F162)*100</f>
        <v>100</v>
      </c>
      <c r="I162" s="765"/>
    </row>
    <row r="163" spans="1:9" s="356" customFormat="1" ht="15.75" x14ac:dyDescent="0.25">
      <c r="A163" s="1786">
        <v>3322</v>
      </c>
      <c r="B163" s="511">
        <v>5222</v>
      </c>
      <c r="C163" s="1052" t="s">
        <v>1128</v>
      </c>
      <c r="D163" s="904" t="s">
        <v>1015</v>
      </c>
      <c r="E163" s="312"/>
      <c r="F163" s="309">
        <v>200</v>
      </c>
      <c r="G163" s="311">
        <v>0</v>
      </c>
      <c r="H163" s="1780">
        <f t="shared" si="14"/>
        <v>0</v>
      </c>
      <c r="I163" s="765"/>
    </row>
    <row r="164" spans="1:9" s="356" customFormat="1" ht="15.75" x14ac:dyDescent="0.25">
      <c r="A164" s="1786">
        <v>3322</v>
      </c>
      <c r="B164" s="511">
        <v>5223</v>
      </c>
      <c r="C164" s="1052" t="s">
        <v>1128</v>
      </c>
      <c r="D164" s="305" t="s">
        <v>1564</v>
      </c>
      <c r="E164" s="312"/>
      <c r="F164" s="309">
        <v>6500</v>
      </c>
      <c r="G164" s="311">
        <v>6500</v>
      </c>
      <c r="H164" s="1780">
        <f t="shared" si="14"/>
        <v>100</v>
      </c>
      <c r="I164" s="765"/>
    </row>
    <row r="165" spans="1:9" s="356" customFormat="1" ht="15.75" x14ac:dyDescent="0.25">
      <c r="A165" s="1786">
        <v>3322</v>
      </c>
      <c r="B165" s="511">
        <v>5225</v>
      </c>
      <c r="C165" s="1052" t="s">
        <v>1128</v>
      </c>
      <c r="D165" s="1327" t="s">
        <v>1421</v>
      </c>
      <c r="E165" s="312"/>
      <c r="F165" s="309">
        <v>200</v>
      </c>
      <c r="G165" s="311">
        <v>200</v>
      </c>
      <c r="H165" s="1780">
        <f t="shared" si="14"/>
        <v>100</v>
      </c>
      <c r="I165" s="765"/>
    </row>
    <row r="166" spans="1:9" s="356" customFormat="1" ht="15.75" x14ac:dyDescent="0.25">
      <c r="A166" s="220">
        <v>3322</v>
      </c>
      <c r="B166" s="95">
        <v>5321</v>
      </c>
      <c r="C166" s="1052" t="s">
        <v>1128</v>
      </c>
      <c r="D166" s="896" t="s">
        <v>759</v>
      </c>
      <c r="E166" s="312"/>
      <c r="F166" s="309">
        <v>4630</v>
      </c>
      <c r="G166" s="311">
        <v>4630</v>
      </c>
      <c r="H166" s="1780">
        <f t="shared" si="14"/>
        <v>100</v>
      </c>
      <c r="I166" s="765"/>
    </row>
    <row r="167" spans="1:9" s="356" customFormat="1" ht="16.5" thickBot="1" x14ac:dyDescent="0.3">
      <c r="A167" s="1786">
        <v>3322</v>
      </c>
      <c r="B167" s="511">
        <v>5493</v>
      </c>
      <c r="C167" s="1052" t="s">
        <v>1128</v>
      </c>
      <c r="D167" s="305" t="s">
        <v>1986</v>
      </c>
      <c r="E167" s="123"/>
      <c r="F167" s="309">
        <v>2200</v>
      </c>
      <c r="G167" s="311">
        <v>1900</v>
      </c>
      <c r="H167" s="1780">
        <f t="shared" si="14"/>
        <v>86.36363636363636</v>
      </c>
      <c r="I167" s="765"/>
    </row>
    <row r="168" spans="1:9" s="356" customFormat="1" ht="19.5" thickTop="1" thickBot="1" x14ac:dyDescent="0.3">
      <c r="A168" s="588" t="s">
        <v>1485</v>
      </c>
      <c r="B168" s="763"/>
      <c r="C168" s="590"/>
      <c r="D168" s="591"/>
      <c r="E168" s="592">
        <f>E162</f>
        <v>0</v>
      </c>
      <c r="F168" s="592">
        <f>SUM(F162:F167)</f>
        <v>14280</v>
      </c>
      <c r="G168" s="592">
        <f>SUM(G162:G167)</f>
        <v>13780</v>
      </c>
      <c r="H168" s="831">
        <f t="shared" si="14"/>
        <v>96.498599439775916</v>
      </c>
      <c r="I168" s="765"/>
    </row>
    <row r="169" spans="1:9" s="356" customFormat="1" ht="18.75" thickTop="1" x14ac:dyDescent="0.25">
      <c r="A169" s="354"/>
      <c r="B169" s="2501"/>
      <c r="C169" s="57"/>
      <c r="D169" s="355"/>
      <c r="E169" s="17"/>
      <c r="F169" s="17"/>
      <c r="G169" s="17"/>
      <c r="H169" s="2502"/>
      <c r="I169" s="765"/>
    </row>
    <row r="170" spans="1:9" s="356" customFormat="1" ht="15" x14ac:dyDescent="0.2">
      <c r="A170" s="3136" t="s">
        <v>1486</v>
      </c>
      <c r="B170" s="3136"/>
      <c r="C170" s="3136"/>
      <c r="D170" s="3136"/>
      <c r="E170" s="3136"/>
      <c r="F170" s="3136"/>
      <c r="G170" s="3136"/>
      <c r="H170" s="3136"/>
      <c r="I170" s="765"/>
    </row>
    <row r="171" spans="1:9" s="356" customFormat="1" ht="16.5" thickBot="1" x14ac:dyDescent="0.3">
      <c r="A171" s="33"/>
      <c r="B171" s="580"/>
      <c r="C171" s="581"/>
      <c r="D171" s="373"/>
      <c r="E171" s="374"/>
      <c r="F171" s="570"/>
      <c r="G171" s="374"/>
      <c r="H171" s="1701" t="s">
        <v>122</v>
      </c>
      <c r="I171" s="765"/>
    </row>
    <row r="172" spans="1:9" s="356" customFormat="1" ht="16.5" thickTop="1" thickBot="1" x14ac:dyDescent="0.25">
      <c r="A172" s="582" t="s">
        <v>123</v>
      </c>
      <c r="B172" s="583" t="s">
        <v>124</v>
      </c>
      <c r="C172" s="585" t="s">
        <v>474</v>
      </c>
      <c r="D172" s="650" t="s">
        <v>125</v>
      </c>
      <c r="E172" s="650" t="s">
        <v>416</v>
      </c>
      <c r="F172" s="650" t="s">
        <v>417</v>
      </c>
      <c r="G172" s="650" t="s">
        <v>589</v>
      </c>
      <c r="H172" s="586" t="s">
        <v>590</v>
      </c>
      <c r="I172" s="765"/>
    </row>
    <row r="173" spans="1:9" s="356" customFormat="1" ht="16.5" thickTop="1" thickBot="1" x14ac:dyDescent="0.25">
      <c r="A173" s="521">
        <v>1</v>
      </c>
      <c r="B173" s="522">
        <v>2</v>
      </c>
      <c r="C173" s="522">
        <v>3</v>
      </c>
      <c r="D173" s="522">
        <v>4</v>
      </c>
      <c r="E173" s="522">
        <v>5</v>
      </c>
      <c r="F173" s="508">
        <v>6</v>
      </c>
      <c r="G173" s="508">
        <v>7</v>
      </c>
      <c r="H173" s="587" t="s">
        <v>44</v>
      </c>
      <c r="I173" s="765"/>
    </row>
    <row r="174" spans="1:9" s="356" customFormat="1" ht="16.5" thickTop="1" x14ac:dyDescent="0.25">
      <c r="A174" s="1786">
        <v>3322</v>
      </c>
      <c r="B174" s="511">
        <v>5222</v>
      </c>
      <c r="C174" s="1052" t="s">
        <v>1237</v>
      </c>
      <c r="D174" s="904" t="s">
        <v>1015</v>
      </c>
      <c r="E174" s="312"/>
      <c r="F174" s="309">
        <v>45</v>
      </c>
      <c r="G174" s="363">
        <v>45</v>
      </c>
      <c r="H174" s="1780">
        <f>(G174/F174)*100</f>
        <v>100</v>
      </c>
      <c r="I174" s="765"/>
    </row>
    <row r="175" spans="1:9" s="356" customFormat="1" ht="15.75" x14ac:dyDescent="0.25">
      <c r="A175" s="1786">
        <v>3322</v>
      </c>
      <c r="B175" s="511">
        <v>5223</v>
      </c>
      <c r="C175" s="1052" t="s">
        <v>1237</v>
      </c>
      <c r="D175" s="305" t="s">
        <v>1564</v>
      </c>
      <c r="E175" s="312"/>
      <c r="F175" s="309">
        <v>215</v>
      </c>
      <c r="G175" s="311">
        <v>215</v>
      </c>
      <c r="H175" s="1780">
        <f>(G175/F175)*100</f>
        <v>100</v>
      </c>
      <c r="I175" s="765"/>
    </row>
    <row r="176" spans="1:9" s="356" customFormat="1" ht="15.75" x14ac:dyDescent="0.25">
      <c r="A176" s="220">
        <v>3322</v>
      </c>
      <c r="B176" s="95">
        <v>5321</v>
      </c>
      <c r="C176" s="1052" t="s">
        <v>1237</v>
      </c>
      <c r="D176" s="896" t="s">
        <v>759</v>
      </c>
      <c r="E176" s="123"/>
      <c r="F176" s="309">
        <v>1432</v>
      </c>
      <c r="G176" s="311">
        <v>1317</v>
      </c>
      <c r="H176" s="1780">
        <f>(G176/F176)*100</f>
        <v>91.969273743016757</v>
      </c>
      <c r="I176" s="765"/>
    </row>
    <row r="177" spans="1:13" s="356" customFormat="1" ht="16.5" thickBot="1" x14ac:dyDescent="0.3">
      <c r="A177" s="1786">
        <v>3322</v>
      </c>
      <c r="B177" s="511">
        <v>5493</v>
      </c>
      <c r="C177" s="1052" t="s">
        <v>1237</v>
      </c>
      <c r="D177" s="305" t="s">
        <v>1986</v>
      </c>
      <c r="E177" s="123"/>
      <c r="F177" s="309">
        <v>50</v>
      </c>
      <c r="G177" s="311">
        <v>50</v>
      </c>
      <c r="H177" s="863">
        <f>(G177/F177)*100</f>
        <v>100</v>
      </c>
      <c r="I177" s="765"/>
    </row>
    <row r="178" spans="1:13" s="356" customFormat="1" ht="19.5" thickTop="1" thickBot="1" x14ac:dyDescent="0.3">
      <c r="A178" s="588" t="s">
        <v>1487</v>
      </c>
      <c r="B178" s="763"/>
      <c r="C178" s="590"/>
      <c r="D178" s="591"/>
      <c r="E178" s="592">
        <f>SUM(E174:E177)</f>
        <v>0</v>
      </c>
      <c r="F178" s="592">
        <f t="shared" ref="F178:G178" si="15">SUM(F174:F177)</f>
        <v>1742</v>
      </c>
      <c r="G178" s="592">
        <f t="shared" si="15"/>
        <v>1627</v>
      </c>
      <c r="H178" s="831">
        <f>(G178/F178)*100</f>
        <v>93.398392652124002</v>
      </c>
      <c r="I178" s="765"/>
      <c r="J178" s="373" t="s">
        <v>1856</v>
      </c>
      <c r="K178" s="374">
        <f>E177+E176+E175+E174+E167+E166+E165+E164+E163+E162+E155+E148+E140+E125+E124+E123+E122+E121+E120+E119+E112+E111+E110+E109+E102+E101+E94+E93+E92+E91+E84+E83+E82+E81+E74+E73+E72+E65+E57+E56+E55+E54+E53</f>
        <v>43470</v>
      </c>
      <c r="L178" s="374">
        <f t="shared" ref="L178:M178" si="16">F177+F176+F175+F174+F167+F166+F165+F164+F163+F162+F155+F148+F140+F125+F124+F123+F122+F121+F120+F119+F112+F111+F110+F109+F102+F101+F94+F93+F92+F91+F84+F83+F82+F81+F74+F73+F72+F65+F57+F56+F55+F54+F53</f>
        <v>43664</v>
      </c>
      <c r="M178" s="374">
        <f t="shared" si="16"/>
        <v>39272</v>
      </c>
    </row>
    <row r="179" spans="1:13" s="356" customFormat="1" ht="19.5" thickTop="1" thickBot="1" x14ac:dyDescent="0.3">
      <c r="A179" s="354"/>
      <c r="B179" s="2501"/>
      <c r="C179" s="57"/>
      <c r="D179" s="355"/>
      <c r="E179" s="17"/>
      <c r="F179" s="17"/>
      <c r="G179" s="17"/>
      <c r="H179" s="2502"/>
      <c r="I179" s="765"/>
      <c r="J179" s="373" t="s">
        <v>1855</v>
      </c>
      <c r="K179" s="374">
        <f>E141+E133+E132+E131+E130+E129+E128+E127+E126+E58</f>
        <v>0</v>
      </c>
      <c r="L179" s="374">
        <f t="shared" ref="L179:M179" si="17">F141+F133+F132+F131+F130+F129+F128+F127+F126+F58</f>
        <v>16339</v>
      </c>
      <c r="M179" s="374">
        <f t="shared" si="17"/>
        <v>15457</v>
      </c>
    </row>
    <row r="180" spans="1:13" s="356" customFormat="1" ht="23.25" customHeight="1" thickTop="1" thickBot="1" x14ac:dyDescent="0.3">
      <c r="A180" s="588" t="s">
        <v>1451</v>
      </c>
      <c r="B180" s="763"/>
      <c r="C180" s="590"/>
      <c r="D180" s="591"/>
      <c r="E180" s="592">
        <f>E178+E168+E156+E149+E142+E134+E113+E103+E95+E85+E75+E66+E59</f>
        <v>43470</v>
      </c>
      <c r="F180" s="592">
        <f t="shared" ref="F180:G180" si="18">F178+F168+F156+F149+F142+F134+F113+F103+F95+F85+F75+F66+F59</f>
        <v>60003</v>
      </c>
      <c r="G180" s="592">
        <f t="shared" si="18"/>
        <v>54729</v>
      </c>
      <c r="H180" s="831">
        <f>(G180/F180)*100</f>
        <v>91.210439478026089</v>
      </c>
      <c r="I180" s="765"/>
      <c r="J180" s="373"/>
      <c r="K180" s="536">
        <f>SUM(K178:K179)</f>
        <v>43470</v>
      </c>
      <c r="L180" s="536">
        <f t="shared" ref="L180:M180" si="19">SUM(L178:L179)</f>
        <v>60003</v>
      </c>
      <c r="M180" s="536">
        <f t="shared" si="19"/>
        <v>54729</v>
      </c>
    </row>
    <row r="181" spans="1:13" s="356" customFormat="1" ht="18.75" thickTop="1" x14ac:dyDescent="0.25">
      <c r="A181" s="354"/>
      <c r="B181" s="2501"/>
      <c r="C181" s="57"/>
      <c r="D181" s="355"/>
      <c r="E181" s="17"/>
      <c r="F181" s="17"/>
      <c r="G181" s="17"/>
      <c r="H181" s="2502"/>
      <c r="I181" s="765"/>
    </row>
    <row r="182" spans="1:13" s="356" customFormat="1" ht="18" x14ac:dyDescent="0.25">
      <c r="A182" s="354"/>
      <c r="B182" s="2501"/>
      <c r="C182" s="57"/>
      <c r="D182" s="355"/>
      <c r="E182" s="17"/>
      <c r="F182" s="17"/>
      <c r="G182" s="17"/>
      <c r="H182" s="2502"/>
      <c r="I182" s="765"/>
    </row>
    <row r="183" spans="1:13" x14ac:dyDescent="0.2">
      <c r="A183" s="580"/>
      <c r="I183" s="768"/>
      <c r="J183" s="500"/>
    </row>
    <row r="184" spans="1:13" x14ac:dyDescent="0.2">
      <c r="A184" s="580"/>
      <c r="I184" s="768"/>
      <c r="J184" s="500"/>
    </row>
    <row r="185" spans="1:13" s="607" customFormat="1" ht="16.5" x14ac:dyDescent="0.25">
      <c r="A185" s="357" t="s">
        <v>392</v>
      </c>
      <c r="B185" s="358"/>
      <c r="C185" s="359"/>
      <c r="D185" s="359"/>
      <c r="E185" s="753">
        <f>E186+E187+E188+E189</f>
        <v>13757</v>
      </c>
      <c r="F185" s="753">
        <f>F186+F187+F188+F189</f>
        <v>13601</v>
      </c>
      <c r="G185" s="753">
        <f>G186+G187+G188+G189</f>
        <v>8598</v>
      </c>
      <c r="H185" s="301">
        <f>G185/F185*100</f>
        <v>63.215940004411443</v>
      </c>
      <c r="J185" s="1421">
        <f>SUM(J186:J189)</f>
        <v>13757000</v>
      </c>
      <c r="K185" s="1421">
        <f t="shared" ref="K185:L185" si="20">SUM(K186:K189)</f>
        <v>13601355</v>
      </c>
      <c r="L185" s="1421">
        <f t="shared" si="20"/>
        <v>8597207.5700000003</v>
      </c>
    </row>
    <row r="186" spans="1:13" s="985" customFormat="1" ht="15" x14ac:dyDescent="0.2">
      <c r="A186" s="516" t="s">
        <v>183</v>
      </c>
      <c r="B186" s="538"/>
      <c r="C186" s="539"/>
      <c r="D186" s="539"/>
      <c r="E186" s="754">
        <f>E36</f>
        <v>12130</v>
      </c>
      <c r="F186" s="754">
        <f>F36</f>
        <v>11974</v>
      </c>
      <c r="G186" s="754">
        <f>G36</f>
        <v>6973</v>
      </c>
      <c r="H186" s="302">
        <f>G186/F186*100</f>
        <v>58.23450810088525</v>
      </c>
      <c r="J186" s="2460">
        <v>12130000</v>
      </c>
      <c r="K186" s="2460">
        <f>9324355+2050000+600000</f>
        <v>11974355</v>
      </c>
      <c r="L186" s="2460">
        <v>6972635.5700000003</v>
      </c>
    </row>
    <row r="187" spans="1:13" s="985" customFormat="1" ht="15" x14ac:dyDescent="0.2">
      <c r="A187" s="516" t="s">
        <v>184</v>
      </c>
      <c r="B187" s="543"/>
      <c r="C187" s="539"/>
      <c r="D187" s="539"/>
      <c r="E187" s="755">
        <f>E45</f>
        <v>1627</v>
      </c>
      <c r="F187" s="755">
        <f>F45</f>
        <v>1627</v>
      </c>
      <c r="G187" s="755">
        <f>G45</f>
        <v>1625</v>
      </c>
      <c r="H187" s="302">
        <f>G187/F187*100</f>
        <v>99.877074370006142</v>
      </c>
      <c r="J187" s="2460">
        <v>1627000</v>
      </c>
      <c r="K187" s="2460">
        <v>1627000</v>
      </c>
      <c r="L187" s="2460">
        <v>1624572</v>
      </c>
    </row>
    <row r="188" spans="1:13" s="985" customFormat="1" ht="15" x14ac:dyDescent="0.2">
      <c r="A188" s="516" t="s">
        <v>149</v>
      </c>
      <c r="B188" s="543"/>
      <c r="C188" s="539"/>
      <c r="D188" s="539"/>
      <c r="E188" s="754">
        <v>0</v>
      </c>
      <c r="F188" s="541">
        <v>0</v>
      </c>
      <c r="G188" s="541">
        <v>0</v>
      </c>
      <c r="H188" s="302">
        <v>0</v>
      </c>
      <c r="J188" s="2460">
        <v>0</v>
      </c>
      <c r="K188" s="2460">
        <v>0</v>
      </c>
      <c r="L188" s="2460">
        <v>0</v>
      </c>
    </row>
    <row r="189" spans="1:13" s="985" customFormat="1" ht="15" x14ac:dyDescent="0.2">
      <c r="A189" s="516" t="s">
        <v>726</v>
      </c>
      <c r="B189" s="543"/>
      <c r="C189" s="539"/>
      <c r="D189" s="539"/>
      <c r="E189" s="754">
        <v>0</v>
      </c>
      <c r="F189" s="545">
        <v>0</v>
      </c>
      <c r="G189" s="545">
        <v>0</v>
      </c>
      <c r="H189" s="302">
        <v>0</v>
      </c>
      <c r="J189" s="2460">
        <v>0</v>
      </c>
      <c r="K189" s="2460">
        <v>0</v>
      </c>
      <c r="L189" s="2460">
        <v>0</v>
      </c>
    </row>
    <row r="190" spans="1:13" s="985" customFormat="1" ht="15" x14ac:dyDescent="0.2">
      <c r="A190" s="516"/>
      <c r="B190" s="543"/>
      <c r="C190" s="539"/>
      <c r="D190" s="539"/>
      <c r="E190" s="754"/>
      <c r="F190" s="545"/>
      <c r="G190" s="545"/>
      <c r="H190" s="302"/>
      <c r="J190" s="2460"/>
      <c r="K190" s="2460"/>
      <c r="L190" s="2460"/>
    </row>
    <row r="191" spans="1:13" s="3060" customFormat="1" ht="16.5" x14ac:dyDescent="0.25">
      <c r="A191" s="357" t="s">
        <v>1450</v>
      </c>
      <c r="B191" s="3061"/>
      <c r="C191" s="3056"/>
      <c r="D191" s="3056"/>
      <c r="E191" s="3064">
        <f>E180</f>
        <v>43470</v>
      </c>
      <c r="F191" s="3064">
        <f>F180</f>
        <v>60003</v>
      </c>
      <c r="G191" s="3064">
        <f>G180</f>
        <v>54729</v>
      </c>
      <c r="H191" s="3065">
        <f t="shared" ref="H191" si="21">G191/F191*100</f>
        <v>91.210439478026089</v>
      </c>
      <c r="J191" s="2743">
        <v>43470000</v>
      </c>
      <c r="K191" s="2743">
        <f>1925000+58077727</f>
        <v>60002727</v>
      </c>
      <c r="L191" s="2743">
        <f>1925000+52803983.29</f>
        <v>54728983.289999999</v>
      </c>
    </row>
    <row r="192" spans="1:13" s="985" customFormat="1" ht="15" x14ac:dyDescent="0.2">
      <c r="A192" s="516"/>
      <c r="B192" s="543"/>
      <c r="C192" s="539"/>
      <c r="D192" s="539"/>
      <c r="E192" s="754"/>
      <c r="F192" s="754"/>
      <c r="G192" s="754"/>
      <c r="H192" s="302"/>
      <c r="J192" s="2460"/>
      <c r="K192" s="2460"/>
      <c r="L192" s="2460"/>
    </row>
    <row r="193" spans="1:12" s="58" customFormat="1" ht="47.25" customHeight="1" thickBot="1" x14ac:dyDescent="0.4">
      <c r="A193" s="3138" t="s">
        <v>34</v>
      </c>
      <c r="B193" s="3157"/>
      <c r="C193" s="3157"/>
      <c r="D193" s="3157"/>
      <c r="E193" s="546">
        <f>E45+E36+E180</f>
        <v>57227</v>
      </c>
      <c r="F193" s="546">
        <f>F45+F36+F180</f>
        <v>73604</v>
      </c>
      <c r="G193" s="546">
        <f>G45+G36+G180</f>
        <v>63327</v>
      </c>
      <c r="H193" s="640">
        <f>(G193/F193)*100</f>
        <v>86.037443617194725</v>
      </c>
      <c r="I193" s="114"/>
      <c r="J193" s="2743">
        <f>J191+J185</f>
        <v>57227000</v>
      </c>
      <c r="K193" s="2743">
        <f>K191+K185</f>
        <v>73604082</v>
      </c>
      <c r="L193" s="2743">
        <f>L191+L185</f>
        <v>63326190.859999999</v>
      </c>
    </row>
    <row r="194" spans="1:12" s="595" customFormat="1" ht="13.5" thickTop="1" x14ac:dyDescent="0.2">
      <c r="A194" s="594"/>
      <c r="B194" s="580"/>
      <c r="C194" s="769"/>
      <c r="E194" s="740"/>
      <c r="F194" s="770"/>
      <c r="G194" s="771"/>
      <c r="H194" s="772"/>
      <c r="I194" s="740"/>
      <c r="J194" s="740"/>
    </row>
  </sheetData>
  <mergeCells count="17">
    <mergeCell ref="A1:E1"/>
    <mergeCell ref="A48:H48"/>
    <mergeCell ref="A49:H49"/>
    <mergeCell ref="A61:H61"/>
    <mergeCell ref="A68:H68"/>
    <mergeCell ref="A151:H151"/>
    <mergeCell ref="A158:H158"/>
    <mergeCell ref="A170:H170"/>
    <mergeCell ref="A193:D193"/>
    <mergeCell ref="D14:D15"/>
    <mergeCell ref="A77:H77"/>
    <mergeCell ref="A87:H87"/>
    <mergeCell ref="A97:H97"/>
    <mergeCell ref="A105:H105"/>
    <mergeCell ref="A115:H115"/>
    <mergeCell ref="A136:H136"/>
    <mergeCell ref="A144:H144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3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  <rowBreaks count="3" manualBreakCount="3">
    <brk id="46" max="7" man="1"/>
    <brk id="104" max="7" man="1"/>
    <brk id="157" max="7" man="1"/>
  </rowBreaks>
  <ignoredErrors>
    <ignoredError sqref="E59 F59:G59 E75:G75 E85:G85 E95:G95 E103:G103 E113:G113 E134:F134 G134" formulaRange="1"/>
    <ignoredError sqref="C56:C58 C109:C112 C53:C5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CCFFFF"/>
  </sheetPr>
  <dimension ref="A1:M142"/>
  <sheetViews>
    <sheetView showGridLines="0" view="pageBreakPreview" zoomScaleNormal="100" zoomScaleSheetLayoutView="100" workbookViewId="0">
      <selection activeCell="D146" sqref="D146"/>
    </sheetView>
  </sheetViews>
  <sheetFormatPr defaultColWidth="9.140625" defaultRowHeight="14.25" x14ac:dyDescent="0.2"/>
  <cols>
    <col min="1" max="1" width="5.28515625" style="594" customWidth="1"/>
    <col min="2" max="2" width="5.140625" style="500" customWidth="1"/>
    <col min="3" max="3" width="9.5703125" style="605" customWidth="1"/>
    <col min="4" max="4" width="47.28515625" style="500" customWidth="1"/>
    <col min="5" max="5" width="14.5703125" style="461" customWidth="1"/>
    <col min="6" max="6" width="14.140625" style="461" customWidth="1"/>
    <col min="7" max="7" width="13.140625" style="461" customWidth="1"/>
    <col min="8" max="8" width="8.5703125" style="659" customWidth="1"/>
    <col min="9" max="9" width="9.140625" style="607"/>
    <col min="10" max="10" width="17.7109375" style="607" customWidth="1"/>
    <col min="11" max="11" width="20" style="607" customWidth="1"/>
    <col min="12" max="12" width="18.42578125" style="607" customWidth="1"/>
    <col min="13" max="16384" width="9.140625" style="607"/>
  </cols>
  <sheetData>
    <row r="1" spans="1:10" s="500" customFormat="1" ht="18.75" thickBot="1" x14ac:dyDescent="0.3">
      <c r="A1" s="444" t="s">
        <v>475</v>
      </c>
      <c r="B1" s="445"/>
      <c r="C1" s="446"/>
      <c r="D1" s="456"/>
      <c r="E1" s="460"/>
      <c r="F1" s="448" t="s">
        <v>476</v>
      </c>
      <c r="G1" s="461"/>
      <c r="H1" s="659"/>
      <c r="I1" s="17"/>
      <c r="J1" s="463"/>
    </row>
    <row r="2" spans="1:10" s="500" customFormat="1" ht="12.75" customHeight="1" x14ac:dyDescent="0.25">
      <c r="A2" s="6"/>
      <c r="B2" s="28"/>
      <c r="C2" s="140"/>
      <c r="D2" s="10"/>
      <c r="E2" s="165"/>
      <c r="F2" s="165"/>
      <c r="G2" s="166"/>
      <c r="H2" s="207"/>
      <c r="I2" s="17"/>
      <c r="J2" s="463"/>
    </row>
    <row r="3" spans="1:10" s="500" customFormat="1" ht="12.75" customHeight="1" x14ac:dyDescent="0.25">
      <c r="A3" s="67" t="s">
        <v>259</v>
      </c>
      <c r="B3" s="28"/>
      <c r="C3" s="1493" t="s">
        <v>1181</v>
      </c>
      <c r="D3" s="579"/>
      <c r="E3" s="165"/>
      <c r="F3" s="166"/>
      <c r="G3" s="178"/>
      <c r="H3" s="207"/>
    </row>
    <row r="4" spans="1:10" s="500" customFormat="1" ht="12.75" customHeight="1" x14ac:dyDescent="0.25">
      <c r="A4" s="6"/>
      <c r="B4" s="28"/>
      <c r="C4" s="608" t="s">
        <v>279</v>
      </c>
      <c r="D4" s="609"/>
      <c r="E4" s="165"/>
      <c r="F4" s="166"/>
      <c r="G4" s="178"/>
      <c r="H4" s="207"/>
    </row>
    <row r="5" spans="1:10" s="500" customFormat="1" ht="12.75" customHeight="1" x14ac:dyDescent="0.25">
      <c r="A5" s="6"/>
      <c r="B5" s="28"/>
      <c r="C5" s="140"/>
      <c r="D5" s="10"/>
      <c r="E5" s="165"/>
      <c r="F5" s="165"/>
      <c r="G5" s="166"/>
      <c r="H5" s="207"/>
      <c r="I5" s="17"/>
      <c r="J5" s="463"/>
    </row>
    <row r="6" spans="1:10" s="500" customFormat="1" ht="18" x14ac:dyDescent="0.25">
      <c r="A6" s="33" t="s">
        <v>591</v>
      </c>
      <c r="B6" s="28"/>
      <c r="C6" s="140"/>
      <c r="D6" s="10"/>
      <c r="E6" s="165"/>
      <c r="F6" s="165"/>
      <c r="G6" s="166"/>
      <c r="H6" s="207"/>
      <c r="I6" s="17"/>
      <c r="J6" s="463"/>
    </row>
    <row r="7" spans="1:10" ht="12" customHeight="1" thickBot="1" x14ac:dyDescent="0.25">
      <c r="A7" s="580"/>
      <c r="B7" s="580"/>
      <c r="C7" s="616"/>
      <c r="D7" s="581"/>
      <c r="G7" s="662"/>
      <c r="H7" s="659" t="s">
        <v>122</v>
      </c>
      <c r="I7" s="609"/>
      <c r="J7" s="609"/>
    </row>
    <row r="8" spans="1:10" s="106" customFormat="1" ht="20.25" customHeight="1" thickTop="1" thickBot="1" x14ac:dyDescent="0.25">
      <c r="A8" s="582" t="s">
        <v>123</v>
      </c>
      <c r="B8" s="583" t="s">
        <v>124</v>
      </c>
      <c r="C8" s="611" t="s">
        <v>474</v>
      </c>
      <c r="D8" s="585" t="s">
        <v>125</v>
      </c>
      <c r="E8" s="585" t="s">
        <v>416</v>
      </c>
      <c r="F8" s="585" t="s">
        <v>417</v>
      </c>
      <c r="G8" s="585" t="s">
        <v>589</v>
      </c>
      <c r="H8" s="663" t="s">
        <v>590</v>
      </c>
      <c r="I8" s="734"/>
      <c r="J8" s="734"/>
    </row>
    <row r="9" spans="1:10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10" s="885" customFormat="1" ht="15" customHeight="1" thickTop="1" x14ac:dyDescent="0.25">
      <c r="A10" s="2774">
        <v>1019</v>
      </c>
      <c r="B10" s="2775">
        <v>5169</v>
      </c>
      <c r="C10" s="872"/>
      <c r="D10" s="851" t="s">
        <v>568</v>
      </c>
      <c r="E10" s="363">
        <v>50</v>
      </c>
      <c r="F10" s="363">
        <v>0</v>
      </c>
      <c r="G10" s="311">
        <v>0</v>
      </c>
      <c r="H10" s="200">
        <v>0</v>
      </c>
    </row>
    <row r="11" spans="1:10" s="847" customFormat="1" ht="15" x14ac:dyDescent="0.25">
      <c r="A11" s="2774">
        <v>1032</v>
      </c>
      <c r="B11" s="2775">
        <v>5165</v>
      </c>
      <c r="C11" s="1028"/>
      <c r="D11" s="848" t="s">
        <v>625</v>
      </c>
      <c r="E11" s="48">
        <v>2</v>
      </c>
      <c r="F11" s="166">
        <v>2</v>
      </c>
      <c r="G11" s="311">
        <v>1</v>
      </c>
      <c r="H11" s="200">
        <f>(G11/F11)*100</f>
        <v>50</v>
      </c>
    </row>
    <row r="12" spans="1:10" s="847" customFormat="1" ht="15" x14ac:dyDescent="0.25">
      <c r="A12" s="2774">
        <v>1036</v>
      </c>
      <c r="B12" s="2775">
        <v>5134</v>
      </c>
      <c r="C12" s="1028"/>
      <c r="D12" s="848" t="s">
        <v>403</v>
      </c>
      <c r="E12" s="48">
        <v>60</v>
      </c>
      <c r="F12" s="166">
        <v>52</v>
      </c>
      <c r="G12" s="311">
        <v>51</v>
      </c>
      <c r="H12" s="200">
        <f>(G12/F12)*100</f>
        <v>98.076923076923066</v>
      </c>
    </row>
    <row r="13" spans="1:10" s="847" customFormat="1" ht="15" x14ac:dyDescent="0.25">
      <c r="A13" s="2774">
        <v>1036</v>
      </c>
      <c r="B13" s="2775">
        <v>5164</v>
      </c>
      <c r="C13" s="1028"/>
      <c r="D13" s="372" t="s">
        <v>131</v>
      </c>
      <c r="E13" s="48"/>
      <c r="F13" s="166">
        <v>3</v>
      </c>
      <c r="G13" s="311">
        <v>3</v>
      </c>
      <c r="H13" s="200">
        <f>(G13/F13)*100</f>
        <v>100</v>
      </c>
    </row>
    <row r="14" spans="1:10" s="847" customFormat="1" ht="15" x14ac:dyDescent="0.25">
      <c r="A14" s="2774">
        <v>1036</v>
      </c>
      <c r="B14" s="2775">
        <v>5169</v>
      </c>
      <c r="C14" s="1028"/>
      <c r="D14" s="848" t="s">
        <v>568</v>
      </c>
      <c r="E14" s="48">
        <v>95</v>
      </c>
      <c r="F14" s="166">
        <v>85</v>
      </c>
      <c r="G14" s="311">
        <v>84</v>
      </c>
      <c r="H14" s="200">
        <f t="shared" ref="H14:H18" si="0">(G14/F14)*100</f>
        <v>98.82352941176471</v>
      </c>
    </row>
    <row r="15" spans="1:10" s="847" customFormat="1" ht="15" x14ac:dyDescent="0.25">
      <c r="A15" s="2774">
        <v>1036</v>
      </c>
      <c r="B15" s="2775">
        <v>5175</v>
      </c>
      <c r="C15" s="1028"/>
      <c r="D15" s="656" t="s">
        <v>447</v>
      </c>
      <c r="E15" s="48"/>
      <c r="F15" s="166">
        <v>5</v>
      </c>
      <c r="G15" s="311">
        <v>5</v>
      </c>
      <c r="H15" s="200">
        <f t="shared" si="0"/>
        <v>100</v>
      </c>
    </row>
    <row r="16" spans="1:10" s="847" customFormat="1" ht="15" x14ac:dyDescent="0.25">
      <c r="A16" s="2774">
        <v>1098</v>
      </c>
      <c r="B16" s="2775">
        <v>5164</v>
      </c>
      <c r="C16" s="859"/>
      <c r="D16" s="372" t="s">
        <v>131</v>
      </c>
      <c r="E16" s="55"/>
      <c r="F16" s="309">
        <v>6</v>
      </c>
      <c r="G16" s="311">
        <v>6</v>
      </c>
      <c r="H16" s="200">
        <f t="shared" si="0"/>
        <v>100</v>
      </c>
    </row>
    <row r="17" spans="1:8" s="847" customFormat="1" ht="15" x14ac:dyDescent="0.25">
      <c r="A17" s="2774">
        <v>1098</v>
      </c>
      <c r="B17" s="2775">
        <v>5169</v>
      </c>
      <c r="C17" s="872"/>
      <c r="D17" s="1033" t="s">
        <v>568</v>
      </c>
      <c r="E17" s="55"/>
      <c r="F17" s="309">
        <v>3</v>
      </c>
      <c r="G17" s="311">
        <v>2</v>
      </c>
      <c r="H17" s="200">
        <f t="shared" si="0"/>
        <v>66.666666666666657</v>
      </c>
    </row>
    <row r="18" spans="1:8" s="847" customFormat="1" ht="15" x14ac:dyDescent="0.25">
      <c r="A18" s="2774">
        <v>1098</v>
      </c>
      <c r="B18" s="2775">
        <v>5175</v>
      </c>
      <c r="C18" s="872"/>
      <c r="D18" s="656" t="s">
        <v>447</v>
      </c>
      <c r="E18" s="55"/>
      <c r="F18" s="309">
        <v>30</v>
      </c>
      <c r="G18" s="311">
        <v>30</v>
      </c>
      <c r="H18" s="200">
        <f t="shared" si="0"/>
        <v>100</v>
      </c>
    </row>
    <row r="19" spans="1:8" s="847" customFormat="1" ht="15" x14ac:dyDescent="0.25">
      <c r="A19" s="2774">
        <v>1099</v>
      </c>
      <c r="B19" s="2775">
        <v>5192</v>
      </c>
      <c r="C19" s="121"/>
      <c r="D19" s="848" t="s">
        <v>1042</v>
      </c>
      <c r="E19" s="71">
        <v>80</v>
      </c>
      <c r="F19" s="309">
        <v>90</v>
      </c>
      <c r="G19" s="311">
        <v>76</v>
      </c>
      <c r="H19" s="200">
        <f t="shared" ref="H19:H20" si="1">(G19/F19)*100</f>
        <v>84.444444444444443</v>
      </c>
    </row>
    <row r="20" spans="1:8" s="847" customFormat="1" ht="15" x14ac:dyDescent="0.25">
      <c r="A20" s="2774">
        <v>2369</v>
      </c>
      <c r="B20" s="2775">
        <v>5166</v>
      </c>
      <c r="C20" s="1028"/>
      <c r="D20" s="848" t="s">
        <v>405</v>
      </c>
      <c r="E20" s="48">
        <v>900</v>
      </c>
      <c r="F20" s="166">
        <v>970</v>
      </c>
      <c r="G20" s="311">
        <v>968</v>
      </c>
      <c r="H20" s="200">
        <f t="shared" si="1"/>
        <v>99.793814432989691</v>
      </c>
    </row>
    <row r="21" spans="1:8" s="847" customFormat="1" ht="15" x14ac:dyDescent="0.25">
      <c r="A21" s="2774">
        <v>2399</v>
      </c>
      <c r="B21" s="2775">
        <v>5169</v>
      </c>
      <c r="C21" s="1028"/>
      <c r="D21" s="1033" t="s">
        <v>568</v>
      </c>
      <c r="E21" s="48">
        <v>250</v>
      </c>
      <c r="F21" s="166">
        <v>0</v>
      </c>
      <c r="G21" s="311">
        <v>0</v>
      </c>
      <c r="H21" s="200">
        <v>0</v>
      </c>
    </row>
    <row r="22" spans="1:8" s="847" customFormat="1" ht="15" x14ac:dyDescent="0.25">
      <c r="A22" s="2774">
        <v>3719</v>
      </c>
      <c r="B22" s="2775">
        <v>5166</v>
      </c>
      <c r="C22" s="1028"/>
      <c r="D22" s="848" t="s">
        <v>405</v>
      </c>
      <c r="E22" s="48">
        <v>50</v>
      </c>
      <c r="F22" s="166">
        <v>1</v>
      </c>
      <c r="G22" s="311">
        <v>0</v>
      </c>
      <c r="H22" s="200">
        <f t="shared" ref="H22:H30" si="2">(G22/F22)*100</f>
        <v>0</v>
      </c>
    </row>
    <row r="23" spans="1:8" s="847" customFormat="1" ht="15" x14ac:dyDescent="0.25">
      <c r="A23" s="2774">
        <v>3725</v>
      </c>
      <c r="B23" s="2775">
        <v>5166</v>
      </c>
      <c r="C23" s="1028"/>
      <c r="D23" s="848" t="s">
        <v>405</v>
      </c>
      <c r="E23" s="48"/>
      <c r="F23" s="166">
        <v>300</v>
      </c>
      <c r="G23" s="311">
        <v>300</v>
      </c>
      <c r="H23" s="200">
        <f t="shared" si="2"/>
        <v>100</v>
      </c>
    </row>
    <row r="24" spans="1:8" s="847" customFormat="1" ht="15" x14ac:dyDescent="0.25">
      <c r="A24" s="2774">
        <v>3725</v>
      </c>
      <c r="B24" s="2775">
        <v>5169</v>
      </c>
      <c r="C24" s="1028"/>
      <c r="D24" s="848" t="s">
        <v>568</v>
      </c>
      <c r="E24" s="48">
        <v>700</v>
      </c>
      <c r="F24" s="166">
        <v>81</v>
      </c>
      <c r="G24" s="311">
        <v>18</v>
      </c>
      <c r="H24" s="200">
        <f t="shared" si="2"/>
        <v>22.222222222222221</v>
      </c>
    </row>
    <row r="25" spans="1:8" s="847" customFormat="1" ht="15" x14ac:dyDescent="0.25">
      <c r="A25" s="2774">
        <v>3725</v>
      </c>
      <c r="B25" s="3025">
        <v>5175</v>
      </c>
      <c r="C25" s="859"/>
      <c r="D25" s="1033" t="s">
        <v>447</v>
      </c>
      <c r="E25" s="55"/>
      <c r="F25" s="309">
        <v>40</v>
      </c>
      <c r="G25" s="311">
        <v>21</v>
      </c>
      <c r="H25" s="200">
        <f t="shared" si="2"/>
        <v>52.5</v>
      </c>
    </row>
    <row r="26" spans="1:8" s="847" customFormat="1" ht="15" x14ac:dyDescent="0.25">
      <c r="A26" s="2774">
        <v>3725</v>
      </c>
      <c r="B26" s="2775">
        <v>5321</v>
      </c>
      <c r="C26" s="859"/>
      <c r="D26" s="848" t="s">
        <v>759</v>
      </c>
      <c r="E26" s="55"/>
      <c r="F26" s="309">
        <f>F27</f>
        <v>240</v>
      </c>
      <c r="G26" s="311">
        <f>G27</f>
        <v>240</v>
      </c>
      <c r="H26" s="200">
        <f t="shared" si="2"/>
        <v>100</v>
      </c>
    </row>
    <row r="27" spans="1:8" s="847" customFormat="1" x14ac:dyDescent="0.2">
      <c r="A27" s="2774"/>
      <c r="B27" s="2775"/>
      <c r="C27" s="872" t="s">
        <v>1378</v>
      </c>
      <c r="D27" s="854" t="s">
        <v>1679</v>
      </c>
      <c r="E27" s="55"/>
      <c r="F27" s="310">
        <v>240</v>
      </c>
      <c r="G27" s="312">
        <v>240</v>
      </c>
      <c r="H27" s="855">
        <f t="shared" si="2"/>
        <v>100</v>
      </c>
    </row>
    <row r="28" spans="1:8" s="847" customFormat="1" ht="15" x14ac:dyDescent="0.25">
      <c r="A28" s="2774">
        <v>3729</v>
      </c>
      <c r="B28" s="2775">
        <v>5166</v>
      </c>
      <c r="C28" s="1028"/>
      <c r="D28" s="848" t="s">
        <v>405</v>
      </c>
      <c r="E28" s="48">
        <v>50</v>
      </c>
      <c r="F28" s="48">
        <v>0</v>
      </c>
      <c r="G28" s="48">
        <v>0</v>
      </c>
      <c r="H28" s="200">
        <v>0</v>
      </c>
    </row>
    <row r="29" spans="1:8" s="847" customFormat="1" ht="15" x14ac:dyDescent="0.25">
      <c r="A29" s="2774">
        <v>3729</v>
      </c>
      <c r="B29" s="2775">
        <v>5179</v>
      </c>
      <c r="C29" s="1028"/>
      <c r="D29" s="896" t="s">
        <v>1426</v>
      </c>
      <c r="E29" s="48"/>
      <c r="F29" s="48">
        <f>F30</f>
        <v>100</v>
      </c>
      <c r="G29" s="48">
        <f>G30</f>
        <v>100</v>
      </c>
      <c r="H29" s="1494">
        <f t="shared" si="2"/>
        <v>100</v>
      </c>
    </row>
    <row r="30" spans="1:8" s="847" customFormat="1" ht="15" x14ac:dyDescent="0.25">
      <c r="A30" s="2774"/>
      <c r="B30" s="2775"/>
      <c r="C30" s="872" t="s">
        <v>1376</v>
      </c>
      <c r="D30" s="854" t="s">
        <v>1380</v>
      </c>
      <c r="E30" s="48"/>
      <c r="F30" s="310">
        <v>100</v>
      </c>
      <c r="G30" s="312">
        <v>100</v>
      </c>
      <c r="H30" s="855">
        <f t="shared" si="2"/>
        <v>100</v>
      </c>
    </row>
    <row r="31" spans="1:8" s="847" customFormat="1" ht="15" x14ac:dyDescent="0.25">
      <c r="A31" s="2774">
        <v>3729</v>
      </c>
      <c r="B31" s="3025">
        <v>5229</v>
      </c>
      <c r="C31" s="859"/>
      <c r="D31" s="2471" t="s">
        <v>717</v>
      </c>
      <c r="E31" s="311">
        <f>E32</f>
        <v>100</v>
      </c>
      <c r="F31" s="311">
        <f>F32</f>
        <v>0</v>
      </c>
      <c r="G31" s="311">
        <f>G32</f>
        <v>0</v>
      </c>
      <c r="H31" s="1494">
        <v>0</v>
      </c>
    </row>
    <row r="32" spans="1:8" s="847" customFormat="1" x14ac:dyDescent="0.2">
      <c r="A32" s="2774"/>
      <c r="B32" s="3025"/>
      <c r="C32" s="872" t="s">
        <v>1376</v>
      </c>
      <c r="D32" s="854" t="s">
        <v>1380</v>
      </c>
      <c r="E32" s="55">
        <v>100</v>
      </c>
      <c r="F32" s="312">
        <v>0</v>
      </c>
      <c r="G32" s="312">
        <v>0</v>
      </c>
      <c r="H32" s="2512">
        <v>0</v>
      </c>
    </row>
    <row r="33" spans="1:12" s="847" customFormat="1" ht="15" x14ac:dyDescent="0.25">
      <c r="A33" s="2774">
        <v>3742</v>
      </c>
      <c r="B33" s="3025">
        <v>5139</v>
      </c>
      <c r="C33" s="872"/>
      <c r="D33" s="1059" t="s">
        <v>513</v>
      </c>
      <c r="E33" s="48"/>
      <c r="F33" s="311">
        <v>150</v>
      </c>
      <c r="G33" s="311">
        <v>150</v>
      </c>
      <c r="H33" s="1771">
        <f t="shared" ref="H33:H39" si="3">(G33/F33)*100</f>
        <v>100</v>
      </c>
    </row>
    <row r="34" spans="1:12" s="847" customFormat="1" ht="15" x14ac:dyDescent="0.25">
      <c r="A34" s="2774">
        <v>3742</v>
      </c>
      <c r="B34" s="3025">
        <v>5164</v>
      </c>
      <c r="C34" s="872"/>
      <c r="D34" s="1033" t="s">
        <v>131</v>
      </c>
      <c r="E34" s="48"/>
      <c r="F34" s="311">
        <v>2</v>
      </c>
      <c r="G34" s="311">
        <v>2</v>
      </c>
      <c r="H34" s="1771">
        <f t="shared" si="3"/>
        <v>100</v>
      </c>
    </row>
    <row r="35" spans="1:12" s="847" customFormat="1" ht="15" x14ac:dyDescent="0.25">
      <c r="A35" s="3024">
        <v>3742</v>
      </c>
      <c r="B35" s="3025">
        <v>5166</v>
      </c>
      <c r="C35" s="1028"/>
      <c r="D35" s="848" t="s">
        <v>405</v>
      </c>
      <c r="E35" s="48">
        <v>150</v>
      </c>
      <c r="F35" s="166">
        <v>296</v>
      </c>
      <c r="G35" s="311">
        <v>221</v>
      </c>
      <c r="H35" s="209">
        <f t="shared" si="3"/>
        <v>74.662162162162161</v>
      </c>
    </row>
    <row r="36" spans="1:12" s="847" customFormat="1" ht="15" x14ac:dyDescent="0.25">
      <c r="A36" s="3024">
        <v>3742</v>
      </c>
      <c r="B36" s="3025">
        <v>5169</v>
      </c>
      <c r="C36" s="1028"/>
      <c r="D36" s="848" t="s">
        <v>568</v>
      </c>
      <c r="E36" s="48">
        <v>3192</v>
      </c>
      <c r="F36" s="166">
        <v>2894</v>
      </c>
      <c r="G36" s="311">
        <v>2839</v>
      </c>
      <c r="H36" s="209">
        <f t="shared" si="3"/>
        <v>98.099516240497593</v>
      </c>
    </row>
    <row r="37" spans="1:12" s="847" customFormat="1" ht="15" x14ac:dyDescent="0.25">
      <c r="A37" s="3024">
        <v>3769</v>
      </c>
      <c r="B37" s="3025">
        <v>5169</v>
      </c>
      <c r="C37" s="1028"/>
      <c r="D37" s="848" t="s">
        <v>568</v>
      </c>
      <c r="E37" s="48">
        <v>270</v>
      </c>
      <c r="F37" s="166">
        <v>544</v>
      </c>
      <c r="G37" s="311">
        <v>13</v>
      </c>
      <c r="H37" s="209">
        <f t="shared" si="3"/>
        <v>2.3897058823529411</v>
      </c>
    </row>
    <row r="38" spans="1:12" s="847" customFormat="1" ht="15" x14ac:dyDescent="0.25">
      <c r="A38" s="3024">
        <v>3769</v>
      </c>
      <c r="B38" s="3025">
        <v>5192</v>
      </c>
      <c r="C38" s="1028"/>
      <c r="D38" s="848" t="s">
        <v>1042</v>
      </c>
      <c r="E38" s="48"/>
      <c r="F38" s="166">
        <f>F39</f>
        <v>205</v>
      </c>
      <c r="G38" s="311">
        <f>G39</f>
        <v>205</v>
      </c>
      <c r="H38" s="209">
        <f t="shared" si="3"/>
        <v>100</v>
      </c>
    </row>
    <row r="39" spans="1:12" s="847" customFormat="1" ht="15.75" thickBot="1" x14ac:dyDescent="0.3">
      <c r="A39" s="2774"/>
      <c r="B39" s="2934"/>
      <c r="C39" s="859" t="s">
        <v>1129</v>
      </c>
      <c r="D39" s="854" t="s">
        <v>406</v>
      </c>
      <c r="E39" s="48"/>
      <c r="F39" s="310">
        <v>205</v>
      </c>
      <c r="G39" s="312">
        <v>205</v>
      </c>
      <c r="H39" s="864">
        <f t="shared" si="3"/>
        <v>100</v>
      </c>
      <c r="J39" s="874"/>
      <c r="K39" s="874"/>
    </row>
    <row r="40" spans="1:12" s="356" customFormat="1" ht="35.25" customHeight="1" thickTop="1" thickBot="1" x14ac:dyDescent="0.3">
      <c r="A40" s="588" t="s">
        <v>170</v>
      </c>
      <c r="B40" s="589"/>
      <c r="C40" s="615"/>
      <c r="D40" s="591"/>
      <c r="E40" s="592">
        <f>E37+E36+E35+E31+E28+E24+E22+E21+E20+E19+E14+E12+E11+E10</f>
        <v>5949</v>
      </c>
      <c r="F40" s="592">
        <f>F38+F37+F36+F35+F34+F33+F31+F29+F28+F26+F25+F24+F23+F22+F21+F20+F19+F18+F17+F16+F15+F14+F13+F12+F11+F10</f>
        <v>6099</v>
      </c>
      <c r="G40" s="592">
        <f>G38+G37+G36+G35+G34+G33+G31+G29+G28+G26+G25+G24+G23+G22+G21+G20+G19+G18+G17+G16+G15+G14+G13+G12+G11+G10</f>
        <v>5335</v>
      </c>
      <c r="H40" s="752">
        <f>(G40/F40)*100</f>
        <v>87.473356287916047</v>
      </c>
      <c r="J40" s="629"/>
      <c r="K40" s="629"/>
      <c r="L40" s="629"/>
    </row>
    <row r="41" spans="1:12" s="356" customFormat="1" ht="18.75" customHeight="1" thickTop="1" x14ac:dyDescent="0.25">
      <c r="A41" s="354"/>
      <c r="B41" s="355"/>
      <c r="C41" s="140"/>
      <c r="D41" s="355"/>
      <c r="E41" s="178"/>
      <c r="F41" s="178"/>
      <c r="G41" s="178"/>
      <c r="H41" s="207"/>
    </row>
    <row r="42" spans="1:12" s="356" customFormat="1" ht="18" x14ac:dyDescent="0.25">
      <c r="A42" s="354"/>
      <c r="B42" s="355"/>
      <c r="C42" s="140"/>
      <c r="D42" s="355"/>
      <c r="E42" s="17"/>
      <c r="F42" s="17"/>
      <c r="G42" s="17"/>
      <c r="H42" s="2509"/>
    </row>
    <row r="43" spans="1:12" s="356" customFormat="1" ht="15.75" x14ac:dyDescent="0.2">
      <c r="A43" s="3137" t="s">
        <v>1450</v>
      </c>
      <c r="B43" s="3137"/>
      <c r="C43" s="3137"/>
      <c r="D43" s="3137"/>
      <c r="E43" s="3137"/>
      <c r="F43" s="3137"/>
      <c r="G43" s="3137"/>
      <c r="H43" s="3137"/>
    </row>
    <row r="44" spans="1:12" s="356" customFormat="1" ht="15" x14ac:dyDescent="0.2">
      <c r="A44" s="3136" t="s">
        <v>1462</v>
      </c>
      <c r="B44" s="3136"/>
      <c r="C44" s="3136"/>
      <c r="D44" s="3136"/>
      <c r="E44" s="3136"/>
      <c r="F44" s="3136"/>
      <c r="G44" s="3136"/>
      <c r="H44" s="3136"/>
    </row>
    <row r="45" spans="1:12" s="356" customFormat="1" ht="16.5" thickBot="1" x14ac:dyDescent="0.3">
      <c r="A45" s="33"/>
      <c r="B45" s="580"/>
      <c r="C45" s="581"/>
      <c r="D45" s="373"/>
      <c r="E45" s="374"/>
      <c r="F45" s="570"/>
      <c r="G45" s="374"/>
      <c r="H45" s="1701" t="s">
        <v>122</v>
      </c>
    </row>
    <row r="46" spans="1:12" s="356" customFormat="1" ht="16.5" thickTop="1" thickBot="1" x14ac:dyDescent="0.25">
      <c r="A46" s="582" t="s">
        <v>123</v>
      </c>
      <c r="B46" s="583" t="s">
        <v>124</v>
      </c>
      <c r="C46" s="585" t="s">
        <v>474</v>
      </c>
      <c r="D46" s="650" t="s">
        <v>125</v>
      </c>
      <c r="E46" s="650" t="s">
        <v>416</v>
      </c>
      <c r="F46" s="650" t="s">
        <v>417</v>
      </c>
      <c r="G46" s="650" t="s">
        <v>589</v>
      </c>
      <c r="H46" s="586" t="s">
        <v>590</v>
      </c>
    </row>
    <row r="47" spans="1:12" s="356" customFormat="1" ht="16.5" thickTop="1" thickBot="1" x14ac:dyDescent="0.25">
      <c r="A47" s="521">
        <v>1</v>
      </c>
      <c r="B47" s="522">
        <v>2</v>
      </c>
      <c r="C47" s="522">
        <v>3</v>
      </c>
      <c r="D47" s="522">
        <v>4</v>
      </c>
      <c r="E47" s="522">
        <v>5</v>
      </c>
      <c r="F47" s="508">
        <v>6</v>
      </c>
      <c r="G47" s="508">
        <v>7</v>
      </c>
      <c r="H47" s="587" t="s">
        <v>44</v>
      </c>
    </row>
    <row r="48" spans="1:12" s="356" customFormat="1" ht="16.5" thickTop="1" x14ac:dyDescent="0.25">
      <c r="A48" s="2774">
        <v>1019</v>
      </c>
      <c r="B48" s="2775">
        <v>5213</v>
      </c>
      <c r="C48" s="2510" t="s">
        <v>1392</v>
      </c>
      <c r="D48" s="848" t="s">
        <v>1967</v>
      </c>
      <c r="E48" s="60"/>
      <c r="F48" s="309">
        <v>150</v>
      </c>
      <c r="G48" s="311">
        <v>150</v>
      </c>
      <c r="H48" s="200">
        <f>(G48/F48)*100</f>
        <v>100</v>
      </c>
    </row>
    <row r="49" spans="1:8" s="356" customFormat="1" ht="15.75" x14ac:dyDescent="0.25">
      <c r="A49" s="2774">
        <v>2399</v>
      </c>
      <c r="B49" s="2775">
        <v>5213</v>
      </c>
      <c r="C49" s="2510" t="s">
        <v>1392</v>
      </c>
      <c r="D49" s="848" t="s">
        <v>1967</v>
      </c>
      <c r="E49" s="48"/>
      <c r="F49" s="166">
        <v>250</v>
      </c>
      <c r="G49" s="311">
        <v>250</v>
      </c>
      <c r="H49" s="200">
        <f>(G49/F49)*100</f>
        <v>100</v>
      </c>
    </row>
    <row r="50" spans="1:8" s="356" customFormat="1" ht="15.75" x14ac:dyDescent="0.25">
      <c r="A50" s="2774">
        <v>3429</v>
      </c>
      <c r="B50" s="2775">
        <v>5222</v>
      </c>
      <c r="C50" s="2510" t="s">
        <v>1392</v>
      </c>
      <c r="D50" s="904" t="s">
        <v>1015</v>
      </c>
      <c r="E50" s="431">
        <v>1000</v>
      </c>
      <c r="F50" s="166">
        <v>15</v>
      </c>
      <c r="G50" s="311">
        <v>15</v>
      </c>
      <c r="H50" s="200">
        <f>(G50/F50)*100</f>
        <v>100</v>
      </c>
    </row>
    <row r="51" spans="1:8" s="356" customFormat="1" ht="16.5" thickBot="1" x14ac:dyDescent="0.3">
      <c r="A51" s="2774">
        <v>3725</v>
      </c>
      <c r="B51" s="2775">
        <v>6322</v>
      </c>
      <c r="C51" s="2510" t="s">
        <v>1392</v>
      </c>
      <c r="D51" s="87" t="s">
        <v>1987</v>
      </c>
      <c r="E51" s="48"/>
      <c r="F51" s="309">
        <v>1000</v>
      </c>
      <c r="G51" s="311">
        <v>1000</v>
      </c>
      <c r="H51" s="200">
        <f>(G51/F51)*100</f>
        <v>100</v>
      </c>
    </row>
    <row r="52" spans="1:8" s="356" customFormat="1" ht="19.5" thickTop="1" thickBot="1" x14ac:dyDescent="0.3">
      <c r="A52" s="588" t="s">
        <v>1466</v>
      </c>
      <c r="B52" s="763"/>
      <c r="C52" s="590"/>
      <c r="D52" s="591"/>
      <c r="E52" s="592">
        <f>SUM(E48:E51)</f>
        <v>1000</v>
      </c>
      <c r="F52" s="592">
        <f>SUM(F48:F51)</f>
        <v>1415</v>
      </c>
      <c r="G52" s="592">
        <f>SUM(G48:G51)</f>
        <v>1415</v>
      </c>
      <c r="H52" s="831">
        <f>(G52/F52)*100</f>
        <v>100</v>
      </c>
    </row>
    <row r="53" spans="1:8" s="356" customFormat="1" ht="18.75" thickTop="1" x14ac:dyDescent="0.25">
      <c r="A53" s="354"/>
      <c r="B53" s="355"/>
      <c r="C53" s="140"/>
      <c r="D53" s="355"/>
      <c r="E53" s="17"/>
      <c r="F53" s="17"/>
      <c r="G53" s="17"/>
      <c r="H53" s="2509"/>
    </row>
    <row r="54" spans="1:8" s="356" customFormat="1" ht="15" customHeight="1" x14ac:dyDescent="0.2">
      <c r="A54" s="3136" t="s">
        <v>1489</v>
      </c>
      <c r="B54" s="3136"/>
      <c r="C54" s="3136"/>
      <c r="D54" s="3136"/>
      <c r="E54" s="3136"/>
      <c r="F54" s="3136"/>
      <c r="G54" s="3136"/>
      <c r="H54" s="3136"/>
    </row>
    <row r="55" spans="1:8" s="356" customFormat="1" ht="16.5" thickBot="1" x14ac:dyDescent="0.3">
      <c r="A55" s="33"/>
      <c r="B55" s="580"/>
      <c r="C55" s="581"/>
      <c r="D55" s="373"/>
      <c r="E55" s="374"/>
      <c r="F55" s="570"/>
      <c r="G55" s="374"/>
      <c r="H55" s="1701" t="s">
        <v>122</v>
      </c>
    </row>
    <row r="56" spans="1:8" s="356" customFormat="1" ht="16.5" thickTop="1" thickBot="1" x14ac:dyDescent="0.25">
      <c r="A56" s="582" t="s">
        <v>123</v>
      </c>
      <c r="B56" s="583" t="s">
        <v>124</v>
      </c>
      <c r="C56" s="585" t="s">
        <v>474</v>
      </c>
      <c r="D56" s="650" t="s">
        <v>125</v>
      </c>
      <c r="E56" s="650" t="s">
        <v>416</v>
      </c>
      <c r="F56" s="650" t="s">
        <v>417</v>
      </c>
      <c r="G56" s="650" t="s">
        <v>589</v>
      </c>
      <c r="H56" s="586" t="s">
        <v>590</v>
      </c>
    </row>
    <row r="57" spans="1:8" s="356" customFormat="1" ht="16.5" thickTop="1" thickBot="1" x14ac:dyDescent="0.25">
      <c r="A57" s="521">
        <v>1</v>
      </c>
      <c r="B57" s="522">
        <v>2</v>
      </c>
      <c r="C57" s="522">
        <v>3</v>
      </c>
      <c r="D57" s="522">
        <v>4</v>
      </c>
      <c r="E57" s="522">
        <v>5</v>
      </c>
      <c r="F57" s="508">
        <v>6</v>
      </c>
      <c r="G57" s="508">
        <v>7</v>
      </c>
      <c r="H57" s="587" t="s">
        <v>44</v>
      </c>
    </row>
    <row r="58" spans="1:8" s="356" customFormat="1" ht="16.5" thickTop="1" x14ac:dyDescent="0.25">
      <c r="A58" s="2774">
        <v>1037</v>
      </c>
      <c r="B58" s="2775">
        <v>5212</v>
      </c>
      <c r="C58" s="2510" t="s">
        <v>1411</v>
      </c>
      <c r="D58" s="848" t="s">
        <v>1968</v>
      </c>
      <c r="E58" s="48"/>
      <c r="F58" s="166">
        <v>822</v>
      </c>
      <c r="G58" s="311">
        <v>822</v>
      </c>
      <c r="H58" s="200">
        <f t="shared" ref="H58:H64" si="4">(G58/F58)*100</f>
        <v>100</v>
      </c>
    </row>
    <row r="59" spans="1:8" s="356" customFormat="1" ht="15.75" x14ac:dyDescent="0.25">
      <c r="A59" s="2774">
        <v>1037</v>
      </c>
      <c r="B59" s="2775">
        <v>5213</v>
      </c>
      <c r="C59" s="2510" t="s">
        <v>1411</v>
      </c>
      <c r="D59" s="848" t="s">
        <v>1967</v>
      </c>
      <c r="E59" s="48">
        <v>10000</v>
      </c>
      <c r="F59" s="431">
        <v>3677</v>
      </c>
      <c r="G59" s="431">
        <v>3676</v>
      </c>
      <c r="H59" s="200">
        <f t="shared" si="4"/>
        <v>99.97280391623606</v>
      </c>
    </row>
    <row r="60" spans="1:8" s="356" customFormat="1" ht="15.75" x14ac:dyDescent="0.25">
      <c r="A60" s="2774">
        <v>1037</v>
      </c>
      <c r="B60" s="2775">
        <v>5223</v>
      </c>
      <c r="C60" s="2510" t="s">
        <v>1411</v>
      </c>
      <c r="D60" s="305" t="s">
        <v>1564</v>
      </c>
      <c r="E60" s="55"/>
      <c r="F60" s="431">
        <v>449</v>
      </c>
      <c r="G60" s="431">
        <v>449</v>
      </c>
      <c r="H60" s="200">
        <f t="shared" si="4"/>
        <v>100</v>
      </c>
    </row>
    <row r="61" spans="1:8" s="356" customFormat="1" ht="15.75" x14ac:dyDescent="0.25">
      <c r="A61" s="2774">
        <v>1037</v>
      </c>
      <c r="B61" s="2775">
        <v>5321</v>
      </c>
      <c r="C61" s="2510" t="s">
        <v>1411</v>
      </c>
      <c r="D61" s="848" t="s">
        <v>759</v>
      </c>
      <c r="E61" s="55"/>
      <c r="F61" s="309">
        <v>4134</v>
      </c>
      <c r="G61" s="311">
        <v>4134</v>
      </c>
      <c r="H61" s="200">
        <f t="shared" si="4"/>
        <v>100</v>
      </c>
    </row>
    <row r="62" spans="1:8" s="356" customFormat="1" ht="15.75" x14ac:dyDescent="0.25">
      <c r="A62" s="2774">
        <v>1037</v>
      </c>
      <c r="B62" s="2775">
        <v>5331</v>
      </c>
      <c r="C62" s="2510" t="s">
        <v>1411</v>
      </c>
      <c r="D62" s="848" t="s">
        <v>608</v>
      </c>
      <c r="E62" s="55"/>
      <c r="F62" s="309">
        <v>500</v>
      </c>
      <c r="G62" s="311">
        <v>500</v>
      </c>
      <c r="H62" s="200">
        <f t="shared" si="4"/>
        <v>100</v>
      </c>
    </row>
    <row r="63" spans="1:8" s="356" customFormat="1" ht="16.5" thickBot="1" x14ac:dyDescent="0.3">
      <c r="A63" s="2774">
        <v>1037</v>
      </c>
      <c r="B63" s="2775">
        <v>5493</v>
      </c>
      <c r="C63" s="2510" t="s">
        <v>1411</v>
      </c>
      <c r="D63" s="305" t="s">
        <v>1986</v>
      </c>
      <c r="E63" s="55"/>
      <c r="F63" s="309">
        <v>418</v>
      </c>
      <c r="G63" s="311">
        <v>418</v>
      </c>
      <c r="H63" s="200">
        <f t="shared" si="4"/>
        <v>100</v>
      </c>
    </row>
    <row r="64" spans="1:8" s="500" customFormat="1" ht="19.5" thickTop="1" thickBot="1" x14ac:dyDescent="0.3">
      <c r="A64" s="588" t="s">
        <v>1488</v>
      </c>
      <c r="B64" s="763"/>
      <c r="C64" s="590"/>
      <c r="D64" s="591"/>
      <c r="E64" s="592">
        <f>SUM(E58:E63)</f>
        <v>10000</v>
      </c>
      <c r="F64" s="592">
        <f t="shared" ref="F64:G64" si="5">SUM(F58:F63)</f>
        <v>10000</v>
      </c>
      <c r="G64" s="592">
        <f t="shared" si="5"/>
        <v>9999</v>
      </c>
      <c r="H64" s="831">
        <f t="shared" si="4"/>
        <v>99.99</v>
      </c>
    </row>
    <row r="65" spans="1:8" s="500" customFormat="1" ht="18.75" thickTop="1" x14ac:dyDescent="0.25">
      <c r="A65" s="354"/>
      <c r="B65" s="2501"/>
      <c r="C65" s="57"/>
      <c r="D65" s="355"/>
      <c r="E65" s="17"/>
      <c r="F65" s="17"/>
      <c r="G65" s="17"/>
      <c r="H65" s="2502"/>
    </row>
    <row r="66" spans="1:8" s="500" customFormat="1" ht="12.75" x14ac:dyDescent="0.2">
      <c r="A66" s="3136" t="s">
        <v>1491</v>
      </c>
      <c r="B66" s="3136"/>
      <c r="C66" s="3136"/>
      <c r="D66" s="3136"/>
      <c r="E66" s="3136"/>
      <c r="F66" s="3136"/>
      <c r="G66" s="3136"/>
      <c r="H66" s="3136"/>
    </row>
    <row r="67" spans="1:8" s="500" customFormat="1" ht="16.5" thickBot="1" x14ac:dyDescent="0.3">
      <c r="A67" s="33"/>
      <c r="B67" s="580"/>
      <c r="C67" s="581"/>
      <c r="D67" s="373"/>
      <c r="E67" s="374"/>
      <c r="F67" s="570"/>
      <c r="G67" s="374"/>
      <c r="H67" s="1701" t="s">
        <v>122</v>
      </c>
    </row>
    <row r="68" spans="1:8" s="500" customFormat="1" thickTop="1" thickBot="1" x14ac:dyDescent="0.25">
      <c r="A68" s="582" t="s">
        <v>123</v>
      </c>
      <c r="B68" s="583" t="s">
        <v>124</v>
      </c>
      <c r="C68" s="585" t="s">
        <v>474</v>
      </c>
      <c r="D68" s="650" t="s">
        <v>125</v>
      </c>
      <c r="E68" s="650" t="s">
        <v>416</v>
      </c>
      <c r="F68" s="650" t="s">
        <v>417</v>
      </c>
      <c r="G68" s="650" t="s">
        <v>589</v>
      </c>
      <c r="H68" s="586" t="s">
        <v>590</v>
      </c>
    </row>
    <row r="69" spans="1:8" s="500" customFormat="1" thickTop="1" thickBot="1" x14ac:dyDescent="0.25">
      <c r="A69" s="521">
        <v>1</v>
      </c>
      <c r="B69" s="522">
        <v>2</v>
      </c>
      <c r="C69" s="522">
        <v>3</v>
      </c>
      <c r="D69" s="522">
        <v>4</v>
      </c>
      <c r="E69" s="522">
        <v>5</v>
      </c>
      <c r="F69" s="508">
        <v>6</v>
      </c>
      <c r="G69" s="508">
        <v>7</v>
      </c>
      <c r="H69" s="587" t="s">
        <v>44</v>
      </c>
    </row>
    <row r="70" spans="1:8" s="500" customFormat="1" ht="16.5" thickTop="1" thickBot="1" x14ac:dyDescent="0.3">
      <c r="A70" s="2774">
        <v>1099</v>
      </c>
      <c r="B70" s="2775">
        <v>5493</v>
      </c>
      <c r="C70" s="2510" t="s">
        <v>1412</v>
      </c>
      <c r="D70" s="305" t="s">
        <v>1986</v>
      </c>
      <c r="E70" s="71">
        <v>400</v>
      </c>
      <c r="F70" s="309">
        <v>400</v>
      </c>
      <c r="G70" s="311">
        <v>348</v>
      </c>
      <c r="H70" s="200">
        <f>(G70/F70)*100</f>
        <v>87</v>
      </c>
    </row>
    <row r="71" spans="1:8" s="500" customFormat="1" ht="19.5" thickTop="1" thickBot="1" x14ac:dyDescent="0.3">
      <c r="A71" s="588" t="s">
        <v>1490</v>
      </c>
      <c r="B71" s="763"/>
      <c r="C71" s="590"/>
      <c r="D71" s="591"/>
      <c r="E71" s="592">
        <f>E70</f>
        <v>400</v>
      </c>
      <c r="F71" s="592">
        <f t="shared" ref="F71:G71" si="6">F70</f>
        <v>400</v>
      </c>
      <c r="G71" s="592">
        <f t="shared" si="6"/>
        <v>348</v>
      </c>
      <c r="H71" s="831">
        <f>(G71/F71)*100</f>
        <v>87</v>
      </c>
    </row>
    <row r="72" spans="1:8" s="500" customFormat="1" ht="18.75" thickTop="1" x14ac:dyDescent="0.25">
      <c r="A72" s="354"/>
      <c r="B72" s="2501"/>
      <c r="C72" s="57"/>
      <c r="D72" s="355"/>
      <c r="E72" s="17"/>
      <c r="F72" s="17"/>
      <c r="G72" s="17"/>
      <c r="H72" s="2502"/>
    </row>
    <row r="73" spans="1:8" s="500" customFormat="1" ht="12.75" x14ac:dyDescent="0.2">
      <c r="A73" s="3136" t="s">
        <v>1492</v>
      </c>
      <c r="B73" s="3136"/>
      <c r="C73" s="3136"/>
      <c r="D73" s="3136"/>
      <c r="E73" s="3136"/>
      <c r="F73" s="3136"/>
      <c r="G73" s="3136"/>
      <c r="H73" s="3136"/>
    </row>
    <row r="74" spans="1:8" s="500" customFormat="1" ht="16.5" thickBot="1" x14ac:dyDescent="0.3">
      <c r="A74" s="33"/>
      <c r="B74" s="580"/>
      <c r="C74" s="581"/>
      <c r="D74" s="373"/>
      <c r="E74" s="374"/>
      <c r="F74" s="570"/>
      <c r="G74" s="374"/>
      <c r="H74" s="1701" t="s">
        <v>122</v>
      </c>
    </row>
    <row r="75" spans="1:8" s="500" customFormat="1" thickTop="1" thickBot="1" x14ac:dyDescent="0.25">
      <c r="A75" s="582" t="s">
        <v>123</v>
      </c>
      <c r="B75" s="583" t="s">
        <v>124</v>
      </c>
      <c r="C75" s="585" t="s">
        <v>474</v>
      </c>
      <c r="D75" s="650" t="s">
        <v>125</v>
      </c>
      <c r="E75" s="650" t="s">
        <v>416</v>
      </c>
      <c r="F75" s="650" t="s">
        <v>417</v>
      </c>
      <c r="G75" s="650" t="s">
        <v>589</v>
      </c>
      <c r="H75" s="586" t="s">
        <v>590</v>
      </c>
    </row>
    <row r="76" spans="1:8" s="500" customFormat="1" thickTop="1" thickBot="1" x14ac:dyDescent="0.25">
      <c r="A76" s="521">
        <v>1</v>
      </c>
      <c r="B76" s="522">
        <v>2</v>
      </c>
      <c r="C76" s="522">
        <v>3</v>
      </c>
      <c r="D76" s="522">
        <v>4</v>
      </c>
      <c r="E76" s="522">
        <v>5</v>
      </c>
      <c r="F76" s="508">
        <v>6</v>
      </c>
      <c r="G76" s="508">
        <v>7</v>
      </c>
      <c r="H76" s="587" t="s">
        <v>44</v>
      </c>
    </row>
    <row r="77" spans="1:8" s="500" customFormat="1" ht="15.75" thickTop="1" x14ac:dyDescent="0.25">
      <c r="A77" s="3030">
        <v>2310</v>
      </c>
      <c r="B77" s="3031">
        <v>5321</v>
      </c>
      <c r="C77" s="2510" t="s">
        <v>1413</v>
      </c>
      <c r="D77" s="848" t="s">
        <v>759</v>
      </c>
      <c r="E77" s="71">
        <v>4000</v>
      </c>
      <c r="F77" s="309">
        <v>3000</v>
      </c>
      <c r="G77" s="311">
        <v>1261</v>
      </c>
      <c r="H77" s="200">
        <f>(G77/F77)*100</f>
        <v>42.033333333333331</v>
      </c>
    </row>
    <row r="78" spans="1:8" s="500" customFormat="1" ht="15.75" thickBot="1" x14ac:dyDescent="0.3">
      <c r="A78" s="3026">
        <v>2321</v>
      </c>
      <c r="B78" s="3032">
        <v>6341</v>
      </c>
      <c r="C78" s="2510" t="s">
        <v>1413</v>
      </c>
      <c r="D78" s="848" t="s">
        <v>172</v>
      </c>
      <c r="E78" s="881"/>
      <c r="F78" s="429">
        <v>1000</v>
      </c>
      <c r="G78" s="429">
        <v>1000</v>
      </c>
      <c r="H78" s="2511">
        <f>(G78/F78)*100</f>
        <v>100</v>
      </c>
    </row>
    <row r="79" spans="1:8" s="500" customFormat="1" ht="19.5" thickTop="1" thickBot="1" x14ac:dyDescent="0.3">
      <c r="A79" s="588" t="s">
        <v>1493</v>
      </c>
      <c r="B79" s="763"/>
      <c r="C79" s="590"/>
      <c r="D79" s="591"/>
      <c r="E79" s="592">
        <f>SUM(E77:E78)</f>
        <v>4000</v>
      </c>
      <c r="F79" s="592">
        <f t="shared" ref="F79:G79" si="7">SUM(F77:F78)</f>
        <v>4000</v>
      </c>
      <c r="G79" s="592">
        <f t="shared" si="7"/>
        <v>2261</v>
      </c>
      <c r="H79" s="831">
        <f>(G79/F79)*100</f>
        <v>56.525000000000006</v>
      </c>
    </row>
    <row r="80" spans="1:8" s="500" customFormat="1" ht="12.75" customHeight="1" thickTop="1" x14ac:dyDescent="0.25">
      <c r="A80" s="354"/>
      <c r="B80" s="2501"/>
      <c r="C80" s="57"/>
      <c r="D80" s="355"/>
      <c r="E80" s="17"/>
      <c r="F80" s="17"/>
      <c r="G80" s="17"/>
      <c r="H80" s="2502"/>
    </row>
    <row r="81" spans="1:8" s="500" customFormat="1" ht="26.25" customHeight="1" x14ac:dyDescent="0.2">
      <c r="A81" s="3136" t="s">
        <v>1495</v>
      </c>
      <c r="B81" s="3136"/>
      <c r="C81" s="3136"/>
      <c r="D81" s="3136"/>
      <c r="E81" s="3136"/>
      <c r="F81" s="3136"/>
      <c r="G81" s="3136"/>
      <c r="H81" s="3136"/>
    </row>
    <row r="82" spans="1:8" s="500" customFormat="1" ht="16.5" thickBot="1" x14ac:dyDescent="0.3">
      <c r="A82" s="33"/>
      <c r="B82" s="580"/>
      <c r="C82" s="581"/>
      <c r="D82" s="373"/>
      <c r="E82" s="374"/>
      <c r="F82" s="570"/>
      <c r="G82" s="374"/>
      <c r="H82" s="1701" t="s">
        <v>122</v>
      </c>
    </row>
    <row r="83" spans="1:8" s="500" customFormat="1" thickTop="1" thickBot="1" x14ac:dyDescent="0.25">
      <c r="A83" s="582" t="s">
        <v>123</v>
      </c>
      <c r="B83" s="583" t="s">
        <v>124</v>
      </c>
      <c r="C83" s="585" t="s">
        <v>474</v>
      </c>
      <c r="D83" s="650" t="s">
        <v>125</v>
      </c>
      <c r="E83" s="650" t="s">
        <v>416</v>
      </c>
      <c r="F83" s="650" t="s">
        <v>417</v>
      </c>
      <c r="G83" s="650" t="s">
        <v>589</v>
      </c>
      <c r="H83" s="586" t="s">
        <v>590</v>
      </c>
    </row>
    <row r="84" spans="1:8" s="500" customFormat="1" thickTop="1" thickBot="1" x14ac:dyDescent="0.25">
      <c r="A84" s="521">
        <v>1</v>
      </c>
      <c r="B84" s="522">
        <v>2</v>
      </c>
      <c r="C84" s="522">
        <v>3</v>
      </c>
      <c r="D84" s="522">
        <v>4</v>
      </c>
      <c r="E84" s="522">
        <v>5</v>
      </c>
      <c r="F84" s="508">
        <v>6</v>
      </c>
      <c r="G84" s="508">
        <v>7</v>
      </c>
      <c r="H84" s="587" t="s">
        <v>44</v>
      </c>
    </row>
    <row r="85" spans="1:8" s="500" customFormat="1" ht="15.75" thickTop="1" x14ac:dyDescent="0.25">
      <c r="A85" s="2774">
        <v>2310</v>
      </c>
      <c r="B85" s="2775">
        <v>5321</v>
      </c>
      <c r="C85" s="2510" t="s">
        <v>1414</v>
      </c>
      <c r="D85" s="848" t="s">
        <v>759</v>
      </c>
      <c r="E85" s="71">
        <v>1000</v>
      </c>
      <c r="F85" s="71">
        <v>500</v>
      </c>
      <c r="G85" s="71">
        <v>0</v>
      </c>
      <c r="H85" s="200">
        <f>(G85/F85)*100</f>
        <v>0</v>
      </c>
    </row>
    <row r="86" spans="1:8" s="500" customFormat="1" ht="15.75" thickBot="1" x14ac:dyDescent="0.3">
      <c r="A86" s="2774">
        <v>2333</v>
      </c>
      <c r="B86" s="2775">
        <v>6341</v>
      </c>
      <c r="C86" s="2510" t="s">
        <v>1414</v>
      </c>
      <c r="D86" s="848" t="s">
        <v>172</v>
      </c>
      <c r="E86" s="48"/>
      <c r="F86" s="166">
        <v>500</v>
      </c>
      <c r="G86" s="311">
        <v>500</v>
      </c>
      <c r="H86" s="200">
        <f>(G86/F86)*100</f>
        <v>100</v>
      </c>
    </row>
    <row r="87" spans="1:8" s="500" customFormat="1" ht="19.5" thickTop="1" thickBot="1" x14ac:dyDescent="0.3">
      <c r="A87" s="588" t="s">
        <v>1494</v>
      </c>
      <c r="B87" s="763"/>
      <c r="C87" s="590"/>
      <c r="D87" s="591"/>
      <c r="E87" s="592">
        <f>SUM(E85:E86)</f>
        <v>1000</v>
      </c>
      <c r="F87" s="592">
        <f>SUM(F85:F86)</f>
        <v>1000</v>
      </c>
      <c r="G87" s="592">
        <f>SUM(G85:G86)</f>
        <v>500</v>
      </c>
      <c r="H87" s="831">
        <f>(G87/F87)*100</f>
        <v>50</v>
      </c>
    </row>
    <row r="88" spans="1:8" s="500" customFormat="1" ht="18.75" thickTop="1" x14ac:dyDescent="0.25">
      <c r="A88" s="354"/>
      <c r="B88" s="2501"/>
      <c r="C88" s="57"/>
      <c r="D88" s="355"/>
      <c r="E88" s="17"/>
      <c r="F88" s="17"/>
      <c r="G88" s="17"/>
      <c r="H88" s="2502"/>
    </row>
    <row r="89" spans="1:8" s="500" customFormat="1" ht="25.5" customHeight="1" x14ac:dyDescent="0.2">
      <c r="A89" s="3136" t="s">
        <v>1497</v>
      </c>
      <c r="B89" s="3136"/>
      <c r="C89" s="3136"/>
      <c r="D89" s="3136"/>
      <c r="E89" s="3136"/>
      <c r="F89" s="3136"/>
      <c r="G89" s="3136"/>
      <c r="H89" s="3136"/>
    </row>
    <row r="90" spans="1:8" s="500" customFormat="1" ht="16.5" thickBot="1" x14ac:dyDescent="0.3">
      <c r="A90" s="33"/>
      <c r="B90" s="580"/>
      <c r="C90" s="581"/>
      <c r="D90" s="373"/>
      <c r="E90" s="374"/>
      <c r="F90" s="570"/>
      <c r="G90" s="374"/>
      <c r="H90" s="1701" t="s">
        <v>122</v>
      </c>
    </row>
    <row r="91" spans="1:8" s="500" customFormat="1" thickTop="1" thickBot="1" x14ac:dyDescent="0.25">
      <c r="A91" s="582" t="s">
        <v>123</v>
      </c>
      <c r="B91" s="583" t="s">
        <v>124</v>
      </c>
      <c r="C91" s="585" t="s">
        <v>474</v>
      </c>
      <c r="D91" s="650" t="s">
        <v>125</v>
      </c>
      <c r="E91" s="650" t="s">
        <v>416</v>
      </c>
      <c r="F91" s="650" t="s">
        <v>417</v>
      </c>
      <c r="G91" s="650" t="s">
        <v>589</v>
      </c>
      <c r="H91" s="586" t="s">
        <v>590</v>
      </c>
    </row>
    <row r="92" spans="1:8" s="500" customFormat="1" thickTop="1" thickBot="1" x14ac:dyDescent="0.25">
      <c r="A92" s="521">
        <v>1</v>
      </c>
      <c r="B92" s="522">
        <v>2</v>
      </c>
      <c r="C92" s="522">
        <v>3</v>
      </c>
      <c r="D92" s="522">
        <v>4</v>
      </c>
      <c r="E92" s="522">
        <v>5</v>
      </c>
      <c r="F92" s="508">
        <v>6</v>
      </c>
      <c r="G92" s="508">
        <v>7</v>
      </c>
      <c r="H92" s="587" t="s">
        <v>44</v>
      </c>
    </row>
    <row r="93" spans="1:8" s="500" customFormat="1" ht="15.75" thickTop="1" x14ac:dyDescent="0.25">
      <c r="A93" s="2774">
        <v>3429</v>
      </c>
      <c r="B93" s="2775">
        <v>5221</v>
      </c>
      <c r="C93" s="2510" t="s">
        <v>1417</v>
      </c>
      <c r="D93" s="612" t="s">
        <v>1964</v>
      </c>
      <c r="E93" s="48"/>
      <c r="F93" s="309">
        <v>28</v>
      </c>
      <c r="G93" s="311">
        <v>27</v>
      </c>
      <c r="H93" s="200">
        <f t="shared" ref="H93:H98" si="8">(G93/F93)*100</f>
        <v>96.428571428571431</v>
      </c>
    </row>
    <row r="94" spans="1:8" s="500" customFormat="1" ht="15" x14ac:dyDescent="0.25">
      <c r="A94" s="2774">
        <v>3429</v>
      </c>
      <c r="B94" s="2775">
        <v>5222</v>
      </c>
      <c r="C94" s="2510" t="s">
        <v>1417</v>
      </c>
      <c r="D94" s="904" t="s">
        <v>1015</v>
      </c>
      <c r="E94" s="71">
        <v>1000</v>
      </c>
      <c r="F94" s="71">
        <v>1104</v>
      </c>
      <c r="G94" s="71">
        <v>1036</v>
      </c>
      <c r="H94" s="200">
        <f t="shared" si="8"/>
        <v>93.840579710144922</v>
      </c>
    </row>
    <row r="95" spans="1:8" s="500" customFormat="1" ht="15" x14ac:dyDescent="0.25">
      <c r="A95" s="2774">
        <v>3429</v>
      </c>
      <c r="B95" s="2775">
        <v>5321</v>
      </c>
      <c r="C95" s="2510" t="s">
        <v>1417</v>
      </c>
      <c r="D95" s="848" t="s">
        <v>759</v>
      </c>
      <c r="E95" s="48"/>
      <c r="F95" s="309">
        <v>59</v>
      </c>
      <c r="G95" s="311">
        <v>59</v>
      </c>
      <c r="H95" s="200">
        <f t="shared" si="8"/>
        <v>100</v>
      </c>
    </row>
    <row r="96" spans="1:8" s="500" customFormat="1" ht="15" x14ac:dyDescent="0.25">
      <c r="A96" s="2774">
        <v>3429</v>
      </c>
      <c r="B96" s="2775">
        <v>5331</v>
      </c>
      <c r="C96" s="2510" t="s">
        <v>1417</v>
      </c>
      <c r="D96" s="848" t="s">
        <v>608</v>
      </c>
      <c r="E96" s="48"/>
      <c r="F96" s="309">
        <v>20</v>
      </c>
      <c r="G96" s="311">
        <v>20</v>
      </c>
      <c r="H96" s="200">
        <f t="shared" si="8"/>
        <v>100</v>
      </c>
    </row>
    <row r="97" spans="1:8" s="500" customFormat="1" ht="15.75" thickBot="1" x14ac:dyDescent="0.3">
      <c r="A97" s="2774">
        <v>3429</v>
      </c>
      <c r="B97" s="2775">
        <v>5332</v>
      </c>
      <c r="C97" s="2510" t="s">
        <v>1417</v>
      </c>
      <c r="D97" s="1200" t="s">
        <v>1419</v>
      </c>
      <c r="E97" s="48"/>
      <c r="F97" s="309">
        <v>49</v>
      </c>
      <c r="G97" s="311">
        <v>38</v>
      </c>
      <c r="H97" s="200">
        <f t="shared" si="8"/>
        <v>77.551020408163268</v>
      </c>
    </row>
    <row r="98" spans="1:8" s="500" customFormat="1" ht="19.5" thickTop="1" thickBot="1" x14ac:dyDescent="0.3">
      <c r="A98" s="588" t="s">
        <v>1496</v>
      </c>
      <c r="B98" s="763"/>
      <c r="C98" s="590"/>
      <c r="D98" s="591"/>
      <c r="E98" s="592">
        <f>SUM(E93:E97)</f>
        <v>1000</v>
      </c>
      <c r="F98" s="592">
        <f t="shared" ref="F98:G98" si="9">SUM(F93:F97)</f>
        <v>1260</v>
      </c>
      <c r="G98" s="592">
        <f t="shared" si="9"/>
        <v>1180</v>
      </c>
      <c r="H98" s="831">
        <f t="shared" si="8"/>
        <v>93.650793650793645</v>
      </c>
    </row>
    <row r="99" spans="1:8" s="500" customFormat="1" ht="12.75" customHeight="1" thickTop="1" x14ac:dyDescent="0.25">
      <c r="A99" s="354"/>
      <c r="B99" s="2501"/>
      <c r="C99" s="57"/>
      <c r="D99" s="355"/>
      <c r="E99" s="17"/>
      <c r="F99" s="17"/>
      <c r="G99" s="17"/>
      <c r="H99" s="2502"/>
    </row>
    <row r="100" spans="1:8" s="500" customFormat="1" ht="12.75" x14ac:dyDescent="0.2">
      <c r="A100" s="3136" t="s">
        <v>1499</v>
      </c>
      <c r="B100" s="3136"/>
      <c r="C100" s="3136"/>
      <c r="D100" s="3136"/>
      <c r="E100" s="3136"/>
      <c r="F100" s="3136"/>
      <c r="G100" s="3136"/>
      <c r="H100" s="3136"/>
    </row>
    <row r="101" spans="1:8" s="500" customFormat="1" ht="12.75" customHeight="1" thickBot="1" x14ac:dyDescent="0.3">
      <c r="A101" s="33"/>
      <c r="B101" s="580"/>
      <c r="C101" s="581"/>
      <c r="D101" s="373"/>
      <c r="E101" s="374"/>
      <c r="F101" s="570"/>
      <c r="G101" s="374"/>
      <c r="H101" s="1701" t="s">
        <v>122</v>
      </c>
    </row>
    <row r="102" spans="1:8" s="500" customFormat="1" thickTop="1" thickBot="1" x14ac:dyDescent="0.25">
      <c r="A102" s="582" t="s">
        <v>123</v>
      </c>
      <c r="B102" s="583" t="s">
        <v>124</v>
      </c>
      <c r="C102" s="585" t="s">
        <v>474</v>
      </c>
      <c r="D102" s="650" t="s">
        <v>125</v>
      </c>
      <c r="E102" s="650" t="s">
        <v>416</v>
      </c>
      <c r="F102" s="650" t="s">
        <v>417</v>
      </c>
      <c r="G102" s="650" t="s">
        <v>589</v>
      </c>
      <c r="H102" s="586" t="s">
        <v>590</v>
      </c>
    </row>
    <row r="103" spans="1:8" s="500" customFormat="1" thickTop="1" thickBot="1" x14ac:dyDescent="0.25">
      <c r="A103" s="521">
        <v>1</v>
      </c>
      <c r="B103" s="522">
        <v>2</v>
      </c>
      <c r="C103" s="522">
        <v>3</v>
      </c>
      <c r="D103" s="522">
        <v>4</v>
      </c>
      <c r="E103" s="522">
        <v>5</v>
      </c>
      <c r="F103" s="508">
        <v>6</v>
      </c>
      <c r="G103" s="508">
        <v>7</v>
      </c>
      <c r="H103" s="587" t="s">
        <v>44</v>
      </c>
    </row>
    <row r="104" spans="1:8" s="500" customFormat="1" ht="15.75" thickTop="1" x14ac:dyDescent="0.25">
      <c r="A104" s="2774">
        <v>3429</v>
      </c>
      <c r="B104" s="2775">
        <v>5212</v>
      </c>
      <c r="C104" s="2510" t="s">
        <v>1415</v>
      </c>
      <c r="D104" s="848" t="s">
        <v>1968</v>
      </c>
      <c r="E104" s="48"/>
      <c r="F104" s="309">
        <v>50</v>
      </c>
      <c r="G104" s="311">
        <v>50</v>
      </c>
      <c r="H104" s="200">
        <f>(G104/F104)*100</f>
        <v>100</v>
      </c>
    </row>
    <row r="105" spans="1:8" s="500" customFormat="1" ht="15" x14ac:dyDescent="0.25">
      <c r="A105" s="2774">
        <v>3429</v>
      </c>
      <c r="B105" s="2775">
        <v>5213</v>
      </c>
      <c r="C105" s="2510" t="s">
        <v>1415</v>
      </c>
      <c r="D105" s="848" t="s">
        <v>1967</v>
      </c>
      <c r="E105" s="48"/>
      <c r="F105" s="309">
        <v>50</v>
      </c>
      <c r="G105" s="311">
        <v>50</v>
      </c>
      <c r="H105" s="200">
        <f>(G105/F105)*100</f>
        <v>100</v>
      </c>
    </row>
    <row r="106" spans="1:8" s="500" customFormat="1" ht="15" x14ac:dyDescent="0.25">
      <c r="A106" s="2774">
        <v>3429</v>
      </c>
      <c r="B106" s="2775">
        <v>5222</v>
      </c>
      <c r="C106" s="2510" t="s">
        <v>1415</v>
      </c>
      <c r="D106" s="904" t="s">
        <v>1015</v>
      </c>
      <c r="E106" s="71">
        <v>700</v>
      </c>
      <c r="F106" s="71">
        <v>197</v>
      </c>
      <c r="G106" s="71">
        <v>172</v>
      </c>
      <c r="H106" s="200">
        <f>(G106/F106)*100</f>
        <v>87.309644670050758</v>
      </c>
    </row>
    <row r="107" spans="1:8" s="500" customFormat="1" ht="15" x14ac:dyDescent="0.25">
      <c r="A107" s="2774">
        <v>3429</v>
      </c>
      <c r="B107" s="2775">
        <v>5321</v>
      </c>
      <c r="C107" s="2510" t="s">
        <v>1415</v>
      </c>
      <c r="D107" s="848" t="s">
        <v>759</v>
      </c>
      <c r="E107" s="48"/>
      <c r="F107" s="309">
        <v>227</v>
      </c>
      <c r="G107" s="311">
        <v>227</v>
      </c>
      <c r="H107" s="200">
        <f>(G107/F107)*100</f>
        <v>100</v>
      </c>
    </row>
    <row r="108" spans="1:8" s="500" customFormat="1" ht="15.75" thickBot="1" x14ac:dyDescent="0.3">
      <c r="A108" s="2774">
        <v>3429</v>
      </c>
      <c r="B108" s="2775">
        <v>6322</v>
      </c>
      <c r="C108" s="2510" t="s">
        <v>1415</v>
      </c>
      <c r="D108" s="87" t="s">
        <v>1987</v>
      </c>
      <c r="E108" s="48"/>
      <c r="F108" s="71">
        <v>50</v>
      </c>
      <c r="G108" s="71">
        <v>49</v>
      </c>
      <c r="H108" s="200">
        <f t="shared" ref="H108" si="10">(G108/F108)*100</f>
        <v>98</v>
      </c>
    </row>
    <row r="109" spans="1:8" s="500" customFormat="1" ht="19.5" thickTop="1" thickBot="1" x14ac:dyDescent="0.3">
      <c r="A109" s="588" t="s">
        <v>1498</v>
      </c>
      <c r="B109" s="763"/>
      <c r="C109" s="590"/>
      <c r="D109" s="591"/>
      <c r="E109" s="592">
        <f>SUM(E104:E108)</f>
        <v>700</v>
      </c>
      <c r="F109" s="592">
        <f>SUM(F104:F108)</f>
        <v>574</v>
      </c>
      <c r="G109" s="592">
        <f>SUM(G104:G108)</f>
        <v>548</v>
      </c>
      <c r="H109" s="831">
        <f>(G109/F109)*100</f>
        <v>95.470383275261327</v>
      </c>
    </row>
    <row r="110" spans="1:8" s="500" customFormat="1" ht="12.75" customHeight="1" thickTop="1" x14ac:dyDescent="0.25">
      <c r="A110" s="354"/>
      <c r="B110" s="2501"/>
      <c r="C110" s="57"/>
      <c r="D110" s="355"/>
      <c r="E110" s="17"/>
      <c r="F110" s="17"/>
      <c r="G110" s="17"/>
      <c r="H110" s="2502"/>
    </row>
    <row r="111" spans="1:8" s="500" customFormat="1" ht="12.75" x14ac:dyDescent="0.2">
      <c r="A111" s="3136" t="s">
        <v>1501</v>
      </c>
      <c r="B111" s="3136"/>
      <c r="C111" s="3136"/>
      <c r="D111" s="3136"/>
      <c r="E111" s="3136"/>
      <c r="F111" s="3136"/>
      <c r="G111" s="3136"/>
      <c r="H111" s="3136"/>
    </row>
    <row r="112" spans="1:8" s="500" customFormat="1" ht="16.5" thickBot="1" x14ac:dyDescent="0.3">
      <c r="A112" s="33"/>
      <c r="B112" s="580"/>
      <c r="C112" s="581"/>
      <c r="D112" s="373"/>
      <c r="E112" s="374"/>
      <c r="F112" s="570"/>
      <c r="G112" s="374"/>
      <c r="H112" s="1701" t="s">
        <v>122</v>
      </c>
    </row>
    <row r="113" spans="1:13" s="500" customFormat="1" thickTop="1" thickBot="1" x14ac:dyDescent="0.25">
      <c r="A113" s="582" t="s">
        <v>123</v>
      </c>
      <c r="B113" s="583" t="s">
        <v>124</v>
      </c>
      <c r="C113" s="585" t="s">
        <v>474</v>
      </c>
      <c r="D113" s="650" t="s">
        <v>125</v>
      </c>
      <c r="E113" s="650" t="s">
        <v>416</v>
      </c>
      <c r="F113" s="650" t="s">
        <v>417</v>
      </c>
      <c r="G113" s="650" t="s">
        <v>589</v>
      </c>
      <c r="H113" s="586" t="s">
        <v>590</v>
      </c>
    </row>
    <row r="114" spans="1:13" s="500" customFormat="1" thickTop="1" thickBot="1" x14ac:dyDescent="0.25">
      <c r="A114" s="521">
        <v>1</v>
      </c>
      <c r="B114" s="522">
        <v>2</v>
      </c>
      <c r="C114" s="522">
        <v>3</v>
      </c>
      <c r="D114" s="522">
        <v>4</v>
      </c>
      <c r="E114" s="522">
        <v>5</v>
      </c>
      <c r="F114" s="508">
        <v>6</v>
      </c>
      <c r="G114" s="508">
        <v>7</v>
      </c>
      <c r="H114" s="587" t="s">
        <v>44</v>
      </c>
    </row>
    <row r="115" spans="1:13" s="500" customFormat="1" ht="15.75" thickTop="1" x14ac:dyDescent="0.25">
      <c r="A115" s="2774">
        <v>3429</v>
      </c>
      <c r="B115" s="2775">
        <v>5222</v>
      </c>
      <c r="C115" s="2510" t="s">
        <v>1418</v>
      </c>
      <c r="D115" s="904" t="s">
        <v>1015</v>
      </c>
      <c r="E115" s="71">
        <v>300</v>
      </c>
      <c r="F115" s="71">
        <v>0</v>
      </c>
      <c r="G115" s="71">
        <v>0</v>
      </c>
      <c r="H115" s="200">
        <v>0</v>
      </c>
    </row>
    <row r="116" spans="1:13" s="500" customFormat="1" ht="15" x14ac:dyDescent="0.25">
      <c r="A116" s="3024">
        <v>3741</v>
      </c>
      <c r="B116" s="3025">
        <v>5222</v>
      </c>
      <c r="C116" s="2510" t="s">
        <v>1418</v>
      </c>
      <c r="D116" s="904" t="s">
        <v>1015</v>
      </c>
      <c r="E116" s="48"/>
      <c r="F116" s="166">
        <v>240</v>
      </c>
      <c r="G116" s="311">
        <v>240</v>
      </c>
      <c r="H116" s="209">
        <f>(G116/F116)*100</f>
        <v>100</v>
      </c>
    </row>
    <row r="117" spans="1:13" s="500" customFormat="1" ht="15.75" thickBot="1" x14ac:dyDescent="0.3">
      <c r="A117" s="3024">
        <v>3741</v>
      </c>
      <c r="B117" s="3025">
        <v>5331</v>
      </c>
      <c r="C117" s="2510" t="s">
        <v>1418</v>
      </c>
      <c r="D117" s="848" t="s">
        <v>608</v>
      </c>
      <c r="E117" s="48"/>
      <c r="F117" s="309">
        <v>60</v>
      </c>
      <c r="G117" s="311">
        <v>60</v>
      </c>
      <c r="H117" s="209">
        <f>(G117/F117)*100</f>
        <v>100</v>
      </c>
    </row>
    <row r="118" spans="1:13" s="500" customFormat="1" ht="19.5" thickTop="1" thickBot="1" x14ac:dyDescent="0.3">
      <c r="A118" s="588" t="s">
        <v>1500</v>
      </c>
      <c r="B118" s="763"/>
      <c r="C118" s="590"/>
      <c r="D118" s="591"/>
      <c r="E118" s="592">
        <f>SUM(E115:E117)</f>
        <v>300</v>
      </c>
      <c r="F118" s="592">
        <f>SUM(F115:F117)</f>
        <v>300</v>
      </c>
      <c r="G118" s="592">
        <f>SUM(G115:G117)</f>
        <v>300</v>
      </c>
      <c r="H118" s="831">
        <f>(G118/F118)*100</f>
        <v>100</v>
      </c>
    </row>
    <row r="119" spans="1:13" s="500" customFormat="1" ht="18.75" thickTop="1" x14ac:dyDescent="0.25">
      <c r="A119" s="354"/>
      <c r="B119" s="2501"/>
      <c r="C119" s="57"/>
      <c r="D119" s="355"/>
      <c r="E119" s="17"/>
      <c r="F119" s="17"/>
      <c r="G119" s="17"/>
      <c r="H119" s="2502"/>
    </row>
    <row r="120" spans="1:13" s="500" customFormat="1" ht="12.75" x14ac:dyDescent="0.2">
      <c r="A120" s="3136" t="s">
        <v>1503</v>
      </c>
      <c r="B120" s="3136"/>
      <c r="C120" s="3136"/>
      <c r="D120" s="3136"/>
      <c r="E120" s="3136"/>
      <c r="F120" s="3136"/>
      <c r="G120" s="3136"/>
      <c r="H120" s="3136"/>
    </row>
    <row r="121" spans="1:13" s="500" customFormat="1" ht="16.5" thickBot="1" x14ac:dyDescent="0.3">
      <c r="A121" s="33"/>
      <c r="B121" s="580"/>
      <c r="C121" s="581"/>
      <c r="D121" s="373"/>
      <c r="E121" s="374"/>
      <c r="F121" s="570"/>
      <c r="G121" s="374"/>
      <c r="H121" s="1701" t="s">
        <v>122</v>
      </c>
    </row>
    <row r="122" spans="1:13" s="500" customFormat="1" thickTop="1" thickBot="1" x14ac:dyDescent="0.25">
      <c r="A122" s="582" t="s">
        <v>123</v>
      </c>
      <c r="B122" s="583" t="s">
        <v>124</v>
      </c>
      <c r="C122" s="585" t="s">
        <v>474</v>
      </c>
      <c r="D122" s="650" t="s">
        <v>125</v>
      </c>
      <c r="E122" s="650" t="s">
        <v>416</v>
      </c>
      <c r="F122" s="650" t="s">
        <v>417</v>
      </c>
      <c r="G122" s="650" t="s">
        <v>589</v>
      </c>
      <c r="H122" s="586" t="s">
        <v>590</v>
      </c>
    </row>
    <row r="123" spans="1:13" s="500" customFormat="1" thickTop="1" thickBot="1" x14ac:dyDescent="0.25">
      <c r="A123" s="521">
        <v>1</v>
      </c>
      <c r="B123" s="522">
        <v>2</v>
      </c>
      <c r="C123" s="522">
        <v>3</v>
      </c>
      <c r="D123" s="522">
        <v>4</v>
      </c>
      <c r="E123" s="522">
        <v>5</v>
      </c>
      <c r="F123" s="508">
        <v>6</v>
      </c>
      <c r="G123" s="508">
        <v>7</v>
      </c>
      <c r="H123" s="587" t="s">
        <v>44</v>
      </c>
    </row>
    <row r="124" spans="1:13" s="500" customFormat="1" ht="15.75" thickTop="1" x14ac:dyDescent="0.25">
      <c r="A124" s="2774">
        <v>3429</v>
      </c>
      <c r="B124" s="2775">
        <v>5213</v>
      </c>
      <c r="C124" s="2510" t="s">
        <v>1416</v>
      </c>
      <c r="D124" s="848" t="s">
        <v>1967</v>
      </c>
      <c r="E124" s="48"/>
      <c r="F124" s="309">
        <v>50</v>
      </c>
      <c r="G124" s="311">
        <v>50</v>
      </c>
      <c r="H124" s="200">
        <f>(G124/F124)*100</f>
        <v>100</v>
      </c>
    </row>
    <row r="125" spans="1:13" s="500" customFormat="1" ht="15" x14ac:dyDescent="0.25">
      <c r="A125" s="2774">
        <v>3429</v>
      </c>
      <c r="B125" s="2775">
        <v>5222</v>
      </c>
      <c r="C125" s="2510" t="s">
        <v>1416</v>
      </c>
      <c r="D125" s="904" t="s">
        <v>1015</v>
      </c>
      <c r="E125" s="48">
        <v>1000</v>
      </c>
      <c r="F125" s="309">
        <v>483</v>
      </c>
      <c r="G125" s="311">
        <v>472</v>
      </c>
      <c r="H125" s="200">
        <f t="shared" ref="H125" si="11">(G125/F125)*100</f>
        <v>97.722567287784685</v>
      </c>
    </row>
    <row r="126" spans="1:13" s="500" customFormat="1" ht="15.75" thickBot="1" x14ac:dyDescent="0.3">
      <c r="A126" s="2774">
        <v>3429</v>
      </c>
      <c r="B126" s="2775">
        <v>6322</v>
      </c>
      <c r="C126" s="2510" t="s">
        <v>1416</v>
      </c>
      <c r="D126" s="87" t="s">
        <v>1987</v>
      </c>
      <c r="E126" s="48"/>
      <c r="F126" s="309">
        <v>333</v>
      </c>
      <c r="G126" s="311">
        <v>333</v>
      </c>
      <c r="H126" s="200">
        <f>(G126/F126)*100</f>
        <v>100</v>
      </c>
    </row>
    <row r="127" spans="1:13" s="500" customFormat="1" ht="19.5" thickTop="1" thickBot="1" x14ac:dyDescent="0.3">
      <c r="A127" s="588" t="s">
        <v>1502</v>
      </c>
      <c r="B127" s="763"/>
      <c r="C127" s="590"/>
      <c r="D127" s="591"/>
      <c r="E127" s="592">
        <f>SUM(E124:E126)</f>
        <v>1000</v>
      </c>
      <c r="F127" s="592">
        <f>SUM(F124:F126)</f>
        <v>866</v>
      </c>
      <c r="G127" s="592">
        <f>SUM(G124:G126)</f>
        <v>855</v>
      </c>
      <c r="H127" s="831">
        <f>(G127/F127)*100</f>
        <v>98.729792147806009</v>
      </c>
      <c r="J127" s="373" t="s">
        <v>1856</v>
      </c>
      <c r="K127" s="374">
        <f>E125+E124+E117+E116+E115+E107+E106+E105+E104+E97+E96+E94+E95+E93+E85+E77+E70+E63+E62+E61+E60+E59+E58+E50+E49+E48</f>
        <v>19400</v>
      </c>
      <c r="L127" s="374">
        <f t="shared" ref="L127:M127" si="12">F125+F124+F117+F116+F115+F107+F106+F105+F104+F97+F96+F94+F95+F93+F85+F77+F70+F63+F62+F61+F60+F59+F58+F50+F49+F48</f>
        <v>16932</v>
      </c>
      <c r="M127" s="374">
        <f t="shared" si="12"/>
        <v>14524</v>
      </c>
    </row>
    <row r="128" spans="1:13" s="500" customFormat="1" ht="19.5" thickTop="1" thickBot="1" x14ac:dyDescent="0.3">
      <c r="A128" s="354"/>
      <c r="B128" s="2501"/>
      <c r="C128" s="57"/>
      <c r="D128" s="355"/>
      <c r="E128" s="17"/>
      <c r="F128" s="17"/>
      <c r="G128" s="17"/>
      <c r="H128" s="2502"/>
      <c r="J128" s="373" t="s">
        <v>1855</v>
      </c>
      <c r="K128" s="374">
        <f>E126+E108+E86+E78+E51</f>
        <v>0</v>
      </c>
      <c r="L128" s="374">
        <f t="shared" ref="L128:M128" si="13">F126+F108+F86+F78+F51</f>
        <v>2883</v>
      </c>
      <c r="M128" s="374">
        <f t="shared" si="13"/>
        <v>2882</v>
      </c>
    </row>
    <row r="129" spans="1:13" s="500" customFormat="1" ht="19.5" thickTop="1" thickBot="1" x14ac:dyDescent="0.3">
      <c r="A129" s="588" t="s">
        <v>1451</v>
      </c>
      <c r="B129" s="763"/>
      <c r="C129" s="590"/>
      <c r="D129" s="591"/>
      <c r="E129" s="592">
        <f>E127+E118+E109+E98+E87+E79+E71+E64+E52</f>
        <v>19400</v>
      </c>
      <c r="F129" s="592">
        <f t="shared" ref="F129:G129" si="14">F127+F118+F109+F98+F87+F79+F71+F64+F52</f>
        <v>19815</v>
      </c>
      <c r="G129" s="592">
        <f t="shared" si="14"/>
        <v>17406</v>
      </c>
      <c r="H129" s="831">
        <f>(G129/F129)*100</f>
        <v>87.842543527630582</v>
      </c>
      <c r="J129" s="373"/>
      <c r="K129" s="536">
        <f>SUM(K127:K128)</f>
        <v>19400</v>
      </c>
      <c r="L129" s="536">
        <f t="shared" ref="L129:M129" si="15">SUM(L127:L128)</f>
        <v>19815</v>
      </c>
      <c r="M129" s="536">
        <f t="shared" si="15"/>
        <v>17406</v>
      </c>
    </row>
    <row r="130" spans="1:13" s="500" customFormat="1" ht="18.75" thickTop="1" x14ac:dyDescent="0.25">
      <c r="A130" s="354"/>
      <c r="B130" s="2501"/>
      <c r="C130" s="57"/>
      <c r="D130" s="355"/>
      <c r="E130" s="17"/>
      <c r="F130" s="17"/>
      <c r="G130" s="17"/>
      <c r="H130" s="2502"/>
    </row>
    <row r="131" spans="1:13" s="500" customFormat="1" ht="18" x14ac:dyDescent="0.25">
      <c r="A131" s="354"/>
      <c r="B131" s="2501"/>
      <c r="C131" s="57"/>
      <c r="D131" s="355"/>
      <c r="E131" s="17"/>
      <c r="F131" s="17"/>
      <c r="G131" s="17"/>
      <c r="H131" s="2502"/>
    </row>
    <row r="132" spans="1:13" s="500" customFormat="1" ht="15" x14ac:dyDescent="0.25">
      <c r="A132" s="594"/>
      <c r="B132" s="594"/>
      <c r="C132" s="616"/>
      <c r="D132" s="617"/>
      <c r="E132" s="618"/>
      <c r="F132" s="619"/>
      <c r="G132" s="620"/>
      <c r="H132" s="621"/>
    </row>
    <row r="133" spans="1:13" ht="16.5" x14ac:dyDescent="0.25">
      <c r="A133" s="357" t="s">
        <v>144</v>
      </c>
      <c r="B133" s="358"/>
      <c r="C133" s="359"/>
      <c r="D133" s="359"/>
      <c r="E133" s="753">
        <f>E134+E136+E137+E135</f>
        <v>5949</v>
      </c>
      <c r="F133" s="753">
        <f>F134+F136+F137+F135</f>
        <v>6099</v>
      </c>
      <c r="G133" s="753">
        <f>G134+G136+G137+G135</f>
        <v>5335</v>
      </c>
      <c r="H133" s="301">
        <f>G133/F133*100</f>
        <v>87.473356287916047</v>
      </c>
      <c r="J133" s="1421">
        <f>SUM(J134:J137)</f>
        <v>5949000</v>
      </c>
      <c r="K133" s="1421">
        <f>SUM(K134:K137)</f>
        <v>6098633</v>
      </c>
      <c r="L133" s="1421">
        <f>SUM(L134:L137)</f>
        <v>5335232.9800000004</v>
      </c>
    </row>
    <row r="134" spans="1:13" s="985" customFormat="1" ht="15" x14ac:dyDescent="0.2">
      <c r="A134" s="516" t="s">
        <v>183</v>
      </c>
      <c r="B134" s="538"/>
      <c r="C134" s="539"/>
      <c r="D134" s="539"/>
      <c r="E134" s="754">
        <f>E40</f>
        <v>5949</v>
      </c>
      <c r="F134" s="754">
        <f>F40-F136</f>
        <v>5894</v>
      </c>
      <c r="G134" s="754">
        <f>G40-G136</f>
        <v>5130</v>
      </c>
      <c r="H134" s="302">
        <f>G134/F134*100</f>
        <v>87.037665422463519</v>
      </c>
      <c r="J134" s="2460">
        <f>5849000+100000</f>
        <v>5949000</v>
      </c>
      <c r="K134" s="2460">
        <f>5858633+240000-K136</f>
        <v>5893600</v>
      </c>
      <c r="L134" s="2460">
        <f>5095232.98+240000-L136</f>
        <v>5130199.9800000004</v>
      </c>
    </row>
    <row r="135" spans="1:13" s="985" customFormat="1" ht="15" x14ac:dyDescent="0.2">
      <c r="A135" s="516" t="s">
        <v>184</v>
      </c>
      <c r="B135" s="538"/>
      <c r="C135" s="539"/>
      <c r="D135" s="539"/>
      <c r="E135" s="754">
        <v>0</v>
      </c>
      <c r="F135" s="754">
        <v>0</v>
      </c>
      <c r="G135" s="754">
        <v>0</v>
      </c>
      <c r="H135" s="302">
        <v>0</v>
      </c>
      <c r="J135" s="2460">
        <v>0</v>
      </c>
      <c r="K135" s="2460">
        <v>0</v>
      </c>
      <c r="L135" s="2460">
        <v>0</v>
      </c>
    </row>
    <row r="136" spans="1:13" s="985" customFormat="1" ht="15" x14ac:dyDescent="0.2">
      <c r="A136" s="516" t="s">
        <v>149</v>
      </c>
      <c r="B136" s="543"/>
      <c r="C136" s="539"/>
      <c r="D136" s="539"/>
      <c r="E136" s="754">
        <v>0</v>
      </c>
      <c r="F136" s="754">
        <f>F39</f>
        <v>205</v>
      </c>
      <c r="G136" s="754">
        <f>G39</f>
        <v>205</v>
      </c>
      <c r="H136" s="302">
        <f>G136/F136*100</f>
        <v>100</v>
      </c>
      <c r="J136" s="2460">
        <v>0</v>
      </c>
      <c r="K136" s="2460">
        <v>205033</v>
      </c>
      <c r="L136" s="2460">
        <v>205033</v>
      </c>
    </row>
    <row r="137" spans="1:13" s="985" customFormat="1" ht="15" x14ac:dyDescent="0.2">
      <c r="A137" s="516" t="s">
        <v>726</v>
      </c>
      <c r="B137" s="543"/>
      <c r="C137" s="539"/>
      <c r="D137" s="539"/>
      <c r="E137" s="754">
        <v>0</v>
      </c>
      <c r="F137" s="545">
        <v>0</v>
      </c>
      <c r="G137" s="545">
        <v>0</v>
      </c>
      <c r="H137" s="302">
        <v>0</v>
      </c>
      <c r="J137" s="2460">
        <v>0</v>
      </c>
      <c r="K137" s="2460">
        <v>0</v>
      </c>
      <c r="L137" s="2460">
        <v>0</v>
      </c>
    </row>
    <row r="138" spans="1:13" s="985" customFormat="1" ht="15" x14ac:dyDescent="0.2">
      <c r="A138" s="516"/>
      <c r="B138" s="543"/>
      <c r="C138" s="539"/>
      <c r="D138" s="539"/>
      <c r="E138" s="754"/>
      <c r="F138" s="545"/>
      <c r="G138" s="545"/>
      <c r="H138" s="302"/>
      <c r="J138" s="2460"/>
      <c r="K138" s="2460"/>
      <c r="L138" s="2460"/>
    </row>
    <row r="139" spans="1:13" s="3060" customFormat="1" ht="16.5" x14ac:dyDescent="0.25">
      <c r="A139" s="357" t="s">
        <v>1450</v>
      </c>
      <c r="B139" s="3061"/>
      <c r="C139" s="3056"/>
      <c r="D139" s="3056"/>
      <c r="E139" s="3064">
        <f>E129</f>
        <v>19400</v>
      </c>
      <c r="F139" s="3064">
        <f>F129</f>
        <v>19815</v>
      </c>
      <c r="G139" s="3064">
        <f>G129</f>
        <v>17406</v>
      </c>
      <c r="H139" s="3065">
        <f t="shared" ref="H139" si="16">G139/F139*100</f>
        <v>87.842543527630582</v>
      </c>
      <c r="J139" s="3066">
        <f>1000000+18400000</f>
        <v>19400000</v>
      </c>
      <c r="K139" s="3066">
        <f>1415000+18399650</f>
        <v>19814650</v>
      </c>
      <c r="L139" s="3066">
        <f>1415000+15990586.76</f>
        <v>17405586.759999998</v>
      </c>
    </row>
    <row r="140" spans="1:13" s="500" customFormat="1" x14ac:dyDescent="0.2">
      <c r="A140" s="641"/>
      <c r="B140" s="756"/>
      <c r="C140" s="757"/>
      <c r="D140" s="107"/>
      <c r="E140" s="433"/>
      <c r="F140" s="433"/>
      <c r="G140" s="433"/>
      <c r="H140" s="723"/>
    </row>
    <row r="141" spans="1:13" s="58" customFormat="1" ht="47.25" customHeight="1" thickBot="1" x14ac:dyDescent="0.4">
      <c r="A141" s="3138" t="s">
        <v>752</v>
      </c>
      <c r="B141" s="3141"/>
      <c r="C141" s="3141"/>
      <c r="D141" s="3141"/>
      <c r="E141" s="546">
        <f>E129+E40</f>
        <v>25349</v>
      </c>
      <c r="F141" s="546">
        <f>F129+F40</f>
        <v>25914</v>
      </c>
      <c r="G141" s="546">
        <f>G129+G40</f>
        <v>22741</v>
      </c>
      <c r="H141" s="758">
        <f>(G141/F141)*100</f>
        <v>87.755653314810516</v>
      </c>
      <c r="J141" s="2745">
        <f>J133+J139</f>
        <v>25349000</v>
      </c>
      <c r="K141" s="2745">
        <f>K133+K139</f>
        <v>25913283</v>
      </c>
      <c r="L141" s="2745">
        <f>L133+L139</f>
        <v>22740819.739999998</v>
      </c>
    </row>
    <row r="142" spans="1:13" ht="15" thickTop="1" x14ac:dyDescent="0.2"/>
  </sheetData>
  <mergeCells count="11">
    <mergeCell ref="A141:D141"/>
    <mergeCell ref="A43:H43"/>
    <mergeCell ref="A44:H44"/>
    <mergeCell ref="A54:H54"/>
    <mergeCell ref="A66:H66"/>
    <mergeCell ref="A73:H73"/>
    <mergeCell ref="A81:H81"/>
    <mergeCell ref="A89:H89"/>
    <mergeCell ref="A100:H100"/>
    <mergeCell ref="A111:H111"/>
    <mergeCell ref="A120:H12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2" firstPageNumber="37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  <rowBreaks count="1" manualBreakCount="1">
    <brk id="72" max="7" man="1"/>
  </rowBreaks>
  <ignoredErrors>
    <ignoredError sqref="E64:G64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CCFFFF"/>
  </sheetPr>
  <dimension ref="A1:U548"/>
  <sheetViews>
    <sheetView showGridLines="0" view="pageBreakPreview" topLeftCell="A337" zoomScaleNormal="100" zoomScaleSheetLayoutView="100" workbookViewId="0">
      <selection activeCell="A362" sqref="A362"/>
    </sheetView>
  </sheetViews>
  <sheetFormatPr defaultColWidth="9.140625" defaultRowHeight="14.25" x14ac:dyDescent="0.2"/>
  <cols>
    <col min="1" max="1" width="5.28515625" style="594" customWidth="1"/>
    <col min="2" max="2" width="4.85546875" style="373" customWidth="1"/>
    <col min="3" max="3" width="9.7109375" style="605" customWidth="1"/>
    <col min="4" max="4" width="47.140625" style="373" customWidth="1"/>
    <col min="5" max="5" width="14.7109375" style="493" customWidth="1"/>
    <col min="6" max="6" width="14.85546875" style="493" customWidth="1"/>
    <col min="7" max="7" width="13.42578125" style="493" customWidth="1"/>
    <col min="8" max="8" width="8.28515625" style="647" customWidth="1"/>
    <col min="9" max="9" width="2.7109375" style="373" customWidth="1"/>
    <col min="10" max="10" width="10.28515625" style="373" customWidth="1"/>
    <col min="11" max="11" width="19.85546875" style="373" bestFit="1" customWidth="1"/>
    <col min="12" max="13" width="19.28515625" style="373" bestFit="1" customWidth="1"/>
    <col min="14" max="14" width="10.7109375" style="373" bestFit="1" customWidth="1"/>
    <col min="15" max="15" width="4.7109375" style="373" customWidth="1"/>
    <col min="16" max="16" width="3.28515625" style="373" customWidth="1"/>
    <col min="17" max="17" width="24.7109375" style="373" customWidth="1"/>
    <col min="18" max="19" width="28" style="373" customWidth="1"/>
    <col min="20" max="20" width="19.85546875" style="373" customWidth="1"/>
    <col min="21" max="16384" width="9.140625" style="373"/>
  </cols>
  <sheetData>
    <row r="1" spans="1:13" ht="18.75" thickBot="1" x14ac:dyDescent="0.3">
      <c r="A1" s="444" t="s">
        <v>1575</v>
      </c>
      <c r="B1" s="445"/>
      <c r="C1" s="446"/>
      <c r="D1" s="456"/>
      <c r="E1" s="1061"/>
      <c r="F1" s="448" t="s">
        <v>477</v>
      </c>
    </row>
    <row r="2" spans="1:13" ht="12.75" customHeight="1" x14ac:dyDescent="0.25">
      <c r="A2" s="6"/>
      <c r="B2" s="28"/>
      <c r="C2" s="140"/>
      <c r="D2" s="10"/>
      <c r="E2" s="443"/>
      <c r="F2" s="443"/>
      <c r="G2" s="166"/>
      <c r="H2" s="210"/>
    </row>
    <row r="3" spans="1:13" ht="12.75" customHeight="1" x14ac:dyDescent="0.25">
      <c r="A3" s="67" t="s">
        <v>259</v>
      </c>
      <c r="B3" s="304"/>
      <c r="C3" s="1696" t="s">
        <v>1181</v>
      </c>
      <c r="D3" s="579"/>
      <c r="E3" s="443"/>
      <c r="F3" s="166"/>
      <c r="G3" s="178"/>
      <c r="H3" s="210"/>
    </row>
    <row r="4" spans="1:13" ht="12.75" customHeight="1" x14ac:dyDescent="0.25">
      <c r="A4" s="6"/>
      <c r="B4" s="28"/>
      <c r="C4" s="1696" t="s">
        <v>324</v>
      </c>
      <c r="D4" s="374"/>
      <c r="E4" s="443"/>
      <c r="F4" s="166"/>
      <c r="G4" s="178"/>
      <c r="H4" s="210"/>
    </row>
    <row r="5" spans="1:13" ht="6" customHeight="1" x14ac:dyDescent="0.25">
      <c r="A5" s="6"/>
      <c r="B5" s="28"/>
      <c r="C5" s="140"/>
      <c r="D5" s="10"/>
      <c r="E5" s="443"/>
      <c r="F5" s="443"/>
      <c r="G5" s="166"/>
      <c r="H5" s="210"/>
    </row>
    <row r="6" spans="1:13" ht="15.75" x14ac:dyDescent="0.25">
      <c r="A6" s="97" t="s">
        <v>591</v>
      </c>
      <c r="B6" s="28"/>
      <c r="C6" s="140"/>
      <c r="D6" s="10"/>
      <c r="E6" s="443"/>
      <c r="F6" s="443"/>
      <c r="G6" s="166"/>
    </row>
    <row r="7" spans="1:13" ht="12.75" customHeight="1" thickBot="1" x14ac:dyDescent="0.3">
      <c r="A7" s="97"/>
      <c r="B7" s="28"/>
      <c r="C7" s="140"/>
      <c r="D7" s="10"/>
      <c r="E7" s="443"/>
      <c r="F7" s="443"/>
      <c r="G7" s="166"/>
      <c r="H7" s="1219" t="s">
        <v>122</v>
      </c>
    </row>
    <row r="8" spans="1:13" s="106" customFormat="1" ht="20.25" customHeight="1" thickTop="1" thickBot="1" x14ac:dyDescent="0.25">
      <c r="A8" s="582" t="s">
        <v>123</v>
      </c>
      <c r="B8" s="583" t="s">
        <v>124</v>
      </c>
      <c r="C8" s="611" t="s">
        <v>474</v>
      </c>
      <c r="D8" s="585" t="s">
        <v>125</v>
      </c>
      <c r="E8" s="585" t="s">
        <v>416</v>
      </c>
      <c r="F8" s="585" t="s">
        <v>417</v>
      </c>
      <c r="G8" s="585" t="s">
        <v>589</v>
      </c>
      <c r="H8" s="586" t="s">
        <v>590</v>
      </c>
    </row>
    <row r="9" spans="1:13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13" s="375" customFormat="1" ht="15.75" thickTop="1" x14ac:dyDescent="0.25">
      <c r="A10" s="3006">
        <v>3269</v>
      </c>
      <c r="B10" s="2585">
        <v>5139</v>
      </c>
      <c r="C10" s="724"/>
      <c r="D10" s="372" t="s">
        <v>513</v>
      </c>
      <c r="E10" s="311">
        <f>E11+E12</f>
        <v>55</v>
      </c>
      <c r="F10" s="311">
        <f t="shared" ref="F10:G10" si="0">F11+F12</f>
        <v>108</v>
      </c>
      <c r="G10" s="311">
        <f t="shared" si="0"/>
        <v>80</v>
      </c>
      <c r="H10" s="1039">
        <f t="shared" ref="H10:H18" si="1">(G10/F10)*100</f>
        <v>74.074074074074076</v>
      </c>
      <c r="I10" s="106"/>
      <c r="K10" s="2565">
        <f>K11+K12</f>
        <v>55000</v>
      </c>
      <c r="L10" s="2565">
        <f t="shared" ref="L10:M10" si="2">L11+L12</f>
        <v>107597</v>
      </c>
      <c r="M10" s="2565">
        <f t="shared" si="2"/>
        <v>79421</v>
      </c>
    </row>
    <row r="11" spans="1:13" s="375" customFormat="1" x14ac:dyDescent="0.2">
      <c r="A11" s="3006"/>
      <c r="B11" s="2585"/>
      <c r="C11" s="514" t="s">
        <v>1101</v>
      </c>
      <c r="D11" s="308" t="s">
        <v>795</v>
      </c>
      <c r="E11" s="312">
        <v>35</v>
      </c>
      <c r="F11" s="310">
        <v>83</v>
      </c>
      <c r="G11" s="312">
        <v>55</v>
      </c>
      <c r="H11" s="515">
        <f t="shared" si="1"/>
        <v>66.265060240963862</v>
      </c>
      <c r="I11" s="106"/>
      <c r="K11" s="2480">
        <v>35000</v>
      </c>
      <c r="L11" s="2480">
        <v>82597</v>
      </c>
      <c r="M11" s="2480">
        <v>54743</v>
      </c>
    </row>
    <row r="12" spans="1:13" s="375" customFormat="1" ht="25.5" x14ac:dyDescent="0.2">
      <c r="A12" s="3006"/>
      <c r="B12" s="2585"/>
      <c r="C12" s="2470" t="s">
        <v>1445</v>
      </c>
      <c r="D12" s="230" t="s">
        <v>1958</v>
      </c>
      <c r="E12" s="1019">
        <v>20</v>
      </c>
      <c r="F12" s="1020">
        <v>25</v>
      </c>
      <c r="G12" s="1019">
        <v>25</v>
      </c>
      <c r="H12" s="2504">
        <f>(G12/F12)*100</f>
        <v>100</v>
      </c>
      <c r="I12" s="106"/>
      <c r="K12" s="2480">
        <v>20000</v>
      </c>
      <c r="L12" s="2480">
        <v>25000</v>
      </c>
      <c r="M12" s="2480">
        <v>24678</v>
      </c>
    </row>
    <row r="13" spans="1:13" s="885" customFormat="1" ht="14.25" customHeight="1" x14ac:dyDescent="0.25">
      <c r="A13" s="3006">
        <v>3269</v>
      </c>
      <c r="B13" s="2585">
        <v>5162</v>
      </c>
      <c r="C13" s="724"/>
      <c r="D13" s="372" t="s">
        <v>106</v>
      </c>
      <c r="E13" s="311">
        <v>5</v>
      </c>
      <c r="F13" s="309">
        <v>5</v>
      </c>
      <c r="G13" s="311">
        <v>2</v>
      </c>
      <c r="H13" s="513">
        <f t="shared" si="1"/>
        <v>40</v>
      </c>
      <c r="K13" s="2565">
        <v>5000</v>
      </c>
      <c r="L13" s="2565">
        <v>5000</v>
      </c>
      <c r="M13" s="2565">
        <v>2228</v>
      </c>
    </row>
    <row r="14" spans="1:13" s="885" customFormat="1" ht="14.25" customHeight="1" x14ac:dyDescent="0.25">
      <c r="A14" s="3006">
        <v>3269</v>
      </c>
      <c r="B14" s="2585">
        <v>5163</v>
      </c>
      <c r="C14" s="724"/>
      <c r="D14" s="68" t="s">
        <v>594</v>
      </c>
      <c r="E14" s="311"/>
      <c r="F14" s="309">
        <v>0</v>
      </c>
      <c r="G14" s="311">
        <v>0</v>
      </c>
      <c r="H14" s="513">
        <v>0</v>
      </c>
      <c r="K14" s="2565">
        <v>0</v>
      </c>
      <c r="L14" s="2565">
        <v>329.08</v>
      </c>
      <c r="M14" s="2565">
        <v>329.08</v>
      </c>
    </row>
    <row r="15" spans="1:13" s="885" customFormat="1" ht="14.25" customHeight="1" x14ac:dyDescent="0.25">
      <c r="A15" s="3006">
        <v>3269</v>
      </c>
      <c r="B15" s="2585">
        <v>5164</v>
      </c>
      <c r="C15" s="724"/>
      <c r="D15" s="372" t="s">
        <v>131</v>
      </c>
      <c r="E15" s="311">
        <f>E16+E17</f>
        <v>128</v>
      </c>
      <c r="F15" s="311">
        <f t="shared" ref="F15:G15" si="3">F16+F17</f>
        <v>128</v>
      </c>
      <c r="G15" s="311">
        <f t="shared" si="3"/>
        <v>62</v>
      </c>
      <c r="H15" s="1039">
        <f t="shared" si="1"/>
        <v>48.4375</v>
      </c>
      <c r="K15" s="2565">
        <f>K16+K17</f>
        <v>128000</v>
      </c>
      <c r="L15" s="2565">
        <f t="shared" ref="L15:M15" si="4">L16+L17</f>
        <v>128000</v>
      </c>
      <c r="M15" s="2565">
        <f t="shared" si="4"/>
        <v>61930</v>
      </c>
    </row>
    <row r="16" spans="1:13" s="885" customFormat="1" ht="14.25" customHeight="1" x14ac:dyDescent="0.2">
      <c r="A16" s="3006"/>
      <c r="B16" s="2585"/>
      <c r="C16" s="514" t="s">
        <v>1101</v>
      </c>
      <c r="D16" s="308" t="s">
        <v>795</v>
      </c>
      <c r="E16" s="312">
        <v>108</v>
      </c>
      <c r="F16" s="310">
        <v>108</v>
      </c>
      <c r="G16" s="312">
        <v>47</v>
      </c>
      <c r="H16" s="515">
        <f t="shared" si="1"/>
        <v>43.518518518518519</v>
      </c>
      <c r="K16" s="2480">
        <v>108000</v>
      </c>
      <c r="L16" s="2480">
        <v>108000</v>
      </c>
      <c r="M16" s="2480">
        <v>46430</v>
      </c>
    </row>
    <row r="17" spans="1:21" s="885" customFormat="1" ht="25.5" x14ac:dyDescent="0.2">
      <c r="A17" s="3006"/>
      <c r="B17" s="2585"/>
      <c r="C17" s="2470" t="s">
        <v>1445</v>
      </c>
      <c r="D17" s="230" t="s">
        <v>1958</v>
      </c>
      <c r="E17" s="1019">
        <v>20</v>
      </c>
      <c r="F17" s="1020">
        <v>20</v>
      </c>
      <c r="G17" s="1019">
        <v>15</v>
      </c>
      <c r="H17" s="2504">
        <f>(G17/F17)*100</f>
        <v>75</v>
      </c>
      <c r="K17" s="2480">
        <v>20000</v>
      </c>
      <c r="L17" s="2480">
        <v>20000</v>
      </c>
      <c r="M17" s="2480">
        <v>15500</v>
      </c>
    </row>
    <row r="18" spans="1:21" s="885" customFormat="1" ht="14.25" customHeight="1" x14ac:dyDescent="0.25">
      <c r="A18" s="3006">
        <v>3269</v>
      </c>
      <c r="B18" s="2585">
        <v>5168</v>
      </c>
      <c r="C18" s="724"/>
      <c r="D18" s="3161" t="s">
        <v>1452</v>
      </c>
      <c r="E18" s="311"/>
      <c r="F18" s="311">
        <v>5</v>
      </c>
      <c r="G18" s="311">
        <v>5</v>
      </c>
      <c r="H18" s="1039">
        <f t="shared" si="1"/>
        <v>100</v>
      </c>
      <c r="K18" s="2565"/>
      <c r="L18" s="2565">
        <v>5155</v>
      </c>
      <c r="M18" s="2565">
        <v>5154.6000000000004</v>
      </c>
    </row>
    <row r="19" spans="1:21" s="885" customFormat="1" ht="14.25" customHeight="1" x14ac:dyDescent="0.25">
      <c r="A19" s="3006"/>
      <c r="B19" s="2585"/>
      <c r="C19" s="724"/>
      <c r="D19" s="3162"/>
      <c r="E19" s="311"/>
      <c r="F19" s="311"/>
      <c r="G19" s="311"/>
      <c r="H19" s="1039"/>
      <c r="K19" s="1806"/>
      <c r="L19" s="1806"/>
      <c r="M19" s="2480"/>
    </row>
    <row r="20" spans="1:21" s="885" customFormat="1" ht="14.25" customHeight="1" x14ac:dyDescent="0.25">
      <c r="A20" s="2584">
        <v>3269</v>
      </c>
      <c r="B20" s="2581">
        <v>5169</v>
      </c>
      <c r="C20" s="724"/>
      <c r="D20" s="2573" t="s">
        <v>568</v>
      </c>
      <c r="E20" s="311">
        <f>E21+E22+E23</f>
        <v>1485</v>
      </c>
      <c r="F20" s="311">
        <f t="shared" ref="F20:G20" si="5">F21+F22+F23</f>
        <v>720</v>
      </c>
      <c r="G20" s="311">
        <f t="shared" si="5"/>
        <v>485</v>
      </c>
      <c r="H20" s="1039">
        <f t="shared" ref="H20:H32" si="6">(G20/F20)*100</f>
        <v>67.361111111111114</v>
      </c>
      <c r="I20" s="847"/>
      <c r="J20" s="847"/>
      <c r="K20" s="2565">
        <f>K21+K22+K23</f>
        <v>1485000</v>
      </c>
      <c r="L20" s="2565">
        <f t="shared" ref="L20:M20" si="7">L21+L22+L23</f>
        <v>719927.91999999993</v>
      </c>
      <c r="M20" s="2565">
        <f t="shared" si="7"/>
        <v>485110.4</v>
      </c>
      <c r="N20" s="847"/>
      <c r="O20" s="847"/>
      <c r="P20" s="847"/>
      <c r="Q20" s="847"/>
      <c r="R20" s="847"/>
      <c r="S20" s="847"/>
      <c r="T20" s="847"/>
      <c r="U20" s="847"/>
    </row>
    <row r="21" spans="1:21" s="885" customFormat="1" ht="14.25" customHeight="1" x14ac:dyDescent="0.2">
      <c r="A21" s="2584"/>
      <c r="B21" s="2581"/>
      <c r="C21" s="514" t="s">
        <v>1101</v>
      </c>
      <c r="D21" s="308" t="s">
        <v>795</v>
      </c>
      <c r="E21" s="312">
        <v>970</v>
      </c>
      <c r="F21" s="310">
        <v>378</v>
      </c>
      <c r="G21" s="312">
        <v>212</v>
      </c>
      <c r="H21" s="515">
        <f t="shared" si="6"/>
        <v>56.084656084656082</v>
      </c>
      <c r="I21" s="847"/>
      <c r="J21" s="847"/>
      <c r="K21" s="2480">
        <v>970000</v>
      </c>
      <c r="L21" s="2480">
        <v>378027.92</v>
      </c>
      <c r="M21" s="2480">
        <v>211781.4</v>
      </c>
      <c r="N21" s="847"/>
      <c r="O21" s="847"/>
      <c r="P21" s="847"/>
      <c r="Q21" s="847"/>
      <c r="R21" s="847"/>
      <c r="S21" s="847"/>
      <c r="T21" s="847"/>
      <c r="U21" s="847"/>
    </row>
    <row r="22" spans="1:21" s="885" customFormat="1" ht="14.25" customHeight="1" x14ac:dyDescent="0.2">
      <c r="A22" s="2584"/>
      <c r="B22" s="2581"/>
      <c r="C22" s="1784" t="s">
        <v>1446</v>
      </c>
      <c r="D22" s="1782" t="s">
        <v>1505</v>
      </c>
      <c r="E22" s="312">
        <v>450</v>
      </c>
      <c r="F22" s="310">
        <v>292</v>
      </c>
      <c r="G22" s="312">
        <v>228</v>
      </c>
      <c r="H22" s="515">
        <f t="shared" si="6"/>
        <v>78.082191780821915</v>
      </c>
      <c r="I22" s="847"/>
      <c r="J22" s="847"/>
      <c r="K22" s="2480">
        <v>450000</v>
      </c>
      <c r="L22" s="2480">
        <v>291900</v>
      </c>
      <c r="M22" s="2480">
        <v>228329</v>
      </c>
      <c r="N22" s="847"/>
      <c r="O22" s="847"/>
      <c r="P22" s="847"/>
      <c r="Q22" s="847"/>
      <c r="R22" s="847"/>
      <c r="S22" s="847"/>
      <c r="T22" s="847"/>
      <c r="U22" s="847"/>
    </row>
    <row r="23" spans="1:21" s="885" customFormat="1" ht="25.5" x14ac:dyDescent="0.2">
      <c r="A23" s="2584"/>
      <c r="B23" s="2581"/>
      <c r="C23" s="2470" t="s">
        <v>1445</v>
      </c>
      <c r="D23" s="230" t="s">
        <v>1958</v>
      </c>
      <c r="E23" s="1019">
        <v>65</v>
      </c>
      <c r="F23" s="1020">
        <v>50</v>
      </c>
      <c r="G23" s="1019">
        <v>45</v>
      </c>
      <c r="H23" s="2504">
        <f>(G23/F23)*100</f>
        <v>90</v>
      </c>
      <c r="I23" s="847"/>
      <c r="J23" s="847"/>
      <c r="K23" s="2480">
        <v>65000</v>
      </c>
      <c r="L23" s="2480">
        <v>50000</v>
      </c>
      <c r="M23" s="2480">
        <v>45000</v>
      </c>
      <c r="N23" s="847"/>
      <c r="O23" s="847"/>
      <c r="P23" s="847"/>
      <c r="Q23" s="847"/>
      <c r="R23" s="847"/>
      <c r="S23" s="847"/>
      <c r="T23" s="847"/>
      <c r="U23" s="847"/>
    </row>
    <row r="24" spans="1:21" s="885" customFormat="1" ht="14.25" customHeight="1" x14ac:dyDescent="0.25">
      <c r="A24" s="2584">
        <v>3269</v>
      </c>
      <c r="B24" s="2581">
        <v>5175</v>
      </c>
      <c r="C24" s="724"/>
      <c r="D24" s="2574" t="s">
        <v>447</v>
      </c>
      <c r="E24" s="431">
        <f>E25+E26</f>
        <v>147</v>
      </c>
      <c r="F24" s="431">
        <f t="shared" ref="F24:G24" si="8">F25+F26</f>
        <v>157</v>
      </c>
      <c r="G24" s="431">
        <f t="shared" si="8"/>
        <v>136</v>
      </c>
      <c r="H24" s="1039">
        <f t="shared" si="6"/>
        <v>86.624203821656053</v>
      </c>
      <c r="I24" s="847"/>
      <c r="J24" s="847"/>
      <c r="K24" s="2565">
        <f>K25+K26</f>
        <v>147000</v>
      </c>
      <c r="L24" s="2565">
        <f t="shared" ref="L24:M24" si="9">L25+L26</f>
        <v>157000</v>
      </c>
      <c r="M24" s="2565">
        <f t="shared" si="9"/>
        <v>135602</v>
      </c>
      <c r="N24" s="847"/>
      <c r="O24" s="847"/>
      <c r="P24" s="847"/>
      <c r="Q24" s="847"/>
      <c r="R24" s="847"/>
      <c r="S24" s="847"/>
      <c r="T24" s="847"/>
      <c r="U24" s="847"/>
    </row>
    <row r="25" spans="1:21" s="885" customFormat="1" ht="14.25" customHeight="1" x14ac:dyDescent="0.2">
      <c r="A25" s="2584"/>
      <c r="B25" s="2581"/>
      <c r="C25" s="514" t="s">
        <v>1101</v>
      </c>
      <c r="D25" s="308" t="s">
        <v>795</v>
      </c>
      <c r="E25" s="312">
        <v>97</v>
      </c>
      <c r="F25" s="310">
        <v>97</v>
      </c>
      <c r="G25" s="312">
        <v>76</v>
      </c>
      <c r="H25" s="515">
        <f t="shared" si="6"/>
        <v>78.350515463917532</v>
      </c>
      <c r="I25" s="847"/>
      <c r="J25" s="847"/>
      <c r="K25" s="2480">
        <v>97000</v>
      </c>
      <c r="L25" s="2480">
        <v>97000</v>
      </c>
      <c r="M25" s="2480">
        <v>75603</v>
      </c>
      <c r="N25" s="847"/>
      <c r="O25" s="847"/>
      <c r="P25" s="847"/>
      <c r="Q25" s="847"/>
      <c r="R25" s="847"/>
      <c r="S25" s="847"/>
      <c r="T25" s="847"/>
      <c r="U25" s="847"/>
    </row>
    <row r="26" spans="1:21" s="885" customFormat="1" ht="25.5" x14ac:dyDescent="0.2">
      <c r="A26" s="2584"/>
      <c r="B26" s="2581"/>
      <c r="C26" s="2470" t="s">
        <v>1445</v>
      </c>
      <c r="D26" s="230" t="s">
        <v>1958</v>
      </c>
      <c r="E26" s="1019">
        <v>50</v>
      </c>
      <c r="F26" s="1020">
        <v>60</v>
      </c>
      <c r="G26" s="1019">
        <v>60</v>
      </c>
      <c r="H26" s="2504">
        <f>(G26/F26)*100</f>
        <v>100</v>
      </c>
      <c r="I26" s="847"/>
      <c r="J26" s="847"/>
      <c r="K26" s="2480">
        <v>50000</v>
      </c>
      <c r="L26" s="2480">
        <v>60000</v>
      </c>
      <c r="M26" s="2480">
        <v>59999</v>
      </c>
      <c r="N26" s="847"/>
      <c r="O26" s="847"/>
      <c r="P26" s="847"/>
      <c r="Q26" s="847"/>
      <c r="R26" s="847"/>
      <c r="S26" s="847"/>
      <c r="T26" s="847"/>
      <c r="U26" s="847"/>
    </row>
    <row r="27" spans="1:21" s="885" customFormat="1" ht="14.25" customHeight="1" x14ac:dyDescent="0.25">
      <c r="A27" s="2584">
        <v>3269</v>
      </c>
      <c r="B27" s="2581">
        <v>5194</v>
      </c>
      <c r="C27" s="1784"/>
      <c r="D27" s="2007" t="s">
        <v>397</v>
      </c>
      <c r="E27" s="431">
        <f>E28+E29</f>
        <v>500</v>
      </c>
      <c r="F27" s="431">
        <f t="shared" ref="F27:G27" si="10">F28+F29</f>
        <v>513</v>
      </c>
      <c r="G27" s="431">
        <f t="shared" si="10"/>
        <v>336</v>
      </c>
      <c r="H27" s="1039">
        <f t="shared" si="6"/>
        <v>65.497076023391813</v>
      </c>
      <c r="I27" s="847"/>
      <c r="J27" s="847"/>
      <c r="K27" s="2565">
        <f>K28+K29</f>
        <v>500000</v>
      </c>
      <c r="L27" s="2565">
        <f>L28+L29</f>
        <v>513155</v>
      </c>
      <c r="M27" s="2565">
        <f>SUM(M28:M29)</f>
        <v>336420.62</v>
      </c>
      <c r="N27" s="847"/>
      <c r="O27" s="847"/>
      <c r="P27" s="847"/>
      <c r="Q27" s="847"/>
      <c r="R27" s="847"/>
      <c r="S27" s="847"/>
      <c r="T27" s="847"/>
      <c r="U27" s="847"/>
    </row>
    <row r="28" spans="1:21" s="885" customFormat="1" ht="14.25" customHeight="1" x14ac:dyDescent="0.2">
      <c r="A28" s="2584"/>
      <c r="B28" s="2581"/>
      <c r="C28" s="1784" t="s">
        <v>1446</v>
      </c>
      <c r="D28" s="1782" t="s">
        <v>1505</v>
      </c>
      <c r="E28" s="312">
        <v>500</v>
      </c>
      <c r="F28" s="310">
        <v>500</v>
      </c>
      <c r="G28" s="312">
        <v>323</v>
      </c>
      <c r="H28" s="515">
        <f t="shared" si="6"/>
        <v>64.600000000000009</v>
      </c>
      <c r="I28" s="847"/>
      <c r="J28" s="847"/>
      <c r="K28" s="2480">
        <v>500000</v>
      </c>
      <c r="L28" s="2480">
        <v>500000</v>
      </c>
      <c r="M28" s="2480">
        <v>323266</v>
      </c>
      <c r="N28" s="847"/>
      <c r="O28" s="847"/>
      <c r="P28" s="847"/>
      <c r="Q28" s="847"/>
      <c r="R28" s="847"/>
      <c r="S28" s="847"/>
      <c r="T28" s="847"/>
      <c r="U28" s="847"/>
    </row>
    <row r="29" spans="1:21" s="885" customFormat="1" ht="14.25" customHeight="1" x14ac:dyDescent="0.2">
      <c r="A29" s="2584"/>
      <c r="B29" s="2581"/>
      <c r="C29" s="1784" t="s">
        <v>1377</v>
      </c>
      <c r="D29" s="1782" t="s">
        <v>1506</v>
      </c>
      <c r="E29" s="312"/>
      <c r="F29" s="310">
        <v>13</v>
      </c>
      <c r="G29" s="312">
        <v>13</v>
      </c>
      <c r="H29" s="515">
        <f t="shared" si="6"/>
        <v>100</v>
      </c>
      <c r="I29" s="847"/>
      <c r="J29" s="847"/>
      <c r="K29" s="2480"/>
      <c r="L29" s="2480">
        <v>13155</v>
      </c>
      <c r="M29" s="2480">
        <v>13154.62</v>
      </c>
      <c r="N29" s="847"/>
      <c r="O29" s="847"/>
      <c r="P29" s="847"/>
      <c r="Q29" s="847"/>
      <c r="R29" s="847"/>
      <c r="S29" s="847"/>
      <c r="T29" s="847"/>
      <c r="U29" s="847"/>
    </row>
    <row r="30" spans="1:21" s="885" customFormat="1" ht="14.25" customHeight="1" x14ac:dyDescent="0.25">
      <c r="A30" s="2584">
        <v>3269</v>
      </c>
      <c r="B30" s="2581">
        <v>5323</v>
      </c>
      <c r="C30" s="1784"/>
      <c r="D30" s="2236" t="s">
        <v>159</v>
      </c>
      <c r="E30" s="312"/>
      <c r="F30" s="431">
        <f>F31</f>
        <v>158</v>
      </c>
      <c r="G30" s="431">
        <f>G31</f>
        <v>158</v>
      </c>
      <c r="H30" s="1787">
        <f t="shared" si="6"/>
        <v>100</v>
      </c>
      <c r="I30" s="847"/>
      <c r="J30" s="847"/>
      <c r="K30" s="2480"/>
      <c r="L30" s="2565">
        <f>L31</f>
        <v>158100</v>
      </c>
      <c r="M30" s="2565">
        <f>M31</f>
        <v>158100</v>
      </c>
      <c r="N30" s="847"/>
      <c r="O30" s="847"/>
      <c r="P30" s="847"/>
      <c r="Q30" s="847"/>
      <c r="R30" s="847"/>
      <c r="S30" s="847"/>
      <c r="T30" s="847"/>
      <c r="U30" s="847"/>
    </row>
    <row r="31" spans="1:21" s="885" customFormat="1" x14ac:dyDescent="0.2">
      <c r="A31" s="2584"/>
      <c r="B31" s="2581"/>
      <c r="C31" s="1784" t="s">
        <v>1446</v>
      </c>
      <c r="D31" s="1782" t="s">
        <v>1505</v>
      </c>
      <c r="E31" s="312"/>
      <c r="F31" s="310">
        <v>158</v>
      </c>
      <c r="G31" s="312">
        <v>158</v>
      </c>
      <c r="H31" s="515">
        <f t="shared" si="6"/>
        <v>100</v>
      </c>
      <c r="I31" s="847"/>
      <c r="J31" s="847"/>
      <c r="K31" s="2480"/>
      <c r="L31" s="2480">
        <v>158100</v>
      </c>
      <c r="M31" s="2480">
        <v>158100</v>
      </c>
      <c r="N31" s="847"/>
      <c r="O31" s="847"/>
      <c r="P31" s="847"/>
      <c r="Q31" s="847"/>
      <c r="R31" s="847"/>
      <c r="S31" s="847"/>
      <c r="T31" s="847"/>
      <c r="U31" s="847"/>
    </row>
    <row r="32" spans="1:21" s="885" customFormat="1" ht="12.75" customHeight="1" x14ac:dyDescent="0.25">
      <c r="A32" s="2584">
        <v>3269</v>
      </c>
      <c r="B32" s="2581">
        <v>5363</v>
      </c>
      <c r="C32" s="1784"/>
      <c r="D32" s="1259" t="s">
        <v>942</v>
      </c>
      <c r="E32" s="312"/>
      <c r="F32" s="431">
        <v>147</v>
      </c>
      <c r="G32" s="431">
        <v>147</v>
      </c>
      <c r="H32" s="1787">
        <f t="shared" si="6"/>
        <v>100</v>
      </c>
      <c r="I32" s="847"/>
      <c r="J32" s="847"/>
      <c r="K32" s="2480"/>
      <c r="L32" s="2565">
        <v>146535.60999999999</v>
      </c>
      <c r="M32" s="2565">
        <f>120799.61+25736</f>
        <v>146535.60999999999</v>
      </c>
      <c r="N32" s="847"/>
      <c r="O32" s="847"/>
      <c r="P32" s="847"/>
      <c r="Q32" s="847"/>
      <c r="R32" s="847"/>
      <c r="S32" s="847"/>
      <c r="T32" s="847"/>
      <c r="U32" s="847"/>
    </row>
    <row r="33" spans="1:21" s="885" customFormat="1" ht="14.25" customHeight="1" x14ac:dyDescent="0.25">
      <c r="A33" s="2584">
        <v>3269</v>
      </c>
      <c r="B33" s="2581">
        <v>5499</v>
      </c>
      <c r="C33" s="724"/>
      <c r="D33" s="2574" t="s">
        <v>2009</v>
      </c>
      <c r="E33" s="431">
        <v>35</v>
      </c>
      <c r="F33" s="311">
        <v>35</v>
      </c>
      <c r="G33" s="311">
        <v>21</v>
      </c>
      <c r="H33" s="1787">
        <f t="shared" ref="H33" si="11">(G33/F33)*100</f>
        <v>60</v>
      </c>
      <c r="I33" s="847"/>
      <c r="J33" s="847"/>
      <c r="K33" s="2565">
        <v>35000</v>
      </c>
      <c r="L33" s="2565">
        <v>35000</v>
      </c>
      <c r="M33" s="2565">
        <v>21090</v>
      </c>
      <c r="N33" s="847"/>
      <c r="O33" s="847"/>
      <c r="P33" s="847"/>
      <c r="Q33" s="847"/>
      <c r="R33" s="847"/>
      <c r="S33" s="847"/>
      <c r="T33" s="847"/>
      <c r="U33" s="847"/>
    </row>
    <row r="34" spans="1:21" s="427" customFormat="1" ht="14.25" customHeight="1" x14ac:dyDescent="0.25">
      <c r="A34" s="2584">
        <v>3319</v>
      </c>
      <c r="B34" s="2581">
        <v>5139</v>
      </c>
      <c r="C34" s="1784"/>
      <c r="D34" s="372" t="s">
        <v>513</v>
      </c>
      <c r="E34" s="431"/>
      <c r="F34" s="311">
        <v>300</v>
      </c>
      <c r="G34" s="311">
        <v>219</v>
      </c>
      <c r="H34" s="1787">
        <f t="shared" ref="H34:H36" si="12">(G34/F34)*100</f>
        <v>73</v>
      </c>
      <c r="K34" s="2480"/>
      <c r="L34" s="2565">
        <v>300000</v>
      </c>
      <c r="M34" s="2565">
        <v>218900</v>
      </c>
    </row>
    <row r="35" spans="1:21" s="427" customFormat="1" ht="14.25" customHeight="1" x14ac:dyDescent="0.25">
      <c r="A35" s="2584">
        <v>3319</v>
      </c>
      <c r="B35" s="2581">
        <v>5166</v>
      </c>
      <c r="C35" s="1784"/>
      <c r="D35" s="656" t="s">
        <v>405</v>
      </c>
      <c r="E35" s="431"/>
      <c r="F35" s="311">
        <v>100</v>
      </c>
      <c r="G35" s="311">
        <v>100</v>
      </c>
      <c r="H35" s="513">
        <f t="shared" si="12"/>
        <v>100</v>
      </c>
      <c r="K35" s="2480"/>
      <c r="L35" s="2565">
        <v>100000</v>
      </c>
      <c r="M35" s="2565">
        <v>99825</v>
      </c>
    </row>
    <row r="36" spans="1:21" s="885" customFormat="1" ht="14.25" customHeight="1" x14ac:dyDescent="0.25">
      <c r="A36" s="2584">
        <v>3319</v>
      </c>
      <c r="B36" s="2581">
        <v>5169</v>
      </c>
      <c r="C36" s="1784"/>
      <c r="D36" s="372" t="s">
        <v>568</v>
      </c>
      <c r="E36" s="431"/>
      <c r="F36" s="311">
        <v>115</v>
      </c>
      <c r="G36" s="311">
        <v>1</v>
      </c>
      <c r="H36" s="513">
        <f t="shared" si="12"/>
        <v>0.86956521739130432</v>
      </c>
      <c r="I36" s="847"/>
      <c r="J36" s="847"/>
      <c r="K36" s="2480"/>
      <c r="L36" s="2565">
        <v>115200</v>
      </c>
      <c r="M36" s="2565">
        <v>1000</v>
      </c>
      <c r="N36" s="847"/>
      <c r="O36" s="847"/>
      <c r="P36" s="847"/>
      <c r="Q36" s="847"/>
      <c r="R36" s="847"/>
      <c r="S36" s="847"/>
      <c r="T36" s="847"/>
      <c r="U36" s="847"/>
    </row>
    <row r="37" spans="1:21" s="885" customFormat="1" ht="15.75" customHeight="1" x14ac:dyDescent="0.25">
      <c r="A37" s="2584">
        <v>3419</v>
      </c>
      <c r="B37" s="2581">
        <v>5222</v>
      </c>
      <c r="C37" s="1108"/>
      <c r="D37" s="2572" t="s">
        <v>1015</v>
      </c>
      <c r="E37" s="311"/>
      <c r="F37" s="311">
        <f>F38</f>
        <v>20</v>
      </c>
      <c r="G37" s="311">
        <f>G38</f>
        <v>20</v>
      </c>
      <c r="H37" s="1039">
        <f t="shared" ref="H37:H38" si="13">(G37/F37)*100</f>
        <v>100</v>
      </c>
      <c r="I37" s="847"/>
      <c r="J37" s="847"/>
      <c r="K37" s="2480"/>
      <c r="L37" s="2565">
        <f>L38</f>
        <v>20000</v>
      </c>
      <c r="M37" s="2565">
        <f>M38</f>
        <v>20000</v>
      </c>
      <c r="N37" s="847"/>
      <c r="O37" s="847"/>
      <c r="P37" s="847"/>
      <c r="Q37" s="847"/>
      <c r="R37" s="847"/>
      <c r="S37" s="847"/>
      <c r="T37" s="847"/>
      <c r="U37" s="847"/>
    </row>
    <row r="38" spans="1:21" s="885" customFormat="1" x14ac:dyDescent="0.2">
      <c r="A38" s="2584"/>
      <c r="B38" s="2581"/>
      <c r="C38" s="1784" t="s">
        <v>1376</v>
      </c>
      <c r="D38" s="1782" t="s">
        <v>1380</v>
      </c>
      <c r="E38" s="312"/>
      <c r="F38" s="310">
        <v>20</v>
      </c>
      <c r="G38" s="312">
        <v>20</v>
      </c>
      <c r="H38" s="515">
        <f t="shared" si="13"/>
        <v>100</v>
      </c>
      <c r="I38" s="847"/>
      <c r="J38" s="847"/>
      <c r="K38" s="2480"/>
      <c r="L38" s="2480">
        <v>20000</v>
      </c>
      <c r="M38" s="2480">
        <v>20000</v>
      </c>
      <c r="N38" s="847"/>
      <c r="O38" s="847"/>
      <c r="P38" s="847"/>
      <c r="Q38" s="847"/>
      <c r="R38" s="847"/>
      <c r="S38" s="847"/>
      <c r="T38" s="847"/>
      <c r="U38" s="847"/>
    </row>
    <row r="39" spans="1:21" s="885" customFormat="1" ht="15" x14ac:dyDescent="0.25">
      <c r="A39" s="2580">
        <v>3792</v>
      </c>
      <c r="B39" s="2581">
        <v>5164</v>
      </c>
      <c r="C39" s="308"/>
      <c r="D39" s="2573" t="s">
        <v>131</v>
      </c>
      <c r="E39" s="431">
        <f>E40</f>
        <v>20</v>
      </c>
      <c r="F39" s="431">
        <f>F40</f>
        <v>20</v>
      </c>
      <c r="G39" s="431">
        <f>G40</f>
        <v>20</v>
      </c>
      <c r="H39" s="1788">
        <f t="shared" ref="H39:H44" si="14">(G39/F39)*100</f>
        <v>100</v>
      </c>
      <c r="I39" s="847"/>
      <c r="J39" s="847"/>
      <c r="K39" s="2565">
        <f>K40</f>
        <v>20000</v>
      </c>
      <c r="L39" s="2565">
        <f t="shared" ref="L39:M39" si="15">L40</f>
        <v>20000</v>
      </c>
      <c r="M39" s="2565">
        <f t="shared" si="15"/>
        <v>20000</v>
      </c>
      <c r="N39" s="847"/>
      <c r="O39" s="847"/>
      <c r="P39" s="847"/>
      <c r="Q39" s="847"/>
      <c r="R39" s="847"/>
      <c r="S39" s="847"/>
      <c r="T39" s="847"/>
      <c r="U39" s="847"/>
    </row>
    <row r="40" spans="1:21" s="885" customFormat="1" ht="25.5" x14ac:dyDescent="0.2">
      <c r="A40" s="2584"/>
      <c r="B40" s="2581"/>
      <c r="C40" s="2470" t="s">
        <v>1218</v>
      </c>
      <c r="D40" s="2575" t="s">
        <v>1959</v>
      </c>
      <c r="E40" s="1019">
        <v>20</v>
      </c>
      <c r="F40" s="1020">
        <v>20</v>
      </c>
      <c r="G40" s="1019">
        <v>20</v>
      </c>
      <c r="H40" s="2504">
        <f t="shared" si="14"/>
        <v>100</v>
      </c>
      <c r="I40" s="847"/>
      <c r="J40" s="847"/>
      <c r="K40" s="2601">
        <v>20000</v>
      </c>
      <c r="L40" s="2601">
        <v>20000</v>
      </c>
      <c r="M40" s="2601">
        <v>20000</v>
      </c>
      <c r="N40" s="847"/>
      <c r="O40" s="847"/>
      <c r="P40" s="847"/>
      <c r="Q40" s="847"/>
      <c r="R40" s="847"/>
      <c r="S40" s="847"/>
      <c r="T40" s="847"/>
      <c r="U40" s="847"/>
    </row>
    <row r="41" spans="1:21" s="885" customFormat="1" ht="15" x14ac:dyDescent="0.25">
      <c r="A41" s="2580">
        <v>3792</v>
      </c>
      <c r="B41" s="2581">
        <v>5169</v>
      </c>
      <c r="C41" s="2518"/>
      <c r="D41" s="2573" t="s">
        <v>568</v>
      </c>
      <c r="E41" s="431">
        <f>E42</f>
        <v>80</v>
      </c>
      <c r="F41" s="431">
        <f>F42</f>
        <v>80</v>
      </c>
      <c r="G41" s="431">
        <f>G42</f>
        <v>27</v>
      </c>
      <c r="H41" s="1788">
        <f t="shared" si="14"/>
        <v>33.75</v>
      </c>
      <c r="I41" s="847"/>
      <c r="J41" s="847"/>
      <c r="K41" s="2565">
        <f>K42</f>
        <v>80000</v>
      </c>
      <c r="L41" s="2565">
        <f t="shared" ref="L41:M41" si="16">L42</f>
        <v>80000</v>
      </c>
      <c r="M41" s="2565">
        <f t="shared" si="16"/>
        <v>27085</v>
      </c>
      <c r="N41" s="847"/>
      <c r="O41" s="847"/>
      <c r="P41" s="847"/>
      <c r="Q41" s="847"/>
      <c r="R41" s="847"/>
      <c r="S41" s="847"/>
      <c r="T41" s="847"/>
      <c r="U41" s="847"/>
    </row>
    <row r="42" spans="1:21" s="885" customFormat="1" ht="25.5" x14ac:dyDescent="0.2">
      <c r="A42" s="2584"/>
      <c r="B42" s="2581"/>
      <c r="C42" s="2470" t="s">
        <v>1218</v>
      </c>
      <c r="D42" s="2575" t="s">
        <v>1959</v>
      </c>
      <c r="E42" s="1019">
        <v>80</v>
      </c>
      <c r="F42" s="1020">
        <v>80</v>
      </c>
      <c r="G42" s="1019">
        <v>27</v>
      </c>
      <c r="H42" s="2504">
        <f t="shared" si="14"/>
        <v>33.75</v>
      </c>
      <c r="I42" s="847"/>
      <c r="J42" s="847"/>
      <c r="K42" s="2601">
        <v>80000</v>
      </c>
      <c r="L42" s="2601">
        <v>80000</v>
      </c>
      <c r="M42" s="2601">
        <v>27085</v>
      </c>
      <c r="N42" s="847"/>
      <c r="O42" s="847"/>
      <c r="P42" s="847"/>
      <c r="Q42" s="847"/>
      <c r="R42" s="847"/>
      <c r="S42" s="847"/>
      <c r="T42" s="847"/>
      <c r="U42" s="847"/>
    </row>
    <row r="43" spans="1:21" s="885" customFormat="1" ht="15" x14ac:dyDescent="0.25">
      <c r="A43" s="2580">
        <v>3792</v>
      </c>
      <c r="B43" s="2581">
        <v>5175</v>
      </c>
      <c r="C43" s="2518"/>
      <c r="D43" s="2574" t="s">
        <v>447</v>
      </c>
      <c r="E43" s="431">
        <v>40</v>
      </c>
      <c r="F43" s="431">
        <v>40</v>
      </c>
      <c r="G43" s="431">
        <v>40</v>
      </c>
      <c r="H43" s="1788">
        <f t="shared" si="14"/>
        <v>100</v>
      </c>
      <c r="I43" s="847"/>
      <c r="J43" s="847"/>
      <c r="K43" s="2565">
        <f>K44</f>
        <v>40000</v>
      </c>
      <c r="L43" s="2565">
        <f t="shared" ref="L43:M43" si="17">L44</f>
        <v>40000</v>
      </c>
      <c r="M43" s="2565">
        <f t="shared" si="17"/>
        <v>39774</v>
      </c>
      <c r="N43" s="847"/>
      <c r="O43" s="847"/>
      <c r="P43" s="847"/>
      <c r="Q43" s="847"/>
      <c r="R43" s="847"/>
      <c r="S43" s="847"/>
      <c r="T43" s="847"/>
      <c r="U43" s="847"/>
    </row>
    <row r="44" spans="1:21" s="885" customFormat="1" ht="25.5" x14ac:dyDescent="0.2">
      <c r="A44" s="2584"/>
      <c r="B44" s="2581"/>
      <c r="C44" s="2470" t="s">
        <v>1218</v>
      </c>
      <c r="D44" s="2575" t="s">
        <v>1959</v>
      </c>
      <c r="E44" s="1019">
        <v>40</v>
      </c>
      <c r="F44" s="1020">
        <v>40</v>
      </c>
      <c r="G44" s="1019">
        <v>40</v>
      </c>
      <c r="H44" s="2504">
        <f t="shared" si="14"/>
        <v>100</v>
      </c>
      <c r="I44" s="847"/>
      <c r="J44" s="847"/>
      <c r="K44" s="2601">
        <v>40000</v>
      </c>
      <c r="L44" s="2601">
        <v>40000</v>
      </c>
      <c r="M44" s="2601">
        <v>39774</v>
      </c>
      <c r="N44" s="847"/>
      <c r="O44" s="847"/>
      <c r="P44" s="847"/>
      <c r="Q44" s="847"/>
      <c r="R44" s="847"/>
      <c r="S44" s="847"/>
      <c r="T44" s="847"/>
      <c r="U44" s="847"/>
    </row>
    <row r="45" spans="1:21" s="427" customFormat="1" ht="15" x14ac:dyDescent="0.25">
      <c r="A45" s="2584">
        <v>6172</v>
      </c>
      <c r="B45" s="2581">
        <v>5363</v>
      </c>
      <c r="C45" s="514"/>
      <c r="D45" s="1259" t="s">
        <v>942</v>
      </c>
      <c r="E45" s="312"/>
      <c r="F45" s="311">
        <v>14</v>
      </c>
      <c r="G45" s="311">
        <v>14</v>
      </c>
      <c r="H45" s="513">
        <f t="shared" ref="H45:H46" si="18">(G45/F45)*100</f>
        <v>100</v>
      </c>
      <c r="K45" s="2480"/>
      <c r="L45" s="2565">
        <v>14001.77</v>
      </c>
      <c r="M45" s="2565">
        <v>14001.77</v>
      </c>
    </row>
    <row r="46" spans="1:21" s="847" customFormat="1" ht="15" x14ac:dyDescent="0.25">
      <c r="A46" s="2584">
        <v>6402</v>
      </c>
      <c r="B46" s="2581">
        <v>5364</v>
      </c>
      <c r="C46" s="655"/>
      <c r="D46" s="3172" t="s">
        <v>2010</v>
      </c>
      <c r="E46" s="312"/>
      <c r="F46" s="311">
        <f>F48</f>
        <v>1861</v>
      </c>
      <c r="G46" s="311">
        <f>G48</f>
        <v>1861</v>
      </c>
      <c r="H46" s="1787">
        <f t="shared" si="18"/>
        <v>100</v>
      </c>
      <c r="K46" s="2480"/>
      <c r="L46" s="2565">
        <f>L48</f>
        <v>1861247.12</v>
      </c>
      <c r="M46" s="2565">
        <f>M48</f>
        <v>1861247.12</v>
      </c>
    </row>
    <row r="47" spans="1:21" s="847" customFormat="1" ht="15" x14ac:dyDescent="0.25">
      <c r="A47" s="2584"/>
      <c r="B47" s="2581"/>
      <c r="C47" s="655"/>
      <c r="D47" s="3172"/>
      <c r="E47" s="312"/>
      <c r="F47" s="311"/>
      <c r="G47" s="311"/>
      <c r="H47" s="1787"/>
      <c r="K47" s="2480"/>
      <c r="L47" s="2480"/>
      <c r="M47" s="1806"/>
    </row>
    <row r="48" spans="1:21" s="847" customFormat="1" ht="15" x14ac:dyDescent="0.25">
      <c r="A48" s="2584"/>
      <c r="B48" s="2581"/>
      <c r="C48" s="655" t="s">
        <v>1112</v>
      </c>
      <c r="D48" s="2513" t="s">
        <v>1541</v>
      </c>
      <c r="E48" s="431"/>
      <c r="F48" s="310">
        <v>1861</v>
      </c>
      <c r="G48" s="312">
        <v>1861</v>
      </c>
      <c r="H48" s="515">
        <f>(G48/F48)*100</f>
        <v>100</v>
      </c>
      <c r="K48" s="2480"/>
      <c r="L48" s="2480">
        <v>1861247.12</v>
      </c>
      <c r="M48" s="2480">
        <v>1861247.12</v>
      </c>
    </row>
    <row r="49" spans="1:14" s="847" customFormat="1" ht="15" customHeight="1" thickBot="1" x14ac:dyDescent="0.3">
      <c r="A49" s="2582">
        <v>6409</v>
      </c>
      <c r="B49" s="2583">
        <v>5909</v>
      </c>
      <c r="C49" s="634"/>
      <c r="D49" s="1261" t="s">
        <v>524</v>
      </c>
      <c r="E49" s="1792"/>
      <c r="F49" s="1123">
        <v>0</v>
      </c>
      <c r="G49" s="1123">
        <v>2</v>
      </c>
      <c r="H49" s="2567">
        <v>0</v>
      </c>
      <c r="K49" s="2480"/>
      <c r="L49" s="2480"/>
      <c r="M49" s="2565">
        <v>2121.8000000000002</v>
      </c>
    </row>
    <row r="50" spans="1:14" s="847" customFormat="1" ht="19.5" thickTop="1" thickBot="1" x14ac:dyDescent="0.3">
      <c r="A50" s="2562" t="s">
        <v>170</v>
      </c>
      <c r="B50" s="2563"/>
      <c r="C50" s="2564"/>
      <c r="D50" s="2563"/>
      <c r="E50" s="628">
        <f>E33+E27+E24+E20+E15+E13+E10+E39+E41+E43</f>
        <v>2495</v>
      </c>
      <c r="F50" s="628">
        <f>F45+F37+F36+F35+F34+F33+F32+F30+F27+F24+F20+F15+F13+F10+F46+F18+F39+F41+F43</f>
        <v>4526</v>
      </c>
      <c r="G50" s="628">
        <f>G45+G37+G36+G35+G34+G33+G32+G30+G27+G24+G20+G15+G13+G10+G46+G49+G18+G39+G41+G43</f>
        <v>3736</v>
      </c>
      <c r="H50" s="743">
        <f>(G50/F50)*100</f>
        <v>82.545293857711002</v>
      </c>
      <c r="K50" s="2577">
        <f>K49+K46+K45+K37+K36+K35+K34+K33+K32+K30+K27+K24+K20+K18+K15+K13+K10+K14+K39+K41+K43</f>
        <v>2495000</v>
      </c>
      <c r="L50" s="2577">
        <f>L49+L46+L45+L37+L36+L35+L34+L33+L32+L30+L27+L24+L20+L18+L15+L13+L10+L14+L39+L41+L43</f>
        <v>4526248.5</v>
      </c>
      <c r="M50" s="2577">
        <f>M49+M46+M45+M37+M36+M35+M34+M33+M32+M30+M27+M24+M20+M18+M15+M13+M10+M14+M39+M41+M43</f>
        <v>3735876.0000000005</v>
      </c>
    </row>
    <row r="51" spans="1:14" s="847" customFormat="1" ht="15.75" thickTop="1" x14ac:dyDescent="0.25">
      <c r="A51" s="873"/>
      <c r="B51" s="873"/>
      <c r="C51" s="850"/>
      <c r="D51" s="854"/>
      <c r="E51" s="1031"/>
      <c r="F51" s="1032"/>
      <c r="G51" s="1032"/>
      <c r="H51" s="992"/>
      <c r="K51" s="1806"/>
      <c r="L51" s="1806"/>
      <c r="M51" s="1806"/>
    </row>
    <row r="52" spans="1:14" s="847" customFormat="1" ht="18" x14ac:dyDescent="0.25">
      <c r="A52" s="354"/>
      <c r="B52" s="355"/>
      <c r="C52" s="140"/>
      <c r="D52" s="355"/>
      <c r="E52" s="17"/>
      <c r="F52" s="17"/>
      <c r="G52" s="17"/>
      <c r="H52" s="191"/>
      <c r="K52" s="1806"/>
      <c r="L52" s="1806"/>
      <c r="M52" s="1806"/>
    </row>
    <row r="53" spans="1:14" s="106" customFormat="1" ht="20.25" customHeight="1" x14ac:dyDescent="0.25">
      <c r="A53" s="594"/>
      <c r="B53" s="594"/>
      <c r="C53" s="616"/>
      <c r="D53" s="741"/>
      <c r="E53" s="618"/>
      <c r="F53" s="373"/>
      <c r="G53" s="742"/>
      <c r="H53" s="598"/>
    </row>
    <row r="54" spans="1:14" s="375" customFormat="1" ht="15.75" x14ac:dyDescent="0.25">
      <c r="A54" s="1993" t="s">
        <v>1233</v>
      </c>
      <c r="B54" s="373"/>
      <c r="C54" s="744"/>
      <c r="D54" s="635"/>
      <c r="E54" s="618"/>
      <c r="F54" s="649"/>
      <c r="G54" s="618"/>
      <c r="H54" s="647"/>
      <c r="I54" s="106"/>
    </row>
    <row r="55" spans="1:14" s="356" customFormat="1" ht="12" customHeight="1" thickBot="1" x14ac:dyDescent="0.3">
      <c r="A55" s="97"/>
      <c r="B55" s="373"/>
      <c r="C55" s="744"/>
      <c r="D55" s="635"/>
      <c r="E55" s="618"/>
      <c r="F55" s="649"/>
      <c r="G55" s="618"/>
      <c r="H55" s="1219" t="s">
        <v>122</v>
      </c>
      <c r="J55" s="989"/>
      <c r="K55" s="989"/>
      <c r="L55" s="989"/>
      <c r="M55" s="988"/>
      <c r="N55" s="988"/>
    </row>
    <row r="56" spans="1:14" ht="16.5" customHeight="1" thickTop="1" thickBot="1" x14ac:dyDescent="0.25">
      <c r="A56" s="582" t="s">
        <v>123</v>
      </c>
      <c r="B56" s="583" t="s">
        <v>124</v>
      </c>
      <c r="C56" s="611" t="s">
        <v>474</v>
      </c>
      <c r="D56" s="650" t="s">
        <v>125</v>
      </c>
      <c r="E56" s="585" t="s">
        <v>416</v>
      </c>
      <c r="F56" s="585" t="s">
        <v>417</v>
      </c>
      <c r="G56" s="585" t="s">
        <v>589</v>
      </c>
      <c r="H56" s="586" t="s">
        <v>590</v>
      </c>
    </row>
    <row r="57" spans="1:14" ht="16.5" customHeight="1" thickTop="1" thickBot="1" x14ac:dyDescent="0.25">
      <c r="A57" s="521">
        <v>1</v>
      </c>
      <c r="B57" s="522">
        <v>2</v>
      </c>
      <c r="C57" s="522">
        <v>3</v>
      </c>
      <c r="D57" s="522">
        <v>4</v>
      </c>
      <c r="E57" s="522">
        <v>5</v>
      </c>
      <c r="F57" s="508">
        <v>6</v>
      </c>
      <c r="G57" s="508">
        <v>7</v>
      </c>
      <c r="H57" s="587" t="s">
        <v>44</v>
      </c>
    </row>
    <row r="58" spans="1:14" ht="16.5" customHeight="1" thickTop="1" x14ac:dyDescent="0.25">
      <c r="A58" s="3167" t="s">
        <v>2029</v>
      </c>
      <c r="B58" s="2581">
        <v>5166</v>
      </c>
      <c r="C58" s="836"/>
      <c r="D58" s="851" t="s">
        <v>405</v>
      </c>
      <c r="E58" s="836"/>
      <c r="F58" s="311">
        <v>12</v>
      </c>
      <c r="G58" s="311">
        <v>12</v>
      </c>
      <c r="H58" s="1780">
        <f>(G58/F58)*100</f>
        <v>100</v>
      </c>
      <c r="L58" s="2565">
        <v>12100</v>
      </c>
      <c r="M58" s="2565">
        <v>12100</v>
      </c>
    </row>
    <row r="59" spans="1:14" s="2469" customFormat="1" ht="15" x14ac:dyDescent="0.25">
      <c r="A59" s="3168"/>
      <c r="B59" s="2581">
        <v>5331</v>
      </c>
      <c r="C59" s="655"/>
      <c r="D59" s="656" t="s">
        <v>608</v>
      </c>
      <c r="E59" s="431"/>
      <c r="F59" s="431">
        <f>SUM(F60:F61)</f>
        <v>1370</v>
      </c>
      <c r="G59" s="431">
        <f>SUM(G60:G61)</f>
        <v>1370</v>
      </c>
      <c r="H59" s="1780">
        <f>(G59/F59)*100</f>
        <v>100</v>
      </c>
      <c r="K59" s="2480"/>
      <c r="L59" s="2565">
        <v>1370000</v>
      </c>
      <c r="M59" s="2565">
        <f>SUM(M60:M61)</f>
        <v>1370000</v>
      </c>
    </row>
    <row r="60" spans="1:14" s="2469" customFormat="1" x14ac:dyDescent="0.2">
      <c r="A60" s="3168"/>
      <c r="B60" s="2581"/>
      <c r="C60" s="655" t="s">
        <v>1147</v>
      </c>
      <c r="D60" s="1782" t="s">
        <v>261</v>
      </c>
      <c r="E60" s="310"/>
      <c r="F60" s="312">
        <v>500</v>
      </c>
      <c r="G60" s="312">
        <v>500</v>
      </c>
      <c r="H60" s="1781">
        <f t="shared" ref="H60:H61" si="19">(G60/F60)*100</f>
        <v>100</v>
      </c>
      <c r="K60" s="2480"/>
      <c r="L60" s="2480">
        <v>500000</v>
      </c>
      <c r="M60" s="2480">
        <v>500000</v>
      </c>
    </row>
    <row r="61" spans="1:14" s="847" customFormat="1" ht="25.5" x14ac:dyDescent="0.2">
      <c r="A61" s="3168"/>
      <c r="B61" s="3007"/>
      <c r="C61" s="2569" t="s">
        <v>1435</v>
      </c>
      <c r="D61" s="2568" t="s">
        <v>1542</v>
      </c>
      <c r="E61" s="433"/>
      <c r="F61" s="2598">
        <v>870</v>
      </c>
      <c r="G61" s="2598">
        <v>870</v>
      </c>
      <c r="H61" s="2570">
        <f t="shared" si="19"/>
        <v>100</v>
      </c>
      <c r="K61" s="1799"/>
      <c r="L61" s="1799">
        <v>870000</v>
      </c>
      <c r="M61" s="1799">
        <v>870000</v>
      </c>
    </row>
    <row r="62" spans="1:14" s="2469" customFormat="1" ht="15" x14ac:dyDescent="0.25">
      <c r="A62" s="3168"/>
      <c r="B62" s="3008">
        <v>5336</v>
      </c>
      <c r="C62" s="2556"/>
      <c r="D62" s="612" t="s">
        <v>1085</v>
      </c>
      <c r="E62" s="310"/>
      <c r="F62" s="311">
        <f>SUM(F63:F100)</f>
        <v>2061192</v>
      </c>
      <c r="G62" s="311">
        <f>SUM(G63:G100)</f>
        <v>2061192</v>
      </c>
      <c r="H62" s="2544">
        <f t="shared" ref="H62:H100" si="20">(G62/F62)*100</f>
        <v>100</v>
      </c>
      <c r="K62" s="2480"/>
      <c r="L62" s="2565">
        <f>SUM(L63:L100)</f>
        <v>2061192236.98</v>
      </c>
      <c r="M62" s="2565">
        <f>SUM(M63:M100)</f>
        <v>2061192137.98</v>
      </c>
    </row>
    <row r="63" spans="1:14" s="2469" customFormat="1" x14ac:dyDescent="0.2">
      <c r="A63" s="3168"/>
      <c r="B63" s="3008"/>
      <c r="C63" s="655" t="s">
        <v>1130</v>
      </c>
      <c r="D63" s="2513" t="s">
        <v>785</v>
      </c>
      <c r="E63" s="310"/>
      <c r="F63" s="312">
        <v>1900</v>
      </c>
      <c r="G63" s="312">
        <v>1900</v>
      </c>
      <c r="H63" s="1781">
        <f t="shared" si="20"/>
        <v>100</v>
      </c>
      <c r="K63" s="2480"/>
      <c r="L63" s="2480">
        <v>1900000</v>
      </c>
      <c r="M63" s="2480">
        <v>1900000</v>
      </c>
    </row>
    <row r="64" spans="1:14" s="2469" customFormat="1" x14ac:dyDescent="0.2">
      <c r="A64" s="3168"/>
      <c r="B64" s="3008"/>
      <c r="C64" s="514" t="s">
        <v>1164</v>
      </c>
      <c r="D64" s="3176" t="s">
        <v>1057</v>
      </c>
      <c r="E64" s="310"/>
      <c r="F64" s="312">
        <v>130</v>
      </c>
      <c r="G64" s="312">
        <v>130</v>
      </c>
      <c r="H64" s="1781">
        <f t="shared" si="20"/>
        <v>100</v>
      </c>
      <c r="K64" s="2480"/>
      <c r="L64" s="2480">
        <v>129480</v>
      </c>
      <c r="M64" s="2480">
        <v>129480</v>
      </c>
    </row>
    <row r="65" spans="1:13" s="2469" customFormat="1" ht="15" x14ac:dyDescent="0.25">
      <c r="A65" s="3168"/>
      <c r="B65" s="3008"/>
      <c r="C65" s="514"/>
      <c r="D65" s="3177"/>
      <c r="E65" s="310"/>
      <c r="F65" s="311"/>
      <c r="G65" s="311"/>
      <c r="H65" s="2544"/>
      <c r="K65" s="2480"/>
      <c r="L65" s="2480"/>
      <c r="M65" s="2480"/>
    </row>
    <row r="66" spans="1:13" s="2479" customFormat="1" x14ac:dyDescent="0.2">
      <c r="A66" s="3168"/>
      <c r="B66" s="3008"/>
      <c r="C66" s="514" t="s">
        <v>1165</v>
      </c>
      <c r="D66" s="3176" t="s">
        <v>1058</v>
      </c>
      <c r="E66" s="310"/>
      <c r="F66" s="312">
        <v>8</v>
      </c>
      <c r="G66" s="312">
        <v>8</v>
      </c>
      <c r="H66" s="1781">
        <f t="shared" si="20"/>
        <v>100</v>
      </c>
      <c r="K66" s="2480"/>
      <c r="L66" s="2480">
        <v>8100</v>
      </c>
      <c r="M66" s="2480">
        <v>8100</v>
      </c>
    </row>
    <row r="67" spans="1:13" s="2479" customFormat="1" ht="15" x14ac:dyDescent="0.25">
      <c r="A67" s="3168"/>
      <c r="B67" s="3008"/>
      <c r="C67" s="514"/>
      <c r="D67" s="3177"/>
      <c r="E67" s="310"/>
      <c r="F67" s="311"/>
      <c r="G67" s="311"/>
      <c r="H67" s="2544"/>
      <c r="K67" s="2480"/>
      <c r="L67" s="2480"/>
      <c r="M67" s="2480"/>
    </row>
    <row r="68" spans="1:13" s="2479" customFormat="1" ht="15" customHeight="1" x14ac:dyDescent="0.2">
      <c r="A68" s="3168"/>
      <c r="B68" s="3008"/>
      <c r="C68" s="514" t="s">
        <v>1159</v>
      </c>
      <c r="D68" s="2557" t="s">
        <v>1059</v>
      </c>
      <c r="E68" s="310"/>
      <c r="F68" s="312">
        <v>18</v>
      </c>
      <c r="G68" s="312">
        <v>18</v>
      </c>
      <c r="H68" s="1781">
        <f t="shared" si="20"/>
        <v>100</v>
      </c>
      <c r="K68" s="2480"/>
      <c r="L68" s="2480">
        <v>18344</v>
      </c>
      <c r="M68" s="2480">
        <v>18344</v>
      </c>
    </row>
    <row r="69" spans="1:13" s="2479" customFormat="1" ht="15" customHeight="1" x14ac:dyDescent="0.2">
      <c r="A69" s="3168"/>
      <c r="B69" s="3008"/>
      <c r="C69" s="643" t="s">
        <v>1145</v>
      </c>
      <c r="D69" s="1044" t="s">
        <v>380</v>
      </c>
      <c r="E69" s="310"/>
      <c r="F69" s="312">
        <v>295</v>
      </c>
      <c r="G69" s="312">
        <v>295</v>
      </c>
      <c r="H69" s="1781">
        <f t="shared" si="20"/>
        <v>100</v>
      </c>
      <c r="K69" s="2480"/>
      <c r="L69" s="2480">
        <v>294600</v>
      </c>
      <c r="M69" s="2480">
        <v>294600</v>
      </c>
    </row>
    <row r="70" spans="1:13" s="2479" customFormat="1" ht="15" customHeight="1" x14ac:dyDescent="0.2">
      <c r="A70" s="3168"/>
      <c r="B70" s="3008"/>
      <c r="C70" s="3170" t="s">
        <v>1166</v>
      </c>
      <c r="D70" s="3173" t="s">
        <v>892</v>
      </c>
      <c r="E70" s="310"/>
      <c r="F70" s="312">
        <v>606</v>
      </c>
      <c r="G70" s="312">
        <v>606</v>
      </c>
      <c r="H70" s="1781">
        <f t="shared" si="20"/>
        <v>100</v>
      </c>
      <c r="K70" s="2480"/>
      <c r="L70" s="2480">
        <v>605573.68999999994</v>
      </c>
      <c r="M70" s="2480">
        <v>605573.68999999994</v>
      </c>
    </row>
    <row r="71" spans="1:13" s="2479" customFormat="1" ht="15" customHeight="1" x14ac:dyDescent="0.2">
      <c r="A71" s="3168"/>
      <c r="B71" s="3008"/>
      <c r="C71" s="3171"/>
      <c r="D71" s="3173"/>
      <c r="E71" s="310"/>
      <c r="F71" s="312"/>
      <c r="G71" s="312"/>
      <c r="H71" s="1781"/>
      <c r="K71" s="2480"/>
      <c r="L71" s="2480"/>
      <c r="M71" s="2480"/>
    </row>
    <row r="72" spans="1:13" s="2479" customFormat="1" x14ac:dyDescent="0.2">
      <c r="A72" s="3168"/>
      <c r="B72" s="3008"/>
      <c r="C72" s="994" t="s">
        <v>1156</v>
      </c>
      <c r="D72" s="3173" t="s">
        <v>893</v>
      </c>
      <c r="E72" s="310"/>
      <c r="F72" s="312">
        <v>96</v>
      </c>
      <c r="G72" s="312">
        <v>96</v>
      </c>
      <c r="H72" s="1781">
        <f t="shared" si="20"/>
        <v>100</v>
      </c>
      <c r="K72" s="2480"/>
      <c r="L72" s="2480">
        <v>96000</v>
      </c>
      <c r="M72" s="2480">
        <v>96000</v>
      </c>
    </row>
    <row r="73" spans="1:13" s="2479" customFormat="1" ht="15" customHeight="1" x14ac:dyDescent="0.2">
      <c r="A73" s="3168"/>
      <c r="B73" s="3008"/>
      <c r="C73" s="1783"/>
      <c r="D73" s="3173"/>
      <c r="E73" s="310"/>
      <c r="F73" s="312"/>
      <c r="G73" s="312"/>
      <c r="H73" s="1781"/>
      <c r="K73" s="2480"/>
      <c r="L73" s="2480"/>
      <c r="M73" s="2480"/>
    </row>
    <row r="74" spans="1:13" s="2479" customFormat="1" ht="15" customHeight="1" x14ac:dyDescent="0.2">
      <c r="A74" s="3168"/>
      <c r="B74" s="3008"/>
      <c r="C74" s="643" t="s">
        <v>1150</v>
      </c>
      <c r="D74" s="1104" t="s">
        <v>925</v>
      </c>
      <c r="E74" s="310"/>
      <c r="F74" s="312">
        <v>1579</v>
      </c>
      <c r="G74" s="312">
        <v>1579</v>
      </c>
      <c r="H74" s="1781">
        <f t="shared" si="20"/>
        <v>100</v>
      </c>
      <c r="K74" s="2480"/>
      <c r="L74" s="2480">
        <v>1578828</v>
      </c>
      <c r="M74" s="2480">
        <v>1578828</v>
      </c>
    </row>
    <row r="75" spans="1:13" s="2479" customFormat="1" ht="15" customHeight="1" x14ac:dyDescent="0.2">
      <c r="A75" s="3168"/>
      <c r="B75" s="3008"/>
      <c r="C75" s="1783" t="s">
        <v>1140</v>
      </c>
      <c r="D75" s="1104" t="s">
        <v>994</v>
      </c>
      <c r="E75" s="310"/>
      <c r="F75" s="312">
        <v>133</v>
      </c>
      <c r="G75" s="312">
        <v>133</v>
      </c>
      <c r="H75" s="1781">
        <f t="shared" si="20"/>
        <v>100</v>
      </c>
      <c r="K75" s="2480"/>
      <c r="L75" s="2480">
        <v>133000</v>
      </c>
      <c r="M75" s="2480">
        <v>133000</v>
      </c>
    </row>
    <row r="76" spans="1:13" s="2479" customFormat="1" ht="15" customHeight="1" x14ac:dyDescent="0.2">
      <c r="A76" s="3168"/>
      <c r="B76" s="3008"/>
      <c r="C76" s="643" t="s">
        <v>1142</v>
      </c>
      <c r="D76" s="1098" t="s">
        <v>1053</v>
      </c>
      <c r="E76" s="310"/>
      <c r="F76" s="312">
        <v>13287</v>
      </c>
      <c r="G76" s="312">
        <v>13287</v>
      </c>
      <c r="H76" s="1781">
        <f t="shared" si="20"/>
        <v>100</v>
      </c>
      <c r="K76" s="2480"/>
      <c r="L76" s="2480">
        <v>13287391</v>
      </c>
      <c r="M76" s="2480">
        <v>13287391</v>
      </c>
    </row>
    <row r="77" spans="1:13" s="2479" customFormat="1" ht="12.75" customHeight="1" x14ac:dyDescent="0.2">
      <c r="A77" s="3168"/>
      <c r="B77" s="3008"/>
      <c r="C77" s="643" t="s">
        <v>1151</v>
      </c>
      <c r="D77" s="3175" t="s">
        <v>1055</v>
      </c>
      <c r="E77" s="310"/>
      <c r="F77" s="312">
        <v>1335</v>
      </c>
      <c r="G77" s="312">
        <v>1335</v>
      </c>
      <c r="H77" s="1781">
        <f t="shared" si="20"/>
        <v>100</v>
      </c>
      <c r="K77" s="2480"/>
      <c r="L77" s="2480">
        <v>1334954.75</v>
      </c>
      <c r="M77" s="2480">
        <v>1334954.75</v>
      </c>
    </row>
    <row r="78" spans="1:13" s="2479" customFormat="1" ht="12.75" customHeight="1" x14ac:dyDescent="0.2">
      <c r="A78" s="3168"/>
      <c r="B78" s="3008"/>
      <c r="C78" s="643"/>
      <c r="D78" s="3175"/>
      <c r="E78" s="310"/>
      <c r="F78" s="312"/>
      <c r="G78" s="312"/>
      <c r="H78" s="1781"/>
      <c r="K78" s="2480"/>
      <c r="L78" s="2480"/>
      <c r="M78" s="2480"/>
    </row>
    <row r="79" spans="1:13" s="2479" customFormat="1" ht="12.75" customHeight="1" x14ac:dyDescent="0.2">
      <c r="A79" s="3168"/>
      <c r="B79" s="3008"/>
      <c r="C79" s="643"/>
      <c r="D79" s="3175"/>
      <c r="E79" s="310"/>
      <c r="F79" s="312"/>
      <c r="G79" s="312"/>
      <c r="H79" s="1781"/>
      <c r="K79" s="2480"/>
      <c r="L79" s="2480"/>
      <c r="M79" s="2480"/>
    </row>
    <row r="80" spans="1:13" s="2479" customFormat="1" ht="12.75" customHeight="1" x14ac:dyDescent="0.2">
      <c r="A80" s="3168"/>
      <c r="B80" s="3008"/>
      <c r="C80" s="643" t="s">
        <v>1132</v>
      </c>
      <c r="D80" s="2558" t="s">
        <v>1550</v>
      </c>
      <c r="E80" s="310"/>
      <c r="F80" s="312">
        <v>48520</v>
      </c>
      <c r="G80" s="312">
        <v>48520</v>
      </c>
      <c r="H80" s="1781">
        <f t="shared" si="20"/>
        <v>100</v>
      </c>
      <c r="K80" s="2480"/>
      <c r="L80" s="2480">
        <v>48520239</v>
      </c>
      <c r="M80" s="2480">
        <v>48520239</v>
      </c>
    </row>
    <row r="81" spans="1:13" s="2479" customFormat="1" ht="12.75" customHeight="1" x14ac:dyDescent="0.2">
      <c r="A81" s="3168"/>
      <c r="B81" s="3008"/>
      <c r="C81" s="643" t="s">
        <v>1428</v>
      </c>
      <c r="D81" s="2508" t="s">
        <v>1549</v>
      </c>
      <c r="E81" s="310"/>
      <c r="F81" s="1019">
        <v>351</v>
      </c>
      <c r="G81" s="1019">
        <v>351</v>
      </c>
      <c r="H81" s="2547">
        <f t="shared" si="20"/>
        <v>100</v>
      </c>
      <c r="K81" s="2480"/>
      <c r="L81" s="2480">
        <v>351422</v>
      </c>
      <c r="M81" s="2480">
        <v>351422</v>
      </c>
    </row>
    <row r="82" spans="1:13" s="2479" customFormat="1" ht="25.5" x14ac:dyDescent="0.2">
      <c r="A82" s="3168"/>
      <c r="B82" s="3008"/>
      <c r="C82" s="643" t="s">
        <v>1429</v>
      </c>
      <c r="D82" s="2508" t="s">
        <v>1551</v>
      </c>
      <c r="E82" s="310"/>
      <c r="F82" s="1019">
        <v>2138</v>
      </c>
      <c r="G82" s="1019">
        <v>2138</v>
      </c>
      <c r="H82" s="2547">
        <f t="shared" si="20"/>
        <v>100</v>
      </c>
      <c r="K82" s="2480"/>
      <c r="L82" s="2480">
        <v>2138013</v>
      </c>
      <c r="M82" s="2480">
        <v>2138013</v>
      </c>
    </row>
    <row r="83" spans="1:13" s="2479" customFormat="1" ht="12.75" customHeight="1" x14ac:dyDescent="0.2">
      <c r="A83" s="3168"/>
      <c r="B83" s="3008"/>
      <c r="C83" s="643" t="s">
        <v>1169</v>
      </c>
      <c r="D83" s="2558" t="s">
        <v>1060</v>
      </c>
      <c r="E83" s="310"/>
      <c r="F83" s="312">
        <v>118</v>
      </c>
      <c r="G83" s="312">
        <v>118</v>
      </c>
      <c r="H83" s="1781">
        <f t="shared" si="20"/>
        <v>100</v>
      </c>
      <c r="K83" s="2480"/>
      <c r="L83" s="2480">
        <v>118000</v>
      </c>
      <c r="M83" s="2480">
        <v>118000</v>
      </c>
    </row>
    <row r="84" spans="1:13" s="2479" customFormat="1" ht="12.75" customHeight="1" x14ac:dyDescent="0.2">
      <c r="A84" s="3168"/>
      <c r="B84" s="3008"/>
      <c r="C84" s="1783" t="s">
        <v>1143</v>
      </c>
      <c r="D84" s="2559" t="s">
        <v>614</v>
      </c>
      <c r="E84" s="310"/>
      <c r="F84" s="312">
        <v>844</v>
      </c>
      <c r="G84" s="312">
        <v>844</v>
      </c>
      <c r="H84" s="1781">
        <f t="shared" si="20"/>
        <v>100</v>
      </c>
      <c r="K84" s="2480"/>
      <c r="L84" s="2480">
        <v>843763</v>
      </c>
      <c r="M84" s="2480">
        <v>843763</v>
      </c>
    </row>
    <row r="85" spans="1:13" s="2479" customFormat="1" x14ac:dyDescent="0.2">
      <c r="A85" s="3168"/>
      <c r="B85" s="3008"/>
      <c r="C85" s="1783" t="s">
        <v>1438</v>
      </c>
      <c r="D85" s="2559" t="s">
        <v>1552</v>
      </c>
      <c r="E85" s="310"/>
      <c r="F85" s="312">
        <v>79</v>
      </c>
      <c r="G85" s="312">
        <v>79</v>
      </c>
      <c r="H85" s="1781">
        <f t="shared" si="20"/>
        <v>100</v>
      </c>
      <c r="K85" s="2480"/>
      <c r="L85" s="2480">
        <v>78845</v>
      </c>
      <c r="M85" s="2480">
        <v>78845</v>
      </c>
    </row>
    <row r="86" spans="1:13" s="2479" customFormat="1" x14ac:dyDescent="0.2">
      <c r="A86" s="3168"/>
      <c r="B86" s="3008"/>
      <c r="C86" s="1783" t="s">
        <v>1170</v>
      </c>
      <c r="D86" s="2507" t="s">
        <v>1098</v>
      </c>
      <c r="E86" s="310"/>
      <c r="F86" s="312">
        <v>826</v>
      </c>
      <c r="G86" s="312">
        <v>826</v>
      </c>
      <c r="H86" s="1781">
        <f t="shared" si="20"/>
        <v>100</v>
      </c>
      <c r="K86" s="2480"/>
      <c r="L86" s="2480">
        <v>825600</v>
      </c>
      <c r="M86" s="2480">
        <v>825600</v>
      </c>
    </row>
    <row r="87" spans="1:13" s="2479" customFormat="1" ht="12.75" customHeight="1" x14ac:dyDescent="0.2">
      <c r="A87" s="3168"/>
      <c r="B87" s="3008"/>
      <c r="C87" s="643" t="s">
        <v>1152</v>
      </c>
      <c r="D87" s="3174" t="s">
        <v>615</v>
      </c>
      <c r="E87" s="310"/>
      <c r="F87" s="312">
        <v>77</v>
      </c>
      <c r="G87" s="312">
        <v>77</v>
      </c>
      <c r="H87" s="1781">
        <f t="shared" si="20"/>
        <v>100</v>
      </c>
      <c r="K87" s="2480"/>
      <c r="L87" s="2480">
        <v>77271</v>
      </c>
      <c r="M87" s="2480">
        <v>77271</v>
      </c>
    </row>
    <row r="88" spans="1:13" s="2479" customFormat="1" ht="12.75" customHeight="1" x14ac:dyDescent="0.2">
      <c r="A88" s="3168"/>
      <c r="B88" s="3008"/>
      <c r="C88" s="643"/>
      <c r="D88" s="3174"/>
      <c r="E88" s="310"/>
      <c r="F88" s="312"/>
      <c r="G88" s="312"/>
      <c r="H88" s="1781"/>
      <c r="K88" s="2480"/>
      <c r="L88" s="2480"/>
      <c r="M88" s="2480"/>
    </row>
    <row r="89" spans="1:13" s="2479" customFormat="1" ht="12.75" customHeight="1" x14ac:dyDescent="0.2">
      <c r="A89" s="3168"/>
      <c r="B89" s="3008"/>
      <c r="C89" s="643" t="s">
        <v>1149</v>
      </c>
      <c r="D89" s="3173" t="s">
        <v>1061</v>
      </c>
      <c r="E89" s="310"/>
      <c r="F89" s="312">
        <v>250</v>
      </c>
      <c r="G89" s="312">
        <v>250</v>
      </c>
      <c r="H89" s="1781">
        <f t="shared" si="20"/>
        <v>100</v>
      </c>
      <c r="K89" s="2480"/>
      <c r="L89" s="2480">
        <v>250000</v>
      </c>
      <c r="M89" s="2480">
        <v>250000</v>
      </c>
    </row>
    <row r="90" spans="1:13" s="2479" customFormat="1" ht="12.75" customHeight="1" x14ac:dyDescent="0.2">
      <c r="A90" s="3168"/>
      <c r="B90" s="3008"/>
      <c r="C90" s="643"/>
      <c r="D90" s="3173"/>
      <c r="E90" s="310"/>
      <c r="F90" s="312"/>
      <c r="G90" s="312"/>
      <c r="H90" s="1781"/>
      <c r="K90" s="2480"/>
      <c r="L90" s="2480"/>
      <c r="M90" s="2480"/>
    </row>
    <row r="91" spans="1:13" s="2479" customFormat="1" ht="12.75" customHeight="1" x14ac:dyDescent="0.2">
      <c r="A91" s="3168"/>
      <c r="B91" s="3008"/>
      <c r="C91" s="514" t="s">
        <v>1131</v>
      </c>
      <c r="D91" s="2560" t="s">
        <v>18</v>
      </c>
      <c r="E91" s="310"/>
      <c r="F91" s="312">
        <v>1977309</v>
      </c>
      <c r="G91" s="312">
        <v>1977309</v>
      </c>
      <c r="H91" s="1781">
        <f t="shared" si="20"/>
        <v>100</v>
      </c>
      <c r="K91" s="2480"/>
      <c r="L91" s="2480">
        <v>1977309000</v>
      </c>
      <c r="M91" s="2480">
        <v>1977308901</v>
      </c>
    </row>
    <row r="92" spans="1:13" s="2479" customFormat="1" ht="12.75" customHeight="1" x14ac:dyDescent="0.2">
      <c r="A92" s="3168"/>
      <c r="B92" s="3008"/>
      <c r="C92" s="514" t="s">
        <v>1439</v>
      </c>
      <c r="D92" s="2560" t="s">
        <v>1558</v>
      </c>
      <c r="E92" s="310"/>
      <c r="F92" s="312">
        <v>746</v>
      </c>
      <c r="G92" s="312">
        <v>746</v>
      </c>
      <c r="H92" s="1781">
        <f t="shared" si="20"/>
        <v>100</v>
      </c>
      <c r="K92" s="2480"/>
      <c r="L92" s="2480">
        <v>746220</v>
      </c>
      <c r="M92" s="2480">
        <v>746220</v>
      </c>
    </row>
    <row r="93" spans="1:13" s="2479" customFormat="1" ht="12.75" customHeight="1" x14ac:dyDescent="0.2">
      <c r="A93" s="3168"/>
      <c r="B93" s="3008"/>
      <c r="C93" s="643" t="s">
        <v>1148</v>
      </c>
      <c r="D93" s="2507" t="s">
        <v>616</v>
      </c>
      <c r="E93" s="312"/>
      <c r="F93" s="1019">
        <v>493</v>
      </c>
      <c r="G93" s="1019">
        <v>493</v>
      </c>
      <c r="H93" s="2561">
        <f t="shared" si="20"/>
        <v>100</v>
      </c>
      <c r="K93" s="2480"/>
      <c r="L93" s="2480">
        <v>493318</v>
      </c>
      <c r="M93" s="2480">
        <v>493318</v>
      </c>
    </row>
    <row r="94" spans="1:13" s="2479" customFormat="1" ht="25.5" x14ac:dyDescent="0.2">
      <c r="A94" s="3168"/>
      <c r="B94" s="3008"/>
      <c r="C94" s="643" t="s">
        <v>1197</v>
      </c>
      <c r="D94" s="2507" t="s">
        <v>1553</v>
      </c>
      <c r="E94" s="312"/>
      <c r="F94" s="1019">
        <v>50</v>
      </c>
      <c r="G94" s="1019">
        <v>50</v>
      </c>
      <c r="H94" s="2561">
        <f t="shared" si="20"/>
        <v>100</v>
      </c>
      <c r="K94" s="2480"/>
      <c r="L94" s="2480">
        <v>50000</v>
      </c>
      <c r="M94" s="2480">
        <v>50000</v>
      </c>
    </row>
    <row r="95" spans="1:13" s="2479" customFormat="1" ht="25.5" x14ac:dyDescent="0.2">
      <c r="A95" s="3168"/>
      <c r="B95" s="3008"/>
      <c r="C95" s="643" t="s">
        <v>1196</v>
      </c>
      <c r="D95" s="2507" t="s">
        <v>1554</v>
      </c>
      <c r="E95" s="312"/>
      <c r="F95" s="1019">
        <v>63</v>
      </c>
      <c r="G95" s="1019">
        <v>63</v>
      </c>
      <c r="H95" s="2561">
        <f t="shared" si="20"/>
        <v>100</v>
      </c>
      <c r="K95" s="2480"/>
      <c r="L95" s="2480">
        <v>63000</v>
      </c>
      <c r="M95" s="2480">
        <v>63000</v>
      </c>
    </row>
    <row r="96" spans="1:13" s="2479" customFormat="1" ht="25.5" x14ac:dyDescent="0.2">
      <c r="A96" s="3168"/>
      <c r="B96" s="3008"/>
      <c r="C96" s="643" t="s">
        <v>1440</v>
      </c>
      <c r="D96" s="2507" t="s">
        <v>1555</v>
      </c>
      <c r="E96" s="312"/>
      <c r="F96" s="1019">
        <v>200</v>
      </c>
      <c r="G96" s="1019">
        <v>200</v>
      </c>
      <c r="H96" s="2561">
        <f t="shared" si="20"/>
        <v>100</v>
      </c>
      <c r="K96" s="2480"/>
      <c r="L96" s="2480">
        <v>200000</v>
      </c>
      <c r="M96" s="2480">
        <v>200000</v>
      </c>
    </row>
    <row r="97" spans="1:13" s="2479" customFormat="1" ht="25.5" x14ac:dyDescent="0.2">
      <c r="A97" s="3168"/>
      <c r="B97" s="3008"/>
      <c r="C97" s="643" t="s">
        <v>1200</v>
      </c>
      <c r="D97" s="2507" t="s">
        <v>1556</v>
      </c>
      <c r="E97" s="312"/>
      <c r="F97" s="1019">
        <v>222</v>
      </c>
      <c r="G97" s="1019">
        <v>222</v>
      </c>
      <c r="H97" s="2561">
        <f t="shared" si="20"/>
        <v>100</v>
      </c>
      <c r="K97" s="2480"/>
      <c r="L97" s="2480">
        <v>222000</v>
      </c>
      <c r="M97" s="2480">
        <v>222000</v>
      </c>
    </row>
    <row r="98" spans="1:13" s="2479" customFormat="1" x14ac:dyDescent="0.2">
      <c r="A98" s="3168"/>
      <c r="B98" s="3008"/>
      <c r="C98" s="643" t="s">
        <v>1199</v>
      </c>
      <c r="D98" s="2507" t="s">
        <v>1557</v>
      </c>
      <c r="E98" s="312"/>
      <c r="F98" s="1019">
        <v>160</v>
      </c>
      <c r="G98" s="1019">
        <v>160</v>
      </c>
      <c r="H98" s="2561">
        <f t="shared" si="20"/>
        <v>100</v>
      </c>
      <c r="K98" s="2480"/>
      <c r="L98" s="2480">
        <v>160000</v>
      </c>
      <c r="M98" s="2480">
        <v>160000</v>
      </c>
    </row>
    <row r="99" spans="1:13" s="2479" customFormat="1" x14ac:dyDescent="0.2">
      <c r="A99" s="3168"/>
      <c r="B99" s="3008"/>
      <c r="C99" s="643" t="s">
        <v>1441</v>
      </c>
      <c r="D99" s="2877" t="s">
        <v>1957</v>
      </c>
      <c r="E99" s="312"/>
      <c r="F99" s="312">
        <v>1404</v>
      </c>
      <c r="G99" s="312">
        <v>1404</v>
      </c>
      <c r="H99" s="2515">
        <f t="shared" si="20"/>
        <v>100</v>
      </c>
      <c r="K99" s="2480"/>
      <c r="L99" s="2480">
        <v>1403891.19</v>
      </c>
      <c r="M99" s="2480">
        <v>1403891.19</v>
      </c>
    </row>
    <row r="100" spans="1:13" s="2479" customFormat="1" ht="15" thickBot="1" x14ac:dyDescent="0.25">
      <c r="A100" s="3169"/>
      <c r="B100" s="3008"/>
      <c r="C100" s="643" t="s">
        <v>1442</v>
      </c>
      <c r="D100" s="2877" t="s">
        <v>1957</v>
      </c>
      <c r="E100" s="312"/>
      <c r="F100" s="312">
        <v>7955</v>
      </c>
      <c r="G100" s="312">
        <v>7955</v>
      </c>
      <c r="H100" s="2515">
        <f t="shared" si="20"/>
        <v>100</v>
      </c>
      <c r="K100" s="2480"/>
      <c r="L100" s="2480">
        <v>7955383.3499999996</v>
      </c>
      <c r="M100" s="2480">
        <v>7955383.3499999996</v>
      </c>
    </row>
    <row r="101" spans="1:13" s="2479" customFormat="1" ht="19.5" thickTop="1" thickBot="1" x14ac:dyDescent="0.3">
      <c r="A101" s="588" t="s">
        <v>1368</v>
      </c>
      <c r="B101" s="589"/>
      <c r="C101" s="615"/>
      <c r="D101" s="591"/>
      <c r="E101" s="592">
        <f>E59</f>
        <v>0</v>
      </c>
      <c r="F101" s="592">
        <f>F59+F62+F58</f>
        <v>2062574</v>
      </c>
      <c r="G101" s="592">
        <f>G59+G62+G58</f>
        <v>2062574</v>
      </c>
      <c r="H101" s="604">
        <f>(G101/F101)*100</f>
        <v>100</v>
      </c>
      <c r="K101" s="2566">
        <f t="shared" ref="K101:L101" si="21">K62+K59+K58</f>
        <v>0</v>
      </c>
      <c r="L101" s="2566">
        <f t="shared" si="21"/>
        <v>2062574336.98</v>
      </c>
      <c r="M101" s="2566">
        <f>M62+M59+M58</f>
        <v>2062574237.98</v>
      </c>
    </row>
    <row r="102" spans="1:13" ht="18.75" thickTop="1" x14ac:dyDescent="0.25">
      <c r="A102" s="354"/>
      <c r="B102" s="355"/>
      <c r="C102" s="140"/>
      <c r="D102" s="355"/>
      <c r="E102" s="17"/>
      <c r="F102" s="17"/>
      <c r="G102" s="17"/>
      <c r="H102" s="746"/>
      <c r="K102" s="1799"/>
      <c r="L102" s="1799"/>
      <c r="M102" s="1799"/>
    </row>
    <row r="103" spans="1:13" ht="18" x14ac:dyDescent="0.25">
      <c r="A103" s="354"/>
      <c r="B103" s="355"/>
      <c r="C103" s="140"/>
      <c r="D103" s="355"/>
      <c r="E103" s="17"/>
      <c r="F103" s="17"/>
      <c r="G103" s="17"/>
      <c r="H103" s="746"/>
      <c r="K103" s="1799"/>
      <c r="L103" s="1799"/>
      <c r="M103" s="1799"/>
    </row>
    <row r="104" spans="1:13" ht="15.75" x14ac:dyDescent="0.25">
      <c r="A104" s="97" t="s">
        <v>1443</v>
      </c>
      <c r="K104" s="1799"/>
      <c r="L104" s="1799"/>
      <c r="M104" s="1799"/>
    </row>
    <row r="105" spans="1:13" s="356" customFormat="1" ht="13.5" customHeight="1" thickBot="1" x14ac:dyDescent="0.3">
      <c r="A105" s="33"/>
      <c r="B105" s="373"/>
      <c r="C105" s="744"/>
      <c r="D105" s="635"/>
      <c r="E105" s="618"/>
      <c r="F105" s="649"/>
      <c r="G105" s="618"/>
      <c r="H105" s="1219" t="s">
        <v>122</v>
      </c>
      <c r="J105" s="1060"/>
      <c r="K105" s="1802"/>
      <c r="L105" s="1802"/>
      <c r="M105" s="1802"/>
    </row>
    <row r="106" spans="1:13" s="356" customFormat="1" ht="16.5" thickTop="1" thickBot="1" x14ac:dyDescent="0.25">
      <c r="A106" s="582" t="s">
        <v>123</v>
      </c>
      <c r="B106" s="583" t="s">
        <v>124</v>
      </c>
      <c r="C106" s="611" t="s">
        <v>474</v>
      </c>
      <c r="D106" s="650" t="s">
        <v>125</v>
      </c>
      <c r="E106" s="585" t="s">
        <v>126</v>
      </c>
      <c r="F106" s="585" t="s">
        <v>588</v>
      </c>
      <c r="G106" s="585" t="s">
        <v>589</v>
      </c>
      <c r="H106" s="586" t="s">
        <v>590</v>
      </c>
      <c r="J106" s="1060"/>
      <c r="K106" s="1802"/>
      <c r="L106" s="1802"/>
      <c r="M106" s="1802"/>
    </row>
    <row r="107" spans="1:13" s="356" customFormat="1" ht="16.5" thickTop="1" thickBot="1" x14ac:dyDescent="0.25">
      <c r="A107" s="521">
        <v>1</v>
      </c>
      <c r="B107" s="522">
        <v>2</v>
      </c>
      <c r="C107" s="522">
        <v>3</v>
      </c>
      <c r="D107" s="522">
        <v>4</v>
      </c>
      <c r="E107" s="522">
        <v>5</v>
      </c>
      <c r="F107" s="508">
        <v>6</v>
      </c>
      <c r="G107" s="508">
        <v>7</v>
      </c>
      <c r="H107" s="587" t="s">
        <v>44</v>
      </c>
      <c r="J107" s="1060"/>
      <c r="K107" s="1802"/>
      <c r="L107" s="1802"/>
      <c r="M107" s="1802"/>
    </row>
    <row r="108" spans="1:13" s="356" customFormat="1" ht="16.5" thickTop="1" x14ac:dyDescent="0.25">
      <c r="A108" s="3167" t="s">
        <v>2029</v>
      </c>
      <c r="B108" s="2514">
        <v>6351</v>
      </c>
      <c r="C108" s="2553"/>
      <c r="D108" s="2554" t="s">
        <v>408</v>
      </c>
      <c r="E108" s="2555">
        <v>0</v>
      </c>
      <c r="F108" s="363">
        <f>SUM(F109)</f>
        <v>5483</v>
      </c>
      <c r="G108" s="363">
        <f>SUM(G109)</f>
        <v>5483</v>
      </c>
      <c r="H108" s="2542">
        <f t="shared" ref="H108:H112" si="22">(G108/F108)*100</f>
        <v>100</v>
      </c>
      <c r="J108" s="1060"/>
      <c r="K108" s="1802"/>
      <c r="L108" s="2599">
        <f>L109</f>
        <v>5482900</v>
      </c>
      <c r="M108" s="2599">
        <f>M109</f>
        <v>5482900</v>
      </c>
    </row>
    <row r="109" spans="1:13" s="356" customFormat="1" ht="19.5" customHeight="1" x14ac:dyDescent="0.25">
      <c r="A109" s="3168"/>
      <c r="B109" s="439"/>
      <c r="C109" s="655" t="s">
        <v>1190</v>
      </c>
      <c r="D109" s="1782" t="s">
        <v>1048</v>
      </c>
      <c r="E109" s="309"/>
      <c r="F109" s="312">
        <v>5483</v>
      </c>
      <c r="G109" s="312">
        <v>5483</v>
      </c>
      <c r="H109" s="515">
        <f t="shared" si="22"/>
        <v>100</v>
      </c>
      <c r="J109" s="1060"/>
      <c r="K109" s="1802"/>
      <c r="L109" s="1799">
        <v>5482900</v>
      </c>
      <c r="M109" s="1799">
        <v>5482900</v>
      </c>
    </row>
    <row r="110" spans="1:13" s="356" customFormat="1" ht="15.75" x14ac:dyDescent="0.25">
      <c r="A110" s="3168"/>
      <c r="B110" s="511">
        <v>6356</v>
      </c>
      <c r="C110" s="655"/>
      <c r="D110" s="2007" t="s">
        <v>1189</v>
      </c>
      <c r="E110" s="309"/>
      <c r="F110" s="311">
        <f>F111</f>
        <v>120</v>
      </c>
      <c r="G110" s="311">
        <f>G111</f>
        <v>120</v>
      </c>
      <c r="H110" s="513">
        <f t="shared" si="22"/>
        <v>100</v>
      </c>
      <c r="J110" s="1060"/>
      <c r="K110" s="1802"/>
      <c r="L110" s="2599">
        <f>L111</f>
        <v>120000</v>
      </c>
      <c r="M110" s="2599">
        <f>M111</f>
        <v>120000</v>
      </c>
    </row>
    <row r="111" spans="1:13" s="356" customFormat="1" ht="36" customHeight="1" thickBot="1" x14ac:dyDescent="0.25">
      <c r="A111" s="3169"/>
      <c r="B111" s="439"/>
      <c r="C111" s="643" t="s">
        <v>1444</v>
      </c>
      <c r="D111" s="2575" t="s">
        <v>1559</v>
      </c>
      <c r="E111" s="310"/>
      <c r="F111" s="1019">
        <v>120</v>
      </c>
      <c r="G111" s="1019">
        <v>120</v>
      </c>
      <c r="H111" s="2504">
        <f t="shared" si="22"/>
        <v>100</v>
      </c>
      <c r="J111" s="1060"/>
      <c r="K111" s="1802"/>
      <c r="L111" s="1799">
        <v>120000</v>
      </c>
      <c r="M111" s="1799">
        <v>120000</v>
      </c>
    </row>
    <row r="112" spans="1:13" s="356" customFormat="1" ht="19.5" thickTop="1" thickBot="1" x14ac:dyDescent="0.3">
      <c r="A112" s="588" t="s">
        <v>1232</v>
      </c>
      <c r="B112" s="589"/>
      <c r="C112" s="615"/>
      <c r="D112" s="591"/>
      <c r="E112" s="592">
        <f>E108</f>
        <v>0</v>
      </c>
      <c r="F112" s="2540">
        <f>F108+F110</f>
        <v>5603</v>
      </c>
      <c r="G112" s="2540">
        <f>G108+G110</f>
        <v>5603</v>
      </c>
      <c r="H112" s="604">
        <f t="shared" si="22"/>
        <v>100</v>
      </c>
      <c r="J112" s="1060"/>
      <c r="K112" s="2577">
        <f t="shared" ref="K112" si="23">K108</f>
        <v>0</v>
      </c>
      <c r="L112" s="2577">
        <f>L108+L110</f>
        <v>5602900</v>
      </c>
      <c r="M112" s="2577">
        <f>M108+M110</f>
        <v>5602900</v>
      </c>
    </row>
    <row r="113" spans="1:13" s="356" customFormat="1" ht="18.75" thickTop="1" x14ac:dyDescent="0.25">
      <c r="A113" s="354"/>
      <c r="B113" s="355"/>
      <c r="C113" s="140"/>
      <c r="D113" s="355"/>
      <c r="E113" s="17"/>
      <c r="F113" s="17"/>
      <c r="G113" s="17"/>
      <c r="H113" s="746"/>
      <c r="J113" s="1060"/>
      <c r="K113" s="1802"/>
      <c r="L113" s="1802"/>
      <c r="M113" s="1802"/>
    </row>
    <row r="114" spans="1:13" s="356" customFormat="1" ht="18" x14ac:dyDescent="0.25">
      <c r="A114" s="354"/>
      <c r="B114" s="355"/>
      <c r="C114" s="140"/>
      <c r="D114" s="355"/>
      <c r="E114" s="17"/>
      <c r="F114" s="17"/>
      <c r="G114" s="17"/>
      <c r="H114" s="746"/>
      <c r="J114" s="1060"/>
      <c r="K114" s="1802"/>
      <c r="L114" s="1802"/>
      <c r="M114" s="1802"/>
    </row>
    <row r="115" spans="1:13" s="356" customFormat="1" ht="15.75" x14ac:dyDescent="0.25">
      <c r="A115" s="97" t="s">
        <v>1367</v>
      </c>
      <c r="B115" s="373"/>
      <c r="C115" s="605"/>
      <c r="D115" s="373"/>
      <c r="E115" s="493"/>
      <c r="F115" s="493"/>
      <c r="G115" s="493"/>
      <c r="H115" s="647"/>
      <c r="J115" s="1060"/>
      <c r="K115" s="1802"/>
      <c r="L115" s="1802"/>
      <c r="M115" s="1802"/>
    </row>
    <row r="116" spans="1:13" s="356" customFormat="1" ht="12.75" customHeight="1" thickBot="1" x14ac:dyDescent="0.3">
      <c r="A116" s="97"/>
      <c r="B116" s="373"/>
      <c r="C116" s="744"/>
      <c r="D116" s="635"/>
      <c r="E116" s="618"/>
      <c r="F116" s="649"/>
      <c r="G116" s="618"/>
      <c r="H116" s="1219" t="s">
        <v>122</v>
      </c>
      <c r="J116" s="1060"/>
      <c r="K116" s="1802"/>
      <c r="L116" s="1802"/>
      <c r="M116" s="1802"/>
    </row>
    <row r="117" spans="1:13" s="356" customFormat="1" ht="16.5" thickTop="1" thickBot="1" x14ac:dyDescent="0.25">
      <c r="A117" s="582" t="s">
        <v>123</v>
      </c>
      <c r="B117" s="583" t="s">
        <v>124</v>
      </c>
      <c r="C117" s="611" t="s">
        <v>474</v>
      </c>
      <c r="D117" s="650" t="s">
        <v>125</v>
      </c>
      <c r="E117" s="585" t="s">
        <v>416</v>
      </c>
      <c r="F117" s="585" t="s">
        <v>417</v>
      </c>
      <c r="G117" s="585" t="s">
        <v>589</v>
      </c>
      <c r="H117" s="586" t="s">
        <v>590</v>
      </c>
      <c r="J117" s="1060"/>
      <c r="K117" s="1802"/>
      <c r="L117" s="1802"/>
      <c r="M117" s="1802"/>
    </row>
    <row r="118" spans="1:13" s="356" customFormat="1" ht="16.5" thickTop="1" thickBot="1" x14ac:dyDescent="0.25">
      <c r="A118" s="521">
        <v>1</v>
      </c>
      <c r="B118" s="522">
        <v>2</v>
      </c>
      <c r="C118" s="522">
        <v>3</v>
      </c>
      <c r="D118" s="522">
        <v>4</v>
      </c>
      <c r="E118" s="522">
        <v>5</v>
      </c>
      <c r="F118" s="508">
        <v>6</v>
      </c>
      <c r="G118" s="508">
        <v>7</v>
      </c>
      <c r="H118" s="587" t="s">
        <v>44</v>
      </c>
      <c r="J118" s="1060"/>
      <c r="K118" s="1802"/>
      <c r="L118" s="1802"/>
      <c r="M118" s="1802"/>
    </row>
    <row r="119" spans="1:13" ht="15.75" thickTop="1" x14ac:dyDescent="0.25">
      <c r="A119" s="2498"/>
      <c r="B119" s="613">
        <v>5212</v>
      </c>
      <c r="C119" s="1784"/>
      <c r="D119" s="656" t="s">
        <v>1562</v>
      </c>
      <c r="E119" s="1005"/>
      <c r="F119" s="402">
        <f>F120+F121+F122+F123+F124</f>
        <v>6473</v>
      </c>
      <c r="G119" s="402">
        <f>G120+G121+G122+G123+G124</f>
        <v>6473</v>
      </c>
      <c r="H119" s="2542">
        <f>(G119/F119)*100</f>
        <v>100</v>
      </c>
      <c r="L119" s="1731">
        <f>L120</f>
        <v>6472908</v>
      </c>
      <c r="M119" s="1731">
        <f>M120</f>
        <v>6472908</v>
      </c>
    </row>
    <row r="120" spans="1:13" x14ac:dyDescent="0.2">
      <c r="A120" s="2918">
        <v>3111</v>
      </c>
      <c r="B120" s="1005"/>
      <c r="C120" s="655" t="s">
        <v>1173</v>
      </c>
      <c r="D120" s="2543" t="s">
        <v>2030</v>
      </c>
      <c r="E120" s="1005"/>
      <c r="F120" s="1038">
        <v>1691</v>
      </c>
      <c r="G120" s="1038">
        <v>1691</v>
      </c>
      <c r="H120" s="1781">
        <f>(G120/F120)*100</f>
        <v>100</v>
      </c>
      <c r="L120" s="1799">
        <v>6472908</v>
      </c>
      <c r="M120" s="1799">
        <v>6472908</v>
      </c>
    </row>
    <row r="121" spans="1:13" x14ac:dyDescent="0.2">
      <c r="A121" s="2918">
        <v>3113</v>
      </c>
      <c r="B121" s="1005"/>
      <c r="C121" s="655" t="s">
        <v>1173</v>
      </c>
      <c r="D121" s="2543" t="s">
        <v>2030</v>
      </c>
      <c r="E121" s="1005"/>
      <c r="F121" s="1038">
        <v>69</v>
      </c>
      <c r="G121" s="1038">
        <v>69</v>
      </c>
      <c r="H121" s="1781">
        <f t="shared" ref="H121:H124" si="24">(G121/F121)*100</f>
        <v>100</v>
      </c>
      <c r="L121" s="1799"/>
      <c r="M121" s="1799"/>
    </row>
    <row r="122" spans="1:13" x14ac:dyDescent="0.2">
      <c r="A122" s="2918">
        <v>3141</v>
      </c>
      <c r="B122" s="1005"/>
      <c r="C122" s="655" t="s">
        <v>1173</v>
      </c>
      <c r="D122" s="2543" t="s">
        <v>2030</v>
      </c>
      <c r="E122" s="1005"/>
      <c r="F122" s="1038">
        <v>81</v>
      </c>
      <c r="G122" s="1038">
        <v>81</v>
      </c>
      <c r="H122" s="1781">
        <f t="shared" si="24"/>
        <v>100</v>
      </c>
      <c r="L122" s="1799"/>
      <c r="M122" s="1799"/>
    </row>
    <row r="123" spans="1:13" x14ac:dyDescent="0.2">
      <c r="A123" s="2918">
        <v>3143</v>
      </c>
      <c r="B123" s="1005"/>
      <c r="C123" s="655" t="s">
        <v>1173</v>
      </c>
      <c r="D123" s="2543" t="s">
        <v>2030</v>
      </c>
      <c r="E123" s="1005"/>
      <c r="F123" s="1038">
        <v>14</v>
      </c>
      <c r="G123" s="1038">
        <v>14</v>
      </c>
      <c r="H123" s="1781">
        <f t="shared" si="24"/>
        <v>100</v>
      </c>
      <c r="L123" s="1799"/>
      <c r="M123" s="1799"/>
    </row>
    <row r="124" spans="1:13" x14ac:dyDescent="0.2">
      <c r="A124" s="2918">
        <v>3231</v>
      </c>
      <c r="B124" s="1005"/>
      <c r="C124" s="655" t="s">
        <v>1173</v>
      </c>
      <c r="D124" s="2543" t="s">
        <v>2030</v>
      </c>
      <c r="E124" s="1005"/>
      <c r="F124" s="1038">
        <v>4618</v>
      </c>
      <c r="G124" s="1038">
        <v>4618</v>
      </c>
      <c r="H124" s="1781">
        <f t="shared" si="24"/>
        <v>100</v>
      </c>
      <c r="L124" s="1799"/>
      <c r="M124" s="1799"/>
    </row>
    <row r="125" spans="1:13" s="106" customFormat="1" ht="20.25" customHeight="1" x14ac:dyDescent="0.25">
      <c r="A125" s="2498"/>
      <c r="B125" s="511">
        <v>5213</v>
      </c>
      <c r="C125" s="724"/>
      <c r="D125" s="2571" t="s">
        <v>1563</v>
      </c>
      <c r="E125" s="311"/>
      <c r="F125" s="311">
        <f>SUM(F127:F153)</f>
        <v>166570</v>
      </c>
      <c r="G125" s="311">
        <f>SUM(G127:G153)</f>
        <v>166564</v>
      </c>
      <c r="H125" s="2544">
        <f>(G125/F125)*100</f>
        <v>99.996397910788261</v>
      </c>
      <c r="L125" s="2600">
        <f>SUM(L126:L153)</f>
        <v>166570314</v>
      </c>
      <c r="M125" s="2600">
        <f>SUM(M126:M153)</f>
        <v>166564267</v>
      </c>
    </row>
    <row r="126" spans="1:13" s="375" customFormat="1" ht="15" hidden="1" x14ac:dyDescent="0.25">
      <c r="A126" s="2498"/>
      <c r="B126" s="2513"/>
      <c r="C126" s="2545"/>
      <c r="D126" s="1789"/>
      <c r="E126" s="311"/>
      <c r="F126" s="2546"/>
      <c r="G126" s="312"/>
      <c r="H126" s="1781"/>
      <c r="I126" s="106"/>
    </row>
    <row r="127" spans="1:13" s="375" customFormat="1" ht="15" x14ac:dyDescent="0.25">
      <c r="A127" s="2498">
        <v>3122</v>
      </c>
      <c r="B127" s="2513"/>
      <c r="C127" s="643" t="s">
        <v>1150</v>
      </c>
      <c r="D127" s="1104" t="s">
        <v>925</v>
      </c>
      <c r="E127" s="311"/>
      <c r="F127" s="310">
        <v>2</v>
      </c>
      <c r="G127" s="312">
        <v>2</v>
      </c>
      <c r="H127" s="1781">
        <f t="shared" ref="H127:H179" si="25">(G127/F127)*100</f>
        <v>100</v>
      </c>
      <c r="I127" s="106"/>
      <c r="L127" s="1799">
        <v>1953</v>
      </c>
      <c r="M127" s="1799">
        <v>1953</v>
      </c>
    </row>
    <row r="128" spans="1:13" s="375" customFormat="1" ht="15" x14ac:dyDescent="0.25">
      <c r="A128" s="2498">
        <v>3123</v>
      </c>
      <c r="B128" s="2513"/>
      <c r="C128" s="643" t="s">
        <v>1142</v>
      </c>
      <c r="D128" s="1098" t="s">
        <v>1053</v>
      </c>
      <c r="E128" s="311"/>
      <c r="F128" s="310">
        <v>66</v>
      </c>
      <c r="G128" s="312">
        <v>66</v>
      </c>
      <c r="H128" s="1781">
        <f t="shared" si="25"/>
        <v>100</v>
      </c>
      <c r="I128" s="106"/>
      <c r="L128" s="1799">
        <v>258545</v>
      </c>
      <c r="M128" s="1799">
        <v>258545</v>
      </c>
    </row>
    <row r="129" spans="1:21" s="375" customFormat="1" ht="15" x14ac:dyDescent="0.25">
      <c r="A129" s="2498">
        <v>3124</v>
      </c>
      <c r="B129" s="2513"/>
      <c r="C129" s="643" t="s">
        <v>1142</v>
      </c>
      <c r="D129" s="1098" t="s">
        <v>1053</v>
      </c>
      <c r="E129" s="311"/>
      <c r="F129" s="310">
        <v>193</v>
      </c>
      <c r="G129" s="312">
        <v>193</v>
      </c>
      <c r="H129" s="1781">
        <f t="shared" si="25"/>
        <v>100</v>
      </c>
      <c r="I129" s="106"/>
      <c r="L129" s="1799"/>
      <c r="M129" s="1799"/>
    </row>
    <row r="130" spans="1:21" s="427" customFormat="1" ht="25.5" x14ac:dyDescent="0.25">
      <c r="A130" s="3081">
        <v>3146</v>
      </c>
      <c r="B130" s="2513"/>
      <c r="C130" s="643" t="s">
        <v>1429</v>
      </c>
      <c r="D130" s="3071" t="s">
        <v>1560</v>
      </c>
      <c r="E130" s="311"/>
      <c r="F130" s="1020">
        <v>568</v>
      </c>
      <c r="G130" s="1019">
        <v>568</v>
      </c>
      <c r="H130" s="2547">
        <f t="shared" si="25"/>
        <v>100</v>
      </c>
      <c r="I130" s="106"/>
      <c r="J130" s="595"/>
      <c r="K130" s="595"/>
      <c r="L130" s="1799">
        <v>567900</v>
      </c>
      <c r="M130" s="1799">
        <v>567900</v>
      </c>
      <c r="N130" s="106"/>
      <c r="O130" s="106"/>
      <c r="P130" s="106"/>
      <c r="Q130" s="106"/>
      <c r="R130" s="106"/>
      <c r="S130" s="106"/>
      <c r="T130" s="106"/>
      <c r="U130" s="106"/>
    </row>
    <row r="131" spans="1:21" s="427" customFormat="1" ht="15" x14ac:dyDescent="0.25">
      <c r="A131" s="3082">
        <v>3111</v>
      </c>
      <c r="B131" s="613"/>
      <c r="C131" s="514" t="s">
        <v>1173</v>
      </c>
      <c r="D131" s="2543" t="s">
        <v>2030</v>
      </c>
      <c r="E131" s="311"/>
      <c r="F131" s="310">
        <v>20228</v>
      </c>
      <c r="G131" s="312">
        <v>20228</v>
      </c>
      <c r="H131" s="1781">
        <f t="shared" si="25"/>
        <v>100</v>
      </c>
      <c r="L131" s="1799">
        <v>161526536</v>
      </c>
      <c r="M131" s="2601">
        <v>161520489</v>
      </c>
    </row>
    <row r="132" spans="1:21" s="427" customFormat="1" ht="15" x14ac:dyDescent="0.25">
      <c r="A132" s="3082">
        <v>3112</v>
      </c>
      <c r="B132" s="613"/>
      <c r="C132" s="514" t="s">
        <v>1173</v>
      </c>
      <c r="D132" s="2543" t="s">
        <v>2030</v>
      </c>
      <c r="E132" s="311"/>
      <c r="F132" s="310">
        <v>3128</v>
      </c>
      <c r="G132" s="312">
        <v>3128</v>
      </c>
      <c r="H132" s="1781">
        <f t="shared" si="25"/>
        <v>100</v>
      </c>
      <c r="L132" s="1799"/>
      <c r="M132" s="2601"/>
    </row>
    <row r="133" spans="1:21" s="427" customFormat="1" ht="15" x14ac:dyDescent="0.25">
      <c r="A133" s="3082">
        <v>3113</v>
      </c>
      <c r="B133" s="613"/>
      <c r="C133" s="514" t="s">
        <v>1173</v>
      </c>
      <c r="D133" s="2543" t="s">
        <v>2030</v>
      </c>
      <c r="E133" s="311"/>
      <c r="F133" s="310">
        <v>17558</v>
      </c>
      <c r="G133" s="312">
        <v>17558</v>
      </c>
      <c r="H133" s="1781">
        <f t="shared" si="25"/>
        <v>100</v>
      </c>
      <c r="L133" s="1799"/>
      <c r="M133" s="2601"/>
    </row>
    <row r="134" spans="1:21" s="427" customFormat="1" ht="15" x14ac:dyDescent="0.25">
      <c r="A134" s="3082">
        <v>3114</v>
      </c>
      <c r="B134" s="613"/>
      <c r="C134" s="514" t="s">
        <v>1173</v>
      </c>
      <c r="D134" s="2543" t="s">
        <v>2030</v>
      </c>
      <c r="E134" s="311"/>
      <c r="F134" s="310">
        <v>6041</v>
      </c>
      <c r="G134" s="312">
        <v>6041</v>
      </c>
      <c r="H134" s="1781">
        <f t="shared" si="25"/>
        <v>100</v>
      </c>
      <c r="L134" s="1799"/>
      <c r="M134" s="2601"/>
    </row>
    <row r="135" spans="1:21" s="427" customFormat="1" ht="15" x14ac:dyDescent="0.25">
      <c r="A135" s="3082">
        <v>3122</v>
      </c>
      <c r="B135" s="613"/>
      <c r="C135" s="514" t="s">
        <v>1173</v>
      </c>
      <c r="D135" s="2543" t="s">
        <v>2030</v>
      </c>
      <c r="E135" s="311"/>
      <c r="F135" s="310">
        <v>48597</v>
      </c>
      <c r="G135" s="312">
        <v>48597</v>
      </c>
      <c r="H135" s="1781">
        <f t="shared" si="25"/>
        <v>100</v>
      </c>
      <c r="L135" s="1799"/>
      <c r="M135" s="2601"/>
    </row>
    <row r="136" spans="1:21" s="427" customFormat="1" ht="15" x14ac:dyDescent="0.25">
      <c r="A136" s="3082">
        <v>3123</v>
      </c>
      <c r="B136" s="613"/>
      <c r="C136" s="514" t="s">
        <v>1173</v>
      </c>
      <c r="D136" s="2543" t="s">
        <v>2030</v>
      </c>
      <c r="E136" s="311"/>
      <c r="F136" s="310">
        <v>42913</v>
      </c>
      <c r="G136" s="312">
        <v>42913</v>
      </c>
      <c r="H136" s="1781">
        <f t="shared" si="25"/>
        <v>100</v>
      </c>
      <c r="L136" s="1799"/>
      <c r="M136" s="2601"/>
    </row>
    <row r="137" spans="1:21" s="427" customFormat="1" ht="15" x14ac:dyDescent="0.25">
      <c r="A137" s="3082">
        <v>3124</v>
      </c>
      <c r="B137" s="613"/>
      <c r="C137" s="514" t="s">
        <v>1173</v>
      </c>
      <c r="D137" s="2543" t="s">
        <v>2030</v>
      </c>
      <c r="E137" s="311"/>
      <c r="F137" s="310">
        <v>8956</v>
      </c>
      <c r="G137" s="312">
        <v>8956</v>
      </c>
      <c r="H137" s="1781">
        <f t="shared" si="25"/>
        <v>100</v>
      </c>
      <c r="L137" s="1799"/>
      <c r="M137" s="2601"/>
    </row>
    <row r="138" spans="1:21" s="427" customFormat="1" ht="15" x14ac:dyDescent="0.25">
      <c r="A138" s="3082">
        <v>3125</v>
      </c>
      <c r="B138" s="613"/>
      <c r="C138" s="514" t="s">
        <v>1173</v>
      </c>
      <c r="D138" s="2543" t="s">
        <v>2030</v>
      </c>
      <c r="E138" s="311"/>
      <c r="F138" s="310">
        <v>667</v>
      </c>
      <c r="G138" s="312">
        <v>667</v>
      </c>
      <c r="H138" s="1781">
        <f t="shared" si="25"/>
        <v>100</v>
      </c>
      <c r="L138" s="1799"/>
      <c r="M138" s="2601"/>
    </row>
    <row r="139" spans="1:21" s="427" customFormat="1" ht="15" x14ac:dyDescent="0.25">
      <c r="A139" s="3082">
        <v>3141</v>
      </c>
      <c r="B139" s="613"/>
      <c r="C139" s="514" t="s">
        <v>1173</v>
      </c>
      <c r="D139" s="2543" t="s">
        <v>2030</v>
      </c>
      <c r="E139" s="311"/>
      <c r="F139" s="310">
        <v>3531</v>
      </c>
      <c r="G139" s="312">
        <v>3531</v>
      </c>
      <c r="H139" s="1781">
        <f t="shared" si="25"/>
        <v>100</v>
      </c>
      <c r="L139" s="1799"/>
      <c r="M139" s="2601"/>
    </row>
    <row r="140" spans="1:21" s="427" customFormat="1" ht="15" x14ac:dyDescent="0.25">
      <c r="A140" s="3082">
        <v>3143</v>
      </c>
      <c r="B140" s="613"/>
      <c r="C140" s="514" t="s">
        <v>1173</v>
      </c>
      <c r="D140" s="2543" t="s">
        <v>2030</v>
      </c>
      <c r="E140" s="311"/>
      <c r="F140" s="310">
        <v>3091</v>
      </c>
      <c r="G140" s="312">
        <v>3091</v>
      </c>
      <c r="H140" s="1781">
        <f t="shared" si="25"/>
        <v>100</v>
      </c>
      <c r="L140" s="1799"/>
      <c r="M140" s="2601"/>
    </row>
    <row r="141" spans="1:21" s="427" customFormat="1" ht="15" x14ac:dyDescent="0.25">
      <c r="A141" s="3082">
        <v>3145</v>
      </c>
      <c r="B141" s="613"/>
      <c r="C141" s="514" t="s">
        <v>1173</v>
      </c>
      <c r="D141" s="2543" t="s">
        <v>2030</v>
      </c>
      <c r="E141" s="311"/>
      <c r="F141" s="310">
        <v>614</v>
      </c>
      <c r="G141" s="312">
        <v>614</v>
      </c>
      <c r="H141" s="1781">
        <f t="shared" si="25"/>
        <v>100</v>
      </c>
      <c r="L141" s="1799"/>
      <c r="M141" s="2601"/>
    </row>
    <row r="142" spans="1:21" s="427" customFormat="1" ht="15" x14ac:dyDescent="0.25">
      <c r="A142" s="3082">
        <v>3146</v>
      </c>
      <c r="B142" s="613"/>
      <c r="C142" s="514" t="s">
        <v>1173</v>
      </c>
      <c r="D142" s="2543" t="s">
        <v>2030</v>
      </c>
      <c r="E142" s="311"/>
      <c r="F142" s="310">
        <v>1981</v>
      </c>
      <c r="G142" s="312">
        <v>1981</v>
      </c>
      <c r="H142" s="1781">
        <f t="shared" si="25"/>
        <v>100</v>
      </c>
      <c r="L142" s="1799"/>
      <c r="M142" s="2601"/>
    </row>
    <row r="143" spans="1:21" s="427" customFormat="1" ht="15" x14ac:dyDescent="0.25">
      <c r="A143" s="3082">
        <v>3150</v>
      </c>
      <c r="B143" s="613"/>
      <c r="C143" s="514" t="s">
        <v>1173</v>
      </c>
      <c r="D143" s="2543" t="s">
        <v>2030</v>
      </c>
      <c r="E143" s="311"/>
      <c r="F143" s="310">
        <v>2109</v>
      </c>
      <c r="G143" s="312">
        <v>2109</v>
      </c>
      <c r="H143" s="1781">
        <f t="shared" si="25"/>
        <v>100</v>
      </c>
      <c r="L143" s="1799"/>
      <c r="M143" s="2601"/>
    </row>
    <row r="144" spans="1:21" s="427" customFormat="1" ht="15" x14ac:dyDescent="0.25">
      <c r="A144" s="3082">
        <v>3231</v>
      </c>
      <c r="B144" s="613"/>
      <c r="C144" s="514" t="s">
        <v>1173</v>
      </c>
      <c r="D144" s="2543" t="s">
        <v>2030</v>
      </c>
      <c r="E144" s="311"/>
      <c r="F144" s="310">
        <v>2013</v>
      </c>
      <c r="G144" s="312">
        <v>2013</v>
      </c>
      <c r="H144" s="1781">
        <f t="shared" si="25"/>
        <v>100</v>
      </c>
      <c r="L144" s="1799"/>
      <c r="M144" s="2601"/>
    </row>
    <row r="145" spans="1:21" s="427" customFormat="1" ht="15" x14ac:dyDescent="0.25">
      <c r="A145" s="3082">
        <v>3233</v>
      </c>
      <c r="B145" s="613"/>
      <c r="C145" s="514" t="s">
        <v>1173</v>
      </c>
      <c r="D145" s="2543" t="s">
        <v>2030</v>
      </c>
      <c r="E145" s="311"/>
      <c r="F145" s="310">
        <v>93</v>
      </c>
      <c r="G145" s="312">
        <v>93</v>
      </c>
      <c r="H145" s="1781">
        <f t="shared" si="25"/>
        <v>100</v>
      </c>
      <c r="L145" s="1799"/>
      <c r="M145" s="2601"/>
    </row>
    <row r="146" spans="1:21" s="427" customFormat="1" ht="15" x14ac:dyDescent="0.25">
      <c r="A146" s="3082">
        <v>3299</v>
      </c>
      <c r="B146" s="613"/>
      <c r="C146" s="514" t="s">
        <v>1173</v>
      </c>
      <c r="D146" s="2543" t="s">
        <v>2030</v>
      </c>
      <c r="E146" s="311"/>
      <c r="F146" s="310">
        <v>6</v>
      </c>
      <c r="G146" s="312">
        <v>0</v>
      </c>
      <c r="H146" s="1781">
        <f t="shared" si="25"/>
        <v>0</v>
      </c>
      <c r="L146" s="1799"/>
      <c r="M146" s="2601"/>
    </row>
    <row r="147" spans="1:21" s="427" customFormat="1" ht="25.5" x14ac:dyDescent="0.25">
      <c r="A147" s="3083">
        <v>3111</v>
      </c>
      <c r="B147" s="613"/>
      <c r="C147" s="643" t="s">
        <v>1174</v>
      </c>
      <c r="D147" s="3071" t="s">
        <v>617</v>
      </c>
      <c r="E147" s="311"/>
      <c r="F147" s="1020">
        <v>511</v>
      </c>
      <c r="G147" s="1019">
        <v>511</v>
      </c>
      <c r="H147" s="2547">
        <f t="shared" si="25"/>
        <v>100</v>
      </c>
      <c r="I147" s="2455"/>
      <c r="L147" s="1799">
        <v>4090440</v>
      </c>
      <c r="M147" s="2601">
        <v>4090440</v>
      </c>
    </row>
    <row r="148" spans="1:21" s="427" customFormat="1" ht="25.5" x14ac:dyDescent="0.25">
      <c r="A148" s="3083">
        <v>3112</v>
      </c>
      <c r="B148" s="613"/>
      <c r="C148" s="643" t="s">
        <v>1174</v>
      </c>
      <c r="D148" s="3071" t="s">
        <v>617</v>
      </c>
      <c r="E148" s="311"/>
      <c r="F148" s="1020">
        <v>222</v>
      </c>
      <c r="G148" s="1019">
        <v>222</v>
      </c>
      <c r="H148" s="2547">
        <f t="shared" si="25"/>
        <v>100</v>
      </c>
      <c r="I148" s="2455"/>
      <c r="L148" s="1799"/>
      <c r="M148" s="2601"/>
    </row>
    <row r="149" spans="1:21" s="427" customFormat="1" ht="25.5" x14ac:dyDescent="0.25">
      <c r="A149" s="3083">
        <v>3113</v>
      </c>
      <c r="B149" s="613"/>
      <c r="C149" s="643" t="s">
        <v>1174</v>
      </c>
      <c r="D149" s="3071" t="s">
        <v>617</v>
      </c>
      <c r="E149" s="311"/>
      <c r="F149" s="1020">
        <v>1590</v>
      </c>
      <c r="G149" s="1019">
        <v>1590</v>
      </c>
      <c r="H149" s="2547">
        <f t="shared" si="25"/>
        <v>100</v>
      </c>
      <c r="I149" s="2455"/>
      <c r="L149" s="1799"/>
      <c r="M149" s="2601"/>
    </row>
    <row r="150" spans="1:21" s="427" customFormat="1" ht="25.5" x14ac:dyDescent="0.25">
      <c r="A150" s="3083">
        <v>3114</v>
      </c>
      <c r="B150" s="613"/>
      <c r="C150" s="643" t="s">
        <v>1174</v>
      </c>
      <c r="D150" s="3071" t="s">
        <v>617</v>
      </c>
      <c r="E150" s="311"/>
      <c r="F150" s="1020">
        <v>1359</v>
      </c>
      <c r="G150" s="1019">
        <v>1359</v>
      </c>
      <c r="H150" s="2547">
        <f t="shared" si="25"/>
        <v>100</v>
      </c>
      <c r="I150" s="2455"/>
      <c r="L150" s="1799"/>
      <c r="M150" s="2601"/>
    </row>
    <row r="151" spans="1:21" s="427" customFormat="1" ht="25.5" x14ac:dyDescent="0.25">
      <c r="A151" s="3083">
        <v>3122</v>
      </c>
      <c r="B151" s="613"/>
      <c r="C151" s="643" t="s">
        <v>1174</v>
      </c>
      <c r="D151" s="3071" t="s">
        <v>617</v>
      </c>
      <c r="E151" s="311"/>
      <c r="F151" s="1020">
        <v>63</v>
      </c>
      <c r="G151" s="1019">
        <v>63</v>
      </c>
      <c r="H151" s="2547">
        <f t="shared" si="25"/>
        <v>100</v>
      </c>
      <c r="I151" s="2455"/>
      <c r="L151" s="1799"/>
      <c r="M151" s="2601"/>
    </row>
    <row r="152" spans="1:21" s="427" customFormat="1" ht="25.5" x14ac:dyDescent="0.25">
      <c r="A152" s="3083">
        <v>3124</v>
      </c>
      <c r="B152" s="613"/>
      <c r="C152" s="643" t="s">
        <v>1174</v>
      </c>
      <c r="D152" s="3071" t="s">
        <v>617</v>
      </c>
      <c r="E152" s="311"/>
      <c r="F152" s="1020">
        <v>345</v>
      </c>
      <c r="G152" s="1019">
        <v>345</v>
      </c>
      <c r="H152" s="2547">
        <f t="shared" si="25"/>
        <v>100</v>
      </c>
      <c r="I152" s="2455"/>
      <c r="L152" s="1799"/>
      <c r="M152" s="2601"/>
    </row>
    <row r="153" spans="1:21" s="427" customFormat="1" ht="25.5" x14ac:dyDescent="0.25">
      <c r="A153" s="3083">
        <v>3113</v>
      </c>
      <c r="B153" s="613"/>
      <c r="C153" s="643" t="s">
        <v>1148</v>
      </c>
      <c r="D153" s="3071" t="s">
        <v>616</v>
      </c>
      <c r="E153" s="311"/>
      <c r="F153" s="1020">
        <v>125</v>
      </c>
      <c r="G153" s="1019">
        <v>125</v>
      </c>
      <c r="H153" s="2547">
        <f t="shared" si="25"/>
        <v>100</v>
      </c>
      <c r="I153" s="2455"/>
      <c r="L153" s="1799">
        <v>124940</v>
      </c>
      <c r="M153" s="2601">
        <v>124940</v>
      </c>
    </row>
    <row r="154" spans="1:21" s="427" customFormat="1" ht="15" x14ac:dyDescent="0.25">
      <c r="A154" s="2498"/>
      <c r="B154" s="511">
        <v>5221</v>
      </c>
      <c r="C154" s="2548"/>
      <c r="D154" s="1789" t="s">
        <v>1565</v>
      </c>
      <c r="E154" s="311"/>
      <c r="F154" s="311">
        <f>SUM(F155:F169)</f>
        <v>74974</v>
      </c>
      <c r="G154" s="311">
        <f>SUM(G155:G169)</f>
        <v>74974</v>
      </c>
      <c r="H154" s="2544">
        <f t="shared" si="25"/>
        <v>100</v>
      </c>
      <c r="I154" s="2455"/>
      <c r="L154" s="2602">
        <f>SUM(L155:L169)</f>
        <v>74974314</v>
      </c>
      <c r="M154" s="2602">
        <f>SUM(M155:M169)</f>
        <v>74974314</v>
      </c>
    </row>
    <row r="155" spans="1:21" s="427" customFormat="1" ht="25.5" x14ac:dyDescent="0.25">
      <c r="A155" s="3081">
        <v>3112</v>
      </c>
      <c r="B155" s="2513"/>
      <c r="C155" s="643" t="s">
        <v>1177</v>
      </c>
      <c r="D155" s="3071" t="s">
        <v>1561</v>
      </c>
      <c r="E155" s="311"/>
      <c r="F155" s="1020">
        <v>15</v>
      </c>
      <c r="G155" s="1019">
        <v>15</v>
      </c>
      <c r="H155" s="2547">
        <f t="shared" si="25"/>
        <v>100</v>
      </c>
      <c r="L155" s="1799">
        <v>15000</v>
      </c>
      <c r="M155" s="2603">
        <v>15000</v>
      </c>
    </row>
    <row r="156" spans="1:21" s="427" customFormat="1" ht="25.5" x14ac:dyDescent="0.25">
      <c r="A156" s="3081">
        <v>3429</v>
      </c>
      <c r="B156" s="2513"/>
      <c r="C156" s="2593" t="s">
        <v>1568</v>
      </c>
      <c r="D156" s="3071" t="s">
        <v>1569</v>
      </c>
      <c r="E156" s="311"/>
      <c r="F156" s="1020">
        <v>10</v>
      </c>
      <c r="G156" s="1019">
        <v>10</v>
      </c>
      <c r="H156" s="2547">
        <f t="shared" si="25"/>
        <v>100</v>
      </c>
      <c r="L156" s="1799">
        <v>10500</v>
      </c>
      <c r="M156" s="2601">
        <v>10500</v>
      </c>
    </row>
    <row r="157" spans="1:21" s="427" customFormat="1" ht="25.5" x14ac:dyDescent="0.25">
      <c r="A157" s="3081">
        <v>3146</v>
      </c>
      <c r="B157" s="2513"/>
      <c r="C157" s="643" t="s">
        <v>1429</v>
      </c>
      <c r="D157" s="3071" t="s">
        <v>1560</v>
      </c>
      <c r="E157" s="311"/>
      <c r="F157" s="1020">
        <v>250</v>
      </c>
      <c r="G157" s="1019">
        <v>250</v>
      </c>
      <c r="H157" s="2547">
        <f t="shared" si="25"/>
        <v>100</v>
      </c>
      <c r="L157" s="1799">
        <v>249968</v>
      </c>
      <c r="M157" s="2603">
        <v>249968</v>
      </c>
    </row>
    <row r="158" spans="1:21" s="427" customFormat="1" ht="15" x14ac:dyDescent="0.25">
      <c r="A158" s="2498">
        <v>3111</v>
      </c>
      <c r="B158" s="2549"/>
      <c r="C158" s="514" t="s">
        <v>1173</v>
      </c>
      <c r="D158" s="2543" t="s">
        <v>2030</v>
      </c>
      <c r="E158" s="311"/>
      <c r="F158" s="310">
        <v>955</v>
      </c>
      <c r="G158" s="352">
        <v>955</v>
      </c>
      <c r="H158" s="1781">
        <f t="shared" si="25"/>
        <v>100</v>
      </c>
      <c r="I158" s="106"/>
      <c r="J158" s="106"/>
      <c r="K158" s="106"/>
      <c r="L158" s="1799">
        <v>67514866</v>
      </c>
      <c r="M158" s="2603">
        <v>67514866</v>
      </c>
      <c r="N158" s="106"/>
      <c r="O158" s="106"/>
      <c r="P158" s="106"/>
      <c r="Q158" s="106"/>
      <c r="R158" s="106"/>
      <c r="S158" s="106"/>
      <c r="T158" s="106"/>
      <c r="U158" s="106"/>
    </row>
    <row r="159" spans="1:21" s="427" customFormat="1" ht="15" x14ac:dyDescent="0.25">
      <c r="A159" s="2498">
        <v>3112</v>
      </c>
      <c r="B159" s="2549"/>
      <c r="C159" s="514" t="s">
        <v>1173</v>
      </c>
      <c r="D159" s="2543" t="s">
        <v>2030</v>
      </c>
      <c r="E159" s="311"/>
      <c r="F159" s="310">
        <v>3262</v>
      </c>
      <c r="G159" s="352">
        <v>3262</v>
      </c>
      <c r="H159" s="1781">
        <f t="shared" si="25"/>
        <v>100</v>
      </c>
      <c r="I159" s="106"/>
      <c r="J159" s="106"/>
      <c r="K159" s="106"/>
      <c r="L159" s="1799"/>
      <c r="M159" s="2603"/>
      <c r="N159" s="106"/>
      <c r="O159" s="106"/>
      <c r="P159" s="106"/>
      <c r="Q159" s="106"/>
      <c r="R159" s="106"/>
      <c r="S159" s="106"/>
      <c r="T159" s="106"/>
      <c r="U159" s="106"/>
    </row>
    <row r="160" spans="1:21" s="427" customFormat="1" ht="15" x14ac:dyDescent="0.25">
      <c r="A160" s="2498">
        <v>3114</v>
      </c>
      <c r="B160" s="2549"/>
      <c r="C160" s="514" t="s">
        <v>1173</v>
      </c>
      <c r="D160" s="2543" t="s">
        <v>2030</v>
      </c>
      <c r="E160" s="311"/>
      <c r="F160" s="310">
        <v>38773</v>
      </c>
      <c r="G160" s="352">
        <v>38773</v>
      </c>
      <c r="H160" s="1781">
        <f t="shared" si="25"/>
        <v>100</v>
      </c>
      <c r="I160" s="106"/>
      <c r="J160" s="106"/>
      <c r="K160" s="106"/>
      <c r="L160" s="1799"/>
      <c r="M160" s="2603"/>
      <c r="N160" s="106"/>
      <c r="O160" s="106"/>
      <c r="P160" s="106"/>
      <c r="Q160" s="106"/>
      <c r="R160" s="106"/>
      <c r="S160" s="106"/>
      <c r="T160" s="106"/>
      <c r="U160" s="106"/>
    </row>
    <row r="161" spans="1:21" s="427" customFormat="1" ht="15" x14ac:dyDescent="0.25">
      <c r="A161" s="2498">
        <v>3124</v>
      </c>
      <c r="B161" s="2549"/>
      <c r="C161" s="514" t="s">
        <v>1173</v>
      </c>
      <c r="D161" s="2543" t="s">
        <v>2030</v>
      </c>
      <c r="E161" s="311"/>
      <c r="F161" s="310">
        <v>10391</v>
      </c>
      <c r="G161" s="352">
        <v>10391</v>
      </c>
      <c r="H161" s="1781">
        <f t="shared" si="25"/>
        <v>100</v>
      </c>
      <c r="I161" s="106"/>
      <c r="J161" s="106"/>
      <c r="K161" s="106"/>
      <c r="L161" s="1799"/>
      <c r="M161" s="2603"/>
      <c r="N161" s="106"/>
      <c r="O161" s="106"/>
      <c r="P161" s="106"/>
      <c r="Q161" s="106"/>
      <c r="R161" s="106"/>
      <c r="S161" s="106"/>
      <c r="T161" s="106"/>
      <c r="U161" s="106"/>
    </row>
    <row r="162" spans="1:21" s="427" customFormat="1" ht="15" x14ac:dyDescent="0.25">
      <c r="A162" s="2498">
        <v>3141</v>
      </c>
      <c r="B162" s="2549"/>
      <c r="C162" s="514" t="s">
        <v>1173</v>
      </c>
      <c r="D162" s="2543" t="s">
        <v>2030</v>
      </c>
      <c r="E162" s="311"/>
      <c r="F162" s="310">
        <v>408</v>
      </c>
      <c r="G162" s="352">
        <v>408</v>
      </c>
      <c r="H162" s="1781">
        <f t="shared" si="25"/>
        <v>100</v>
      </c>
      <c r="I162" s="106"/>
      <c r="J162" s="106"/>
      <c r="K162" s="106"/>
      <c r="L162" s="1799"/>
      <c r="M162" s="2603"/>
      <c r="N162" s="106"/>
      <c r="O162" s="106"/>
      <c r="P162" s="106"/>
      <c r="Q162" s="106"/>
      <c r="R162" s="106"/>
      <c r="S162" s="106"/>
      <c r="T162" s="106"/>
      <c r="U162" s="106"/>
    </row>
    <row r="163" spans="1:21" s="427" customFormat="1" ht="15" x14ac:dyDescent="0.25">
      <c r="A163" s="2498">
        <v>3143</v>
      </c>
      <c r="B163" s="2549"/>
      <c r="C163" s="514" t="s">
        <v>1173</v>
      </c>
      <c r="D163" s="2543" t="s">
        <v>2030</v>
      </c>
      <c r="E163" s="311"/>
      <c r="F163" s="310">
        <v>1853</v>
      </c>
      <c r="G163" s="352">
        <v>1853</v>
      </c>
      <c r="H163" s="1781">
        <f t="shared" si="25"/>
        <v>100</v>
      </c>
      <c r="I163" s="106"/>
      <c r="J163" s="106"/>
      <c r="K163" s="106"/>
      <c r="L163" s="1799"/>
      <c r="M163" s="2603"/>
      <c r="N163" s="106"/>
      <c r="O163" s="106"/>
      <c r="P163" s="106"/>
      <c r="Q163" s="106"/>
      <c r="R163" s="106"/>
      <c r="S163" s="106"/>
      <c r="T163" s="106"/>
      <c r="U163" s="106"/>
    </row>
    <row r="164" spans="1:21" s="427" customFormat="1" ht="15" x14ac:dyDescent="0.25">
      <c r="A164" s="2498">
        <v>3146</v>
      </c>
      <c r="B164" s="2549"/>
      <c r="C164" s="514" t="s">
        <v>1173</v>
      </c>
      <c r="D164" s="2543" t="s">
        <v>2030</v>
      </c>
      <c r="E164" s="311"/>
      <c r="F164" s="310">
        <v>8717</v>
      </c>
      <c r="G164" s="352">
        <v>8717</v>
      </c>
      <c r="H164" s="1781">
        <f t="shared" si="25"/>
        <v>100</v>
      </c>
      <c r="I164" s="106"/>
      <c r="J164" s="106"/>
      <c r="K164" s="106"/>
      <c r="L164" s="1799"/>
      <c r="M164" s="2603"/>
      <c r="N164" s="106"/>
      <c r="O164" s="106"/>
      <c r="P164" s="106"/>
      <c r="Q164" s="106"/>
      <c r="R164" s="106"/>
      <c r="S164" s="106"/>
      <c r="T164" s="106"/>
      <c r="U164" s="106"/>
    </row>
    <row r="165" spans="1:21" s="427" customFormat="1" ht="15" x14ac:dyDescent="0.25">
      <c r="A165" s="2498">
        <v>3150</v>
      </c>
      <c r="B165" s="2549"/>
      <c r="C165" s="514" t="s">
        <v>1173</v>
      </c>
      <c r="D165" s="2543" t="s">
        <v>2030</v>
      </c>
      <c r="E165" s="311"/>
      <c r="F165" s="310">
        <v>3156</v>
      </c>
      <c r="G165" s="352">
        <v>3156</v>
      </c>
      <c r="H165" s="1781">
        <f t="shared" si="25"/>
        <v>100</v>
      </c>
      <c r="I165" s="106"/>
      <c r="J165" s="106"/>
      <c r="K165" s="106"/>
      <c r="L165" s="1799"/>
      <c r="M165" s="2603"/>
      <c r="N165" s="106"/>
      <c r="O165" s="106"/>
      <c r="P165" s="106"/>
      <c r="Q165" s="106"/>
      <c r="R165" s="106"/>
      <c r="S165" s="106"/>
      <c r="T165" s="106"/>
      <c r="U165" s="106"/>
    </row>
    <row r="166" spans="1:21" s="427" customFormat="1" ht="25.5" x14ac:dyDescent="0.25">
      <c r="A166" s="3081">
        <v>3111</v>
      </c>
      <c r="B166" s="2549"/>
      <c r="C166" s="643" t="s">
        <v>1174</v>
      </c>
      <c r="D166" s="3071" t="s">
        <v>617</v>
      </c>
      <c r="E166" s="311"/>
      <c r="F166" s="1020">
        <v>241</v>
      </c>
      <c r="G166" s="1035">
        <v>241</v>
      </c>
      <c r="H166" s="1781">
        <f t="shared" si="25"/>
        <v>100</v>
      </c>
      <c r="I166" s="106"/>
      <c r="J166" s="106"/>
      <c r="K166" s="106"/>
      <c r="L166" s="1799"/>
      <c r="M166" s="2603"/>
      <c r="N166" s="106"/>
      <c r="O166" s="106"/>
      <c r="P166" s="106"/>
      <c r="Q166" s="106"/>
      <c r="R166" s="106"/>
      <c r="S166" s="106"/>
      <c r="T166" s="106"/>
      <c r="U166" s="106"/>
    </row>
    <row r="167" spans="1:21" s="427" customFormat="1" ht="25.5" x14ac:dyDescent="0.25">
      <c r="A167" s="3081">
        <v>3112</v>
      </c>
      <c r="B167" s="2549"/>
      <c r="C167" s="643" t="s">
        <v>1174</v>
      </c>
      <c r="D167" s="3071" t="s">
        <v>617</v>
      </c>
      <c r="E167" s="311"/>
      <c r="F167" s="1020">
        <v>403</v>
      </c>
      <c r="G167" s="1035">
        <v>403</v>
      </c>
      <c r="H167" s="1781">
        <f t="shared" si="25"/>
        <v>100</v>
      </c>
      <c r="I167" s="106"/>
      <c r="J167" s="106"/>
      <c r="K167" s="106"/>
      <c r="L167" s="1799"/>
      <c r="M167" s="2603"/>
      <c r="N167" s="106"/>
      <c r="O167" s="106"/>
      <c r="P167" s="106"/>
      <c r="Q167" s="106"/>
      <c r="R167" s="106"/>
      <c r="S167" s="106"/>
      <c r="T167" s="106"/>
      <c r="U167" s="106"/>
    </row>
    <row r="168" spans="1:21" s="427" customFormat="1" ht="25.5" x14ac:dyDescent="0.25">
      <c r="A168" s="3081">
        <v>3114</v>
      </c>
      <c r="B168" s="2549"/>
      <c r="C168" s="643" t="s">
        <v>1174</v>
      </c>
      <c r="D168" s="3071" t="s">
        <v>617</v>
      </c>
      <c r="E168" s="311"/>
      <c r="F168" s="1020">
        <v>5692</v>
      </c>
      <c r="G168" s="1035">
        <v>5692</v>
      </c>
      <c r="H168" s="1781">
        <f t="shared" si="25"/>
        <v>100</v>
      </c>
      <c r="I168" s="106"/>
      <c r="J168" s="106"/>
      <c r="K168" s="106"/>
      <c r="L168" s="1799"/>
      <c r="M168" s="2603"/>
      <c r="N168" s="106"/>
      <c r="O168" s="106"/>
      <c r="P168" s="106"/>
      <c r="Q168" s="106"/>
      <c r="R168" s="106"/>
      <c r="S168" s="106"/>
      <c r="T168" s="106"/>
      <c r="U168" s="106"/>
    </row>
    <row r="169" spans="1:21" s="427" customFormat="1" ht="29.25" customHeight="1" thickBot="1" x14ac:dyDescent="0.3">
      <c r="A169" s="3084">
        <v>3124</v>
      </c>
      <c r="B169" s="3077"/>
      <c r="C169" s="3078" t="s">
        <v>1174</v>
      </c>
      <c r="D169" s="3079" t="s">
        <v>617</v>
      </c>
      <c r="E169" s="429"/>
      <c r="F169" s="2465">
        <v>848</v>
      </c>
      <c r="G169" s="3080">
        <v>848</v>
      </c>
      <c r="H169" s="2552">
        <f t="shared" si="25"/>
        <v>100</v>
      </c>
      <c r="L169" s="1799">
        <v>7183980</v>
      </c>
      <c r="M169" s="2601">
        <v>7183980</v>
      </c>
    </row>
    <row r="170" spans="1:21" s="427" customFormat="1" ht="17.25" thickTop="1" thickBot="1" x14ac:dyDescent="0.3">
      <c r="A170" s="3085"/>
      <c r="B170" s="373"/>
      <c r="C170" s="744"/>
      <c r="D170" s="635"/>
      <c r="E170" s="618"/>
      <c r="F170" s="649"/>
      <c r="G170" s="618"/>
      <c r="H170" s="1219" t="s">
        <v>122</v>
      </c>
      <c r="L170" s="1799"/>
      <c r="M170" s="2601"/>
    </row>
    <row r="171" spans="1:21" s="427" customFormat="1" thickTop="1" thickBot="1" x14ac:dyDescent="0.25">
      <c r="A171" s="582" t="s">
        <v>123</v>
      </c>
      <c r="B171" s="583" t="s">
        <v>124</v>
      </c>
      <c r="C171" s="611" t="s">
        <v>474</v>
      </c>
      <c r="D171" s="650" t="s">
        <v>125</v>
      </c>
      <c r="E171" s="585" t="s">
        <v>416</v>
      </c>
      <c r="F171" s="585" t="s">
        <v>417</v>
      </c>
      <c r="G171" s="585" t="s">
        <v>589</v>
      </c>
      <c r="H171" s="586" t="s">
        <v>590</v>
      </c>
      <c r="L171" s="1799"/>
      <c r="M171" s="2601"/>
    </row>
    <row r="172" spans="1:21" s="427" customFormat="1" thickTop="1" thickBot="1" x14ac:dyDescent="0.25">
      <c r="A172" s="521">
        <v>1</v>
      </c>
      <c r="B172" s="522">
        <v>2</v>
      </c>
      <c r="C172" s="522">
        <v>3</v>
      </c>
      <c r="D172" s="522">
        <v>4</v>
      </c>
      <c r="E172" s="522">
        <v>5</v>
      </c>
      <c r="F172" s="508">
        <v>6</v>
      </c>
      <c r="G172" s="508">
        <v>7</v>
      </c>
      <c r="H172" s="587" t="s">
        <v>44</v>
      </c>
      <c r="L172" s="1799"/>
      <c r="M172" s="2601"/>
    </row>
    <row r="173" spans="1:21" s="427" customFormat="1" ht="14.25" customHeight="1" thickTop="1" x14ac:dyDescent="0.25">
      <c r="A173" s="2498"/>
      <c r="B173" s="511">
        <v>5222</v>
      </c>
      <c r="C173" s="2548"/>
      <c r="D173" s="2572" t="s">
        <v>1015</v>
      </c>
      <c r="E173" s="311"/>
      <c r="F173" s="311">
        <f>SUM(F174:F181)</f>
        <v>7692</v>
      </c>
      <c r="G173" s="311">
        <f>SUM(G174:G181)</f>
        <v>7692</v>
      </c>
      <c r="H173" s="2544">
        <f t="shared" si="25"/>
        <v>100</v>
      </c>
      <c r="L173" s="2602">
        <f>SUM(L174:L180)</f>
        <v>7691990</v>
      </c>
      <c r="M173" s="2602">
        <f>SUM(M174:M180)</f>
        <v>7691990</v>
      </c>
    </row>
    <row r="174" spans="1:21" s="427" customFormat="1" ht="26.25" x14ac:dyDescent="0.25">
      <c r="A174" s="3081">
        <v>3429</v>
      </c>
      <c r="B174" s="511"/>
      <c r="C174" s="2593" t="s">
        <v>1568</v>
      </c>
      <c r="D174" s="2592" t="s">
        <v>1569</v>
      </c>
      <c r="E174" s="311"/>
      <c r="F174" s="1020">
        <v>340</v>
      </c>
      <c r="G174" s="1019">
        <v>340</v>
      </c>
      <c r="H174" s="2547">
        <f t="shared" si="25"/>
        <v>100</v>
      </c>
      <c r="L174" s="2604">
        <v>339500</v>
      </c>
      <c r="M174" s="2605">
        <v>339500</v>
      </c>
    </row>
    <row r="175" spans="1:21" s="427" customFormat="1" ht="15" x14ac:dyDescent="0.25">
      <c r="A175" s="2498">
        <v>3111</v>
      </c>
      <c r="B175" s="2513"/>
      <c r="C175" s="514" t="s">
        <v>1173</v>
      </c>
      <c r="D175" s="2543" t="s">
        <v>2030</v>
      </c>
      <c r="E175" s="311"/>
      <c r="F175" s="310">
        <v>885</v>
      </c>
      <c r="G175" s="312">
        <v>885</v>
      </c>
      <c r="H175" s="2547">
        <f t="shared" si="25"/>
        <v>100</v>
      </c>
      <c r="I175" s="106"/>
      <c r="J175" s="106"/>
      <c r="K175" s="106"/>
      <c r="L175" s="1799">
        <v>6431980</v>
      </c>
      <c r="M175" s="2601">
        <v>6431980</v>
      </c>
      <c r="N175" s="106"/>
      <c r="O175" s="106"/>
      <c r="P175" s="106"/>
      <c r="Q175" s="106"/>
      <c r="R175" s="106"/>
      <c r="S175" s="106"/>
      <c r="T175" s="106"/>
      <c r="U175" s="106"/>
    </row>
    <row r="176" spans="1:21" s="427" customFormat="1" ht="15" x14ac:dyDescent="0.25">
      <c r="A176" s="2498">
        <v>3112</v>
      </c>
      <c r="B176" s="2513"/>
      <c r="C176" s="514" t="s">
        <v>1173</v>
      </c>
      <c r="D176" s="2543" t="s">
        <v>2030</v>
      </c>
      <c r="E176" s="311"/>
      <c r="F176" s="310">
        <v>1266</v>
      </c>
      <c r="G176" s="312">
        <v>1266</v>
      </c>
      <c r="H176" s="2547">
        <f t="shared" si="25"/>
        <v>100</v>
      </c>
      <c r="I176" s="106"/>
      <c r="J176" s="106"/>
      <c r="K176" s="106"/>
      <c r="L176" s="1799"/>
      <c r="M176" s="2601"/>
      <c r="N176" s="106"/>
      <c r="O176" s="106"/>
      <c r="P176" s="106"/>
      <c r="Q176" s="106"/>
      <c r="R176" s="106"/>
      <c r="S176" s="106"/>
      <c r="T176" s="106"/>
      <c r="U176" s="106"/>
    </row>
    <row r="177" spans="1:21" s="427" customFormat="1" ht="15" x14ac:dyDescent="0.25">
      <c r="A177" s="2498">
        <v>3114</v>
      </c>
      <c r="B177" s="2513"/>
      <c r="C177" s="514" t="s">
        <v>1173</v>
      </c>
      <c r="D177" s="2543" t="s">
        <v>2030</v>
      </c>
      <c r="E177" s="311"/>
      <c r="F177" s="310">
        <v>4064</v>
      </c>
      <c r="G177" s="312">
        <v>4064</v>
      </c>
      <c r="H177" s="2547">
        <f t="shared" si="25"/>
        <v>100</v>
      </c>
      <c r="I177" s="106"/>
      <c r="J177" s="106"/>
      <c r="K177" s="106"/>
      <c r="L177" s="1799"/>
      <c r="M177" s="2601"/>
      <c r="N177" s="106"/>
      <c r="O177" s="106"/>
      <c r="P177" s="106"/>
      <c r="Q177" s="106"/>
      <c r="R177" s="106"/>
      <c r="S177" s="106"/>
      <c r="T177" s="106"/>
      <c r="U177" s="106"/>
    </row>
    <row r="178" spans="1:21" s="427" customFormat="1" ht="15" x14ac:dyDescent="0.25">
      <c r="A178" s="2498">
        <v>3141</v>
      </c>
      <c r="B178" s="2513"/>
      <c r="C178" s="514" t="s">
        <v>1173</v>
      </c>
      <c r="D178" s="2543" t="s">
        <v>2030</v>
      </c>
      <c r="E178" s="311"/>
      <c r="F178" s="310">
        <v>69</v>
      </c>
      <c r="G178" s="312">
        <v>69</v>
      </c>
      <c r="H178" s="2547">
        <f t="shared" si="25"/>
        <v>100</v>
      </c>
      <c r="I178" s="106"/>
      <c r="J178" s="106"/>
      <c r="K178" s="106"/>
      <c r="L178" s="1799"/>
      <c r="M178" s="2601"/>
      <c r="N178" s="106"/>
      <c r="O178" s="106"/>
      <c r="P178" s="106"/>
      <c r="Q178" s="106"/>
      <c r="R178" s="106"/>
      <c r="S178" s="106"/>
      <c r="T178" s="106"/>
      <c r="U178" s="106"/>
    </row>
    <row r="179" spans="1:21" s="427" customFormat="1" ht="15" x14ac:dyDescent="0.25">
      <c r="A179" s="2498">
        <v>3143</v>
      </c>
      <c r="B179" s="2513"/>
      <c r="C179" s="514" t="s">
        <v>1173</v>
      </c>
      <c r="D179" s="2543" t="s">
        <v>2030</v>
      </c>
      <c r="E179" s="311"/>
      <c r="F179" s="310">
        <v>148</v>
      </c>
      <c r="G179" s="312">
        <v>148</v>
      </c>
      <c r="H179" s="2547">
        <f t="shared" si="25"/>
        <v>100</v>
      </c>
      <c r="I179" s="106"/>
      <c r="J179" s="106"/>
      <c r="K179" s="106"/>
      <c r="L179" s="1799"/>
      <c r="M179" s="2601"/>
      <c r="N179" s="106"/>
      <c r="O179" s="106"/>
      <c r="P179" s="106"/>
      <c r="Q179" s="106"/>
      <c r="R179" s="106"/>
      <c r="S179" s="106"/>
      <c r="T179" s="106"/>
      <c r="U179" s="106"/>
    </row>
    <row r="180" spans="1:21" s="427" customFormat="1" ht="25.5" x14ac:dyDescent="0.25">
      <c r="A180" s="3081">
        <v>3112</v>
      </c>
      <c r="B180" s="2513"/>
      <c r="C180" s="643" t="s">
        <v>1174</v>
      </c>
      <c r="D180" s="3071" t="s">
        <v>617</v>
      </c>
      <c r="E180" s="311"/>
      <c r="F180" s="1020">
        <v>241</v>
      </c>
      <c r="G180" s="1019">
        <v>241</v>
      </c>
      <c r="H180" s="2547">
        <f>(G180/F180)*100</f>
        <v>100</v>
      </c>
      <c r="I180" s="106"/>
      <c r="J180" s="106"/>
      <c r="K180" s="106"/>
      <c r="L180" s="1799">
        <v>920510</v>
      </c>
      <c r="M180" s="2603">
        <v>920510</v>
      </c>
      <c r="N180" s="106"/>
      <c r="O180" s="106"/>
      <c r="P180" s="106"/>
      <c r="Q180" s="106"/>
      <c r="R180" s="106"/>
      <c r="S180" s="106"/>
      <c r="T180" s="106"/>
      <c r="U180" s="106"/>
    </row>
    <row r="181" spans="1:21" s="427" customFormat="1" ht="25.5" x14ac:dyDescent="0.25">
      <c r="A181" s="3081">
        <v>3114</v>
      </c>
      <c r="B181" s="2513"/>
      <c r="C181" s="643" t="s">
        <v>1174</v>
      </c>
      <c r="D181" s="3071" t="s">
        <v>617</v>
      </c>
      <c r="E181" s="311"/>
      <c r="F181" s="1020">
        <v>679</v>
      </c>
      <c r="G181" s="1019">
        <v>679</v>
      </c>
      <c r="H181" s="2547">
        <f>(G181/F181)*100</f>
        <v>100</v>
      </c>
      <c r="I181" s="106"/>
      <c r="J181" s="106"/>
      <c r="K181" s="106"/>
      <c r="L181" s="1799"/>
      <c r="M181" s="2603"/>
      <c r="N181" s="106"/>
      <c r="O181" s="106"/>
      <c r="P181" s="106"/>
      <c r="Q181" s="106"/>
      <c r="R181" s="106"/>
      <c r="S181" s="106"/>
      <c r="T181" s="106"/>
      <c r="U181" s="106"/>
    </row>
    <row r="182" spans="1:21" s="427" customFormat="1" ht="15" x14ac:dyDescent="0.25">
      <c r="A182" s="2498"/>
      <c r="B182" s="511">
        <v>5229</v>
      </c>
      <c r="C182" s="2550"/>
      <c r="D182" s="1791" t="s">
        <v>1566</v>
      </c>
      <c r="E182" s="311"/>
      <c r="F182" s="311">
        <f>F183+F184</f>
        <v>404</v>
      </c>
      <c r="G182" s="311">
        <f>G183+G184</f>
        <v>404</v>
      </c>
      <c r="H182" s="2544">
        <f t="shared" ref="H182:H184" si="26">(G182/F182)*100</f>
        <v>100</v>
      </c>
      <c r="I182" s="106"/>
      <c r="J182" s="106"/>
      <c r="K182" s="106"/>
      <c r="L182" s="2602">
        <f>L183</f>
        <v>403710</v>
      </c>
      <c r="M182" s="2602">
        <f>M183</f>
        <v>403710</v>
      </c>
      <c r="N182" s="106"/>
      <c r="O182" s="106"/>
      <c r="P182" s="106"/>
      <c r="Q182" s="106"/>
      <c r="R182" s="106"/>
      <c r="S182" s="106"/>
      <c r="T182" s="106"/>
      <c r="U182" s="106"/>
    </row>
    <row r="183" spans="1:21" s="106" customFormat="1" ht="15" x14ac:dyDescent="0.25">
      <c r="A183" s="2498">
        <v>3111</v>
      </c>
      <c r="B183" s="511"/>
      <c r="C183" s="514" t="s">
        <v>1173</v>
      </c>
      <c r="D183" s="2543" t="s">
        <v>2030</v>
      </c>
      <c r="E183" s="311"/>
      <c r="F183" s="1020">
        <v>388</v>
      </c>
      <c r="G183" s="1019">
        <v>388</v>
      </c>
      <c r="H183" s="2561">
        <f t="shared" si="26"/>
        <v>100</v>
      </c>
      <c r="I183" s="427"/>
      <c r="J183" s="427"/>
      <c r="K183" s="427"/>
      <c r="L183" s="1799">
        <v>403710</v>
      </c>
      <c r="M183" s="2601">
        <v>403710</v>
      </c>
      <c r="N183" s="427"/>
      <c r="O183" s="427"/>
      <c r="P183" s="427"/>
      <c r="Q183" s="427"/>
      <c r="R183" s="427"/>
      <c r="S183" s="427"/>
      <c r="T183" s="427"/>
      <c r="U183" s="427"/>
    </row>
    <row r="184" spans="1:21" s="106" customFormat="1" ht="15.75" thickBot="1" x14ac:dyDescent="0.3">
      <c r="A184" s="2500">
        <v>3141</v>
      </c>
      <c r="B184" s="2551"/>
      <c r="C184" s="514" t="s">
        <v>1173</v>
      </c>
      <c r="D184" s="2543" t="s">
        <v>2030</v>
      </c>
      <c r="E184" s="429"/>
      <c r="F184" s="1037">
        <v>16</v>
      </c>
      <c r="G184" s="1037">
        <v>16</v>
      </c>
      <c r="H184" s="2552">
        <f t="shared" si="26"/>
        <v>100</v>
      </c>
      <c r="I184" s="427"/>
      <c r="J184" s="427"/>
      <c r="K184" s="427"/>
      <c r="L184" s="1799"/>
      <c r="M184" s="2601"/>
      <c r="N184" s="427"/>
      <c r="O184" s="427"/>
      <c r="P184" s="427"/>
      <c r="Q184" s="427"/>
      <c r="R184" s="427"/>
      <c r="S184" s="427"/>
      <c r="T184" s="427"/>
      <c r="U184" s="427"/>
    </row>
    <row r="185" spans="1:21" s="106" customFormat="1" ht="19.5" thickTop="1" thickBot="1" x14ac:dyDescent="0.3">
      <c r="A185" s="626" t="s">
        <v>1369</v>
      </c>
      <c r="B185" s="739"/>
      <c r="C185" s="615"/>
      <c r="D185" s="3076"/>
      <c r="E185" s="628">
        <v>0</v>
      </c>
      <c r="F185" s="1036">
        <f>F119+F125+F154+F173+F182</f>
        <v>256113</v>
      </c>
      <c r="G185" s="1036">
        <f>G119+G125+G154+G173+G182</f>
        <v>256107</v>
      </c>
      <c r="H185" s="747">
        <f>(G185/F185)*100</f>
        <v>99.997657284089442</v>
      </c>
      <c r="I185" s="427"/>
      <c r="J185" s="427"/>
      <c r="K185" s="2606">
        <f>K125+K119+K154+K173+K182</f>
        <v>0</v>
      </c>
      <c r="L185" s="2606">
        <f>L125+L119+L154+L173+L182</f>
        <v>256113236</v>
      </c>
      <c r="M185" s="2606">
        <f>M125+M119+M154+M173+M182</f>
        <v>256107189</v>
      </c>
      <c r="N185" s="427"/>
      <c r="O185" s="427"/>
      <c r="P185" s="427"/>
      <c r="Q185" s="427"/>
      <c r="R185" s="427"/>
      <c r="S185" s="427"/>
      <c r="T185" s="427"/>
      <c r="U185" s="427"/>
    </row>
    <row r="186" spans="1:21" s="106" customFormat="1" ht="15" thickTop="1" x14ac:dyDescent="0.2">
      <c r="A186" s="594"/>
      <c r="B186" s="373"/>
      <c r="C186" s="605"/>
      <c r="D186" s="373"/>
      <c r="E186" s="493"/>
      <c r="F186" s="493"/>
      <c r="G186" s="493"/>
      <c r="H186" s="647"/>
      <c r="I186" s="427"/>
      <c r="J186" s="427"/>
      <c r="K186" s="427"/>
      <c r="L186" s="1799"/>
      <c r="M186" s="2601"/>
      <c r="N186" s="427"/>
      <c r="O186" s="427"/>
      <c r="P186" s="427"/>
      <c r="Q186" s="427"/>
      <c r="R186" s="427"/>
      <c r="S186" s="427"/>
      <c r="T186" s="427"/>
      <c r="U186" s="427"/>
    </row>
    <row r="187" spans="1:21" s="106" customFormat="1" x14ac:dyDescent="0.2">
      <c r="A187" s="594"/>
      <c r="B187" s="373"/>
      <c r="C187" s="605"/>
      <c r="D187" s="373"/>
      <c r="E187" s="493"/>
      <c r="F187" s="493"/>
      <c r="G187" s="493"/>
      <c r="H187" s="647"/>
      <c r="I187" s="427"/>
      <c r="J187" s="427"/>
      <c r="K187" s="427"/>
      <c r="L187" s="1799"/>
      <c r="M187" s="2601"/>
      <c r="N187" s="427"/>
      <c r="O187" s="427"/>
      <c r="P187" s="427"/>
      <c r="Q187" s="427"/>
      <c r="R187" s="427"/>
      <c r="S187" s="427"/>
      <c r="T187" s="427"/>
      <c r="U187" s="427"/>
    </row>
    <row r="188" spans="1:21" s="106" customFormat="1" ht="15.75" x14ac:dyDescent="0.25">
      <c r="A188" s="748" t="s">
        <v>1370</v>
      </c>
      <c r="B188" s="373"/>
      <c r="C188" s="605"/>
      <c r="D188" s="373"/>
      <c r="E188" s="493"/>
      <c r="F188" s="493"/>
      <c r="G188" s="493"/>
      <c r="H188" s="647"/>
      <c r="I188" s="427"/>
      <c r="J188" s="427"/>
      <c r="K188" s="427"/>
      <c r="L188" s="1799"/>
      <c r="M188" s="2601"/>
      <c r="N188" s="427"/>
      <c r="O188" s="427"/>
      <c r="P188" s="427"/>
      <c r="Q188" s="427"/>
      <c r="R188" s="427"/>
      <c r="S188" s="427"/>
      <c r="T188" s="427"/>
      <c r="U188" s="427"/>
    </row>
    <row r="189" spans="1:21" s="356" customFormat="1" ht="12" customHeight="1" thickBot="1" x14ac:dyDescent="0.3">
      <c r="A189" s="748"/>
      <c r="B189" s="373"/>
      <c r="C189" s="605"/>
      <c r="D189" s="373"/>
      <c r="E189" s="493"/>
      <c r="F189" s="493"/>
      <c r="G189" s="493"/>
      <c r="H189" s="1219" t="s">
        <v>777</v>
      </c>
      <c r="J189" s="629"/>
      <c r="K189" s="629"/>
      <c r="L189" s="1800"/>
      <c r="M189" s="1800"/>
    </row>
    <row r="190" spans="1:21" thickTop="1" thickBot="1" x14ac:dyDescent="0.25">
      <c r="A190" s="582" t="s">
        <v>123</v>
      </c>
      <c r="B190" s="2529" t="s">
        <v>124</v>
      </c>
      <c r="C190" s="611" t="s">
        <v>267</v>
      </c>
      <c r="D190" s="585" t="s">
        <v>125</v>
      </c>
      <c r="E190" s="585" t="s">
        <v>416</v>
      </c>
      <c r="F190" s="585" t="s">
        <v>417</v>
      </c>
      <c r="G190" s="585" t="s">
        <v>589</v>
      </c>
      <c r="H190" s="586" t="s">
        <v>590</v>
      </c>
    </row>
    <row r="191" spans="1:21" thickTop="1" thickBot="1" x14ac:dyDescent="0.25">
      <c r="A191" s="521">
        <v>1</v>
      </c>
      <c r="B191" s="522">
        <v>2</v>
      </c>
      <c r="C191" s="522">
        <v>3</v>
      </c>
      <c r="D191" s="522">
        <v>4</v>
      </c>
      <c r="E191" s="522">
        <v>5</v>
      </c>
      <c r="F191" s="508">
        <v>6</v>
      </c>
      <c r="G191" s="508">
        <v>7</v>
      </c>
      <c r="H191" s="587" t="s">
        <v>44</v>
      </c>
    </row>
    <row r="192" spans="1:21" ht="15.75" thickTop="1" x14ac:dyDescent="0.25">
      <c r="A192" s="3073"/>
      <c r="B192" s="2514">
        <v>5333</v>
      </c>
      <c r="C192" s="2530"/>
      <c r="D192" s="3179" t="s">
        <v>1545</v>
      </c>
      <c r="E192" s="363"/>
      <c r="F192" s="363">
        <f>SUM(F194:F198)</f>
        <v>25665</v>
      </c>
      <c r="G192" s="363">
        <f>SUM(G194:G198)</f>
        <v>25666</v>
      </c>
      <c r="H192" s="2531">
        <f t="shared" ref="H192" si="27">(G192/F192)*100</f>
        <v>100.0038963569063</v>
      </c>
      <c r="L192" s="1731">
        <f>SUM(L194:L195)</f>
        <v>25665349</v>
      </c>
      <c r="M192" s="1731">
        <f>SUM(M194:M195)</f>
        <v>25665349</v>
      </c>
    </row>
    <row r="193" spans="1:15" ht="18" x14ac:dyDescent="0.25">
      <c r="A193" s="3074"/>
      <c r="B193" s="2532"/>
      <c r="C193" s="2533"/>
      <c r="D193" s="3175"/>
      <c r="E193" s="312"/>
      <c r="F193" s="311"/>
      <c r="G193" s="311"/>
      <c r="H193" s="1788"/>
    </row>
    <row r="194" spans="1:15" s="106" customFormat="1" ht="18" x14ac:dyDescent="0.25">
      <c r="A194" s="2580">
        <v>3113</v>
      </c>
      <c r="B194" s="2532"/>
      <c r="C194" s="1001" t="s">
        <v>1132</v>
      </c>
      <c r="D194" s="3068" t="s">
        <v>1550</v>
      </c>
      <c r="E194" s="312"/>
      <c r="F194" s="312">
        <v>613</v>
      </c>
      <c r="G194" s="312">
        <v>613</v>
      </c>
      <c r="H194" s="2534">
        <f t="shared" ref="H194:H203" si="28">(G194/F194)*100</f>
        <v>100</v>
      </c>
      <c r="J194" s="373"/>
      <c r="K194" s="373"/>
      <c r="L194" s="2601">
        <v>612949</v>
      </c>
      <c r="M194" s="2601">
        <v>612949</v>
      </c>
      <c r="N194" s="373"/>
      <c r="O194" s="373"/>
    </row>
    <row r="195" spans="1:15" s="375" customFormat="1" ht="18" x14ac:dyDescent="0.25">
      <c r="A195" s="2580">
        <v>3111</v>
      </c>
      <c r="B195" s="2532"/>
      <c r="C195" s="1001" t="s">
        <v>1131</v>
      </c>
      <c r="D195" s="2588" t="s">
        <v>18</v>
      </c>
      <c r="E195" s="312"/>
      <c r="F195" s="312">
        <v>5869</v>
      </c>
      <c r="G195" s="312">
        <v>5870</v>
      </c>
      <c r="H195" s="2534">
        <f t="shared" si="28"/>
        <v>100.01703867779861</v>
      </c>
      <c r="I195" s="106"/>
      <c r="L195" s="2601">
        <v>25052400</v>
      </c>
      <c r="M195" s="2601">
        <v>25052400</v>
      </c>
    </row>
    <row r="196" spans="1:15" s="375" customFormat="1" ht="18" x14ac:dyDescent="0.25">
      <c r="A196" s="2580">
        <v>3113</v>
      </c>
      <c r="B196" s="2532"/>
      <c r="C196" s="1001" t="s">
        <v>1131</v>
      </c>
      <c r="D196" s="2588" t="s">
        <v>18</v>
      </c>
      <c r="E196" s="312"/>
      <c r="F196" s="312">
        <v>15033</v>
      </c>
      <c r="G196" s="312">
        <v>15033</v>
      </c>
      <c r="H196" s="2534">
        <f t="shared" si="28"/>
        <v>100</v>
      </c>
      <c r="I196" s="106"/>
      <c r="L196" s="2601"/>
      <c r="M196" s="2601"/>
    </row>
    <row r="197" spans="1:15" s="375" customFormat="1" ht="18" x14ac:dyDescent="0.25">
      <c r="A197" s="2580">
        <v>3141</v>
      </c>
      <c r="B197" s="2532"/>
      <c r="C197" s="1001" t="s">
        <v>1131</v>
      </c>
      <c r="D197" s="2588" t="s">
        <v>18</v>
      </c>
      <c r="E197" s="312"/>
      <c r="F197" s="312">
        <v>2324</v>
      </c>
      <c r="G197" s="312">
        <v>2324</v>
      </c>
      <c r="H197" s="2534">
        <f t="shared" si="28"/>
        <v>100</v>
      </c>
      <c r="I197" s="106"/>
      <c r="L197" s="2601"/>
      <c r="M197" s="2601"/>
    </row>
    <row r="198" spans="1:15" s="375" customFormat="1" ht="18" x14ac:dyDescent="0.25">
      <c r="A198" s="2580">
        <v>3143</v>
      </c>
      <c r="B198" s="2532"/>
      <c r="C198" s="1001" t="s">
        <v>1131</v>
      </c>
      <c r="D198" s="2588" t="s">
        <v>18</v>
      </c>
      <c r="E198" s="312"/>
      <c r="F198" s="312">
        <v>1826</v>
      </c>
      <c r="G198" s="312">
        <v>1826</v>
      </c>
      <c r="H198" s="2534">
        <f t="shared" si="28"/>
        <v>100</v>
      </c>
      <c r="I198" s="106"/>
      <c r="L198" s="2601"/>
      <c r="M198" s="2601"/>
    </row>
    <row r="199" spans="1:15" s="427" customFormat="1" ht="14.25" customHeight="1" x14ac:dyDescent="0.25">
      <c r="A199" s="3074"/>
      <c r="B199" s="511">
        <v>5339</v>
      </c>
      <c r="C199" s="514"/>
      <c r="D199" s="2589" t="s">
        <v>1544</v>
      </c>
      <c r="E199" s="312"/>
      <c r="F199" s="311">
        <f>SUM(F200:F232)</f>
        <v>3444453</v>
      </c>
      <c r="G199" s="311">
        <f>SUM(G200:G232)</f>
        <v>3444424</v>
      </c>
      <c r="H199" s="1787">
        <f t="shared" si="28"/>
        <v>99.999158066607379</v>
      </c>
      <c r="L199" s="2602">
        <f>SUM(L200:L230)</f>
        <v>3444452645.23</v>
      </c>
      <c r="M199" s="2602">
        <f>SUM(M200:M230)</f>
        <v>3444424200.8000002</v>
      </c>
    </row>
    <row r="200" spans="1:15" s="427" customFormat="1" x14ac:dyDescent="0.2">
      <c r="A200" s="3075">
        <v>3117</v>
      </c>
      <c r="B200" s="511"/>
      <c r="C200" s="1001" t="s">
        <v>1159</v>
      </c>
      <c r="D200" s="3069" t="s">
        <v>2031</v>
      </c>
      <c r="E200" s="312"/>
      <c r="F200" s="312">
        <v>15</v>
      </c>
      <c r="G200" s="312">
        <v>15</v>
      </c>
      <c r="H200" s="2534">
        <f t="shared" si="28"/>
        <v>100</v>
      </c>
      <c r="L200" s="2601">
        <v>14788</v>
      </c>
      <c r="M200" s="2601">
        <v>14788</v>
      </c>
    </row>
    <row r="201" spans="1:15" s="427" customFormat="1" ht="25.5" x14ac:dyDescent="0.2">
      <c r="A201" s="3075">
        <v>3111</v>
      </c>
      <c r="B201" s="511"/>
      <c r="C201" s="1001" t="s">
        <v>1145</v>
      </c>
      <c r="D201" s="3072" t="s">
        <v>1052</v>
      </c>
      <c r="E201" s="312"/>
      <c r="F201" s="1019">
        <v>7</v>
      </c>
      <c r="G201" s="1019">
        <v>7</v>
      </c>
      <c r="H201" s="2535">
        <f t="shared" si="28"/>
        <v>100</v>
      </c>
      <c r="L201" s="2601">
        <v>233815</v>
      </c>
      <c r="M201" s="2601">
        <v>233815</v>
      </c>
    </row>
    <row r="202" spans="1:15" s="427" customFormat="1" ht="25.5" x14ac:dyDescent="0.2">
      <c r="A202" s="3075">
        <v>3113</v>
      </c>
      <c r="B202" s="511"/>
      <c r="C202" s="1001" t="s">
        <v>1145</v>
      </c>
      <c r="D202" s="3072" t="s">
        <v>1052</v>
      </c>
      <c r="E202" s="312"/>
      <c r="F202" s="1019">
        <v>170</v>
      </c>
      <c r="G202" s="1019">
        <v>170</v>
      </c>
      <c r="H202" s="2535">
        <f t="shared" si="28"/>
        <v>100</v>
      </c>
      <c r="L202" s="2601"/>
    </row>
    <row r="203" spans="1:15" s="427" customFormat="1" ht="25.5" x14ac:dyDescent="0.2">
      <c r="A203" s="3075">
        <v>3117</v>
      </c>
      <c r="B203" s="511"/>
      <c r="C203" s="1001" t="s">
        <v>1145</v>
      </c>
      <c r="D203" s="3072" t="s">
        <v>1052</v>
      </c>
      <c r="E203" s="312"/>
      <c r="F203" s="1019">
        <v>58</v>
      </c>
      <c r="G203" s="1019">
        <v>58</v>
      </c>
      <c r="H203" s="2535">
        <f t="shared" si="28"/>
        <v>100</v>
      </c>
      <c r="L203" s="2601"/>
    </row>
    <row r="204" spans="1:15" s="427" customFormat="1" ht="12.75" customHeight="1" x14ac:dyDescent="0.2">
      <c r="A204" s="3075">
        <v>3121</v>
      </c>
      <c r="B204" s="511"/>
      <c r="C204" s="1001" t="s">
        <v>1150</v>
      </c>
      <c r="D204" s="2591" t="s">
        <v>925</v>
      </c>
      <c r="E204" s="312"/>
      <c r="F204" s="312">
        <v>53</v>
      </c>
      <c r="G204" s="312">
        <v>53</v>
      </c>
      <c r="H204" s="2534">
        <f t="shared" ref="H204:H220" si="29">(G204/F204)*100</f>
        <v>100</v>
      </c>
      <c r="L204" s="2601">
        <v>52722</v>
      </c>
      <c r="M204" s="2601">
        <v>52722</v>
      </c>
    </row>
    <row r="205" spans="1:15" s="427" customFormat="1" x14ac:dyDescent="0.2">
      <c r="A205" s="3074">
        <v>3113</v>
      </c>
      <c r="B205" s="511"/>
      <c r="C205" s="1001" t="s">
        <v>1175</v>
      </c>
      <c r="D205" s="3068" t="s">
        <v>1176</v>
      </c>
      <c r="E205" s="312"/>
      <c r="F205" s="312">
        <v>375</v>
      </c>
      <c r="G205" s="312">
        <v>375</v>
      </c>
      <c r="H205" s="2534">
        <f t="shared" si="29"/>
        <v>100</v>
      </c>
      <c r="L205" s="2601">
        <v>434048</v>
      </c>
      <c r="M205" s="2601">
        <v>434048</v>
      </c>
    </row>
    <row r="206" spans="1:15" s="427" customFormat="1" x14ac:dyDescent="0.2">
      <c r="A206" s="3074">
        <v>3117</v>
      </c>
      <c r="B206" s="511"/>
      <c r="C206" s="1001" t="s">
        <v>1175</v>
      </c>
      <c r="D206" s="3068" t="s">
        <v>1176</v>
      </c>
      <c r="E206" s="312"/>
      <c r="F206" s="312">
        <v>59</v>
      </c>
      <c r="G206" s="312">
        <v>59</v>
      </c>
      <c r="H206" s="2534">
        <f t="shared" si="29"/>
        <v>100</v>
      </c>
      <c r="L206" s="2601"/>
      <c r="M206" s="2601"/>
    </row>
    <row r="207" spans="1:15" s="427" customFormat="1" ht="25.5" x14ac:dyDescent="0.2">
      <c r="A207" s="3075">
        <v>3111</v>
      </c>
      <c r="B207" s="511"/>
      <c r="C207" s="643" t="s">
        <v>1177</v>
      </c>
      <c r="D207" s="3068" t="s">
        <v>1178</v>
      </c>
      <c r="E207" s="312"/>
      <c r="F207" s="1019">
        <v>65</v>
      </c>
      <c r="G207" s="1019">
        <v>65</v>
      </c>
      <c r="H207" s="2535">
        <f t="shared" si="29"/>
        <v>100</v>
      </c>
      <c r="L207" s="2601">
        <v>142583</v>
      </c>
      <c r="M207" s="2601">
        <v>142583</v>
      </c>
    </row>
    <row r="208" spans="1:15" s="427" customFormat="1" ht="25.5" x14ac:dyDescent="0.2">
      <c r="A208" s="3075">
        <v>3113</v>
      </c>
      <c r="B208" s="511"/>
      <c r="C208" s="643" t="s">
        <v>1177</v>
      </c>
      <c r="D208" s="3068" t="s">
        <v>1178</v>
      </c>
      <c r="E208" s="312"/>
      <c r="F208" s="1019">
        <v>48</v>
      </c>
      <c r="G208" s="1019">
        <v>48</v>
      </c>
      <c r="H208" s="2535">
        <f t="shared" si="29"/>
        <v>100</v>
      </c>
      <c r="L208" s="2601"/>
      <c r="M208" s="2601"/>
    </row>
    <row r="209" spans="1:13" s="427" customFormat="1" ht="25.5" x14ac:dyDescent="0.2">
      <c r="A209" s="3075">
        <v>3117</v>
      </c>
      <c r="B209" s="511"/>
      <c r="C209" s="643" t="s">
        <v>1177</v>
      </c>
      <c r="D209" s="3068" t="s">
        <v>1178</v>
      </c>
      <c r="E209" s="312"/>
      <c r="F209" s="1019">
        <v>29</v>
      </c>
      <c r="G209" s="1019">
        <v>29</v>
      </c>
      <c r="H209" s="2535">
        <f t="shared" si="29"/>
        <v>100</v>
      </c>
      <c r="L209" s="2601"/>
      <c r="M209" s="2601"/>
    </row>
    <row r="210" spans="1:13" s="427" customFormat="1" ht="25.5" x14ac:dyDescent="0.2">
      <c r="A210" s="3075">
        <v>3113</v>
      </c>
      <c r="B210" s="511"/>
      <c r="C210" s="643" t="s">
        <v>1151</v>
      </c>
      <c r="D210" s="3068" t="s">
        <v>1089</v>
      </c>
      <c r="E210" s="312"/>
      <c r="F210" s="1019">
        <v>4143</v>
      </c>
      <c r="G210" s="1019">
        <v>4143</v>
      </c>
      <c r="H210" s="2535">
        <f t="shared" si="29"/>
        <v>100</v>
      </c>
      <c r="L210" s="2601">
        <v>4143182.52</v>
      </c>
      <c r="M210" s="2601">
        <v>4143182.52</v>
      </c>
    </row>
    <row r="211" spans="1:13" s="427" customFormat="1" ht="14.25" customHeight="1" x14ac:dyDescent="0.2">
      <c r="A211" s="3074">
        <v>3111</v>
      </c>
      <c r="B211" s="511"/>
      <c r="C211" s="1001" t="s">
        <v>1132</v>
      </c>
      <c r="D211" s="3068" t="s">
        <v>1084</v>
      </c>
      <c r="E211" s="312"/>
      <c r="F211" s="312">
        <v>14128</v>
      </c>
      <c r="G211" s="312">
        <v>14128</v>
      </c>
      <c r="H211" s="2534">
        <f t="shared" si="29"/>
        <v>100</v>
      </c>
      <c r="L211" s="2601">
        <v>86099987</v>
      </c>
      <c r="M211" s="2601">
        <v>86099987</v>
      </c>
    </row>
    <row r="212" spans="1:13" s="427" customFormat="1" ht="14.25" customHeight="1" x14ac:dyDescent="0.2">
      <c r="A212" s="3074">
        <v>3113</v>
      </c>
      <c r="B212" s="511"/>
      <c r="C212" s="1001" t="s">
        <v>1132</v>
      </c>
      <c r="D212" s="3068" t="s">
        <v>1084</v>
      </c>
      <c r="E212" s="312"/>
      <c r="F212" s="312">
        <v>59146</v>
      </c>
      <c r="G212" s="312">
        <v>59146</v>
      </c>
      <c r="H212" s="2534">
        <f t="shared" si="29"/>
        <v>100</v>
      </c>
      <c r="L212" s="2601"/>
      <c r="M212" s="2601"/>
    </row>
    <row r="213" spans="1:13" s="427" customFormat="1" ht="14.25" customHeight="1" x14ac:dyDescent="0.2">
      <c r="A213" s="3074">
        <v>3117</v>
      </c>
      <c r="B213" s="511"/>
      <c r="C213" s="1001" t="s">
        <v>1132</v>
      </c>
      <c r="D213" s="3068" t="s">
        <v>1084</v>
      </c>
      <c r="E213" s="312"/>
      <c r="F213" s="312">
        <v>9251</v>
      </c>
      <c r="G213" s="312">
        <v>9251</v>
      </c>
      <c r="H213" s="2534">
        <f t="shared" si="29"/>
        <v>100</v>
      </c>
      <c r="L213" s="2601"/>
      <c r="M213" s="2601"/>
    </row>
    <row r="214" spans="1:13" s="427" customFormat="1" ht="14.25" customHeight="1" x14ac:dyDescent="0.2">
      <c r="A214" s="3074">
        <v>3121</v>
      </c>
      <c r="B214" s="511"/>
      <c r="C214" s="1001" t="s">
        <v>1132</v>
      </c>
      <c r="D214" s="3068" t="s">
        <v>1084</v>
      </c>
      <c r="E214" s="312"/>
      <c r="F214" s="312">
        <v>226</v>
      </c>
      <c r="G214" s="312">
        <v>226</v>
      </c>
      <c r="H214" s="2534">
        <f t="shared" si="29"/>
        <v>100</v>
      </c>
      <c r="L214" s="2601"/>
      <c r="M214" s="2601"/>
    </row>
    <row r="215" spans="1:13" s="427" customFormat="1" ht="14.25" customHeight="1" x14ac:dyDescent="0.2">
      <c r="A215" s="3074">
        <v>3141</v>
      </c>
      <c r="B215" s="511"/>
      <c r="C215" s="1001" t="s">
        <v>1132</v>
      </c>
      <c r="D215" s="3068" t="s">
        <v>1084</v>
      </c>
      <c r="E215" s="312"/>
      <c r="F215" s="312">
        <v>483</v>
      </c>
      <c r="G215" s="312">
        <v>483</v>
      </c>
      <c r="H215" s="2534">
        <f t="shared" si="29"/>
        <v>100</v>
      </c>
      <c r="L215" s="2601"/>
      <c r="M215" s="2601"/>
    </row>
    <row r="216" spans="1:13" s="427" customFormat="1" ht="14.25" customHeight="1" x14ac:dyDescent="0.2">
      <c r="A216" s="3074">
        <v>3231</v>
      </c>
      <c r="B216" s="511"/>
      <c r="C216" s="1001" t="s">
        <v>1132</v>
      </c>
      <c r="D216" s="3068" t="s">
        <v>1084</v>
      </c>
      <c r="E216" s="312"/>
      <c r="F216" s="312">
        <v>2158</v>
      </c>
      <c r="G216" s="312">
        <v>2158</v>
      </c>
      <c r="H216" s="2534">
        <f t="shared" si="29"/>
        <v>100</v>
      </c>
      <c r="L216" s="2601"/>
      <c r="M216" s="2601"/>
    </row>
    <row r="217" spans="1:13" s="427" customFormat="1" ht="14.25" customHeight="1" x14ac:dyDescent="0.2">
      <c r="A217" s="3074">
        <v>3233</v>
      </c>
      <c r="B217" s="511"/>
      <c r="C217" s="1001" t="s">
        <v>1132</v>
      </c>
      <c r="D217" s="3068" t="s">
        <v>1084</v>
      </c>
      <c r="E217" s="312"/>
      <c r="F217" s="312">
        <v>708</v>
      </c>
      <c r="G217" s="312">
        <v>708</v>
      </c>
      <c r="H217" s="2534">
        <f t="shared" si="29"/>
        <v>100</v>
      </c>
      <c r="L217" s="2601"/>
      <c r="M217" s="2601"/>
    </row>
    <row r="218" spans="1:13" s="427" customFormat="1" ht="14.25" customHeight="1" x14ac:dyDescent="0.2">
      <c r="A218" s="3074">
        <v>3113</v>
      </c>
      <c r="B218" s="511"/>
      <c r="C218" s="1001" t="s">
        <v>1428</v>
      </c>
      <c r="D218" s="3068" t="s">
        <v>1549</v>
      </c>
      <c r="E218" s="312"/>
      <c r="F218" s="1019">
        <v>113</v>
      </c>
      <c r="G218" s="1019">
        <v>113</v>
      </c>
      <c r="H218" s="2535">
        <f t="shared" si="29"/>
        <v>100</v>
      </c>
      <c r="L218" s="2601">
        <v>140068</v>
      </c>
      <c r="M218" s="2601">
        <v>140068</v>
      </c>
    </row>
    <row r="219" spans="1:13" s="427" customFormat="1" ht="14.25" customHeight="1" x14ac:dyDescent="0.2">
      <c r="A219" s="3074">
        <v>3121</v>
      </c>
      <c r="B219" s="511"/>
      <c r="C219" s="1001" t="s">
        <v>1428</v>
      </c>
      <c r="D219" s="3068" t="s">
        <v>1549</v>
      </c>
      <c r="E219" s="312"/>
      <c r="F219" s="1019">
        <v>27</v>
      </c>
      <c r="G219" s="1019">
        <v>27</v>
      </c>
      <c r="H219" s="2535">
        <f t="shared" si="29"/>
        <v>100</v>
      </c>
      <c r="L219" s="2601"/>
      <c r="M219" s="2601"/>
    </row>
    <row r="220" spans="1:13" s="427" customFormat="1" x14ac:dyDescent="0.2">
      <c r="A220" s="3074">
        <v>3233</v>
      </c>
      <c r="B220" s="511"/>
      <c r="C220" s="1001" t="s">
        <v>1170</v>
      </c>
      <c r="D220" s="3069" t="s">
        <v>1097</v>
      </c>
      <c r="E220" s="312"/>
      <c r="F220" s="312">
        <v>565</v>
      </c>
      <c r="G220" s="312">
        <v>565</v>
      </c>
      <c r="H220" s="2534">
        <f t="shared" si="29"/>
        <v>100</v>
      </c>
      <c r="L220" s="2601">
        <v>565400</v>
      </c>
      <c r="M220" s="2601">
        <v>565400</v>
      </c>
    </row>
    <row r="221" spans="1:13" s="427" customFormat="1" ht="18" x14ac:dyDescent="0.25">
      <c r="A221" s="3074">
        <v>3111</v>
      </c>
      <c r="B221" s="2532"/>
      <c r="C221" s="1001" t="s">
        <v>1131</v>
      </c>
      <c r="D221" s="2588" t="s">
        <v>18</v>
      </c>
      <c r="E221" s="312"/>
      <c r="F221" s="312">
        <v>813243</v>
      </c>
      <c r="G221" s="312">
        <v>813243</v>
      </c>
      <c r="H221" s="2534">
        <f t="shared" ref="H221:H233" si="30">(G221/F221)*100</f>
        <v>100</v>
      </c>
      <c r="L221" s="2601">
        <v>3345512600</v>
      </c>
      <c r="M221" s="2601">
        <v>3345484155.5700002</v>
      </c>
    </row>
    <row r="222" spans="1:13" s="427" customFormat="1" ht="18" x14ac:dyDescent="0.25">
      <c r="A222" s="3074">
        <v>3113</v>
      </c>
      <c r="B222" s="2532"/>
      <c r="C222" s="1001" t="s">
        <v>1131</v>
      </c>
      <c r="D222" s="2588" t="s">
        <v>18</v>
      </c>
      <c r="E222" s="312"/>
      <c r="F222" s="312">
        <v>1618651</v>
      </c>
      <c r="G222" s="312">
        <v>1618651</v>
      </c>
      <c r="H222" s="2534">
        <f t="shared" si="30"/>
        <v>100</v>
      </c>
      <c r="L222" s="2601"/>
      <c r="M222" s="2601"/>
    </row>
    <row r="223" spans="1:13" s="427" customFormat="1" ht="18" x14ac:dyDescent="0.25">
      <c r="A223" s="3074">
        <v>3117</v>
      </c>
      <c r="B223" s="2532"/>
      <c r="C223" s="1001" t="s">
        <v>1131</v>
      </c>
      <c r="D223" s="2588" t="s">
        <v>18</v>
      </c>
      <c r="E223" s="312"/>
      <c r="F223" s="312">
        <v>250975</v>
      </c>
      <c r="G223" s="312">
        <v>250964</v>
      </c>
      <c r="H223" s="2534">
        <f t="shared" si="30"/>
        <v>99.99561709333598</v>
      </c>
      <c r="L223" s="2601"/>
      <c r="M223" s="2601"/>
    </row>
    <row r="224" spans="1:13" s="427" customFormat="1" ht="18" x14ac:dyDescent="0.25">
      <c r="A224" s="3074">
        <v>3121</v>
      </c>
      <c r="B224" s="2532"/>
      <c r="C224" s="1001" t="s">
        <v>1131</v>
      </c>
      <c r="D224" s="2588" t="s">
        <v>18</v>
      </c>
      <c r="E224" s="312"/>
      <c r="F224" s="312">
        <v>29260</v>
      </c>
      <c r="G224" s="312">
        <v>29260</v>
      </c>
      <c r="H224" s="2534">
        <f t="shared" si="30"/>
        <v>100</v>
      </c>
      <c r="L224" s="2601"/>
      <c r="M224" s="2601"/>
    </row>
    <row r="225" spans="1:13" s="427" customFormat="1" ht="18" x14ac:dyDescent="0.25">
      <c r="A225" s="3074">
        <v>3141</v>
      </c>
      <c r="B225" s="2532"/>
      <c r="C225" s="1001" t="s">
        <v>1131</v>
      </c>
      <c r="D225" s="2588" t="s">
        <v>18</v>
      </c>
      <c r="E225" s="312"/>
      <c r="F225" s="312">
        <v>286717</v>
      </c>
      <c r="G225" s="312">
        <v>286717</v>
      </c>
      <c r="H225" s="2534">
        <f t="shared" si="30"/>
        <v>100</v>
      </c>
      <c r="L225" s="2601"/>
      <c r="M225" s="2601"/>
    </row>
    <row r="226" spans="1:13" s="427" customFormat="1" ht="18" x14ac:dyDescent="0.25">
      <c r="A226" s="3074">
        <v>3143</v>
      </c>
      <c r="B226" s="2532"/>
      <c r="C226" s="1001" t="s">
        <v>1131</v>
      </c>
      <c r="D226" s="2588" t="s">
        <v>18</v>
      </c>
      <c r="E226" s="312"/>
      <c r="F226" s="312">
        <v>221023</v>
      </c>
      <c r="G226" s="312">
        <v>221005</v>
      </c>
      <c r="H226" s="2534">
        <f t="shared" si="30"/>
        <v>99.991856051180193</v>
      </c>
      <c r="L226" s="2601"/>
      <c r="M226" s="2601"/>
    </row>
    <row r="227" spans="1:13" s="427" customFormat="1" ht="18" x14ac:dyDescent="0.25">
      <c r="A227" s="3074">
        <v>3231</v>
      </c>
      <c r="B227" s="2532"/>
      <c r="C227" s="1001" t="s">
        <v>1131</v>
      </c>
      <c r="D227" s="2588" t="s">
        <v>18</v>
      </c>
      <c r="E227" s="312"/>
      <c r="F227" s="312">
        <v>85028</v>
      </c>
      <c r="G227" s="312">
        <v>85028</v>
      </c>
      <c r="H227" s="2534">
        <f t="shared" si="30"/>
        <v>100</v>
      </c>
      <c r="L227" s="2601"/>
      <c r="M227" s="2601"/>
    </row>
    <row r="228" spans="1:13" s="427" customFormat="1" ht="18" x14ac:dyDescent="0.25">
      <c r="A228" s="3074">
        <v>3233</v>
      </c>
      <c r="B228" s="2532"/>
      <c r="C228" s="1001" t="s">
        <v>1131</v>
      </c>
      <c r="D228" s="2588" t="s">
        <v>18</v>
      </c>
      <c r="E228" s="312"/>
      <c r="F228" s="312">
        <v>40616</v>
      </c>
      <c r="G228" s="312">
        <v>40616</v>
      </c>
      <c r="H228" s="2534">
        <f t="shared" si="30"/>
        <v>100</v>
      </c>
      <c r="L228" s="2601"/>
      <c r="M228" s="2601"/>
    </row>
    <row r="229" spans="1:13" s="427" customFormat="1" ht="14.25" customHeight="1" x14ac:dyDescent="0.25">
      <c r="A229" s="3074">
        <v>3113</v>
      </c>
      <c r="B229" s="2532"/>
      <c r="C229" s="1001" t="s">
        <v>1179</v>
      </c>
      <c r="D229" s="2590" t="s">
        <v>1180</v>
      </c>
      <c r="E229" s="312"/>
      <c r="F229" s="1019">
        <v>10</v>
      </c>
      <c r="G229" s="1019">
        <v>10</v>
      </c>
      <c r="H229" s="2535">
        <f t="shared" si="30"/>
        <v>100</v>
      </c>
      <c r="L229" s="2601">
        <v>10202</v>
      </c>
      <c r="M229" s="2601">
        <v>10202</v>
      </c>
    </row>
    <row r="230" spans="1:13" s="427" customFormat="1" ht="29.25" x14ac:dyDescent="0.25">
      <c r="A230" s="3075">
        <v>3111</v>
      </c>
      <c r="B230" s="2532"/>
      <c r="C230" s="643" t="s">
        <v>1148</v>
      </c>
      <c r="D230" s="3070" t="s">
        <v>1086</v>
      </c>
      <c r="E230" s="312"/>
      <c r="F230" s="1019">
        <v>719</v>
      </c>
      <c r="G230" s="1019">
        <v>719</v>
      </c>
      <c r="H230" s="2535">
        <f t="shared" si="30"/>
        <v>100</v>
      </c>
      <c r="L230" s="2603">
        <v>7103249.71</v>
      </c>
      <c r="M230" s="2603">
        <v>7103249.71</v>
      </c>
    </row>
    <row r="231" spans="1:13" s="427" customFormat="1" ht="29.25" x14ac:dyDescent="0.25">
      <c r="A231" s="3075">
        <v>3113</v>
      </c>
      <c r="B231" s="2532"/>
      <c r="C231" s="643" t="s">
        <v>1148</v>
      </c>
      <c r="D231" s="3070" t="s">
        <v>1086</v>
      </c>
      <c r="E231" s="312"/>
      <c r="F231" s="1019">
        <v>5162</v>
      </c>
      <c r="G231" s="1019">
        <v>5162</v>
      </c>
      <c r="H231" s="2535">
        <f t="shared" si="30"/>
        <v>100</v>
      </c>
      <c r="L231" s="2603"/>
      <c r="M231" s="2603"/>
    </row>
    <row r="232" spans="1:13" s="427" customFormat="1" ht="30" thickBot="1" x14ac:dyDescent="0.3">
      <c r="A232" s="3075">
        <v>3117</v>
      </c>
      <c r="B232" s="2532"/>
      <c r="C232" s="643" t="s">
        <v>1148</v>
      </c>
      <c r="D232" s="3070" t="s">
        <v>1086</v>
      </c>
      <c r="E232" s="312"/>
      <c r="F232" s="1019">
        <v>1222</v>
      </c>
      <c r="G232" s="1019">
        <v>1222</v>
      </c>
      <c r="H232" s="2535">
        <f t="shared" si="30"/>
        <v>100</v>
      </c>
      <c r="L232" s="2603"/>
      <c r="M232" s="2603"/>
    </row>
    <row r="233" spans="1:13" s="427" customFormat="1" ht="19.5" thickTop="1" thickBot="1" x14ac:dyDescent="0.3">
      <c r="A233" s="2536" t="s">
        <v>1371</v>
      </c>
      <c r="B233" s="2537"/>
      <c r="C233" s="2538"/>
      <c r="D233" s="2537"/>
      <c r="E233" s="2539">
        <v>0</v>
      </c>
      <c r="F233" s="2540">
        <f>F192+F199</f>
        <v>3470118</v>
      </c>
      <c r="G233" s="2540">
        <f>G192+G199</f>
        <v>3470090</v>
      </c>
      <c r="H233" s="2541">
        <f t="shared" si="30"/>
        <v>99.99919311101236</v>
      </c>
      <c r="K233" s="520">
        <f>K199+K192</f>
        <v>0</v>
      </c>
      <c r="L233" s="520">
        <f>L199+L192</f>
        <v>3470117994.23</v>
      </c>
      <c r="M233" s="520">
        <f>M199+M192</f>
        <v>3470089549.8000002</v>
      </c>
    </row>
    <row r="234" spans="1:13" s="427" customFormat="1" ht="14.25" customHeight="1" thickTop="1" x14ac:dyDescent="0.25">
      <c r="A234" s="2375"/>
      <c r="B234" s="2376"/>
      <c r="C234" s="2377"/>
      <c r="D234" s="2376"/>
      <c r="E234" s="2378"/>
      <c r="F234" s="2379"/>
      <c r="G234" s="2379"/>
      <c r="H234" s="2380"/>
    </row>
    <row r="235" spans="1:13" s="427" customFormat="1" ht="14.25" customHeight="1" x14ac:dyDescent="0.25">
      <c r="A235" s="2375"/>
      <c r="B235" s="2376"/>
      <c r="C235" s="2377"/>
      <c r="D235" s="2376"/>
      <c r="E235" s="2378"/>
      <c r="F235" s="2379"/>
      <c r="G235" s="2379"/>
      <c r="H235" s="2380"/>
    </row>
    <row r="236" spans="1:13" s="427" customFormat="1" ht="15.75" x14ac:dyDescent="0.2">
      <c r="A236" s="3137" t="s">
        <v>1450</v>
      </c>
      <c r="B236" s="3137"/>
      <c r="C236" s="3137"/>
      <c r="D236" s="3137"/>
      <c r="E236" s="3137"/>
      <c r="F236" s="3137"/>
      <c r="G236" s="3137"/>
      <c r="H236" s="3137"/>
    </row>
    <row r="237" spans="1:13" s="427" customFormat="1" ht="12.75" x14ac:dyDescent="0.2">
      <c r="A237" s="3136" t="s">
        <v>1462</v>
      </c>
      <c r="B237" s="3136"/>
      <c r="C237" s="3136"/>
      <c r="D237" s="3136"/>
      <c r="E237" s="3136"/>
      <c r="F237" s="3136"/>
      <c r="G237" s="3136"/>
      <c r="H237" s="3136"/>
    </row>
    <row r="238" spans="1:13" s="749" customFormat="1" ht="12" customHeight="1" thickBot="1" x14ac:dyDescent="0.3">
      <c r="A238" s="33"/>
      <c r="B238" s="580"/>
      <c r="C238" s="581"/>
      <c r="D238" s="373"/>
      <c r="E238" s="374"/>
      <c r="F238" s="570"/>
      <c r="G238" s="374"/>
      <c r="H238" s="1701" t="s">
        <v>122</v>
      </c>
      <c r="J238" s="493"/>
      <c r="K238" s="493"/>
      <c r="L238" s="493"/>
    </row>
    <row r="239" spans="1:13" s="749" customFormat="1" ht="19.5" thickTop="1" thickBot="1" x14ac:dyDescent="0.3">
      <c r="A239" s="582" t="s">
        <v>123</v>
      </c>
      <c r="B239" s="583" t="s">
        <v>124</v>
      </c>
      <c r="C239" s="585" t="s">
        <v>474</v>
      </c>
      <c r="D239" s="650" t="s">
        <v>125</v>
      </c>
      <c r="E239" s="650" t="s">
        <v>416</v>
      </c>
      <c r="F239" s="650" t="s">
        <v>417</v>
      </c>
      <c r="G239" s="650" t="s">
        <v>589</v>
      </c>
      <c r="H239" s="586" t="s">
        <v>590</v>
      </c>
      <c r="J239" s="493"/>
      <c r="K239" s="493"/>
      <c r="L239" s="493"/>
    </row>
    <row r="240" spans="1:13" s="749" customFormat="1" ht="19.5" thickTop="1" thickBot="1" x14ac:dyDescent="0.3">
      <c r="A240" s="521">
        <v>1</v>
      </c>
      <c r="B240" s="522">
        <v>2</v>
      </c>
      <c r="C240" s="522">
        <v>3</v>
      </c>
      <c r="D240" s="522">
        <v>4</v>
      </c>
      <c r="E240" s="522">
        <v>5</v>
      </c>
      <c r="F240" s="508">
        <v>6</v>
      </c>
      <c r="G240" s="508">
        <v>7</v>
      </c>
      <c r="H240" s="587" t="s">
        <v>44</v>
      </c>
      <c r="J240" s="493"/>
      <c r="K240" s="493"/>
      <c r="L240" s="493"/>
    </row>
    <row r="241" spans="1:13" s="749" customFormat="1" ht="18.75" thickTop="1" x14ac:dyDescent="0.25">
      <c r="A241" s="2578">
        <v>3125</v>
      </c>
      <c r="B241" s="2579">
        <v>5213</v>
      </c>
      <c r="C241" s="2520" t="s">
        <v>1392</v>
      </c>
      <c r="D241" s="2571" t="s">
        <v>1563</v>
      </c>
      <c r="E241" s="363"/>
      <c r="F241" s="363">
        <v>300</v>
      </c>
      <c r="G241" s="363">
        <v>300</v>
      </c>
      <c r="H241" s="1756">
        <f>(G241/F241)*100</f>
        <v>100</v>
      </c>
      <c r="J241" s="493"/>
      <c r="K241" s="493"/>
      <c r="L241" s="2601">
        <v>300000</v>
      </c>
      <c r="M241" s="2601">
        <v>300000</v>
      </c>
    </row>
    <row r="242" spans="1:13" s="749" customFormat="1" ht="18" x14ac:dyDescent="0.25">
      <c r="A242" s="2580">
        <v>3299</v>
      </c>
      <c r="B242" s="2581">
        <v>5221</v>
      </c>
      <c r="C242" s="2518" t="s">
        <v>1392</v>
      </c>
      <c r="D242" s="2571" t="s">
        <v>1565</v>
      </c>
      <c r="E242" s="431"/>
      <c r="F242" s="431">
        <v>1200</v>
      </c>
      <c r="G242" s="431">
        <v>1200</v>
      </c>
      <c r="H242" s="1788">
        <f t="shared" ref="H242" si="31">(G242/F242)*100</f>
        <v>100</v>
      </c>
      <c r="J242" s="493"/>
      <c r="K242" s="493"/>
      <c r="L242" s="2601">
        <v>1200000</v>
      </c>
      <c r="M242" s="2601">
        <v>1200000</v>
      </c>
    </row>
    <row r="243" spans="1:13" s="749" customFormat="1" ht="18" x14ac:dyDescent="0.25">
      <c r="A243" s="2580">
        <v>3299</v>
      </c>
      <c r="B243" s="2581">
        <v>5222</v>
      </c>
      <c r="C243" s="2518" t="s">
        <v>1392</v>
      </c>
      <c r="D243" s="2572" t="s">
        <v>1015</v>
      </c>
      <c r="E243" s="431"/>
      <c r="F243" s="311">
        <v>70</v>
      </c>
      <c r="G243" s="311">
        <v>50</v>
      </c>
      <c r="H243" s="1787">
        <f t="shared" ref="H243:H256" si="32">(G243/F243)*100</f>
        <v>71.428571428571431</v>
      </c>
      <c r="J243" s="493"/>
      <c r="K243" s="493"/>
      <c r="L243" s="2601">
        <v>70000</v>
      </c>
      <c r="M243" s="2601">
        <v>50000</v>
      </c>
    </row>
    <row r="244" spans="1:13" s="749" customFormat="1" ht="18" x14ac:dyDescent="0.25">
      <c r="A244" s="2580">
        <v>3299</v>
      </c>
      <c r="B244" s="2581">
        <v>5229</v>
      </c>
      <c r="C244" s="2518" t="s">
        <v>1392</v>
      </c>
      <c r="D244" s="2571" t="s">
        <v>2001</v>
      </c>
      <c r="E244" s="431"/>
      <c r="F244" s="311">
        <v>400</v>
      </c>
      <c r="G244" s="311">
        <v>400</v>
      </c>
      <c r="H244" s="1787">
        <f t="shared" si="32"/>
        <v>100</v>
      </c>
      <c r="J244" s="493"/>
      <c r="K244" s="493"/>
      <c r="L244" s="2601">
        <v>400000</v>
      </c>
      <c r="M244" s="2601">
        <v>400000</v>
      </c>
    </row>
    <row r="245" spans="1:13" s="749" customFormat="1" ht="18" x14ac:dyDescent="0.25">
      <c r="A245" s="2580">
        <v>3299</v>
      </c>
      <c r="B245" s="2581">
        <v>5493</v>
      </c>
      <c r="C245" s="2518" t="s">
        <v>1392</v>
      </c>
      <c r="D245" s="2573" t="s">
        <v>2011</v>
      </c>
      <c r="E245" s="431"/>
      <c r="F245" s="311">
        <v>100</v>
      </c>
      <c r="G245" s="311">
        <v>100</v>
      </c>
      <c r="H245" s="1787">
        <f t="shared" si="32"/>
        <v>100</v>
      </c>
      <c r="J245" s="493"/>
      <c r="K245" s="493"/>
      <c r="L245" s="2601">
        <v>100000</v>
      </c>
      <c r="M245" s="2601">
        <v>100000</v>
      </c>
    </row>
    <row r="246" spans="1:13" s="749" customFormat="1" ht="18" x14ac:dyDescent="0.25">
      <c r="A246" s="2580">
        <v>3311</v>
      </c>
      <c r="B246" s="2581">
        <v>5213</v>
      </c>
      <c r="C246" s="2518" t="s">
        <v>1392</v>
      </c>
      <c r="D246" s="2571" t="s">
        <v>1563</v>
      </c>
      <c r="E246" s="431"/>
      <c r="F246" s="311">
        <v>278</v>
      </c>
      <c r="G246" s="311">
        <v>278</v>
      </c>
      <c r="H246" s="1787">
        <f t="shared" si="32"/>
        <v>100</v>
      </c>
      <c r="J246" s="493"/>
      <c r="K246" s="493"/>
      <c r="L246" s="2601">
        <v>278000</v>
      </c>
      <c r="M246" s="2601">
        <v>278000</v>
      </c>
    </row>
    <row r="247" spans="1:13" s="749" customFormat="1" ht="18" x14ac:dyDescent="0.25">
      <c r="A247" s="2580">
        <v>3311</v>
      </c>
      <c r="B247" s="2581">
        <v>5321</v>
      </c>
      <c r="C247" s="2518" t="s">
        <v>1392</v>
      </c>
      <c r="D247" s="2574" t="s">
        <v>759</v>
      </c>
      <c r="E247" s="431"/>
      <c r="F247" s="311">
        <v>1064</v>
      </c>
      <c r="G247" s="311">
        <v>1064</v>
      </c>
      <c r="H247" s="1787">
        <f t="shared" si="32"/>
        <v>100</v>
      </c>
      <c r="J247" s="493"/>
      <c r="K247" s="493"/>
      <c r="L247" s="2601">
        <v>1064000</v>
      </c>
      <c r="M247" s="2601">
        <v>1064000</v>
      </c>
    </row>
    <row r="248" spans="1:13" s="749" customFormat="1" ht="18" x14ac:dyDescent="0.25">
      <c r="A248" s="2580">
        <v>3312</v>
      </c>
      <c r="B248" s="2581">
        <v>5212</v>
      </c>
      <c r="C248" s="2518" t="s">
        <v>1392</v>
      </c>
      <c r="D248" s="2574" t="s">
        <v>1562</v>
      </c>
      <c r="E248" s="431"/>
      <c r="F248" s="311">
        <v>135</v>
      </c>
      <c r="G248" s="311">
        <v>135</v>
      </c>
      <c r="H248" s="1787">
        <f t="shared" si="32"/>
        <v>100</v>
      </c>
      <c r="J248" s="493"/>
      <c r="K248" s="493"/>
      <c r="L248" s="2601">
        <v>135000</v>
      </c>
      <c r="M248" s="2601">
        <v>135000</v>
      </c>
    </row>
    <row r="249" spans="1:13" s="749" customFormat="1" ht="18" x14ac:dyDescent="0.25">
      <c r="A249" s="2580">
        <v>3312</v>
      </c>
      <c r="B249" s="2581">
        <v>5213</v>
      </c>
      <c r="C249" s="2518" t="s">
        <v>1392</v>
      </c>
      <c r="D249" s="2571" t="s">
        <v>1563</v>
      </c>
      <c r="E249" s="431"/>
      <c r="F249" s="311">
        <v>100</v>
      </c>
      <c r="G249" s="311">
        <v>0</v>
      </c>
      <c r="H249" s="1787">
        <f t="shared" si="32"/>
        <v>0</v>
      </c>
      <c r="J249" s="493"/>
      <c r="K249" s="493"/>
      <c r="L249" s="2601">
        <v>100000</v>
      </c>
      <c r="M249" s="2601">
        <v>0</v>
      </c>
    </row>
    <row r="250" spans="1:13" s="749" customFormat="1" ht="18" x14ac:dyDescent="0.25">
      <c r="A250" s="2580">
        <v>3312</v>
      </c>
      <c r="B250" s="2581">
        <v>5222</v>
      </c>
      <c r="C250" s="2518" t="s">
        <v>1392</v>
      </c>
      <c r="D250" s="2572" t="s">
        <v>1015</v>
      </c>
      <c r="E250" s="431"/>
      <c r="F250" s="311">
        <v>1440</v>
      </c>
      <c r="G250" s="311">
        <v>1440</v>
      </c>
      <c r="H250" s="1787">
        <f t="shared" si="32"/>
        <v>100</v>
      </c>
      <c r="J250" s="493"/>
      <c r="K250" s="493"/>
      <c r="L250" s="2601">
        <v>1440000</v>
      </c>
      <c r="M250" s="2601">
        <v>1440000</v>
      </c>
    </row>
    <row r="251" spans="1:13" s="749" customFormat="1" ht="18" x14ac:dyDescent="0.25">
      <c r="A251" s="2580">
        <v>3312</v>
      </c>
      <c r="B251" s="2581">
        <v>5321</v>
      </c>
      <c r="C251" s="2518" t="s">
        <v>1392</v>
      </c>
      <c r="D251" s="2574" t="s">
        <v>759</v>
      </c>
      <c r="E251" s="431"/>
      <c r="F251" s="311">
        <v>1048</v>
      </c>
      <c r="G251" s="311">
        <v>1048</v>
      </c>
      <c r="H251" s="1787">
        <f t="shared" si="32"/>
        <v>100</v>
      </c>
      <c r="J251" s="493"/>
      <c r="K251" s="493"/>
      <c r="L251" s="2601">
        <v>1048000</v>
      </c>
      <c r="M251" s="2601">
        <v>1048000</v>
      </c>
    </row>
    <row r="252" spans="1:13" s="749" customFormat="1" ht="18" x14ac:dyDescent="0.25">
      <c r="A252" s="2580">
        <v>3313</v>
      </c>
      <c r="B252" s="2581">
        <v>5213</v>
      </c>
      <c r="C252" s="2518" t="s">
        <v>1392</v>
      </c>
      <c r="D252" s="2571" t="s">
        <v>1563</v>
      </c>
      <c r="E252" s="431"/>
      <c r="F252" s="311">
        <v>25</v>
      </c>
      <c r="G252" s="311">
        <v>25</v>
      </c>
      <c r="H252" s="1787">
        <f t="shared" si="32"/>
        <v>100</v>
      </c>
      <c r="J252" s="493"/>
      <c r="K252" s="493"/>
      <c r="L252" s="2601">
        <v>25000</v>
      </c>
      <c r="M252" s="2601">
        <v>25000</v>
      </c>
    </row>
    <row r="253" spans="1:13" s="749" customFormat="1" ht="18" x14ac:dyDescent="0.25">
      <c r="A253" s="2580">
        <v>3314</v>
      </c>
      <c r="B253" s="2581">
        <v>5321</v>
      </c>
      <c r="C253" s="2518" t="s">
        <v>1392</v>
      </c>
      <c r="D253" s="2574" t="s">
        <v>759</v>
      </c>
      <c r="E253" s="431"/>
      <c r="F253" s="311">
        <v>8130</v>
      </c>
      <c r="G253" s="311">
        <v>8130</v>
      </c>
      <c r="H253" s="1787">
        <f t="shared" si="32"/>
        <v>100</v>
      </c>
      <c r="J253" s="493"/>
      <c r="K253" s="493"/>
      <c r="L253" s="2601">
        <v>8130000</v>
      </c>
      <c r="M253" s="2601">
        <v>8130000</v>
      </c>
    </row>
    <row r="254" spans="1:13" s="749" customFormat="1" ht="18" x14ac:dyDescent="0.25">
      <c r="A254" s="2580">
        <v>3315</v>
      </c>
      <c r="B254" s="2581">
        <v>5222</v>
      </c>
      <c r="C254" s="2518" t="s">
        <v>1392</v>
      </c>
      <c r="D254" s="2572" t="s">
        <v>1015</v>
      </c>
      <c r="E254" s="431"/>
      <c r="F254" s="311">
        <v>25</v>
      </c>
      <c r="G254" s="311">
        <v>25</v>
      </c>
      <c r="H254" s="1787">
        <f t="shared" si="32"/>
        <v>100</v>
      </c>
      <c r="J254" s="493"/>
      <c r="K254" s="493"/>
      <c r="L254" s="2601">
        <v>25000</v>
      </c>
      <c r="M254" s="2601">
        <v>25000</v>
      </c>
    </row>
    <row r="255" spans="1:13" s="749" customFormat="1" ht="18" x14ac:dyDescent="0.25">
      <c r="A255" s="2580">
        <v>3315</v>
      </c>
      <c r="B255" s="2581">
        <v>5339</v>
      </c>
      <c r="C255" s="2518" t="s">
        <v>1392</v>
      </c>
      <c r="D255" s="1217" t="s">
        <v>1544</v>
      </c>
      <c r="E255" s="431"/>
      <c r="F255" s="311">
        <v>21000</v>
      </c>
      <c r="G255" s="311">
        <v>21000</v>
      </c>
      <c r="H255" s="1787">
        <f t="shared" si="32"/>
        <v>100</v>
      </c>
      <c r="J255" s="493"/>
      <c r="K255" s="493"/>
      <c r="L255" s="2601">
        <v>21000000</v>
      </c>
      <c r="M255" s="2601">
        <v>21000000</v>
      </c>
    </row>
    <row r="256" spans="1:13" s="749" customFormat="1" ht="18" x14ac:dyDescent="0.25">
      <c r="A256" s="2580">
        <v>3315</v>
      </c>
      <c r="B256" s="2581">
        <v>6322</v>
      </c>
      <c r="C256" s="2518" t="s">
        <v>1392</v>
      </c>
      <c r="D256" s="372" t="s">
        <v>50</v>
      </c>
      <c r="E256" s="311"/>
      <c r="F256" s="311">
        <v>1700</v>
      </c>
      <c r="G256" s="311">
        <v>1700</v>
      </c>
      <c r="H256" s="1787">
        <f t="shared" si="32"/>
        <v>100</v>
      </c>
      <c r="J256" s="493"/>
      <c r="K256" s="493"/>
      <c r="L256" s="2601">
        <v>1700000</v>
      </c>
      <c r="M256" s="2601">
        <v>1700000</v>
      </c>
    </row>
    <row r="257" spans="1:13" s="749" customFormat="1" ht="18" x14ac:dyDescent="0.25">
      <c r="A257" s="2580">
        <v>3316</v>
      </c>
      <c r="B257" s="2581">
        <v>5212</v>
      </c>
      <c r="C257" s="2518" t="s">
        <v>1392</v>
      </c>
      <c r="D257" s="656" t="s">
        <v>1562</v>
      </c>
      <c r="E257" s="431"/>
      <c r="F257" s="311">
        <v>380</v>
      </c>
      <c r="G257" s="311">
        <v>380</v>
      </c>
      <c r="H257" s="1787">
        <f t="shared" ref="H257:H262" si="33">(G257/F257)*100</f>
        <v>100</v>
      </c>
      <c r="J257" s="493"/>
      <c r="K257" s="493"/>
      <c r="L257" s="2601">
        <v>380000</v>
      </c>
      <c r="M257" s="2601">
        <v>380000</v>
      </c>
    </row>
    <row r="258" spans="1:13" s="749" customFormat="1" ht="18" x14ac:dyDescent="0.25">
      <c r="A258" s="2580">
        <v>3316</v>
      </c>
      <c r="B258" s="2581">
        <v>5321</v>
      </c>
      <c r="C258" s="2518" t="s">
        <v>1392</v>
      </c>
      <c r="D258" s="656" t="s">
        <v>759</v>
      </c>
      <c r="E258" s="431"/>
      <c r="F258" s="311">
        <v>100</v>
      </c>
      <c r="G258" s="311">
        <v>100</v>
      </c>
      <c r="H258" s="1787">
        <f t="shared" si="33"/>
        <v>100</v>
      </c>
      <c r="J258" s="493"/>
      <c r="K258" s="493"/>
      <c r="L258" s="2601">
        <v>100000</v>
      </c>
      <c r="M258" s="2601">
        <v>100000</v>
      </c>
    </row>
    <row r="259" spans="1:13" s="749" customFormat="1" ht="18" x14ac:dyDescent="0.25">
      <c r="A259" s="2580">
        <v>3316</v>
      </c>
      <c r="B259" s="2581">
        <v>5493</v>
      </c>
      <c r="C259" s="2518" t="s">
        <v>1392</v>
      </c>
      <c r="D259" s="2573" t="s">
        <v>2011</v>
      </c>
      <c r="E259" s="431"/>
      <c r="F259" s="311">
        <v>145</v>
      </c>
      <c r="G259" s="311">
        <v>145</v>
      </c>
      <c r="H259" s="1787">
        <f t="shared" si="33"/>
        <v>100</v>
      </c>
      <c r="J259" s="493"/>
      <c r="K259" s="493"/>
      <c r="L259" s="2601">
        <v>145000</v>
      </c>
      <c r="M259" s="2601">
        <v>145000</v>
      </c>
    </row>
    <row r="260" spans="1:13" s="749" customFormat="1" ht="18" x14ac:dyDescent="0.25">
      <c r="A260" s="2580">
        <v>3317</v>
      </c>
      <c r="B260" s="2581">
        <v>5212</v>
      </c>
      <c r="C260" s="2518" t="s">
        <v>1392</v>
      </c>
      <c r="D260" s="656" t="s">
        <v>1562</v>
      </c>
      <c r="E260" s="431"/>
      <c r="F260" s="311">
        <v>10</v>
      </c>
      <c r="G260" s="311">
        <v>10</v>
      </c>
      <c r="H260" s="1787">
        <f t="shared" si="33"/>
        <v>100</v>
      </c>
      <c r="J260" s="493"/>
      <c r="K260" s="493"/>
      <c r="L260" s="2601">
        <v>10000</v>
      </c>
      <c r="M260" s="2601">
        <v>10000</v>
      </c>
    </row>
    <row r="261" spans="1:13" s="749" customFormat="1" ht="18" x14ac:dyDescent="0.25">
      <c r="A261" s="2580">
        <v>3317</v>
      </c>
      <c r="B261" s="2581">
        <v>5493</v>
      </c>
      <c r="C261" s="2518" t="s">
        <v>1392</v>
      </c>
      <c r="D261" s="2573" t="s">
        <v>2011</v>
      </c>
      <c r="E261" s="431"/>
      <c r="F261" s="311">
        <v>10</v>
      </c>
      <c r="G261" s="311">
        <v>10</v>
      </c>
      <c r="H261" s="1787">
        <f t="shared" si="33"/>
        <v>100</v>
      </c>
      <c r="J261" s="493"/>
      <c r="K261" s="493"/>
      <c r="L261" s="2601">
        <v>10000</v>
      </c>
      <c r="M261" s="2601">
        <v>10000</v>
      </c>
    </row>
    <row r="262" spans="1:13" s="749" customFormat="1" ht="18" x14ac:dyDescent="0.25">
      <c r="A262" s="2580">
        <v>3319</v>
      </c>
      <c r="B262" s="2581">
        <v>5212</v>
      </c>
      <c r="C262" s="2518" t="s">
        <v>1392</v>
      </c>
      <c r="D262" s="656" t="s">
        <v>1562</v>
      </c>
      <c r="E262" s="431"/>
      <c r="F262" s="311">
        <v>30</v>
      </c>
      <c r="G262" s="311">
        <v>30</v>
      </c>
      <c r="H262" s="1787">
        <f t="shared" si="33"/>
        <v>100</v>
      </c>
      <c r="J262" s="493"/>
      <c r="K262" s="493"/>
      <c r="L262" s="2601">
        <v>30000</v>
      </c>
      <c r="M262" s="2601">
        <v>30000</v>
      </c>
    </row>
    <row r="263" spans="1:13" s="749" customFormat="1" ht="18" x14ac:dyDescent="0.25">
      <c r="A263" s="2580">
        <v>3319</v>
      </c>
      <c r="B263" s="2581">
        <v>5213</v>
      </c>
      <c r="C263" s="2518" t="s">
        <v>1392</v>
      </c>
      <c r="D263" s="2571" t="s">
        <v>1563</v>
      </c>
      <c r="E263" s="431"/>
      <c r="F263" s="311">
        <v>50</v>
      </c>
      <c r="G263" s="311">
        <v>50</v>
      </c>
      <c r="H263" s="1787">
        <f t="shared" ref="H263" si="34">(G263/F263)*100</f>
        <v>100</v>
      </c>
      <c r="J263" s="493"/>
      <c r="K263" s="493"/>
      <c r="L263" s="2601">
        <v>50000</v>
      </c>
      <c r="M263" s="2601">
        <v>50000</v>
      </c>
    </row>
    <row r="264" spans="1:13" s="749" customFormat="1" ht="18" x14ac:dyDescent="0.25">
      <c r="A264" s="2580">
        <v>3319</v>
      </c>
      <c r="B264" s="2581">
        <v>5222</v>
      </c>
      <c r="C264" s="2518" t="s">
        <v>1392</v>
      </c>
      <c r="D264" s="2572" t="s">
        <v>1015</v>
      </c>
      <c r="E264" s="312"/>
      <c r="F264" s="311">
        <v>541</v>
      </c>
      <c r="G264" s="311">
        <v>541</v>
      </c>
      <c r="H264" s="1787">
        <f>(G264/F264)*100</f>
        <v>100</v>
      </c>
      <c r="J264" s="493"/>
      <c r="K264" s="493"/>
      <c r="L264" s="2601">
        <v>541000</v>
      </c>
      <c r="M264" s="2601">
        <v>541000</v>
      </c>
    </row>
    <row r="265" spans="1:13" s="749" customFormat="1" ht="18" x14ac:dyDescent="0.25">
      <c r="A265" s="2580">
        <v>3319</v>
      </c>
      <c r="B265" s="2581">
        <v>5223</v>
      </c>
      <c r="C265" s="2518" t="s">
        <v>1392</v>
      </c>
      <c r="D265" s="1200" t="s">
        <v>1564</v>
      </c>
      <c r="E265" s="312"/>
      <c r="F265" s="311">
        <v>70</v>
      </c>
      <c r="G265" s="311">
        <v>70</v>
      </c>
      <c r="H265" s="1787">
        <f t="shared" ref="H265" si="35">(G265/F265)*100</f>
        <v>100</v>
      </c>
      <c r="J265" s="493"/>
      <c r="K265" s="493"/>
      <c r="L265" s="2601">
        <v>70000</v>
      </c>
      <c r="M265" s="2601">
        <v>70000</v>
      </c>
    </row>
    <row r="266" spans="1:13" s="749" customFormat="1" ht="18" x14ac:dyDescent="0.25">
      <c r="A266" s="2580">
        <v>3319</v>
      </c>
      <c r="B266" s="2581">
        <v>5321</v>
      </c>
      <c r="C266" s="2518" t="s">
        <v>1392</v>
      </c>
      <c r="D266" s="656" t="s">
        <v>759</v>
      </c>
      <c r="E266" s="312"/>
      <c r="F266" s="311">
        <v>545</v>
      </c>
      <c r="G266" s="311">
        <v>545</v>
      </c>
      <c r="H266" s="1787">
        <f t="shared" ref="H266" si="36">(G266/F266)*100</f>
        <v>100</v>
      </c>
      <c r="J266" s="493"/>
      <c r="K266" s="493"/>
      <c r="L266" s="2601">
        <v>545000</v>
      </c>
      <c r="M266" s="2601">
        <v>545000</v>
      </c>
    </row>
    <row r="267" spans="1:13" s="749" customFormat="1" ht="18" x14ac:dyDescent="0.25">
      <c r="A267" s="2580">
        <v>3319</v>
      </c>
      <c r="B267" s="2581">
        <v>5332</v>
      </c>
      <c r="C267" s="2518" t="s">
        <v>1392</v>
      </c>
      <c r="D267" s="2576" t="s">
        <v>1419</v>
      </c>
      <c r="E267" s="312"/>
      <c r="F267" s="311">
        <v>1020</v>
      </c>
      <c r="G267" s="311">
        <v>1020</v>
      </c>
      <c r="H267" s="1787">
        <f t="shared" ref="H267:H270" si="37">(G267/F267)*100</f>
        <v>100</v>
      </c>
      <c r="J267" s="493"/>
      <c r="K267" s="493"/>
      <c r="L267" s="2601">
        <v>1020000</v>
      </c>
      <c r="M267" s="2601">
        <v>1020000</v>
      </c>
    </row>
    <row r="268" spans="1:13" s="749" customFormat="1" ht="18" x14ac:dyDescent="0.25">
      <c r="A268" s="2580">
        <v>3319</v>
      </c>
      <c r="B268" s="2581">
        <v>5339</v>
      </c>
      <c r="C268" s="2518" t="s">
        <v>1392</v>
      </c>
      <c r="D268" s="1217" t="s">
        <v>1544</v>
      </c>
      <c r="E268" s="312"/>
      <c r="F268" s="311">
        <v>500</v>
      </c>
      <c r="G268" s="311">
        <v>500</v>
      </c>
      <c r="H268" s="1787">
        <f t="shared" si="37"/>
        <v>100</v>
      </c>
      <c r="J268" s="493"/>
      <c r="K268" s="493"/>
      <c r="L268" s="2601">
        <v>500000</v>
      </c>
      <c r="M268" s="2601">
        <v>500000</v>
      </c>
    </row>
    <row r="269" spans="1:13" s="749" customFormat="1" ht="18" x14ac:dyDescent="0.25">
      <c r="A269" s="2580">
        <v>3329</v>
      </c>
      <c r="B269" s="2581">
        <v>6322</v>
      </c>
      <c r="C269" s="2518" t="s">
        <v>1392</v>
      </c>
      <c r="D269" s="372" t="s">
        <v>2012</v>
      </c>
      <c r="E269" s="312"/>
      <c r="F269" s="311">
        <v>300</v>
      </c>
      <c r="G269" s="311">
        <v>300</v>
      </c>
      <c r="H269" s="1787">
        <f t="shared" si="37"/>
        <v>100</v>
      </c>
      <c r="J269" s="493"/>
      <c r="K269" s="493"/>
      <c r="L269" s="2601">
        <v>300000</v>
      </c>
      <c r="M269" s="2601">
        <v>300000</v>
      </c>
    </row>
    <row r="270" spans="1:13" s="749" customFormat="1" ht="18" x14ac:dyDescent="0.25">
      <c r="A270" s="2580">
        <v>3399</v>
      </c>
      <c r="B270" s="2581">
        <v>6322</v>
      </c>
      <c r="C270" s="2518" t="s">
        <v>1392</v>
      </c>
      <c r="D270" s="372" t="s">
        <v>2012</v>
      </c>
      <c r="E270" s="312"/>
      <c r="F270" s="311">
        <v>200</v>
      </c>
      <c r="G270" s="311">
        <v>200</v>
      </c>
      <c r="H270" s="1787">
        <f t="shared" si="37"/>
        <v>100</v>
      </c>
      <c r="J270" s="493"/>
      <c r="K270" s="493"/>
      <c r="L270" s="2601">
        <v>200000</v>
      </c>
      <c r="M270" s="2601">
        <v>200000</v>
      </c>
    </row>
    <row r="271" spans="1:13" s="749" customFormat="1" ht="18" x14ac:dyDescent="0.25">
      <c r="A271" s="2580">
        <v>3419</v>
      </c>
      <c r="B271" s="2581">
        <v>5212</v>
      </c>
      <c r="C271" s="2518" t="s">
        <v>1392</v>
      </c>
      <c r="D271" s="656" t="s">
        <v>1562</v>
      </c>
      <c r="E271" s="312"/>
      <c r="F271" s="311">
        <v>195</v>
      </c>
      <c r="G271" s="311">
        <v>195</v>
      </c>
      <c r="H271" s="1787">
        <f>(G271/F271)*100</f>
        <v>100</v>
      </c>
      <c r="J271" s="493"/>
      <c r="K271" s="493"/>
      <c r="L271" s="2601">
        <v>195000</v>
      </c>
      <c r="M271" s="2601">
        <v>195000</v>
      </c>
    </row>
    <row r="272" spans="1:13" s="749" customFormat="1" ht="18" x14ac:dyDescent="0.25">
      <c r="A272" s="2580">
        <v>3419</v>
      </c>
      <c r="B272" s="2581">
        <v>5213</v>
      </c>
      <c r="C272" s="2518" t="s">
        <v>1392</v>
      </c>
      <c r="D272" s="2571" t="s">
        <v>1563</v>
      </c>
      <c r="E272" s="311"/>
      <c r="F272" s="311">
        <v>2080</v>
      </c>
      <c r="G272" s="311">
        <v>2080</v>
      </c>
      <c r="H272" s="1788">
        <f>(G272/F272)*100</f>
        <v>100</v>
      </c>
      <c r="J272" s="493"/>
      <c r="K272" s="493"/>
      <c r="L272" s="2601">
        <v>2080000</v>
      </c>
      <c r="M272" s="2601">
        <v>2080000</v>
      </c>
    </row>
    <row r="273" spans="1:13" s="749" customFormat="1" ht="18" x14ac:dyDescent="0.25">
      <c r="A273" s="2580">
        <v>3419</v>
      </c>
      <c r="B273" s="2581">
        <v>5222</v>
      </c>
      <c r="C273" s="2518" t="s">
        <v>1392</v>
      </c>
      <c r="D273" s="2572" t="s">
        <v>1015</v>
      </c>
      <c r="E273" s="311">
        <v>7950</v>
      </c>
      <c r="F273" s="311">
        <v>10645</v>
      </c>
      <c r="G273" s="311">
        <v>10645</v>
      </c>
      <c r="H273" s="1788">
        <f t="shared" ref="H273:H281" si="38">(G273/F273)*100</f>
        <v>100</v>
      </c>
      <c r="J273" s="493"/>
      <c r="K273" s="2601">
        <v>7950000</v>
      </c>
      <c r="L273" s="2601">
        <v>10645000</v>
      </c>
      <c r="M273" s="2601">
        <v>10645000</v>
      </c>
    </row>
    <row r="274" spans="1:13" s="749" customFormat="1" ht="18" x14ac:dyDescent="0.25">
      <c r="A274" s="2580">
        <v>3419</v>
      </c>
      <c r="B274" s="2581">
        <v>5229</v>
      </c>
      <c r="C274" s="2518" t="s">
        <v>1392</v>
      </c>
      <c r="D274" s="1791" t="s">
        <v>717</v>
      </c>
      <c r="E274" s="311"/>
      <c r="F274" s="311">
        <v>600</v>
      </c>
      <c r="G274" s="311">
        <v>600</v>
      </c>
      <c r="H274" s="1787">
        <f t="shared" si="38"/>
        <v>100</v>
      </c>
      <c r="J274" s="493"/>
      <c r="K274" s="493"/>
      <c r="L274" s="2601">
        <v>600000</v>
      </c>
      <c r="M274" s="2601">
        <v>600000</v>
      </c>
    </row>
    <row r="275" spans="1:13" s="749" customFormat="1" ht="18" x14ac:dyDescent="0.25">
      <c r="A275" s="2580">
        <v>3419</v>
      </c>
      <c r="B275" s="2581">
        <v>5493</v>
      </c>
      <c r="C275" s="2518" t="s">
        <v>1392</v>
      </c>
      <c r="D275" s="2573" t="s">
        <v>2011</v>
      </c>
      <c r="E275" s="312"/>
      <c r="F275" s="311">
        <v>589</v>
      </c>
      <c r="G275" s="311">
        <v>579</v>
      </c>
      <c r="H275" s="1788">
        <f t="shared" si="38"/>
        <v>98.302207130730039</v>
      </c>
      <c r="J275" s="493"/>
      <c r="K275" s="493"/>
      <c r="L275" s="2601">
        <v>589000</v>
      </c>
      <c r="M275" s="2601">
        <v>579000</v>
      </c>
    </row>
    <row r="276" spans="1:13" s="749" customFormat="1" ht="25.5" customHeight="1" x14ac:dyDescent="0.25">
      <c r="A276" s="2594">
        <v>3419</v>
      </c>
      <c r="B276" s="2595">
        <v>6313</v>
      </c>
      <c r="C276" s="2470" t="s">
        <v>1392</v>
      </c>
      <c r="D276" s="3163" t="s">
        <v>1201</v>
      </c>
      <c r="E276" s="312"/>
      <c r="F276" s="432">
        <v>1000</v>
      </c>
      <c r="G276" s="432">
        <v>1000</v>
      </c>
      <c r="H276" s="2596">
        <f>(G276/F276)*100</f>
        <v>100</v>
      </c>
      <c r="J276" s="493"/>
      <c r="K276" s="493"/>
      <c r="L276" s="2601">
        <v>1000000</v>
      </c>
      <c r="M276" s="2601">
        <v>1000000</v>
      </c>
    </row>
    <row r="277" spans="1:13" s="749" customFormat="1" ht="18" x14ac:dyDescent="0.25">
      <c r="A277" s="2580"/>
      <c r="B277" s="2581"/>
      <c r="C277" s="2518"/>
      <c r="D277" s="3164"/>
      <c r="E277" s="312"/>
      <c r="F277" s="311"/>
      <c r="G277" s="311"/>
      <c r="H277" s="2516"/>
      <c r="J277" s="493"/>
      <c r="K277" s="493"/>
      <c r="L277" s="2601"/>
      <c r="M277" s="2601"/>
    </row>
    <row r="278" spans="1:13" s="749" customFormat="1" ht="18" x14ac:dyDescent="0.25">
      <c r="A278" s="2580">
        <v>3419</v>
      </c>
      <c r="B278" s="2581">
        <v>6322</v>
      </c>
      <c r="C278" s="2518" t="s">
        <v>1392</v>
      </c>
      <c r="D278" s="372" t="s">
        <v>2012</v>
      </c>
      <c r="E278" s="312"/>
      <c r="F278" s="311">
        <v>22073</v>
      </c>
      <c r="G278" s="311">
        <v>21973</v>
      </c>
      <c r="H278" s="2516">
        <f>(G278/F278)*100</f>
        <v>99.546957821773205</v>
      </c>
      <c r="J278" s="493"/>
      <c r="K278" s="493"/>
      <c r="L278" s="2601">
        <v>22073200</v>
      </c>
      <c r="M278" s="2601">
        <v>21973200</v>
      </c>
    </row>
    <row r="279" spans="1:13" s="749" customFormat="1" ht="30" x14ac:dyDescent="0.25">
      <c r="A279" s="2594">
        <v>3419</v>
      </c>
      <c r="B279" s="2595">
        <v>6329</v>
      </c>
      <c r="C279" s="2470" t="s">
        <v>1392</v>
      </c>
      <c r="D279" s="2597" t="s">
        <v>2013</v>
      </c>
      <c r="E279" s="312"/>
      <c r="F279" s="432">
        <v>600</v>
      </c>
      <c r="G279" s="432">
        <v>600</v>
      </c>
      <c r="H279" s="2596">
        <f>(G279/F279)*100</f>
        <v>100</v>
      </c>
      <c r="J279" s="493"/>
      <c r="K279" s="493"/>
      <c r="L279" s="2601">
        <v>600000</v>
      </c>
      <c r="M279" s="2601">
        <v>600000</v>
      </c>
    </row>
    <row r="280" spans="1:13" s="749" customFormat="1" ht="18" x14ac:dyDescent="0.25">
      <c r="A280" s="2580">
        <v>3419</v>
      </c>
      <c r="B280" s="2581">
        <v>6341</v>
      </c>
      <c r="C280" s="2518" t="s">
        <v>1392</v>
      </c>
      <c r="D280" s="2608" t="s">
        <v>172</v>
      </c>
      <c r="E280" s="312"/>
      <c r="F280" s="311">
        <v>71500</v>
      </c>
      <c r="G280" s="311">
        <v>71500</v>
      </c>
      <c r="H280" s="2516">
        <f>(G280/F280)*100</f>
        <v>100</v>
      </c>
      <c r="J280" s="493"/>
      <c r="K280" s="493"/>
      <c r="L280" s="2601">
        <v>71500000</v>
      </c>
      <c r="M280" s="2601">
        <v>71500000</v>
      </c>
    </row>
    <row r="281" spans="1:13" s="749" customFormat="1" ht="18" x14ac:dyDescent="0.25">
      <c r="A281" s="2580">
        <v>3429</v>
      </c>
      <c r="B281" s="2581">
        <v>5213</v>
      </c>
      <c r="C281" s="2518" t="s">
        <v>1392</v>
      </c>
      <c r="D281" s="2571" t="s">
        <v>1563</v>
      </c>
      <c r="E281" s="312"/>
      <c r="F281" s="311">
        <v>20</v>
      </c>
      <c r="G281" s="311">
        <v>20</v>
      </c>
      <c r="H281" s="1787">
        <f t="shared" si="38"/>
        <v>100</v>
      </c>
      <c r="J281" s="493"/>
      <c r="K281" s="493"/>
      <c r="L281" s="2601">
        <v>20000</v>
      </c>
      <c r="M281" s="2601">
        <v>20000</v>
      </c>
    </row>
    <row r="282" spans="1:13" s="749" customFormat="1" ht="18" x14ac:dyDescent="0.25">
      <c r="A282" s="2580">
        <v>3429</v>
      </c>
      <c r="B282" s="2581">
        <v>5222</v>
      </c>
      <c r="C282" s="2518" t="s">
        <v>1392</v>
      </c>
      <c r="D282" s="2572" t="s">
        <v>1015</v>
      </c>
      <c r="E282" s="312"/>
      <c r="F282" s="311">
        <v>205</v>
      </c>
      <c r="G282" s="311">
        <v>205</v>
      </c>
      <c r="H282" s="1787">
        <f>(G282/F282)*100</f>
        <v>100</v>
      </c>
      <c r="J282" s="493"/>
      <c r="K282" s="493"/>
      <c r="L282" s="2601">
        <v>205000</v>
      </c>
      <c r="M282" s="2601">
        <v>205000</v>
      </c>
    </row>
    <row r="283" spans="1:13" s="749" customFormat="1" ht="18" x14ac:dyDescent="0.25">
      <c r="A283" s="2580">
        <v>3429</v>
      </c>
      <c r="B283" s="2581">
        <v>5321</v>
      </c>
      <c r="C283" s="2518" t="s">
        <v>1392</v>
      </c>
      <c r="D283" s="656" t="s">
        <v>759</v>
      </c>
      <c r="E283" s="311"/>
      <c r="F283" s="311">
        <v>400</v>
      </c>
      <c r="G283" s="311">
        <v>400</v>
      </c>
      <c r="H283" s="1787">
        <f t="shared" ref="H283:H287" si="39">(G283/F283)*100</f>
        <v>100</v>
      </c>
      <c r="J283" s="493"/>
      <c r="K283" s="493"/>
      <c r="L283" s="2601">
        <v>400000</v>
      </c>
      <c r="M283" s="2601">
        <v>400000</v>
      </c>
    </row>
    <row r="284" spans="1:13" s="749" customFormat="1" ht="18" x14ac:dyDescent="0.25">
      <c r="A284" s="2580">
        <v>3429</v>
      </c>
      <c r="B284" s="2581">
        <v>5329</v>
      </c>
      <c r="C284" s="2518" t="s">
        <v>1392</v>
      </c>
      <c r="D284" s="2576" t="s">
        <v>1567</v>
      </c>
      <c r="E284" s="312"/>
      <c r="F284" s="311">
        <v>15</v>
      </c>
      <c r="G284" s="311">
        <v>15</v>
      </c>
      <c r="H284" s="1787">
        <f t="shared" si="39"/>
        <v>100</v>
      </c>
      <c r="J284" s="493"/>
      <c r="K284" s="493"/>
      <c r="L284" s="2601">
        <v>15000</v>
      </c>
      <c r="M284" s="2601">
        <v>15000</v>
      </c>
    </row>
    <row r="285" spans="1:13" s="749" customFormat="1" ht="18" x14ac:dyDescent="0.25">
      <c r="A285" s="2580">
        <v>3429</v>
      </c>
      <c r="B285" s="2581">
        <v>5331</v>
      </c>
      <c r="C285" s="2518" t="s">
        <v>1392</v>
      </c>
      <c r="D285" s="656" t="s">
        <v>608</v>
      </c>
      <c r="E285" s="435"/>
      <c r="F285" s="311">
        <v>200</v>
      </c>
      <c r="G285" s="311">
        <v>200</v>
      </c>
      <c r="H285" s="1787">
        <f t="shared" si="39"/>
        <v>100</v>
      </c>
      <c r="J285" s="493"/>
      <c r="K285" s="493"/>
      <c r="L285" s="2601">
        <v>200000</v>
      </c>
      <c r="M285" s="2601">
        <v>200000</v>
      </c>
    </row>
    <row r="286" spans="1:13" s="749" customFormat="1" ht="18" x14ac:dyDescent="0.25">
      <c r="A286" s="2580">
        <v>3429</v>
      </c>
      <c r="B286" s="2581">
        <v>5332</v>
      </c>
      <c r="C286" s="2518" t="s">
        <v>1392</v>
      </c>
      <c r="D286" s="2576" t="s">
        <v>1419</v>
      </c>
      <c r="E286" s="312"/>
      <c r="F286" s="311">
        <v>800</v>
      </c>
      <c r="G286" s="311">
        <v>800</v>
      </c>
      <c r="H286" s="1787">
        <f t="shared" si="39"/>
        <v>100</v>
      </c>
      <c r="J286" s="493"/>
      <c r="K286" s="493"/>
      <c r="L286" s="2601">
        <v>800000</v>
      </c>
      <c r="M286" s="2601">
        <v>800000</v>
      </c>
    </row>
    <row r="287" spans="1:13" s="749" customFormat="1" ht="18" x14ac:dyDescent="0.25">
      <c r="A287" s="2580">
        <v>3429</v>
      </c>
      <c r="B287" s="2581">
        <v>5493</v>
      </c>
      <c r="C287" s="2518" t="s">
        <v>1392</v>
      </c>
      <c r="D287" s="2573" t="s">
        <v>2011</v>
      </c>
      <c r="E287" s="312"/>
      <c r="F287" s="311">
        <v>10</v>
      </c>
      <c r="G287" s="311">
        <v>10</v>
      </c>
      <c r="H287" s="1787">
        <f t="shared" si="39"/>
        <v>100</v>
      </c>
      <c r="J287" s="493"/>
      <c r="K287" s="493"/>
      <c r="L287" s="2601">
        <v>10000</v>
      </c>
      <c r="M287" s="2601">
        <v>10000</v>
      </c>
    </row>
    <row r="288" spans="1:13" s="749" customFormat="1" ht="18.75" thickBot="1" x14ac:dyDescent="0.3">
      <c r="A288" s="2582">
        <v>3429</v>
      </c>
      <c r="B288" s="2583">
        <v>6341</v>
      </c>
      <c r="C288" s="2519" t="s">
        <v>1392</v>
      </c>
      <c r="D288" s="2607" t="s">
        <v>172</v>
      </c>
      <c r="E288" s="428"/>
      <c r="F288" s="429">
        <v>200</v>
      </c>
      <c r="G288" s="429">
        <v>200</v>
      </c>
      <c r="H288" s="2517">
        <f t="shared" ref="H288" si="40">(G288/F288)*100</f>
        <v>100</v>
      </c>
      <c r="J288" s="493"/>
      <c r="K288" s="493"/>
      <c r="L288" s="2601">
        <v>200000</v>
      </c>
      <c r="M288" s="2601">
        <v>200000</v>
      </c>
    </row>
    <row r="289" spans="1:13" s="749" customFormat="1" ht="19.5" thickTop="1" thickBot="1" x14ac:dyDescent="0.3">
      <c r="A289" s="588" t="s">
        <v>1466</v>
      </c>
      <c r="B289" s="763"/>
      <c r="C289" s="590"/>
      <c r="D289" s="591"/>
      <c r="E289" s="592">
        <f>SUM(E241:E288)</f>
        <v>7950</v>
      </c>
      <c r="F289" s="592">
        <f>SUM(F241:F288)</f>
        <v>152048</v>
      </c>
      <c r="G289" s="592">
        <f>SUM(G241:G288)</f>
        <v>151818</v>
      </c>
      <c r="H289" s="831">
        <f>(G289/F289)*100</f>
        <v>99.848731979374932</v>
      </c>
      <c r="J289" s="493"/>
      <c r="K289" s="520">
        <f>SUM(K241:K288)</f>
        <v>7950000</v>
      </c>
      <c r="L289" s="520">
        <f t="shared" ref="L289:M289" si="41">SUM(L241:L288)</f>
        <v>152048200</v>
      </c>
      <c r="M289" s="520">
        <f t="shared" si="41"/>
        <v>151818200</v>
      </c>
    </row>
    <row r="290" spans="1:13" s="749" customFormat="1" ht="18.75" thickTop="1" x14ac:dyDescent="0.25">
      <c r="A290" s="354"/>
      <c r="B290" s="2501"/>
      <c r="C290" s="57"/>
      <c r="D290" s="355"/>
      <c r="E290" s="17"/>
      <c r="F290" s="17"/>
      <c r="G290" s="17"/>
      <c r="H290" s="2502"/>
      <c r="J290" s="493"/>
      <c r="K290" s="493"/>
      <c r="L290" s="2601"/>
      <c r="M290" s="2601"/>
    </row>
    <row r="291" spans="1:13" s="749" customFormat="1" ht="18" x14ac:dyDescent="0.25">
      <c r="A291" s="3136" t="s">
        <v>1507</v>
      </c>
      <c r="B291" s="3136"/>
      <c r="C291" s="3136"/>
      <c r="D291" s="3136"/>
      <c r="E291" s="3136"/>
      <c r="F291" s="3136"/>
      <c r="G291" s="3136"/>
      <c r="H291" s="3136"/>
      <c r="J291" s="493"/>
      <c r="K291" s="493"/>
      <c r="L291" s="2601"/>
      <c r="M291" s="2601"/>
    </row>
    <row r="292" spans="1:13" s="749" customFormat="1" ht="14.25" customHeight="1" thickBot="1" x14ac:dyDescent="0.3">
      <c r="A292" s="33"/>
      <c r="B292" s="580"/>
      <c r="C292" s="581"/>
      <c r="D292" s="373"/>
      <c r="E292" s="374"/>
      <c r="F292" s="570"/>
      <c r="G292" s="374"/>
      <c r="H292" s="1701" t="s">
        <v>122</v>
      </c>
      <c r="J292" s="493"/>
      <c r="K292" s="493"/>
      <c r="L292" s="2601"/>
      <c r="M292" s="2601"/>
    </row>
    <row r="293" spans="1:13" s="749" customFormat="1" ht="19.5" thickTop="1" thickBot="1" x14ac:dyDescent="0.3">
      <c r="A293" s="582" t="s">
        <v>123</v>
      </c>
      <c r="B293" s="583" t="s">
        <v>124</v>
      </c>
      <c r="C293" s="585" t="s">
        <v>474</v>
      </c>
      <c r="D293" s="650" t="s">
        <v>125</v>
      </c>
      <c r="E293" s="650" t="s">
        <v>416</v>
      </c>
      <c r="F293" s="650" t="s">
        <v>417</v>
      </c>
      <c r="G293" s="650" t="s">
        <v>589</v>
      </c>
      <c r="H293" s="586" t="s">
        <v>590</v>
      </c>
      <c r="J293" s="493"/>
      <c r="K293" s="493"/>
      <c r="L293" s="2601"/>
      <c r="M293" s="2601"/>
    </row>
    <row r="294" spans="1:13" s="749" customFormat="1" ht="19.5" thickTop="1" thickBot="1" x14ac:dyDescent="0.3">
      <c r="A294" s="521">
        <v>1</v>
      </c>
      <c r="B294" s="522">
        <v>2</v>
      </c>
      <c r="C294" s="522">
        <v>3</v>
      </c>
      <c r="D294" s="522">
        <v>4</v>
      </c>
      <c r="E294" s="522">
        <v>5</v>
      </c>
      <c r="F294" s="508">
        <v>6</v>
      </c>
      <c r="G294" s="508">
        <v>7</v>
      </c>
      <c r="H294" s="587" t="s">
        <v>44</v>
      </c>
      <c r="J294" s="493"/>
      <c r="K294" s="493"/>
      <c r="L294" s="2601"/>
      <c r="M294" s="2601"/>
    </row>
    <row r="295" spans="1:13" s="749" customFormat="1" ht="31.5" thickTop="1" thickBot="1" x14ac:dyDescent="0.3">
      <c r="A295" s="3002">
        <v>3269</v>
      </c>
      <c r="B295" s="2525">
        <v>5494</v>
      </c>
      <c r="C295" s="2518" t="s">
        <v>1445</v>
      </c>
      <c r="D295" s="3003" t="s">
        <v>2014</v>
      </c>
      <c r="E295" s="3004">
        <v>180</v>
      </c>
      <c r="F295" s="3004">
        <v>150</v>
      </c>
      <c r="G295" s="3004">
        <v>106</v>
      </c>
      <c r="H295" s="3005">
        <f t="shared" ref="H295" si="42">(G295/F295)*100</f>
        <v>70.666666666666671</v>
      </c>
      <c r="J295" s="493"/>
      <c r="K295" s="2601">
        <v>180000</v>
      </c>
      <c r="L295" s="2601">
        <v>150000</v>
      </c>
      <c r="M295" s="2601">
        <v>106000</v>
      </c>
    </row>
    <row r="296" spans="1:13" s="749" customFormat="1" ht="19.5" thickTop="1" thickBot="1" x14ac:dyDescent="0.3">
      <c r="A296" s="588" t="s">
        <v>1504</v>
      </c>
      <c r="B296" s="763"/>
      <c r="C296" s="590"/>
      <c r="D296" s="591"/>
      <c r="E296" s="592">
        <f>SUM(E295:E295)</f>
        <v>180</v>
      </c>
      <c r="F296" s="592">
        <f t="shared" ref="F296:G296" si="43">SUM(F295:F295)</f>
        <v>150</v>
      </c>
      <c r="G296" s="592">
        <f t="shared" si="43"/>
        <v>106</v>
      </c>
      <c r="H296" s="831">
        <f>(G296/F296)*100</f>
        <v>70.666666666666671</v>
      </c>
      <c r="J296" s="493"/>
      <c r="K296" s="520">
        <f>SUM(K295:K295)</f>
        <v>180000</v>
      </c>
      <c r="L296" s="520">
        <f t="shared" ref="L296:M296" si="44">SUM(L295:L295)</f>
        <v>150000</v>
      </c>
      <c r="M296" s="520">
        <f t="shared" si="44"/>
        <v>106000</v>
      </c>
    </row>
    <row r="297" spans="1:13" s="749" customFormat="1" ht="18.75" thickTop="1" x14ac:dyDescent="0.25">
      <c r="A297" s="2375"/>
      <c r="B297" s="2376"/>
      <c r="C297" s="2377"/>
      <c r="D297" s="2376"/>
      <c r="E297" s="2378"/>
      <c r="F297" s="2379"/>
      <c r="G297" s="2379"/>
      <c r="H297" s="2380"/>
      <c r="J297" s="493"/>
      <c r="K297" s="493"/>
      <c r="L297" s="2601"/>
      <c r="M297" s="2601"/>
    </row>
    <row r="298" spans="1:13" s="749" customFormat="1" ht="18" x14ac:dyDescent="0.25">
      <c r="A298" s="3136" t="s">
        <v>1509</v>
      </c>
      <c r="B298" s="3136"/>
      <c r="C298" s="3136"/>
      <c r="D298" s="3136"/>
      <c r="E298" s="3136"/>
      <c r="F298" s="3136"/>
      <c r="G298" s="3136"/>
      <c r="H298" s="3136"/>
      <c r="J298" s="493"/>
      <c r="K298" s="493"/>
      <c r="L298" s="2601"/>
      <c r="M298" s="2601"/>
    </row>
    <row r="299" spans="1:13" s="749" customFormat="1" ht="13.5" customHeight="1" thickBot="1" x14ac:dyDescent="0.3">
      <c r="A299" s="33"/>
      <c r="B299" s="580"/>
      <c r="C299" s="581"/>
      <c r="D299" s="373"/>
      <c r="E299" s="374"/>
      <c r="F299" s="570"/>
      <c r="G299" s="374"/>
      <c r="H299" s="1701" t="s">
        <v>122</v>
      </c>
      <c r="J299" s="493"/>
      <c r="K299" s="493"/>
      <c r="L299" s="2601"/>
      <c r="M299" s="2601"/>
    </row>
    <row r="300" spans="1:13" s="749" customFormat="1" ht="19.5" thickTop="1" thickBot="1" x14ac:dyDescent="0.3">
      <c r="A300" s="582" t="s">
        <v>123</v>
      </c>
      <c r="B300" s="583" t="s">
        <v>124</v>
      </c>
      <c r="C300" s="585" t="s">
        <v>474</v>
      </c>
      <c r="D300" s="650" t="s">
        <v>125</v>
      </c>
      <c r="E300" s="650" t="s">
        <v>416</v>
      </c>
      <c r="F300" s="650" t="s">
        <v>417</v>
      </c>
      <c r="G300" s="650" t="s">
        <v>589</v>
      </c>
      <c r="H300" s="586" t="s">
        <v>590</v>
      </c>
      <c r="J300" s="493"/>
      <c r="K300" s="493"/>
      <c r="L300" s="2601"/>
      <c r="M300" s="2601"/>
    </row>
    <row r="301" spans="1:13" s="749" customFormat="1" ht="19.5" thickTop="1" thickBot="1" x14ac:dyDescent="0.3">
      <c r="A301" s="521">
        <v>1</v>
      </c>
      <c r="B301" s="522">
        <v>2</v>
      </c>
      <c r="C301" s="522">
        <v>3</v>
      </c>
      <c r="D301" s="522">
        <v>4</v>
      </c>
      <c r="E301" s="522">
        <v>5</v>
      </c>
      <c r="F301" s="508">
        <v>6</v>
      </c>
      <c r="G301" s="508">
        <v>7</v>
      </c>
      <c r="H301" s="587" t="s">
        <v>44</v>
      </c>
      <c r="J301" s="493"/>
      <c r="K301" s="493"/>
      <c r="L301" s="2601"/>
      <c r="M301" s="2601"/>
    </row>
    <row r="302" spans="1:13" s="749" customFormat="1" ht="18.75" thickTop="1" x14ac:dyDescent="0.25">
      <c r="A302" s="3002">
        <v>3269</v>
      </c>
      <c r="B302" s="2525">
        <v>5499</v>
      </c>
      <c r="C302" s="2518" t="s">
        <v>1436</v>
      </c>
      <c r="D302" s="2574" t="s">
        <v>2009</v>
      </c>
      <c r="E302" s="431">
        <v>115</v>
      </c>
      <c r="F302" s="431">
        <v>0</v>
      </c>
      <c r="G302" s="431">
        <v>0</v>
      </c>
      <c r="H302" s="1039">
        <v>0</v>
      </c>
      <c r="J302" s="493"/>
      <c r="K302" s="2601">
        <v>115000</v>
      </c>
      <c r="L302" s="2601">
        <v>0</v>
      </c>
      <c r="M302" s="2601">
        <v>0</v>
      </c>
    </row>
    <row r="303" spans="1:13" s="749" customFormat="1" ht="18" x14ac:dyDescent="0.25">
      <c r="A303" s="3002">
        <v>3299</v>
      </c>
      <c r="B303" s="2525">
        <v>5223</v>
      </c>
      <c r="C303" s="2518" t="s">
        <v>1436</v>
      </c>
      <c r="D303" s="1200" t="s">
        <v>1564</v>
      </c>
      <c r="E303" s="431"/>
      <c r="F303" s="311">
        <v>9</v>
      </c>
      <c r="G303" s="311">
        <v>9</v>
      </c>
      <c r="H303" s="1787">
        <f t="shared" ref="H303" si="45">(G303/F303)*100</f>
        <v>100</v>
      </c>
      <c r="J303" s="493"/>
      <c r="K303" s="2601"/>
      <c r="L303" s="2601">
        <v>9000</v>
      </c>
      <c r="M303" s="2601">
        <v>9000</v>
      </c>
    </row>
    <row r="304" spans="1:13" s="749" customFormat="1" ht="18.75" thickBot="1" x14ac:dyDescent="0.3">
      <c r="A304" s="3002">
        <v>3299</v>
      </c>
      <c r="B304" s="2525">
        <v>5331</v>
      </c>
      <c r="C304" s="2518" t="s">
        <v>1436</v>
      </c>
      <c r="D304" s="656" t="s">
        <v>608</v>
      </c>
      <c r="E304" s="431"/>
      <c r="F304" s="431">
        <v>136</v>
      </c>
      <c r="G304" s="431">
        <v>136</v>
      </c>
      <c r="H304" s="1039">
        <f>(G304/F304)*100</f>
        <v>100</v>
      </c>
      <c r="J304" s="493"/>
      <c r="K304" s="2601"/>
      <c r="L304" s="2601">
        <v>136000</v>
      </c>
      <c r="M304" s="2601">
        <v>136000</v>
      </c>
    </row>
    <row r="305" spans="1:13" s="749" customFormat="1" ht="19.5" thickTop="1" thickBot="1" x14ac:dyDescent="0.3">
      <c r="A305" s="588" t="s">
        <v>1508</v>
      </c>
      <c r="B305" s="763"/>
      <c r="C305" s="590"/>
      <c r="D305" s="591"/>
      <c r="E305" s="592">
        <f>SUM(E302:E304)</f>
        <v>115</v>
      </c>
      <c r="F305" s="592">
        <f t="shared" ref="F305:G305" si="46">SUM(F302:F304)</f>
        <v>145</v>
      </c>
      <c r="G305" s="592">
        <f t="shared" si="46"/>
        <v>145</v>
      </c>
      <c r="H305" s="831">
        <f>(G305/F305)*100</f>
        <v>100</v>
      </c>
      <c r="J305" s="493"/>
      <c r="K305" s="520">
        <f>SUM(K302:K304)</f>
        <v>115000</v>
      </c>
      <c r="L305" s="520">
        <f t="shared" ref="L305:M305" si="47">SUM(L302:L304)</f>
        <v>145000</v>
      </c>
      <c r="M305" s="520">
        <f t="shared" si="47"/>
        <v>145000</v>
      </c>
    </row>
    <row r="306" spans="1:13" s="749" customFormat="1" ht="18.75" thickTop="1" x14ac:dyDescent="0.25">
      <c r="A306" s="2375"/>
      <c r="B306" s="2376"/>
      <c r="C306" s="2377"/>
      <c r="D306" s="2376"/>
      <c r="E306" s="2378"/>
      <c r="F306" s="2379"/>
      <c r="G306" s="2379"/>
      <c r="H306" s="2380"/>
      <c r="J306" s="493"/>
      <c r="K306" s="493"/>
      <c r="L306" s="2601"/>
      <c r="M306" s="2601"/>
    </row>
    <row r="307" spans="1:13" s="749" customFormat="1" ht="18" x14ac:dyDescent="0.25">
      <c r="A307" s="3136" t="s">
        <v>1511</v>
      </c>
      <c r="B307" s="3136"/>
      <c r="C307" s="3136"/>
      <c r="D307" s="3136"/>
      <c r="E307" s="3136"/>
      <c r="F307" s="3136"/>
      <c r="G307" s="3136"/>
      <c r="H307" s="3136"/>
      <c r="J307" s="493"/>
      <c r="K307" s="493"/>
      <c r="L307" s="2601"/>
      <c r="M307" s="2601"/>
    </row>
    <row r="308" spans="1:13" s="749" customFormat="1" ht="11.25" customHeight="1" thickBot="1" x14ac:dyDescent="0.3">
      <c r="A308" s="33"/>
      <c r="B308" s="580"/>
      <c r="C308" s="581"/>
      <c r="D308" s="373"/>
      <c r="E308" s="374"/>
      <c r="F308" s="570"/>
      <c r="G308" s="374"/>
      <c r="H308" s="1701" t="s">
        <v>122</v>
      </c>
      <c r="J308" s="493"/>
      <c r="K308" s="493"/>
      <c r="L308" s="2601"/>
      <c r="M308" s="2601"/>
    </row>
    <row r="309" spans="1:13" s="749" customFormat="1" ht="19.5" thickTop="1" thickBot="1" x14ac:dyDescent="0.3">
      <c r="A309" s="582" t="s">
        <v>123</v>
      </c>
      <c r="B309" s="583" t="s">
        <v>124</v>
      </c>
      <c r="C309" s="585" t="s">
        <v>474</v>
      </c>
      <c r="D309" s="650" t="s">
        <v>125</v>
      </c>
      <c r="E309" s="650" t="s">
        <v>416</v>
      </c>
      <c r="F309" s="650" t="s">
        <v>417</v>
      </c>
      <c r="G309" s="650" t="s">
        <v>589</v>
      </c>
      <c r="H309" s="586" t="s">
        <v>590</v>
      </c>
      <c r="J309" s="493"/>
      <c r="K309" s="493"/>
      <c r="L309" s="2601"/>
      <c r="M309" s="2601"/>
    </row>
    <row r="310" spans="1:13" s="749" customFormat="1" ht="19.5" thickTop="1" thickBot="1" x14ac:dyDescent="0.3">
      <c r="A310" s="521">
        <v>1</v>
      </c>
      <c r="B310" s="522">
        <v>2</v>
      </c>
      <c r="C310" s="522">
        <v>3</v>
      </c>
      <c r="D310" s="522">
        <v>4</v>
      </c>
      <c r="E310" s="522">
        <v>5</v>
      </c>
      <c r="F310" s="508">
        <v>6</v>
      </c>
      <c r="G310" s="508">
        <v>7</v>
      </c>
      <c r="H310" s="587" t="s">
        <v>44</v>
      </c>
      <c r="J310" s="493"/>
      <c r="K310" s="493"/>
      <c r="L310" s="2601"/>
      <c r="M310" s="2601"/>
    </row>
    <row r="311" spans="1:13" s="749" customFormat="1" ht="18.75" thickTop="1" x14ac:dyDescent="0.25">
      <c r="A311" s="2584">
        <v>3299</v>
      </c>
      <c r="B311" s="2581">
        <v>5221</v>
      </c>
      <c r="C311" s="2586" t="s">
        <v>1447</v>
      </c>
      <c r="D311" s="1789" t="s">
        <v>1565</v>
      </c>
      <c r="E311" s="431">
        <v>10500</v>
      </c>
      <c r="F311" s="431">
        <v>7000</v>
      </c>
      <c r="G311" s="431">
        <v>7000</v>
      </c>
      <c r="H311" s="1788">
        <f>(G311/F311)*100</f>
        <v>100</v>
      </c>
      <c r="J311" s="493"/>
      <c r="K311" s="2601">
        <v>10500000</v>
      </c>
      <c r="L311" s="2601">
        <v>7000000</v>
      </c>
      <c r="M311" s="2601">
        <v>7000000</v>
      </c>
    </row>
    <row r="312" spans="1:13" s="749" customFormat="1" ht="18.75" thickBot="1" x14ac:dyDescent="0.3">
      <c r="A312" s="2584">
        <v>3299</v>
      </c>
      <c r="B312" s="2581">
        <v>5332</v>
      </c>
      <c r="C312" s="2586" t="s">
        <v>1447</v>
      </c>
      <c r="D312" s="2576" t="s">
        <v>1419</v>
      </c>
      <c r="E312" s="431"/>
      <c r="F312" s="311">
        <v>3500</v>
      </c>
      <c r="G312" s="311">
        <v>3500</v>
      </c>
      <c r="H312" s="1787">
        <f>(G312/F312)*100</f>
        <v>100</v>
      </c>
      <c r="J312" s="493"/>
      <c r="K312" s="2601"/>
      <c r="L312" s="2601">
        <v>3500000</v>
      </c>
      <c r="M312" s="2601">
        <v>3500000</v>
      </c>
    </row>
    <row r="313" spans="1:13" s="749" customFormat="1" ht="19.5" thickTop="1" thickBot="1" x14ac:dyDescent="0.3">
      <c r="A313" s="588" t="s">
        <v>1510</v>
      </c>
      <c r="B313" s="763"/>
      <c r="C313" s="590"/>
      <c r="D313" s="591"/>
      <c r="E313" s="592">
        <f>SUM(E311:E312)</f>
        <v>10500</v>
      </c>
      <c r="F313" s="592">
        <f t="shared" ref="F313:G313" si="48">SUM(F311:F312)</f>
        <v>10500</v>
      </c>
      <c r="G313" s="592">
        <f t="shared" si="48"/>
        <v>10500</v>
      </c>
      <c r="H313" s="831">
        <f>(G313/F313)*100</f>
        <v>100</v>
      </c>
      <c r="J313" s="493"/>
      <c r="K313" s="520">
        <f>SUM(K311:K312)</f>
        <v>10500000</v>
      </c>
      <c r="L313" s="520">
        <f t="shared" ref="L313:M313" si="49">SUM(L311:L312)</f>
        <v>10500000</v>
      </c>
      <c r="M313" s="520">
        <f t="shared" si="49"/>
        <v>10500000</v>
      </c>
    </row>
    <row r="314" spans="1:13" s="749" customFormat="1" ht="18.75" thickTop="1" x14ac:dyDescent="0.25">
      <c r="A314" s="2375"/>
      <c r="B314" s="2376"/>
      <c r="C314" s="2377"/>
      <c r="D314" s="2376"/>
      <c r="E314" s="2378"/>
      <c r="F314" s="2379"/>
      <c r="G314" s="2379"/>
      <c r="H314" s="2380"/>
      <c r="J314" s="493"/>
      <c r="K314" s="493"/>
      <c r="L314" s="2601"/>
      <c r="M314" s="2601"/>
    </row>
    <row r="315" spans="1:13" s="749" customFormat="1" ht="18" x14ac:dyDescent="0.25">
      <c r="A315" s="3136" t="s">
        <v>1513</v>
      </c>
      <c r="B315" s="3136"/>
      <c r="C315" s="3136"/>
      <c r="D315" s="3136"/>
      <c r="E315" s="3136"/>
      <c r="F315" s="3136"/>
      <c r="G315" s="3136"/>
      <c r="H315" s="3136"/>
      <c r="J315" s="493"/>
      <c r="K315" s="493"/>
      <c r="L315" s="2601"/>
      <c r="M315" s="2601"/>
    </row>
    <row r="316" spans="1:13" s="749" customFormat="1" ht="13.5" customHeight="1" thickBot="1" x14ac:dyDescent="0.3">
      <c r="A316" s="33"/>
      <c r="B316" s="580"/>
      <c r="C316" s="581"/>
      <c r="D316" s="373"/>
      <c r="E316" s="374"/>
      <c r="F316" s="570"/>
      <c r="G316" s="374"/>
      <c r="H316" s="1701" t="s">
        <v>122</v>
      </c>
      <c r="J316" s="493"/>
      <c r="K316" s="493"/>
      <c r="L316" s="2601"/>
      <c r="M316" s="2601"/>
    </row>
    <row r="317" spans="1:13" s="749" customFormat="1" ht="19.5" thickTop="1" thickBot="1" x14ac:dyDescent="0.3">
      <c r="A317" s="582" t="s">
        <v>123</v>
      </c>
      <c r="B317" s="583" t="s">
        <v>124</v>
      </c>
      <c r="C317" s="585" t="s">
        <v>474</v>
      </c>
      <c r="D317" s="650" t="s">
        <v>125</v>
      </c>
      <c r="E317" s="650" t="s">
        <v>416</v>
      </c>
      <c r="F317" s="650" t="s">
        <v>417</v>
      </c>
      <c r="G317" s="650" t="s">
        <v>589</v>
      </c>
      <c r="H317" s="586" t="s">
        <v>590</v>
      </c>
      <c r="J317" s="493"/>
      <c r="K317" s="493"/>
      <c r="L317" s="2601"/>
      <c r="M317" s="2601"/>
    </row>
    <row r="318" spans="1:13" s="749" customFormat="1" ht="19.5" thickTop="1" thickBot="1" x14ac:dyDescent="0.3">
      <c r="A318" s="521">
        <v>1</v>
      </c>
      <c r="B318" s="522">
        <v>2</v>
      </c>
      <c r="C318" s="522">
        <v>3</v>
      </c>
      <c r="D318" s="522">
        <v>4</v>
      </c>
      <c r="E318" s="522">
        <v>5</v>
      </c>
      <c r="F318" s="508">
        <v>6</v>
      </c>
      <c r="G318" s="508">
        <v>7</v>
      </c>
      <c r="H318" s="587" t="s">
        <v>44</v>
      </c>
      <c r="J318" s="493"/>
      <c r="K318" s="493"/>
      <c r="L318" s="2601"/>
      <c r="M318" s="2601"/>
    </row>
    <row r="319" spans="1:13" s="749" customFormat="1" ht="18.75" thickTop="1" x14ac:dyDescent="0.25">
      <c r="A319" s="2584">
        <v>3122</v>
      </c>
      <c r="B319" s="2581">
        <v>5331</v>
      </c>
      <c r="C319" s="2518" t="s">
        <v>1430</v>
      </c>
      <c r="D319" s="656" t="s">
        <v>608</v>
      </c>
      <c r="E319" s="1005"/>
      <c r="F319" s="431">
        <v>658</v>
      </c>
      <c r="G319" s="431">
        <v>658</v>
      </c>
      <c r="H319" s="1788">
        <f>(G319/F319)*100</f>
        <v>100</v>
      </c>
      <c r="J319" s="493"/>
      <c r="K319" s="2601"/>
      <c r="L319" s="2601">
        <v>658000</v>
      </c>
      <c r="M319" s="2601">
        <v>658000</v>
      </c>
    </row>
    <row r="320" spans="1:13" s="749" customFormat="1" ht="18" x14ac:dyDescent="0.25">
      <c r="A320" s="2584">
        <v>3123</v>
      </c>
      <c r="B320" s="2581">
        <v>5331</v>
      </c>
      <c r="C320" s="2518" t="s">
        <v>1430</v>
      </c>
      <c r="D320" s="656" t="s">
        <v>608</v>
      </c>
      <c r="E320" s="1005"/>
      <c r="F320" s="431">
        <v>428</v>
      </c>
      <c r="G320" s="431">
        <v>428</v>
      </c>
      <c r="H320" s="1788">
        <f>(G320/F320)*100</f>
        <v>100</v>
      </c>
      <c r="J320" s="493"/>
      <c r="K320" s="2601"/>
      <c r="L320" s="2601">
        <v>428500</v>
      </c>
      <c r="M320" s="2601">
        <v>428500</v>
      </c>
    </row>
    <row r="321" spans="1:13" s="749" customFormat="1" ht="18" x14ac:dyDescent="0.25">
      <c r="A321" s="2584">
        <v>3124</v>
      </c>
      <c r="B321" s="2581">
        <v>5331</v>
      </c>
      <c r="C321" s="2518" t="s">
        <v>1430</v>
      </c>
      <c r="D321" s="656" t="s">
        <v>608</v>
      </c>
      <c r="E321" s="1005"/>
      <c r="F321" s="431">
        <v>156</v>
      </c>
      <c r="G321" s="431">
        <v>156</v>
      </c>
      <c r="H321" s="1788">
        <f>(G321/F321)*100</f>
        <v>100</v>
      </c>
      <c r="J321" s="493"/>
      <c r="K321" s="2601"/>
      <c r="L321" s="2601">
        <v>156000</v>
      </c>
      <c r="M321" s="2601">
        <v>156000</v>
      </c>
    </row>
    <row r="322" spans="1:13" s="749" customFormat="1" ht="18" x14ac:dyDescent="0.25">
      <c r="A322" s="2584">
        <v>3127</v>
      </c>
      <c r="B322" s="2581">
        <v>5213</v>
      </c>
      <c r="C322" s="2518" t="s">
        <v>1430</v>
      </c>
      <c r="D322" s="2571" t="s">
        <v>1563</v>
      </c>
      <c r="E322" s="1005"/>
      <c r="F322" s="431">
        <v>89</v>
      </c>
      <c r="G322" s="431">
        <v>89</v>
      </c>
      <c r="H322" s="1788">
        <f>(G322/F322)*100</f>
        <v>100</v>
      </c>
      <c r="J322" s="493"/>
      <c r="K322" s="2601"/>
      <c r="L322" s="2601">
        <v>88500</v>
      </c>
      <c r="M322" s="2601">
        <v>88500</v>
      </c>
    </row>
    <row r="323" spans="1:13" s="749" customFormat="1" ht="18" x14ac:dyDescent="0.25">
      <c r="A323" s="2584">
        <v>3127</v>
      </c>
      <c r="B323" s="2581">
        <v>5331</v>
      </c>
      <c r="C323" s="2518" t="s">
        <v>1430</v>
      </c>
      <c r="D323" s="656" t="s">
        <v>608</v>
      </c>
      <c r="E323" s="1005"/>
      <c r="F323" s="431">
        <v>3256</v>
      </c>
      <c r="G323" s="431">
        <v>3242</v>
      </c>
      <c r="H323" s="1788">
        <f>(G323/F323)*100</f>
        <v>99.570024570024572</v>
      </c>
      <c r="J323" s="493"/>
      <c r="K323" s="2601"/>
      <c r="L323" s="2601">
        <v>3256000</v>
      </c>
      <c r="M323" s="2601">
        <v>3242500</v>
      </c>
    </row>
    <row r="324" spans="1:13" s="749" customFormat="1" ht="18.75" thickBot="1" x14ac:dyDescent="0.3">
      <c r="A324" s="2584">
        <v>3299</v>
      </c>
      <c r="B324" s="2585">
        <v>5331</v>
      </c>
      <c r="C324" s="2518" t="s">
        <v>1430</v>
      </c>
      <c r="D324" s="656" t="s">
        <v>608</v>
      </c>
      <c r="E324" s="431">
        <v>5600</v>
      </c>
      <c r="F324" s="431">
        <v>0</v>
      </c>
      <c r="G324" s="431">
        <v>0</v>
      </c>
      <c r="H324" s="1788">
        <v>0</v>
      </c>
      <c r="J324" s="493"/>
      <c r="K324" s="2601">
        <v>5600000</v>
      </c>
      <c r="L324" s="2601">
        <v>0</v>
      </c>
      <c r="M324" s="2601">
        <v>0</v>
      </c>
    </row>
    <row r="325" spans="1:13" s="749" customFormat="1" ht="19.5" thickTop="1" thickBot="1" x14ac:dyDescent="0.3">
      <c r="A325" s="588" t="s">
        <v>1512</v>
      </c>
      <c r="B325" s="763"/>
      <c r="C325" s="590"/>
      <c r="D325" s="591"/>
      <c r="E325" s="592">
        <f>SUM(E319:E324)</f>
        <v>5600</v>
      </c>
      <c r="F325" s="592">
        <f t="shared" ref="F325:G325" si="50">SUM(F319:F324)</f>
        <v>4587</v>
      </c>
      <c r="G325" s="592">
        <f t="shared" si="50"/>
        <v>4573</v>
      </c>
      <c r="H325" s="831">
        <f>(G325/F325)*100</f>
        <v>99.694789622847182</v>
      </c>
      <c r="J325" s="493"/>
      <c r="K325" s="520">
        <f>SUM(K319:K324)</f>
        <v>5600000</v>
      </c>
      <c r="L325" s="520">
        <f t="shared" ref="L325:M325" si="51">SUM(L319:L324)</f>
        <v>4587000</v>
      </c>
      <c r="M325" s="520">
        <f t="shared" si="51"/>
        <v>4573500</v>
      </c>
    </row>
    <row r="326" spans="1:13" s="749" customFormat="1" ht="18.75" thickTop="1" x14ac:dyDescent="0.25">
      <c r="A326" s="2375"/>
      <c r="B326" s="2376"/>
      <c r="C326" s="2377"/>
      <c r="D326" s="2376"/>
      <c r="E326" s="2378"/>
      <c r="F326" s="2379"/>
      <c r="G326" s="2379"/>
      <c r="H326" s="2380"/>
      <c r="J326" s="493"/>
      <c r="K326" s="493"/>
      <c r="L326" s="2601"/>
      <c r="M326" s="2601"/>
    </row>
    <row r="327" spans="1:13" s="749" customFormat="1" ht="18" x14ac:dyDescent="0.25">
      <c r="A327" s="3136" t="s">
        <v>1514</v>
      </c>
      <c r="B327" s="3136"/>
      <c r="C327" s="3136"/>
      <c r="D327" s="3136"/>
      <c r="E327" s="3136"/>
      <c r="F327" s="3136"/>
      <c r="G327" s="3136"/>
      <c r="H327" s="3136"/>
      <c r="J327" s="493"/>
      <c r="K327" s="493"/>
      <c r="L327" s="2601"/>
      <c r="M327" s="2601"/>
    </row>
    <row r="328" spans="1:13" s="749" customFormat="1" ht="12.75" customHeight="1" thickBot="1" x14ac:dyDescent="0.3">
      <c r="A328" s="33"/>
      <c r="B328" s="580"/>
      <c r="C328" s="581"/>
      <c r="D328" s="373"/>
      <c r="E328" s="374"/>
      <c r="F328" s="570"/>
      <c r="G328" s="374"/>
      <c r="H328" s="1701" t="s">
        <v>122</v>
      </c>
      <c r="J328" s="493"/>
      <c r="K328" s="493"/>
      <c r="L328" s="2601"/>
      <c r="M328" s="2601"/>
    </row>
    <row r="329" spans="1:13" s="749" customFormat="1" ht="19.5" thickTop="1" thickBot="1" x14ac:dyDescent="0.3">
      <c r="A329" s="582" t="s">
        <v>123</v>
      </c>
      <c r="B329" s="583" t="s">
        <v>124</v>
      </c>
      <c r="C329" s="585" t="s">
        <v>474</v>
      </c>
      <c r="D329" s="650" t="s">
        <v>125</v>
      </c>
      <c r="E329" s="650" t="s">
        <v>416</v>
      </c>
      <c r="F329" s="650" t="s">
        <v>417</v>
      </c>
      <c r="G329" s="650" t="s">
        <v>589</v>
      </c>
      <c r="H329" s="586" t="s">
        <v>590</v>
      </c>
      <c r="J329" s="493"/>
      <c r="K329" s="493"/>
      <c r="L329" s="2601"/>
      <c r="M329" s="2601"/>
    </row>
    <row r="330" spans="1:13" s="749" customFormat="1" ht="19.5" thickTop="1" thickBot="1" x14ac:dyDescent="0.3">
      <c r="A330" s="521">
        <v>1</v>
      </c>
      <c r="B330" s="522">
        <v>2</v>
      </c>
      <c r="C330" s="522">
        <v>3</v>
      </c>
      <c r="D330" s="522">
        <v>4</v>
      </c>
      <c r="E330" s="522">
        <v>5</v>
      </c>
      <c r="F330" s="508">
        <v>6</v>
      </c>
      <c r="G330" s="508">
        <v>7</v>
      </c>
      <c r="H330" s="587" t="s">
        <v>44</v>
      </c>
      <c r="J330" s="493"/>
      <c r="K330" s="493"/>
      <c r="L330" s="2601"/>
      <c r="M330" s="2601"/>
    </row>
    <row r="331" spans="1:13" s="749" customFormat="1" ht="19.5" thickTop="1" thickBot="1" x14ac:dyDescent="0.3">
      <c r="A331" s="3002">
        <v>3299</v>
      </c>
      <c r="B331" s="2525">
        <v>5331</v>
      </c>
      <c r="C331" s="2518" t="s">
        <v>1431</v>
      </c>
      <c r="D331" s="656" t="s">
        <v>608</v>
      </c>
      <c r="E331" s="431">
        <v>1700</v>
      </c>
      <c r="F331" s="431">
        <v>0</v>
      </c>
      <c r="G331" s="431">
        <v>0</v>
      </c>
      <c r="H331" s="1788">
        <v>0</v>
      </c>
      <c r="J331" s="493"/>
      <c r="K331" s="2601">
        <v>1700000</v>
      </c>
      <c r="L331" s="2601">
        <v>0</v>
      </c>
      <c r="M331" s="2601">
        <v>0</v>
      </c>
    </row>
    <row r="332" spans="1:13" s="749" customFormat="1" ht="19.5" thickTop="1" thickBot="1" x14ac:dyDescent="0.3">
      <c r="A332" s="588" t="s">
        <v>1572</v>
      </c>
      <c r="B332" s="763"/>
      <c r="C332" s="590"/>
      <c r="D332" s="591"/>
      <c r="E332" s="592">
        <f>SUM(E331:E331)</f>
        <v>1700</v>
      </c>
      <c r="F332" s="592">
        <f>SUM(F331:F331)</f>
        <v>0</v>
      </c>
      <c r="G332" s="592">
        <f>SUM(G331:G331)</f>
        <v>0</v>
      </c>
      <c r="H332" s="831">
        <v>0</v>
      </c>
      <c r="J332" s="493"/>
      <c r="K332" s="520">
        <f>K331</f>
        <v>1700000</v>
      </c>
      <c r="L332" s="520">
        <f t="shared" ref="L332:M332" si="52">L331</f>
        <v>0</v>
      </c>
      <c r="M332" s="520">
        <f t="shared" si="52"/>
        <v>0</v>
      </c>
    </row>
    <row r="333" spans="1:13" s="749" customFormat="1" ht="18.75" thickTop="1" x14ac:dyDescent="0.25">
      <c r="A333" s="354"/>
      <c r="B333" s="2501"/>
      <c r="C333" s="57"/>
      <c r="D333" s="355"/>
      <c r="E333" s="17"/>
      <c r="F333" s="17"/>
      <c r="G333" s="17"/>
      <c r="H333" s="2502"/>
      <c r="J333" s="493"/>
      <c r="K333" s="493"/>
      <c r="L333" s="2601"/>
      <c r="M333" s="2601"/>
    </row>
    <row r="334" spans="1:13" s="749" customFormat="1" ht="18" x14ac:dyDescent="0.25">
      <c r="A334" s="3136" t="s">
        <v>1515</v>
      </c>
      <c r="B334" s="3136"/>
      <c r="C334" s="3136"/>
      <c r="D334" s="3136"/>
      <c r="E334" s="3136"/>
      <c r="F334" s="3136"/>
      <c r="G334" s="3136"/>
      <c r="H334" s="3136"/>
      <c r="J334" s="493"/>
      <c r="K334" s="493"/>
      <c r="L334" s="2601"/>
      <c r="M334" s="2601"/>
    </row>
    <row r="335" spans="1:13" s="749" customFormat="1" ht="12.75" customHeight="1" thickBot="1" x14ac:dyDescent="0.3">
      <c r="A335" s="33"/>
      <c r="B335" s="580"/>
      <c r="C335" s="581"/>
      <c r="D335" s="373"/>
      <c r="E335" s="374"/>
      <c r="F335" s="570"/>
      <c r="G335" s="374"/>
      <c r="H335" s="1701" t="s">
        <v>122</v>
      </c>
      <c r="J335" s="493"/>
      <c r="K335" s="493"/>
      <c r="L335" s="2601"/>
      <c r="M335" s="2601"/>
    </row>
    <row r="336" spans="1:13" s="749" customFormat="1" ht="19.5" thickTop="1" thickBot="1" x14ac:dyDescent="0.3">
      <c r="A336" s="582" t="s">
        <v>123</v>
      </c>
      <c r="B336" s="583" t="s">
        <v>124</v>
      </c>
      <c r="C336" s="585" t="s">
        <v>474</v>
      </c>
      <c r="D336" s="650" t="s">
        <v>125</v>
      </c>
      <c r="E336" s="650" t="s">
        <v>416</v>
      </c>
      <c r="F336" s="650" t="s">
        <v>417</v>
      </c>
      <c r="G336" s="650" t="s">
        <v>589</v>
      </c>
      <c r="H336" s="586" t="s">
        <v>590</v>
      </c>
      <c r="J336" s="493"/>
      <c r="K336" s="493"/>
      <c r="L336" s="2601"/>
      <c r="M336" s="2601"/>
    </row>
    <row r="337" spans="1:13" s="749" customFormat="1" ht="19.5" thickTop="1" thickBot="1" x14ac:dyDescent="0.3">
      <c r="A337" s="521">
        <v>1</v>
      </c>
      <c r="B337" s="522">
        <v>2</v>
      </c>
      <c r="C337" s="522">
        <v>3</v>
      </c>
      <c r="D337" s="522">
        <v>4</v>
      </c>
      <c r="E337" s="522">
        <v>5</v>
      </c>
      <c r="F337" s="508">
        <v>6</v>
      </c>
      <c r="G337" s="508">
        <v>7</v>
      </c>
      <c r="H337" s="587" t="s">
        <v>44</v>
      </c>
      <c r="J337" s="493"/>
      <c r="K337" s="493"/>
      <c r="L337" s="2601"/>
      <c r="M337" s="2601"/>
    </row>
    <row r="338" spans="1:13" s="749" customFormat="1" ht="18.75" thickTop="1" x14ac:dyDescent="0.25">
      <c r="A338" s="3002">
        <v>3121</v>
      </c>
      <c r="B338" s="2525">
        <v>5331</v>
      </c>
      <c r="C338" s="2518" t="s">
        <v>1432</v>
      </c>
      <c r="D338" s="656" t="s">
        <v>608</v>
      </c>
      <c r="E338" s="431"/>
      <c r="F338" s="431">
        <v>73</v>
      </c>
      <c r="G338" s="431">
        <v>73</v>
      </c>
      <c r="H338" s="1788">
        <f>(G338/F338)*100</f>
        <v>100</v>
      </c>
      <c r="J338" s="493"/>
      <c r="K338" s="2601"/>
      <c r="L338" s="2601">
        <v>73000</v>
      </c>
      <c r="M338" s="2601">
        <v>73000</v>
      </c>
    </row>
    <row r="339" spans="1:13" s="749" customFormat="1" ht="18" x14ac:dyDescent="0.25">
      <c r="A339" s="3002">
        <v>3122</v>
      </c>
      <c r="B339" s="2525">
        <v>5331</v>
      </c>
      <c r="C339" s="2518" t="s">
        <v>1432</v>
      </c>
      <c r="D339" s="656" t="s">
        <v>608</v>
      </c>
      <c r="E339" s="431"/>
      <c r="F339" s="431">
        <v>38</v>
      </c>
      <c r="G339" s="431">
        <v>21</v>
      </c>
      <c r="H339" s="1788">
        <f t="shared" ref="H339:H342" si="53">(G339/F339)*100</f>
        <v>55.26315789473685</v>
      </c>
      <c r="J339" s="493"/>
      <c r="K339" s="2601"/>
      <c r="L339" s="2601">
        <v>37500</v>
      </c>
      <c r="M339" s="2601">
        <v>20571</v>
      </c>
    </row>
    <row r="340" spans="1:13" s="749" customFormat="1" ht="18" x14ac:dyDescent="0.25">
      <c r="A340" s="3002">
        <v>3127</v>
      </c>
      <c r="B340" s="2525">
        <v>5331</v>
      </c>
      <c r="C340" s="2518" t="s">
        <v>1432</v>
      </c>
      <c r="D340" s="656" t="s">
        <v>608</v>
      </c>
      <c r="E340" s="431"/>
      <c r="F340" s="431">
        <v>15</v>
      </c>
      <c r="G340" s="431">
        <v>15</v>
      </c>
      <c r="H340" s="1788">
        <f t="shared" si="53"/>
        <v>100</v>
      </c>
      <c r="J340" s="493"/>
      <c r="K340" s="2601"/>
      <c r="L340" s="2601">
        <v>15000</v>
      </c>
      <c r="M340" s="2601">
        <v>15000</v>
      </c>
    </row>
    <row r="341" spans="1:13" s="749" customFormat="1" ht="18" x14ac:dyDescent="0.25">
      <c r="A341" s="3002">
        <v>3133</v>
      </c>
      <c r="B341" s="2525">
        <v>5331</v>
      </c>
      <c r="C341" s="2518" t="s">
        <v>1432</v>
      </c>
      <c r="D341" s="656" t="s">
        <v>608</v>
      </c>
      <c r="E341" s="431"/>
      <c r="F341" s="431">
        <v>4</v>
      </c>
      <c r="G341" s="431">
        <v>4</v>
      </c>
      <c r="H341" s="1788">
        <f t="shared" si="53"/>
        <v>100</v>
      </c>
      <c r="J341" s="493"/>
      <c r="K341" s="2601"/>
      <c r="L341" s="2601">
        <v>4500</v>
      </c>
      <c r="M341" s="2601">
        <v>4500</v>
      </c>
    </row>
    <row r="342" spans="1:13" s="749" customFormat="1" ht="18" x14ac:dyDescent="0.25">
      <c r="A342" s="3002">
        <v>3231</v>
      </c>
      <c r="B342" s="2525">
        <v>5331</v>
      </c>
      <c r="C342" s="2518" t="s">
        <v>1432</v>
      </c>
      <c r="D342" s="656" t="s">
        <v>608</v>
      </c>
      <c r="E342" s="431"/>
      <c r="F342" s="431">
        <v>40</v>
      </c>
      <c r="G342" s="431">
        <v>40</v>
      </c>
      <c r="H342" s="1788">
        <f t="shared" si="53"/>
        <v>100</v>
      </c>
      <c r="J342" s="493"/>
      <c r="K342" s="2601"/>
      <c r="L342" s="2601">
        <v>40000</v>
      </c>
      <c r="M342" s="2601">
        <v>40000</v>
      </c>
    </row>
    <row r="343" spans="1:13" s="749" customFormat="1" ht="18.75" thickBot="1" x14ac:dyDescent="0.3">
      <c r="A343" s="3002">
        <v>3299</v>
      </c>
      <c r="B343" s="2525">
        <v>5331</v>
      </c>
      <c r="C343" s="2518" t="s">
        <v>1432</v>
      </c>
      <c r="D343" s="656" t="s">
        <v>608</v>
      </c>
      <c r="E343" s="431">
        <v>170</v>
      </c>
      <c r="F343" s="431">
        <v>0</v>
      </c>
      <c r="G343" s="431">
        <v>0</v>
      </c>
      <c r="H343" s="1788">
        <v>0</v>
      </c>
      <c r="J343" s="493"/>
      <c r="K343" s="2601">
        <v>170000</v>
      </c>
      <c r="L343" s="2601">
        <v>0</v>
      </c>
      <c r="M343" s="2601">
        <v>0</v>
      </c>
    </row>
    <row r="344" spans="1:13" s="749" customFormat="1" ht="19.5" thickTop="1" thickBot="1" x14ac:dyDescent="0.3">
      <c r="A344" s="588" t="s">
        <v>1516</v>
      </c>
      <c r="B344" s="763"/>
      <c r="C344" s="590"/>
      <c r="D344" s="591"/>
      <c r="E344" s="592">
        <f>SUM(E338:E343)</f>
        <v>170</v>
      </c>
      <c r="F344" s="592">
        <f t="shared" ref="F344:G344" si="54">SUM(F338:F343)</f>
        <v>170</v>
      </c>
      <c r="G344" s="592">
        <f t="shared" si="54"/>
        <v>153</v>
      </c>
      <c r="H344" s="831">
        <f>(G344/F344)*100</f>
        <v>90</v>
      </c>
      <c r="J344" s="493"/>
      <c r="K344" s="520">
        <f>SUM(K338:K343)</f>
        <v>170000</v>
      </c>
      <c r="L344" s="520">
        <f t="shared" ref="L344:M344" si="55">SUM(L338:L343)</f>
        <v>170000</v>
      </c>
      <c r="M344" s="520">
        <f t="shared" si="55"/>
        <v>153071</v>
      </c>
    </row>
    <row r="345" spans="1:13" s="749" customFormat="1" ht="18.75" thickTop="1" x14ac:dyDescent="0.25">
      <c r="A345" s="354"/>
      <c r="B345" s="2501"/>
      <c r="C345" s="57"/>
      <c r="D345" s="355"/>
      <c r="E345" s="17"/>
      <c r="F345" s="17"/>
      <c r="G345" s="17"/>
      <c r="H345" s="2502"/>
      <c r="J345" s="493"/>
      <c r="K345" s="493"/>
      <c r="L345" s="2601"/>
      <c r="M345" s="2601"/>
    </row>
    <row r="346" spans="1:13" s="749" customFormat="1" ht="18" x14ac:dyDescent="0.25">
      <c r="A346" s="3136" t="s">
        <v>1517</v>
      </c>
      <c r="B346" s="3136"/>
      <c r="C346" s="3136"/>
      <c r="D346" s="3136"/>
      <c r="E346" s="3136"/>
      <c r="F346" s="3136"/>
      <c r="G346" s="3136"/>
      <c r="H346" s="3136"/>
      <c r="J346" s="493"/>
      <c r="K346" s="493"/>
      <c r="L346" s="2601"/>
      <c r="M346" s="2601"/>
    </row>
    <row r="347" spans="1:13" s="749" customFormat="1" ht="13.5" customHeight="1" thickBot="1" x14ac:dyDescent="0.3">
      <c r="A347" s="33"/>
      <c r="B347" s="580"/>
      <c r="C347" s="581"/>
      <c r="D347" s="373"/>
      <c r="E347" s="374"/>
      <c r="F347" s="570"/>
      <c r="G347" s="374"/>
      <c r="H347" s="1701" t="s">
        <v>122</v>
      </c>
      <c r="J347" s="493"/>
      <c r="K347" s="493"/>
      <c r="L347" s="2601"/>
      <c r="M347" s="2601"/>
    </row>
    <row r="348" spans="1:13" s="749" customFormat="1" ht="19.5" thickTop="1" thickBot="1" x14ac:dyDescent="0.3">
      <c r="A348" s="582" t="s">
        <v>123</v>
      </c>
      <c r="B348" s="583" t="s">
        <v>124</v>
      </c>
      <c r="C348" s="585" t="s">
        <v>474</v>
      </c>
      <c r="D348" s="650" t="s">
        <v>125</v>
      </c>
      <c r="E348" s="650" t="s">
        <v>416</v>
      </c>
      <c r="F348" s="650" t="s">
        <v>417</v>
      </c>
      <c r="G348" s="650" t="s">
        <v>589</v>
      </c>
      <c r="H348" s="586" t="s">
        <v>590</v>
      </c>
      <c r="J348" s="493"/>
      <c r="K348" s="493"/>
      <c r="L348" s="2601"/>
      <c r="M348" s="2601"/>
    </row>
    <row r="349" spans="1:13" s="749" customFormat="1" ht="19.5" thickTop="1" thickBot="1" x14ac:dyDescent="0.3">
      <c r="A349" s="521">
        <v>1</v>
      </c>
      <c r="B349" s="522">
        <v>2</v>
      </c>
      <c r="C349" s="522">
        <v>3</v>
      </c>
      <c r="D349" s="522">
        <v>4</v>
      </c>
      <c r="E349" s="522">
        <v>5</v>
      </c>
      <c r="F349" s="508">
        <v>6</v>
      </c>
      <c r="G349" s="508">
        <v>7</v>
      </c>
      <c r="H349" s="587" t="s">
        <v>44</v>
      </c>
      <c r="J349" s="493"/>
      <c r="K349" s="493"/>
      <c r="L349" s="2601"/>
      <c r="M349" s="2601"/>
    </row>
    <row r="350" spans="1:13" s="749" customFormat="1" ht="18.75" thickTop="1" x14ac:dyDescent="0.25">
      <c r="A350" s="3002">
        <v>3121</v>
      </c>
      <c r="B350" s="2525">
        <v>5331</v>
      </c>
      <c r="C350" s="2518" t="s">
        <v>1433</v>
      </c>
      <c r="D350" s="656" t="s">
        <v>608</v>
      </c>
      <c r="E350" s="431"/>
      <c r="F350" s="431">
        <v>30</v>
      </c>
      <c r="G350" s="431">
        <v>30</v>
      </c>
      <c r="H350" s="1788">
        <f>(G350/F350)*100</f>
        <v>100</v>
      </c>
      <c r="J350" s="493"/>
      <c r="K350" s="2601"/>
      <c r="L350" s="2601">
        <v>30000</v>
      </c>
      <c r="M350" s="2601">
        <v>30000</v>
      </c>
    </row>
    <row r="351" spans="1:13" s="749" customFormat="1" ht="18" x14ac:dyDescent="0.25">
      <c r="A351" s="3002">
        <v>3133</v>
      </c>
      <c r="B351" s="2525">
        <v>5331</v>
      </c>
      <c r="C351" s="2518" t="s">
        <v>1433</v>
      </c>
      <c r="D351" s="656" t="s">
        <v>608</v>
      </c>
      <c r="E351" s="431"/>
      <c r="F351" s="431">
        <v>5</v>
      </c>
      <c r="G351" s="431">
        <v>5</v>
      </c>
      <c r="H351" s="1788">
        <f t="shared" ref="H351:H352" si="56">(G351/F351)*100</f>
        <v>100</v>
      </c>
      <c r="J351" s="493"/>
      <c r="K351" s="2601"/>
      <c r="L351" s="2601">
        <v>5000</v>
      </c>
      <c r="M351" s="2601">
        <v>5000</v>
      </c>
    </row>
    <row r="352" spans="1:13" s="749" customFormat="1" ht="18.75" thickBot="1" x14ac:dyDescent="0.3">
      <c r="A352" s="3002">
        <v>3299</v>
      </c>
      <c r="B352" s="2525">
        <v>5331</v>
      </c>
      <c r="C352" s="2518" t="s">
        <v>1433</v>
      </c>
      <c r="D352" s="656" t="s">
        <v>608</v>
      </c>
      <c r="E352" s="431">
        <v>100</v>
      </c>
      <c r="F352" s="431">
        <v>65</v>
      </c>
      <c r="G352" s="431">
        <v>0</v>
      </c>
      <c r="H352" s="1788">
        <f t="shared" si="56"/>
        <v>0</v>
      </c>
      <c r="J352" s="493"/>
      <c r="K352" s="2601">
        <v>100000</v>
      </c>
      <c r="L352" s="2601">
        <v>65000</v>
      </c>
      <c r="M352" s="2601">
        <v>0</v>
      </c>
    </row>
    <row r="353" spans="1:13" s="749" customFormat="1" ht="19.5" thickTop="1" thickBot="1" x14ac:dyDescent="0.3">
      <c r="A353" s="588" t="s">
        <v>1518</v>
      </c>
      <c r="B353" s="763"/>
      <c r="C353" s="590"/>
      <c r="D353" s="591"/>
      <c r="E353" s="592">
        <f>SUM(E350:E352)</f>
        <v>100</v>
      </c>
      <c r="F353" s="592">
        <f>SUM(F350:F352)</f>
        <v>100</v>
      </c>
      <c r="G353" s="592">
        <f>SUM(G350:G352)</f>
        <v>35</v>
      </c>
      <c r="H353" s="831">
        <f>(G353/F353)*100</f>
        <v>35</v>
      </c>
      <c r="J353" s="493"/>
      <c r="K353" s="520">
        <f>SUM(K350:K352)</f>
        <v>100000</v>
      </c>
      <c r="L353" s="520">
        <f t="shared" ref="L353:M353" si="57">SUM(L350:L352)</f>
        <v>100000</v>
      </c>
      <c r="M353" s="520">
        <f t="shared" si="57"/>
        <v>35000</v>
      </c>
    </row>
    <row r="354" spans="1:13" s="749" customFormat="1" ht="18.75" thickTop="1" x14ac:dyDescent="0.25">
      <c r="A354" s="354"/>
      <c r="B354" s="2501"/>
      <c r="C354" s="57"/>
      <c r="D354" s="355"/>
      <c r="E354" s="17"/>
      <c r="F354" s="17"/>
      <c r="G354" s="17"/>
      <c r="H354" s="2502"/>
      <c r="J354" s="493"/>
      <c r="K354" s="493"/>
      <c r="L354" s="2601"/>
      <c r="M354" s="2601"/>
    </row>
    <row r="355" spans="1:13" s="749" customFormat="1" ht="18" x14ac:dyDescent="0.25">
      <c r="A355" s="3136" t="s">
        <v>1519</v>
      </c>
      <c r="B355" s="3136"/>
      <c r="C355" s="3136"/>
      <c r="D355" s="3136"/>
      <c r="E355" s="3136"/>
      <c r="F355" s="3136"/>
      <c r="G355" s="3136"/>
      <c r="H355" s="3136"/>
      <c r="J355" s="493"/>
      <c r="K355" s="493"/>
      <c r="L355" s="2601"/>
      <c r="M355" s="2601"/>
    </row>
    <row r="356" spans="1:13" s="749" customFormat="1" ht="14.25" customHeight="1" thickBot="1" x14ac:dyDescent="0.3">
      <c r="A356" s="33"/>
      <c r="B356" s="580"/>
      <c r="C356" s="581"/>
      <c r="D356" s="373"/>
      <c r="E356" s="374"/>
      <c r="F356" s="570"/>
      <c r="G356" s="374"/>
      <c r="H356" s="1701" t="s">
        <v>122</v>
      </c>
      <c r="J356" s="493"/>
      <c r="K356" s="493"/>
      <c r="L356" s="2601"/>
      <c r="M356" s="2601"/>
    </row>
    <row r="357" spans="1:13" s="749" customFormat="1" ht="19.5" thickTop="1" thickBot="1" x14ac:dyDescent="0.3">
      <c r="A357" s="582" t="s">
        <v>123</v>
      </c>
      <c r="B357" s="583" t="s">
        <v>124</v>
      </c>
      <c r="C357" s="585" t="s">
        <v>474</v>
      </c>
      <c r="D357" s="650" t="s">
        <v>125</v>
      </c>
      <c r="E357" s="650" t="s">
        <v>416</v>
      </c>
      <c r="F357" s="650" t="s">
        <v>417</v>
      </c>
      <c r="G357" s="650" t="s">
        <v>589</v>
      </c>
      <c r="H357" s="586" t="s">
        <v>590</v>
      </c>
      <c r="J357" s="493"/>
      <c r="K357" s="493"/>
      <c r="L357" s="2601"/>
      <c r="M357" s="2601"/>
    </row>
    <row r="358" spans="1:13" s="749" customFormat="1" ht="19.5" thickTop="1" thickBot="1" x14ac:dyDescent="0.3">
      <c r="A358" s="521">
        <v>1</v>
      </c>
      <c r="B358" s="522">
        <v>2</v>
      </c>
      <c r="C358" s="522">
        <v>3</v>
      </c>
      <c r="D358" s="522">
        <v>4</v>
      </c>
      <c r="E358" s="522">
        <v>5</v>
      </c>
      <c r="F358" s="508">
        <v>6</v>
      </c>
      <c r="G358" s="508">
        <v>7</v>
      </c>
      <c r="H358" s="587" t="s">
        <v>44</v>
      </c>
      <c r="J358" s="493"/>
      <c r="K358" s="2601"/>
      <c r="L358" s="2601"/>
      <c r="M358" s="2601"/>
    </row>
    <row r="359" spans="1:13" s="749" customFormat="1" ht="18.75" thickTop="1" x14ac:dyDescent="0.25">
      <c r="A359" s="2584">
        <v>3127</v>
      </c>
      <c r="B359" s="2581">
        <v>5331</v>
      </c>
      <c r="C359" s="2586" t="s">
        <v>1434</v>
      </c>
      <c r="D359" s="656" t="s">
        <v>608</v>
      </c>
      <c r="E359" s="431"/>
      <c r="F359" s="431">
        <v>15</v>
      </c>
      <c r="G359" s="431">
        <v>15</v>
      </c>
      <c r="H359" s="1788">
        <f>(G359/F359)*100</f>
        <v>100</v>
      </c>
      <c r="J359" s="493"/>
      <c r="K359" s="2601"/>
      <c r="L359" s="2601">
        <v>15000</v>
      </c>
      <c r="M359" s="2601">
        <v>15000</v>
      </c>
    </row>
    <row r="360" spans="1:13" s="749" customFormat="1" ht="18.75" thickBot="1" x14ac:dyDescent="0.3">
      <c r="A360" s="2584">
        <v>3299</v>
      </c>
      <c r="B360" s="2581">
        <v>5331</v>
      </c>
      <c r="C360" s="2586" t="s">
        <v>1434</v>
      </c>
      <c r="D360" s="656" t="s">
        <v>608</v>
      </c>
      <c r="E360" s="431">
        <v>80</v>
      </c>
      <c r="F360" s="431">
        <v>65</v>
      </c>
      <c r="G360" s="431">
        <v>0</v>
      </c>
      <c r="H360" s="1788">
        <f t="shared" ref="H360" si="58">(G360/F360)*100</f>
        <v>0</v>
      </c>
      <c r="J360" s="493"/>
      <c r="K360" s="2601">
        <v>80000</v>
      </c>
      <c r="L360" s="2601">
        <v>65000</v>
      </c>
      <c r="M360" s="2601">
        <v>0</v>
      </c>
    </row>
    <row r="361" spans="1:13" s="749" customFormat="1" ht="19.5" thickTop="1" thickBot="1" x14ac:dyDescent="0.3">
      <c r="A361" s="588" t="s">
        <v>2032</v>
      </c>
      <c r="B361" s="763"/>
      <c r="C361" s="590"/>
      <c r="D361" s="591"/>
      <c r="E361" s="592">
        <f>SUM(E359:E360)</f>
        <v>80</v>
      </c>
      <c r="F361" s="592">
        <f>SUM(F359:F360)</f>
        <v>80</v>
      </c>
      <c r="G361" s="592">
        <f>SUM(G359:G360)</f>
        <v>15</v>
      </c>
      <c r="H361" s="831">
        <f>(G361/F361)*100</f>
        <v>18.75</v>
      </c>
      <c r="J361" s="493"/>
      <c r="K361" s="520">
        <f>SUM(K359:K360)</f>
        <v>80000</v>
      </c>
      <c r="L361" s="520">
        <f t="shared" ref="L361:M361" si="59">SUM(L359:L360)</f>
        <v>80000</v>
      </c>
      <c r="M361" s="520">
        <f t="shared" si="59"/>
        <v>15000</v>
      </c>
    </row>
    <row r="362" spans="1:13" s="749" customFormat="1" ht="18.75" thickTop="1" x14ac:dyDescent="0.25">
      <c r="A362" s="354"/>
      <c r="B362" s="2501"/>
      <c r="C362" s="57"/>
      <c r="D362" s="355"/>
      <c r="E362" s="17"/>
      <c r="F362" s="17"/>
      <c r="G362" s="17"/>
      <c r="H362" s="2502"/>
      <c r="J362" s="493"/>
      <c r="K362" s="493"/>
      <c r="L362" s="2601"/>
      <c r="M362" s="2601"/>
    </row>
    <row r="363" spans="1:13" s="749" customFormat="1" ht="18" x14ac:dyDescent="0.25">
      <c r="A363" s="3136" t="s">
        <v>1520</v>
      </c>
      <c r="B363" s="3136"/>
      <c r="C363" s="3136"/>
      <c r="D363" s="3136"/>
      <c r="E363" s="3136"/>
      <c r="F363" s="3136"/>
      <c r="G363" s="3136"/>
      <c r="H363" s="3136"/>
      <c r="J363" s="493"/>
      <c r="K363" s="493"/>
      <c r="L363" s="2601"/>
      <c r="M363" s="2601"/>
    </row>
    <row r="364" spans="1:13" s="749" customFormat="1" ht="13.5" customHeight="1" thickBot="1" x14ac:dyDescent="0.3">
      <c r="A364" s="33"/>
      <c r="B364" s="580"/>
      <c r="C364" s="581"/>
      <c r="D364" s="373"/>
      <c r="E364" s="374"/>
      <c r="F364" s="570"/>
      <c r="G364" s="374"/>
      <c r="H364" s="1701" t="s">
        <v>122</v>
      </c>
      <c r="J364" s="493"/>
      <c r="K364" s="493"/>
      <c r="L364" s="2601"/>
      <c r="M364" s="2601"/>
    </row>
    <row r="365" spans="1:13" s="749" customFormat="1" ht="19.5" thickTop="1" thickBot="1" x14ac:dyDescent="0.3">
      <c r="A365" s="582" t="s">
        <v>123</v>
      </c>
      <c r="B365" s="583" t="s">
        <v>124</v>
      </c>
      <c r="C365" s="585" t="s">
        <v>474</v>
      </c>
      <c r="D365" s="650" t="s">
        <v>125</v>
      </c>
      <c r="E365" s="650" t="s">
        <v>416</v>
      </c>
      <c r="F365" s="650" t="s">
        <v>417</v>
      </c>
      <c r="G365" s="650" t="s">
        <v>589</v>
      </c>
      <c r="H365" s="586" t="s">
        <v>590</v>
      </c>
      <c r="J365" s="493"/>
      <c r="K365" s="493"/>
      <c r="L365" s="2601"/>
      <c r="M365" s="2601"/>
    </row>
    <row r="366" spans="1:13" s="749" customFormat="1" ht="19.5" thickTop="1" thickBot="1" x14ac:dyDescent="0.3">
      <c r="A366" s="521">
        <v>1</v>
      </c>
      <c r="B366" s="522">
        <v>2</v>
      </c>
      <c r="C366" s="522">
        <v>3</v>
      </c>
      <c r="D366" s="522">
        <v>4</v>
      </c>
      <c r="E366" s="522">
        <v>5</v>
      </c>
      <c r="F366" s="508">
        <v>6</v>
      </c>
      <c r="G366" s="508">
        <v>7</v>
      </c>
      <c r="H366" s="587" t="s">
        <v>44</v>
      </c>
      <c r="J366" s="493"/>
      <c r="K366" s="493"/>
      <c r="L366" s="2601"/>
      <c r="M366" s="2601"/>
    </row>
    <row r="367" spans="1:13" s="749" customFormat="1" ht="19.5" thickTop="1" thickBot="1" x14ac:dyDescent="0.3">
      <c r="A367" s="3002">
        <v>3299</v>
      </c>
      <c r="B367" s="2525">
        <v>5493</v>
      </c>
      <c r="C367" s="2518" t="s">
        <v>1448</v>
      </c>
      <c r="D367" s="2573" t="s">
        <v>2011</v>
      </c>
      <c r="E367" s="431">
        <v>1350</v>
      </c>
      <c r="F367" s="431">
        <v>590</v>
      </c>
      <c r="G367" s="431">
        <v>517</v>
      </c>
      <c r="H367" s="1788">
        <f t="shared" ref="H367" si="60">(G367/F367)*100</f>
        <v>87.627118644067792</v>
      </c>
      <c r="J367" s="493"/>
      <c r="K367" s="2601">
        <v>1350000</v>
      </c>
      <c r="L367" s="2601">
        <v>590000</v>
      </c>
      <c r="M367" s="2601">
        <v>516500</v>
      </c>
    </row>
    <row r="368" spans="1:13" s="749" customFormat="1" ht="19.5" thickTop="1" thickBot="1" x14ac:dyDescent="0.3">
      <c r="A368" s="588" t="s">
        <v>1521</v>
      </c>
      <c r="B368" s="763"/>
      <c r="C368" s="590"/>
      <c r="D368" s="591"/>
      <c r="E368" s="592">
        <f>SUM(E367:E367)</f>
        <v>1350</v>
      </c>
      <c r="F368" s="592">
        <f>SUM(F367:F367)</f>
        <v>590</v>
      </c>
      <c r="G368" s="592">
        <f>SUM(G367:G367)</f>
        <v>517</v>
      </c>
      <c r="H368" s="831">
        <f>(G368/F368)*100</f>
        <v>87.627118644067792</v>
      </c>
      <c r="J368" s="493"/>
      <c r="K368" s="520">
        <f>K367</f>
        <v>1350000</v>
      </c>
      <c r="L368" s="520">
        <f t="shared" ref="L368:M368" si="61">L367</f>
        <v>590000</v>
      </c>
      <c r="M368" s="520">
        <f t="shared" si="61"/>
        <v>516500</v>
      </c>
    </row>
    <row r="369" spans="1:13" s="749" customFormat="1" ht="18.75" thickTop="1" x14ac:dyDescent="0.25">
      <c r="A369" s="2375"/>
      <c r="B369" s="2376"/>
      <c r="C369" s="2377"/>
      <c r="D369" s="2376"/>
      <c r="E369" s="2378"/>
      <c r="F369" s="2379"/>
      <c r="G369" s="2379"/>
      <c r="H369" s="2380"/>
      <c r="J369" s="493"/>
      <c r="K369" s="493"/>
      <c r="L369" s="2601"/>
      <c r="M369" s="2601"/>
    </row>
    <row r="370" spans="1:13" s="749" customFormat="1" ht="18" x14ac:dyDescent="0.25">
      <c r="A370" s="3136" t="s">
        <v>1522</v>
      </c>
      <c r="B370" s="3136"/>
      <c r="C370" s="3136"/>
      <c r="D370" s="3136"/>
      <c r="E370" s="3136"/>
      <c r="F370" s="3136"/>
      <c r="G370" s="3136"/>
      <c r="H370" s="3136"/>
      <c r="J370" s="493"/>
      <c r="K370" s="493"/>
      <c r="L370" s="2601"/>
      <c r="M370" s="2601"/>
    </row>
    <row r="371" spans="1:13" s="749" customFormat="1" ht="12.75" customHeight="1" thickBot="1" x14ac:dyDescent="0.3">
      <c r="A371" s="33"/>
      <c r="B371" s="580"/>
      <c r="C371" s="581"/>
      <c r="D371" s="373"/>
      <c r="E371" s="374"/>
      <c r="F371" s="570"/>
      <c r="G371" s="374"/>
      <c r="H371" s="1701" t="s">
        <v>122</v>
      </c>
      <c r="J371" s="493"/>
      <c r="K371" s="493"/>
      <c r="L371" s="2601"/>
      <c r="M371" s="2601"/>
    </row>
    <row r="372" spans="1:13" s="749" customFormat="1" ht="19.5" thickTop="1" thickBot="1" x14ac:dyDescent="0.3">
      <c r="A372" s="582" t="s">
        <v>123</v>
      </c>
      <c r="B372" s="583" t="s">
        <v>124</v>
      </c>
      <c r="C372" s="585" t="s">
        <v>474</v>
      </c>
      <c r="D372" s="650" t="s">
        <v>125</v>
      </c>
      <c r="E372" s="650" t="s">
        <v>416</v>
      </c>
      <c r="F372" s="650" t="s">
        <v>417</v>
      </c>
      <c r="G372" s="650" t="s">
        <v>589</v>
      </c>
      <c r="H372" s="586" t="s">
        <v>590</v>
      </c>
      <c r="J372" s="493"/>
      <c r="K372" s="493"/>
      <c r="L372" s="2601"/>
      <c r="M372" s="2601"/>
    </row>
    <row r="373" spans="1:13" s="749" customFormat="1" ht="19.5" thickTop="1" thickBot="1" x14ac:dyDescent="0.3">
      <c r="A373" s="521">
        <v>1</v>
      </c>
      <c r="B373" s="522">
        <v>2</v>
      </c>
      <c r="C373" s="522">
        <v>3</v>
      </c>
      <c r="D373" s="522">
        <v>4</v>
      </c>
      <c r="E373" s="522">
        <v>5</v>
      </c>
      <c r="F373" s="508">
        <v>6</v>
      </c>
      <c r="G373" s="508">
        <v>7</v>
      </c>
      <c r="H373" s="587" t="s">
        <v>44</v>
      </c>
      <c r="J373" s="493"/>
      <c r="K373" s="493"/>
      <c r="L373" s="2601"/>
      <c r="M373" s="2601"/>
    </row>
    <row r="374" spans="1:13" s="749" customFormat="1" ht="18.75" thickTop="1" x14ac:dyDescent="0.25">
      <c r="A374" s="2527">
        <v>3419</v>
      </c>
      <c r="B374" s="2528">
        <v>5213</v>
      </c>
      <c r="C374" s="2520" t="s">
        <v>1217</v>
      </c>
      <c r="D374" s="2571" t="s">
        <v>1563</v>
      </c>
      <c r="E374" s="434"/>
      <c r="F374" s="434">
        <v>3545</v>
      </c>
      <c r="G374" s="434">
        <v>3545</v>
      </c>
      <c r="H374" s="2521">
        <f t="shared" ref="H374:H376" si="62">(G374/F374)*100</f>
        <v>100</v>
      </c>
      <c r="J374" s="493"/>
      <c r="K374" s="2601"/>
      <c r="L374" s="2601">
        <v>3545000</v>
      </c>
      <c r="M374" s="2601">
        <v>3545000</v>
      </c>
    </row>
    <row r="375" spans="1:13" s="749" customFormat="1" ht="18" x14ac:dyDescent="0.25">
      <c r="A375" s="2523">
        <v>3419</v>
      </c>
      <c r="B375" s="2525">
        <v>5221</v>
      </c>
      <c r="C375" s="2518" t="s">
        <v>1217</v>
      </c>
      <c r="D375" s="2571" t="s">
        <v>1565</v>
      </c>
      <c r="E375" s="431"/>
      <c r="F375" s="431">
        <v>200</v>
      </c>
      <c r="G375" s="431">
        <v>200</v>
      </c>
      <c r="H375" s="1788">
        <f t="shared" si="62"/>
        <v>100</v>
      </c>
      <c r="J375" s="493"/>
      <c r="K375" s="2601"/>
      <c r="L375" s="2601">
        <v>200000</v>
      </c>
      <c r="M375" s="2601">
        <v>200000</v>
      </c>
    </row>
    <row r="376" spans="1:13" s="749" customFormat="1" ht="18.75" thickBot="1" x14ac:dyDescent="0.3">
      <c r="A376" s="2524">
        <v>3419</v>
      </c>
      <c r="B376" s="2526">
        <v>5222</v>
      </c>
      <c r="C376" s="2519" t="s">
        <v>1217</v>
      </c>
      <c r="D376" s="2572" t="s">
        <v>1015</v>
      </c>
      <c r="E376" s="1792">
        <v>38500</v>
      </c>
      <c r="F376" s="1792">
        <v>38334</v>
      </c>
      <c r="G376" s="1792">
        <v>38334</v>
      </c>
      <c r="H376" s="2522">
        <f t="shared" si="62"/>
        <v>100</v>
      </c>
      <c r="J376" s="493"/>
      <c r="K376" s="2601">
        <v>38500000</v>
      </c>
      <c r="L376" s="2601">
        <v>38334000</v>
      </c>
      <c r="M376" s="2601">
        <v>38334000</v>
      </c>
    </row>
    <row r="377" spans="1:13" s="749" customFormat="1" ht="19.5" thickTop="1" thickBot="1" x14ac:dyDescent="0.3">
      <c r="A377" s="588" t="s">
        <v>1523</v>
      </c>
      <c r="B377" s="763"/>
      <c r="C377" s="590"/>
      <c r="D377" s="591"/>
      <c r="E377" s="592">
        <f>SUM(E374:E376)</f>
        <v>38500</v>
      </c>
      <c r="F377" s="592">
        <f t="shared" ref="F377:G377" si="63">SUM(F374:F376)</f>
        <v>42079</v>
      </c>
      <c r="G377" s="592">
        <f t="shared" si="63"/>
        <v>42079</v>
      </c>
      <c r="H377" s="831">
        <f>(G377/F377)*100</f>
        <v>100</v>
      </c>
      <c r="J377" s="493"/>
      <c r="K377" s="520">
        <f>SUM(K374:K376)</f>
        <v>38500000</v>
      </c>
      <c r="L377" s="520">
        <f t="shared" ref="L377:M377" si="64">SUM(L374:L376)</f>
        <v>42079000</v>
      </c>
      <c r="M377" s="520">
        <f t="shared" si="64"/>
        <v>42079000</v>
      </c>
    </row>
    <row r="378" spans="1:13" s="749" customFormat="1" ht="18.75" thickTop="1" x14ac:dyDescent="0.25">
      <c r="A378" s="354"/>
      <c r="B378" s="2501"/>
      <c r="C378" s="57"/>
      <c r="D378" s="355"/>
      <c r="E378" s="17"/>
      <c r="F378" s="17"/>
      <c r="G378" s="17"/>
      <c r="H378" s="2502"/>
      <c r="J378" s="493"/>
      <c r="K378" s="493"/>
      <c r="L378" s="2601"/>
      <c r="M378" s="2601"/>
    </row>
    <row r="379" spans="1:13" s="749" customFormat="1" ht="18" x14ac:dyDescent="0.25">
      <c r="A379" s="3136" t="s">
        <v>1524</v>
      </c>
      <c r="B379" s="3136"/>
      <c r="C379" s="3136"/>
      <c r="D379" s="3136"/>
      <c r="E379" s="3136"/>
      <c r="F379" s="3136"/>
      <c r="G379" s="3136"/>
      <c r="H379" s="3136"/>
      <c r="J379" s="493"/>
      <c r="K379" s="493"/>
      <c r="L379" s="2601"/>
      <c r="M379" s="2601"/>
    </row>
    <row r="380" spans="1:13" s="749" customFormat="1" ht="13.5" customHeight="1" thickBot="1" x14ac:dyDescent="0.3">
      <c r="A380" s="33"/>
      <c r="B380" s="580"/>
      <c r="C380" s="581"/>
      <c r="D380" s="373"/>
      <c r="E380" s="374"/>
      <c r="F380" s="570"/>
      <c r="G380" s="374"/>
      <c r="H380" s="1701" t="s">
        <v>122</v>
      </c>
      <c r="J380" s="493"/>
      <c r="K380" s="493"/>
      <c r="L380" s="2601"/>
      <c r="M380" s="2601"/>
    </row>
    <row r="381" spans="1:13" s="749" customFormat="1" ht="19.5" thickTop="1" thickBot="1" x14ac:dyDescent="0.3">
      <c r="A381" s="582" t="s">
        <v>123</v>
      </c>
      <c r="B381" s="583" t="s">
        <v>124</v>
      </c>
      <c r="C381" s="585" t="s">
        <v>474</v>
      </c>
      <c r="D381" s="650" t="s">
        <v>125</v>
      </c>
      <c r="E381" s="650" t="s">
        <v>416</v>
      </c>
      <c r="F381" s="650" t="s">
        <v>417</v>
      </c>
      <c r="G381" s="650" t="s">
        <v>589</v>
      </c>
      <c r="H381" s="586" t="s">
        <v>590</v>
      </c>
      <c r="J381" s="493"/>
      <c r="K381" s="493"/>
      <c r="L381" s="2601"/>
      <c r="M381" s="2601"/>
    </row>
    <row r="382" spans="1:13" s="749" customFormat="1" ht="19.5" thickTop="1" thickBot="1" x14ac:dyDescent="0.3">
      <c r="A382" s="521">
        <v>1</v>
      </c>
      <c r="B382" s="522">
        <v>2</v>
      </c>
      <c r="C382" s="522">
        <v>3</v>
      </c>
      <c r="D382" s="522">
        <v>4</v>
      </c>
      <c r="E382" s="522">
        <v>5</v>
      </c>
      <c r="F382" s="508">
        <v>6</v>
      </c>
      <c r="G382" s="508">
        <v>7</v>
      </c>
      <c r="H382" s="587" t="s">
        <v>44</v>
      </c>
      <c r="J382" s="493"/>
      <c r="K382" s="493"/>
      <c r="L382" s="2601"/>
      <c r="M382" s="2601"/>
    </row>
    <row r="383" spans="1:13" s="749" customFormat="1" ht="18.75" thickTop="1" x14ac:dyDescent="0.25">
      <c r="A383" s="2527">
        <v>3419</v>
      </c>
      <c r="B383" s="2528">
        <v>5213</v>
      </c>
      <c r="C383" s="2520" t="s">
        <v>1221</v>
      </c>
      <c r="D383" s="2571" t="s">
        <v>1563</v>
      </c>
      <c r="E383" s="434"/>
      <c r="F383" s="434">
        <v>1940</v>
      </c>
      <c r="G383" s="434">
        <v>1938</v>
      </c>
      <c r="H383" s="2521">
        <f t="shared" ref="H383:H385" si="65">(G383/F383)*100</f>
        <v>99.896907216494839</v>
      </c>
      <c r="J383" s="493"/>
      <c r="K383" s="2601"/>
      <c r="L383" s="2601">
        <v>1940000</v>
      </c>
      <c r="M383" s="2601">
        <v>1937495</v>
      </c>
    </row>
    <row r="384" spans="1:13" s="749" customFormat="1" ht="18" x14ac:dyDescent="0.25">
      <c r="A384" s="2523">
        <v>3419</v>
      </c>
      <c r="B384" s="2525">
        <v>5222</v>
      </c>
      <c r="C384" s="2518" t="s">
        <v>1221</v>
      </c>
      <c r="D384" s="2572" t="s">
        <v>1015</v>
      </c>
      <c r="E384" s="431">
        <v>12100</v>
      </c>
      <c r="F384" s="431">
        <v>5076</v>
      </c>
      <c r="G384" s="431">
        <v>5029</v>
      </c>
      <c r="H384" s="1788">
        <f t="shared" si="65"/>
        <v>99.074074074074076</v>
      </c>
      <c r="J384" s="493"/>
      <c r="K384" s="2601">
        <v>12100000</v>
      </c>
      <c r="L384" s="2601">
        <v>5076000</v>
      </c>
      <c r="M384" s="2601">
        <v>5029300</v>
      </c>
    </row>
    <row r="385" spans="1:13" s="749" customFormat="1" ht="18.75" thickBot="1" x14ac:dyDescent="0.3">
      <c r="A385" s="2524">
        <v>3419</v>
      </c>
      <c r="B385" s="2526">
        <v>5229</v>
      </c>
      <c r="C385" s="2519" t="s">
        <v>1221</v>
      </c>
      <c r="D385" s="2571" t="s">
        <v>1566</v>
      </c>
      <c r="E385" s="1792"/>
      <c r="F385" s="1792">
        <v>35</v>
      </c>
      <c r="G385" s="1792">
        <v>35</v>
      </c>
      <c r="H385" s="2522">
        <f t="shared" si="65"/>
        <v>100</v>
      </c>
      <c r="J385" s="493"/>
      <c r="K385" s="2601"/>
      <c r="L385" s="2601">
        <v>35000</v>
      </c>
      <c r="M385" s="2601">
        <v>35000</v>
      </c>
    </row>
    <row r="386" spans="1:13" s="749" customFormat="1" ht="19.5" thickTop="1" thickBot="1" x14ac:dyDescent="0.3">
      <c r="A386" s="588" t="s">
        <v>1526</v>
      </c>
      <c r="B386" s="763"/>
      <c r="C386" s="590"/>
      <c r="D386" s="591"/>
      <c r="E386" s="592">
        <f>SUM(E383:E385)</f>
        <v>12100</v>
      </c>
      <c r="F386" s="592">
        <f t="shared" ref="F386" si="66">SUM(F383:F385)</f>
        <v>7051</v>
      </c>
      <c r="G386" s="592">
        <f t="shared" ref="G386" si="67">SUM(G383:G385)</f>
        <v>7002</v>
      </c>
      <c r="H386" s="831">
        <f>(G386/F386)*100</f>
        <v>99.305063111615382</v>
      </c>
      <c r="J386" s="493"/>
      <c r="K386" s="520">
        <f>SUM(K383:K385)</f>
        <v>12100000</v>
      </c>
      <c r="L386" s="520">
        <f t="shared" ref="L386:M386" si="68">SUM(L383:L385)</f>
        <v>7051000</v>
      </c>
      <c r="M386" s="520">
        <f t="shared" si="68"/>
        <v>7001795</v>
      </c>
    </row>
    <row r="387" spans="1:13" s="749" customFormat="1" ht="18.75" thickTop="1" x14ac:dyDescent="0.25">
      <c r="A387" s="354"/>
      <c r="B387" s="2501"/>
      <c r="C387" s="57"/>
      <c r="D387" s="355"/>
      <c r="E387" s="17"/>
      <c r="F387" s="17"/>
      <c r="G387" s="17"/>
      <c r="H387" s="2502"/>
      <c r="J387" s="493"/>
      <c r="K387" s="493"/>
      <c r="L387" s="493"/>
    </row>
    <row r="388" spans="1:13" s="749" customFormat="1" ht="18" x14ac:dyDescent="0.25">
      <c r="A388" s="3136" t="s">
        <v>2015</v>
      </c>
      <c r="B388" s="3136"/>
      <c r="C388" s="3136"/>
      <c r="D388" s="3136"/>
      <c r="E388" s="3136"/>
      <c r="F388" s="3136"/>
      <c r="G388" s="3136"/>
      <c r="H388" s="3136"/>
      <c r="J388" s="493"/>
      <c r="K388" s="493"/>
      <c r="L388" s="493"/>
    </row>
    <row r="389" spans="1:13" s="749" customFormat="1" ht="12.75" customHeight="1" thickBot="1" x14ac:dyDescent="0.3">
      <c r="A389" s="33"/>
      <c r="B389" s="580"/>
      <c r="C389" s="581"/>
      <c r="D389" s="373"/>
      <c r="E389" s="374"/>
      <c r="F389" s="570"/>
      <c r="G389" s="374"/>
      <c r="H389" s="1701" t="s">
        <v>122</v>
      </c>
      <c r="J389" s="493"/>
      <c r="K389" s="493"/>
      <c r="L389" s="493"/>
    </row>
    <row r="390" spans="1:13" s="749" customFormat="1" ht="19.5" thickTop="1" thickBot="1" x14ac:dyDescent="0.3">
      <c r="A390" s="582" t="s">
        <v>123</v>
      </c>
      <c r="B390" s="583" t="s">
        <v>124</v>
      </c>
      <c r="C390" s="585" t="s">
        <v>474</v>
      </c>
      <c r="D390" s="650" t="s">
        <v>125</v>
      </c>
      <c r="E390" s="650" t="s">
        <v>416</v>
      </c>
      <c r="F390" s="650" t="s">
        <v>417</v>
      </c>
      <c r="G390" s="650" t="s">
        <v>589</v>
      </c>
      <c r="H390" s="586" t="s">
        <v>590</v>
      </c>
      <c r="J390" s="493"/>
      <c r="K390" s="493"/>
      <c r="L390" s="493"/>
    </row>
    <row r="391" spans="1:13" s="749" customFormat="1" ht="19.5" thickTop="1" thickBot="1" x14ac:dyDescent="0.3">
      <c r="A391" s="521">
        <v>1</v>
      </c>
      <c r="B391" s="522">
        <v>2</v>
      </c>
      <c r="C391" s="522">
        <v>3</v>
      </c>
      <c r="D391" s="522">
        <v>4</v>
      </c>
      <c r="E391" s="522">
        <v>5</v>
      </c>
      <c r="F391" s="508">
        <v>6</v>
      </c>
      <c r="G391" s="508">
        <v>7</v>
      </c>
      <c r="H391" s="587" t="s">
        <v>44</v>
      </c>
      <c r="J391" s="493"/>
      <c r="K391" s="493"/>
      <c r="L391" s="493"/>
    </row>
    <row r="392" spans="1:13" s="749" customFormat="1" ht="18.75" thickTop="1" x14ac:dyDescent="0.25">
      <c r="A392" s="2523">
        <v>3419</v>
      </c>
      <c r="B392" s="2525">
        <v>5222</v>
      </c>
      <c r="C392" s="2518" t="s">
        <v>1525</v>
      </c>
      <c r="D392" s="2572" t="s">
        <v>1015</v>
      </c>
      <c r="E392" s="431">
        <v>100</v>
      </c>
      <c r="F392" s="431">
        <v>56</v>
      </c>
      <c r="G392" s="431">
        <v>0</v>
      </c>
      <c r="H392" s="1788">
        <f t="shared" ref="H392:H393" si="69">(G392/F392)*100</f>
        <v>0</v>
      </c>
      <c r="J392" s="493"/>
      <c r="K392" s="2601">
        <v>100000</v>
      </c>
      <c r="L392" s="2601">
        <v>56300</v>
      </c>
      <c r="M392" s="2601">
        <v>0</v>
      </c>
    </row>
    <row r="393" spans="1:13" s="749" customFormat="1" ht="18.75" thickBot="1" x14ac:dyDescent="0.3">
      <c r="A393" s="2524">
        <v>3419</v>
      </c>
      <c r="B393" s="2526">
        <v>5493</v>
      </c>
      <c r="C393" s="2519" t="s">
        <v>1525</v>
      </c>
      <c r="D393" s="2573" t="s">
        <v>2011</v>
      </c>
      <c r="E393" s="1792"/>
      <c r="F393" s="1792">
        <v>34</v>
      </c>
      <c r="G393" s="1792">
        <v>32</v>
      </c>
      <c r="H393" s="2522">
        <f t="shared" si="69"/>
        <v>94.117647058823522</v>
      </c>
      <c r="J393" s="493"/>
      <c r="K393" s="2601"/>
      <c r="L393" s="2601">
        <v>33700</v>
      </c>
      <c r="M393" s="2601">
        <v>31500</v>
      </c>
    </row>
    <row r="394" spans="1:13" s="749" customFormat="1" ht="19.5" thickTop="1" thickBot="1" x14ac:dyDescent="0.3">
      <c r="A394" s="588" t="s">
        <v>1527</v>
      </c>
      <c r="B394" s="763"/>
      <c r="C394" s="590"/>
      <c r="D394" s="591"/>
      <c r="E394" s="592">
        <f>SUM(E392:E393)</f>
        <v>100</v>
      </c>
      <c r="F394" s="592">
        <f>SUM(F392:F393)</f>
        <v>90</v>
      </c>
      <c r="G394" s="592">
        <f>SUM(G392:G393)</f>
        <v>32</v>
      </c>
      <c r="H394" s="831">
        <f>(G394/F394)*100</f>
        <v>35.555555555555557</v>
      </c>
      <c r="J394" s="493"/>
      <c r="K394" s="520">
        <f>SUM(K392:K393)</f>
        <v>100000</v>
      </c>
      <c r="L394" s="520">
        <f t="shared" ref="L394:M394" si="70">SUM(L392:L393)</f>
        <v>90000</v>
      </c>
      <c r="M394" s="520">
        <f t="shared" si="70"/>
        <v>31500</v>
      </c>
    </row>
    <row r="395" spans="1:13" s="749" customFormat="1" ht="18.75" thickTop="1" x14ac:dyDescent="0.25">
      <c r="A395" s="354"/>
      <c r="B395" s="2501"/>
      <c r="C395" s="57"/>
      <c r="D395" s="355"/>
      <c r="E395" s="17"/>
      <c r="F395" s="17"/>
      <c r="G395" s="17"/>
      <c r="H395" s="2502"/>
      <c r="J395" s="493"/>
      <c r="K395" s="493"/>
      <c r="L395" s="493"/>
    </row>
    <row r="396" spans="1:13" s="749" customFormat="1" ht="18" x14ac:dyDescent="0.25">
      <c r="A396" s="3136" t="s">
        <v>1528</v>
      </c>
      <c r="B396" s="3136"/>
      <c r="C396" s="3136"/>
      <c r="D396" s="3136"/>
      <c r="E396" s="3136"/>
      <c r="F396" s="3136"/>
      <c r="G396" s="3136"/>
      <c r="H396" s="3136"/>
      <c r="J396" s="493"/>
      <c r="K396" s="493"/>
      <c r="L396" s="493"/>
    </row>
    <row r="397" spans="1:13" s="749" customFormat="1" ht="14.25" customHeight="1" thickBot="1" x14ac:dyDescent="0.3">
      <c r="A397" s="33"/>
      <c r="B397" s="580"/>
      <c r="C397" s="581"/>
      <c r="D397" s="373"/>
      <c r="E397" s="374"/>
      <c r="F397" s="570"/>
      <c r="G397" s="374"/>
      <c r="H397" s="1701" t="s">
        <v>122</v>
      </c>
      <c r="J397" s="493"/>
      <c r="K397" s="493"/>
      <c r="L397" s="493"/>
    </row>
    <row r="398" spans="1:13" s="749" customFormat="1" ht="19.5" thickTop="1" thickBot="1" x14ac:dyDescent="0.3">
      <c r="A398" s="582" t="s">
        <v>123</v>
      </c>
      <c r="B398" s="583" t="s">
        <v>124</v>
      </c>
      <c r="C398" s="585" t="s">
        <v>474</v>
      </c>
      <c r="D398" s="650" t="s">
        <v>125</v>
      </c>
      <c r="E398" s="650" t="s">
        <v>416</v>
      </c>
      <c r="F398" s="650" t="s">
        <v>417</v>
      </c>
      <c r="G398" s="650" t="s">
        <v>589</v>
      </c>
      <c r="H398" s="586" t="s">
        <v>590</v>
      </c>
      <c r="J398" s="493"/>
      <c r="K398" s="493"/>
      <c r="L398" s="493"/>
    </row>
    <row r="399" spans="1:13" s="749" customFormat="1" ht="19.5" thickTop="1" thickBot="1" x14ac:dyDescent="0.3">
      <c r="A399" s="521">
        <v>1</v>
      </c>
      <c r="B399" s="522">
        <v>2</v>
      </c>
      <c r="C399" s="522">
        <v>3</v>
      </c>
      <c r="D399" s="522">
        <v>4</v>
      </c>
      <c r="E399" s="522">
        <v>5</v>
      </c>
      <c r="F399" s="508">
        <v>6</v>
      </c>
      <c r="G399" s="508">
        <v>7</v>
      </c>
      <c r="H399" s="587" t="s">
        <v>44</v>
      </c>
      <c r="J399" s="493"/>
      <c r="K399" s="493"/>
      <c r="L399" s="493"/>
    </row>
    <row r="400" spans="1:13" s="749" customFormat="1" ht="18.75" thickTop="1" x14ac:dyDescent="0.25">
      <c r="A400" s="2527">
        <v>3419</v>
      </c>
      <c r="B400" s="2528">
        <v>5222</v>
      </c>
      <c r="C400" s="2520" t="s">
        <v>1223</v>
      </c>
      <c r="D400" s="2572" t="s">
        <v>1015</v>
      </c>
      <c r="E400" s="434">
        <v>1250</v>
      </c>
      <c r="F400" s="434">
        <v>0</v>
      </c>
      <c r="G400" s="434">
        <v>0</v>
      </c>
      <c r="H400" s="2521">
        <v>0</v>
      </c>
      <c r="J400" s="493"/>
      <c r="K400" s="2601">
        <v>1250000</v>
      </c>
      <c r="L400" s="2601">
        <v>0</v>
      </c>
      <c r="M400" s="2601">
        <v>0</v>
      </c>
    </row>
    <row r="401" spans="1:13" s="749" customFormat="1" ht="18" x14ac:dyDescent="0.25">
      <c r="A401" s="2523">
        <v>3429</v>
      </c>
      <c r="B401" s="2525">
        <v>5212</v>
      </c>
      <c r="C401" s="2518" t="s">
        <v>1223</v>
      </c>
      <c r="D401" s="656" t="s">
        <v>1562</v>
      </c>
      <c r="E401" s="431"/>
      <c r="F401" s="431">
        <v>70</v>
      </c>
      <c r="G401" s="431">
        <v>70</v>
      </c>
      <c r="H401" s="1788">
        <f t="shared" ref="H401:H405" si="71">(G401/F401)*100</f>
        <v>100</v>
      </c>
      <c r="J401" s="493"/>
      <c r="K401" s="2601"/>
      <c r="L401" s="2601">
        <v>70000</v>
      </c>
      <c r="M401" s="2601">
        <v>70000</v>
      </c>
    </row>
    <row r="402" spans="1:13" s="749" customFormat="1" ht="18" x14ac:dyDescent="0.25">
      <c r="A402" s="2523">
        <v>3429</v>
      </c>
      <c r="B402" s="2525">
        <v>5213</v>
      </c>
      <c r="C402" s="2518" t="s">
        <v>1223</v>
      </c>
      <c r="D402" s="2571" t="s">
        <v>1563</v>
      </c>
      <c r="E402" s="431"/>
      <c r="F402" s="431">
        <v>30</v>
      </c>
      <c r="G402" s="431">
        <v>30</v>
      </c>
      <c r="H402" s="1788">
        <f t="shared" si="71"/>
        <v>100</v>
      </c>
      <c r="J402" s="493"/>
      <c r="K402" s="2601"/>
      <c r="L402" s="2601">
        <v>30000</v>
      </c>
      <c r="M402" s="2601">
        <v>30000</v>
      </c>
    </row>
    <row r="403" spans="1:13" s="749" customFormat="1" ht="18" x14ac:dyDescent="0.25">
      <c r="A403" s="2523">
        <v>3429</v>
      </c>
      <c r="B403" s="2525">
        <v>5222</v>
      </c>
      <c r="C403" s="2518" t="s">
        <v>1223</v>
      </c>
      <c r="D403" s="2572" t="s">
        <v>1015</v>
      </c>
      <c r="E403" s="431"/>
      <c r="F403" s="431">
        <v>652</v>
      </c>
      <c r="G403" s="431">
        <v>647</v>
      </c>
      <c r="H403" s="1788">
        <f t="shared" si="71"/>
        <v>99.233128834355838</v>
      </c>
      <c r="J403" s="493"/>
      <c r="K403" s="2601"/>
      <c r="L403" s="2601">
        <v>652000</v>
      </c>
      <c r="M403" s="2601">
        <v>647000</v>
      </c>
    </row>
    <row r="404" spans="1:13" s="749" customFormat="1" ht="18" x14ac:dyDescent="0.25">
      <c r="A404" s="2523">
        <v>3429</v>
      </c>
      <c r="B404" s="2525">
        <v>5229</v>
      </c>
      <c r="C404" s="2518" t="s">
        <v>1223</v>
      </c>
      <c r="D404" s="2571" t="s">
        <v>1566</v>
      </c>
      <c r="E404" s="431"/>
      <c r="F404" s="431">
        <v>30</v>
      </c>
      <c r="G404" s="431">
        <v>30</v>
      </c>
      <c r="H404" s="1788">
        <f t="shared" si="71"/>
        <v>100</v>
      </c>
      <c r="J404" s="493"/>
      <c r="K404" s="2601"/>
      <c r="L404" s="2601">
        <v>30000</v>
      </c>
      <c r="M404" s="2601">
        <v>30000</v>
      </c>
    </row>
    <row r="405" spans="1:13" s="749" customFormat="1" ht="18.75" thickBot="1" x14ac:dyDescent="0.3">
      <c r="A405" s="2524">
        <v>3429</v>
      </c>
      <c r="B405" s="2526">
        <v>5493</v>
      </c>
      <c r="C405" s="2518" t="s">
        <v>1223</v>
      </c>
      <c r="D405" s="2573" t="s">
        <v>2011</v>
      </c>
      <c r="E405" s="1792"/>
      <c r="F405" s="1792">
        <v>65</v>
      </c>
      <c r="G405" s="1792">
        <v>65</v>
      </c>
      <c r="H405" s="1788">
        <f t="shared" si="71"/>
        <v>100</v>
      </c>
      <c r="J405" s="493"/>
      <c r="K405" s="2601"/>
      <c r="L405" s="2601">
        <v>65000</v>
      </c>
      <c r="M405" s="2601">
        <v>65000</v>
      </c>
    </row>
    <row r="406" spans="1:13" s="749" customFormat="1" ht="19.5" thickTop="1" thickBot="1" x14ac:dyDescent="0.3">
      <c r="A406" s="588" t="s">
        <v>1529</v>
      </c>
      <c r="B406" s="763"/>
      <c r="C406" s="590"/>
      <c r="D406" s="591"/>
      <c r="E406" s="592">
        <f>SUM(E400:E405)</f>
        <v>1250</v>
      </c>
      <c r="F406" s="592">
        <f t="shared" ref="F406:G406" si="72">SUM(F400:F405)</f>
        <v>847</v>
      </c>
      <c r="G406" s="592">
        <f t="shared" si="72"/>
        <v>842</v>
      </c>
      <c r="H406" s="831">
        <f>(G406/F406)*100</f>
        <v>99.409681227863047</v>
      </c>
      <c r="J406" s="493"/>
      <c r="K406" s="520">
        <f>SUM(K400:K405)</f>
        <v>1250000</v>
      </c>
      <c r="L406" s="520">
        <f t="shared" ref="L406:M406" si="73">SUM(L400:L405)</f>
        <v>847000</v>
      </c>
      <c r="M406" s="520">
        <f t="shared" si="73"/>
        <v>842000</v>
      </c>
    </row>
    <row r="407" spans="1:13" s="749" customFormat="1" ht="18.75" thickTop="1" x14ac:dyDescent="0.25">
      <c r="A407" s="354"/>
      <c r="B407" s="2501"/>
      <c r="C407" s="57"/>
      <c r="D407" s="355"/>
      <c r="E407" s="17"/>
      <c r="F407" s="17"/>
      <c r="G407" s="17"/>
      <c r="H407" s="2502"/>
      <c r="J407" s="493"/>
      <c r="K407" s="493"/>
      <c r="L407" s="493"/>
    </row>
    <row r="408" spans="1:13" s="749" customFormat="1" ht="18" x14ac:dyDescent="0.25">
      <c r="A408" s="3136" t="s">
        <v>1530</v>
      </c>
      <c r="B408" s="3136"/>
      <c r="C408" s="3136"/>
      <c r="D408" s="3136"/>
      <c r="E408" s="3136"/>
      <c r="F408" s="3136"/>
      <c r="G408" s="3136"/>
      <c r="H408" s="3136"/>
      <c r="J408" s="493"/>
      <c r="K408" s="493"/>
      <c r="L408" s="493"/>
    </row>
    <row r="409" spans="1:13" s="749" customFormat="1" ht="13.5" customHeight="1" thickBot="1" x14ac:dyDescent="0.3">
      <c r="A409" s="33"/>
      <c r="B409" s="580"/>
      <c r="C409" s="581"/>
      <c r="D409" s="373"/>
      <c r="E409" s="374"/>
      <c r="F409" s="570"/>
      <c r="G409" s="374"/>
      <c r="H409" s="1701" t="s">
        <v>122</v>
      </c>
      <c r="J409" s="493"/>
      <c r="K409" s="493"/>
      <c r="L409" s="493"/>
    </row>
    <row r="410" spans="1:13" s="749" customFormat="1" ht="19.5" thickTop="1" thickBot="1" x14ac:dyDescent="0.3">
      <c r="A410" s="582" t="s">
        <v>123</v>
      </c>
      <c r="B410" s="583" t="s">
        <v>124</v>
      </c>
      <c r="C410" s="585" t="s">
        <v>474</v>
      </c>
      <c r="D410" s="650" t="s">
        <v>125</v>
      </c>
      <c r="E410" s="650" t="s">
        <v>416</v>
      </c>
      <c r="F410" s="650" t="s">
        <v>417</v>
      </c>
      <c r="G410" s="650" t="s">
        <v>589</v>
      </c>
      <c r="H410" s="586" t="s">
        <v>590</v>
      </c>
      <c r="J410" s="493"/>
      <c r="K410" s="493"/>
      <c r="L410" s="493"/>
    </row>
    <row r="411" spans="1:13" s="749" customFormat="1" ht="19.5" thickTop="1" thickBot="1" x14ac:dyDescent="0.3">
      <c r="A411" s="521">
        <v>1</v>
      </c>
      <c r="B411" s="522">
        <v>2</v>
      </c>
      <c r="C411" s="522">
        <v>3</v>
      </c>
      <c r="D411" s="522">
        <v>4</v>
      </c>
      <c r="E411" s="522">
        <v>5</v>
      </c>
      <c r="F411" s="508">
        <v>6</v>
      </c>
      <c r="G411" s="508">
        <v>7</v>
      </c>
      <c r="H411" s="587" t="s">
        <v>44</v>
      </c>
      <c r="J411" s="493"/>
      <c r="K411" s="493"/>
      <c r="L411" s="493"/>
    </row>
    <row r="412" spans="1:13" s="749" customFormat="1" ht="18.75" thickTop="1" x14ac:dyDescent="0.25">
      <c r="A412" s="2523">
        <v>3792</v>
      </c>
      <c r="B412" s="2525">
        <v>5221</v>
      </c>
      <c r="C412" s="2518" t="s">
        <v>1218</v>
      </c>
      <c r="D412" s="2571" t="s">
        <v>1565</v>
      </c>
      <c r="E412" s="431"/>
      <c r="F412" s="431">
        <v>10</v>
      </c>
      <c r="G412" s="431">
        <v>10</v>
      </c>
      <c r="H412" s="1788">
        <f t="shared" ref="H412:H415" si="74">(G412/F412)*100</f>
        <v>100</v>
      </c>
      <c r="J412" s="493"/>
      <c r="K412" s="2601"/>
      <c r="L412" s="2601">
        <v>10000</v>
      </c>
      <c r="M412" s="2601">
        <v>10000</v>
      </c>
    </row>
    <row r="413" spans="1:13" s="749" customFormat="1" ht="18" x14ac:dyDescent="0.25">
      <c r="A413" s="2523">
        <v>3792</v>
      </c>
      <c r="B413" s="2525">
        <v>5321</v>
      </c>
      <c r="C413" s="2518" t="s">
        <v>1218</v>
      </c>
      <c r="D413" s="656" t="s">
        <v>759</v>
      </c>
      <c r="E413" s="431"/>
      <c r="F413" s="431">
        <v>157</v>
      </c>
      <c r="G413" s="431">
        <v>157</v>
      </c>
      <c r="H413" s="1788">
        <f t="shared" si="74"/>
        <v>100</v>
      </c>
      <c r="J413" s="493"/>
      <c r="K413" s="2601"/>
      <c r="L413" s="2601">
        <v>157000</v>
      </c>
      <c r="M413" s="2601">
        <v>157000</v>
      </c>
    </row>
    <row r="414" spans="1:13" s="749" customFormat="1" ht="18" x14ac:dyDescent="0.25">
      <c r="A414" s="2523">
        <v>3792</v>
      </c>
      <c r="B414" s="2525">
        <v>5331</v>
      </c>
      <c r="C414" s="2518" t="s">
        <v>1218</v>
      </c>
      <c r="D414" s="2574" t="s">
        <v>608</v>
      </c>
      <c r="E414" s="431">
        <v>350</v>
      </c>
      <c r="F414" s="431">
        <v>170</v>
      </c>
      <c r="G414" s="431">
        <v>170</v>
      </c>
      <c r="H414" s="1788">
        <f t="shared" si="74"/>
        <v>100</v>
      </c>
      <c r="J414" s="493"/>
      <c r="K414" s="2601">
        <v>350000</v>
      </c>
      <c r="L414" s="2601">
        <v>170000</v>
      </c>
      <c r="M414" s="2601">
        <v>170000</v>
      </c>
    </row>
    <row r="415" spans="1:13" s="749" customFormat="1" ht="18.75" thickBot="1" x14ac:dyDescent="0.3">
      <c r="A415" s="2524">
        <v>3792</v>
      </c>
      <c r="B415" s="2526">
        <v>5339</v>
      </c>
      <c r="C415" s="2518" t="s">
        <v>1218</v>
      </c>
      <c r="D415" s="1217" t="s">
        <v>1544</v>
      </c>
      <c r="E415" s="1792"/>
      <c r="F415" s="1792">
        <v>13</v>
      </c>
      <c r="G415" s="1792">
        <v>13</v>
      </c>
      <c r="H415" s="2522">
        <f t="shared" si="74"/>
        <v>100</v>
      </c>
      <c r="J415" s="493"/>
      <c r="K415" s="2601"/>
      <c r="L415" s="2601">
        <v>13000</v>
      </c>
      <c r="M415" s="2601">
        <v>13000</v>
      </c>
    </row>
    <row r="416" spans="1:13" s="749" customFormat="1" ht="19.5" thickTop="1" thickBot="1" x14ac:dyDescent="0.3">
      <c r="A416" s="588" t="s">
        <v>1532</v>
      </c>
      <c r="B416" s="763"/>
      <c r="C416" s="590"/>
      <c r="D416" s="591"/>
      <c r="E416" s="592">
        <f>SUM(E412:E415)</f>
        <v>350</v>
      </c>
      <c r="F416" s="592">
        <f t="shared" ref="F416:G416" si="75">SUM(F412:F415)</f>
        <v>350</v>
      </c>
      <c r="G416" s="592">
        <f t="shared" si="75"/>
        <v>350</v>
      </c>
      <c r="H416" s="831">
        <f>(G416/F416)*100</f>
        <v>100</v>
      </c>
      <c r="J416" s="493"/>
      <c r="K416" s="520">
        <f>SUM(K412:K415)</f>
        <v>350000</v>
      </c>
      <c r="L416" s="520">
        <f t="shared" ref="L416:M416" si="76">SUM(L412:L415)</f>
        <v>350000</v>
      </c>
      <c r="M416" s="520">
        <f t="shared" si="76"/>
        <v>350000</v>
      </c>
    </row>
    <row r="417" spans="1:13" s="749" customFormat="1" ht="18.75" thickTop="1" x14ac:dyDescent="0.25">
      <c r="A417" s="2375"/>
      <c r="B417" s="2376"/>
      <c r="C417" s="2377"/>
      <c r="D417" s="2376"/>
      <c r="E417" s="2378"/>
      <c r="F417" s="2379"/>
      <c r="G417" s="2379"/>
      <c r="H417" s="2380"/>
      <c r="J417" s="493"/>
      <c r="K417" s="493"/>
      <c r="L417" s="493"/>
    </row>
    <row r="418" spans="1:13" s="749" customFormat="1" ht="18" x14ac:dyDescent="0.25">
      <c r="A418" s="3136" t="s">
        <v>1531</v>
      </c>
      <c r="B418" s="3136"/>
      <c r="C418" s="3136"/>
      <c r="D418" s="3136"/>
      <c r="E418" s="3136"/>
      <c r="F418" s="3136"/>
      <c r="G418" s="3136"/>
      <c r="H418" s="3136"/>
      <c r="J418" s="493"/>
      <c r="K418" s="493"/>
      <c r="L418" s="493"/>
    </row>
    <row r="419" spans="1:13" s="749" customFormat="1" ht="14.25" customHeight="1" thickBot="1" x14ac:dyDescent="0.3">
      <c r="A419" s="33"/>
      <c r="B419" s="580"/>
      <c r="C419" s="581"/>
      <c r="D419" s="373"/>
      <c r="E419" s="374"/>
      <c r="F419" s="570"/>
      <c r="G419" s="374"/>
      <c r="H419" s="1701" t="s">
        <v>122</v>
      </c>
      <c r="J419" s="493"/>
      <c r="K419" s="493"/>
      <c r="L419" s="493"/>
    </row>
    <row r="420" spans="1:13" s="749" customFormat="1" ht="19.5" thickTop="1" thickBot="1" x14ac:dyDescent="0.3">
      <c r="A420" s="582" t="s">
        <v>123</v>
      </c>
      <c r="B420" s="583" t="s">
        <v>124</v>
      </c>
      <c r="C420" s="585" t="s">
        <v>474</v>
      </c>
      <c r="D420" s="650" t="s">
        <v>125</v>
      </c>
      <c r="E420" s="650" t="s">
        <v>416</v>
      </c>
      <c r="F420" s="650" t="s">
        <v>417</v>
      </c>
      <c r="G420" s="650" t="s">
        <v>589</v>
      </c>
      <c r="H420" s="586" t="s">
        <v>590</v>
      </c>
      <c r="J420" s="493"/>
      <c r="K420" s="493"/>
      <c r="L420" s="493"/>
    </row>
    <row r="421" spans="1:13" s="749" customFormat="1" ht="19.5" thickTop="1" thickBot="1" x14ac:dyDescent="0.3">
      <c r="A421" s="521">
        <v>1</v>
      </c>
      <c r="B421" s="522">
        <v>2</v>
      </c>
      <c r="C421" s="522">
        <v>3</v>
      </c>
      <c r="D421" s="522">
        <v>4</v>
      </c>
      <c r="E421" s="522">
        <v>5</v>
      </c>
      <c r="F421" s="508">
        <v>6</v>
      </c>
      <c r="G421" s="508">
        <v>7</v>
      </c>
      <c r="H421" s="587" t="s">
        <v>44</v>
      </c>
      <c r="J421" s="493"/>
      <c r="K421" s="493"/>
      <c r="L421" s="493"/>
    </row>
    <row r="422" spans="1:13" s="749" customFormat="1" ht="18.75" thickTop="1" x14ac:dyDescent="0.25">
      <c r="A422" s="2527">
        <v>3792</v>
      </c>
      <c r="B422" s="2528">
        <v>5321</v>
      </c>
      <c r="C422" s="2520" t="s">
        <v>1220</v>
      </c>
      <c r="D422" s="656" t="s">
        <v>759</v>
      </c>
      <c r="E422" s="434"/>
      <c r="F422" s="434">
        <v>24</v>
      </c>
      <c r="G422" s="434">
        <v>24</v>
      </c>
      <c r="H422" s="2521">
        <f t="shared" ref="H422:H424" si="77">(G422/F422)*100</f>
        <v>100</v>
      </c>
      <c r="J422" s="493"/>
      <c r="K422" s="2601"/>
      <c r="L422" s="2601">
        <v>24000</v>
      </c>
      <c r="M422" s="2601">
        <v>24000</v>
      </c>
    </row>
    <row r="423" spans="1:13" s="749" customFormat="1" ht="18" x14ac:dyDescent="0.25">
      <c r="A423" s="2523">
        <v>3792</v>
      </c>
      <c r="B423" s="2525">
        <v>5331</v>
      </c>
      <c r="C423" s="2518" t="s">
        <v>1220</v>
      </c>
      <c r="D423" s="2574" t="s">
        <v>608</v>
      </c>
      <c r="E423" s="431">
        <v>50</v>
      </c>
      <c r="F423" s="431">
        <v>18</v>
      </c>
      <c r="G423" s="431">
        <v>16</v>
      </c>
      <c r="H423" s="1788">
        <f t="shared" si="77"/>
        <v>88.888888888888886</v>
      </c>
      <c r="J423" s="493"/>
      <c r="K423" s="2601">
        <v>50000</v>
      </c>
      <c r="L423" s="2601">
        <v>18000</v>
      </c>
      <c r="M423" s="2601">
        <v>16000</v>
      </c>
    </row>
    <row r="424" spans="1:13" s="749" customFormat="1" ht="18.75" thickBot="1" x14ac:dyDescent="0.3">
      <c r="A424" s="2523">
        <v>3792</v>
      </c>
      <c r="B424" s="2525">
        <v>5339</v>
      </c>
      <c r="C424" s="2518" t="s">
        <v>1220</v>
      </c>
      <c r="D424" s="1217" t="s">
        <v>1544</v>
      </c>
      <c r="E424" s="431"/>
      <c r="F424" s="431">
        <v>8</v>
      </c>
      <c r="G424" s="431">
        <v>8</v>
      </c>
      <c r="H424" s="1788">
        <f t="shared" si="77"/>
        <v>100</v>
      </c>
      <c r="J424" s="493"/>
      <c r="K424" s="2601"/>
      <c r="L424" s="2601">
        <v>8000</v>
      </c>
      <c r="M424" s="2601">
        <v>8000</v>
      </c>
    </row>
    <row r="425" spans="1:13" s="749" customFormat="1" ht="19.5" thickTop="1" thickBot="1" x14ac:dyDescent="0.3">
      <c r="A425" s="588" t="s">
        <v>1533</v>
      </c>
      <c r="B425" s="763"/>
      <c r="C425" s="590"/>
      <c r="D425" s="591"/>
      <c r="E425" s="592">
        <f>SUM(E422:E424)</f>
        <v>50</v>
      </c>
      <c r="F425" s="592">
        <f t="shared" ref="F425:G425" si="78">SUM(F422:F424)</f>
        <v>50</v>
      </c>
      <c r="G425" s="592">
        <f t="shared" si="78"/>
        <v>48</v>
      </c>
      <c r="H425" s="831">
        <f>(G425/F425)*100</f>
        <v>96</v>
      </c>
      <c r="J425" s="493"/>
      <c r="K425" s="520">
        <f>SUM(K422:K424)</f>
        <v>50000</v>
      </c>
      <c r="L425" s="520">
        <f t="shared" ref="L425:M425" si="79">SUM(L422:L424)</f>
        <v>50000</v>
      </c>
      <c r="M425" s="520">
        <f t="shared" si="79"/>
        <v>48000</v>
      </c>
    </row>
    <row r="426" spans="1:13" s="749" customFormat="1" ht="18.75" thickTop="1" x14ac:dyDescent="0.25">
      <c r="A426" s="354"/>
      <c r="B426" s="2501"/>
      <c r="C426" s="57"/>
      <c r="D426" s="355"/>
      <c r="E426" s="17"/>
      <c r="F426" s="17"/>
      <c r="G426" s="17"/>
      <c r="H426" s="2502"/>
      <c r="J426" s="493"/>
      <c r="K426" s="493"/>
      <c r="L426" s="493"/>
    </row>
    <row r="427" spans="1:13" s="749" customFormat="1" ht="18" x14ac:dyDescent="0.25">
      <c r="A427" s="3136" t="s">
        <v>1570</v>
      </c>
      <c r="B427" s="3136"/>
      <c r="C427" s="3136"/>
      <c r="D427" s="3136"/>
      <c r="E427" s="3136"/>
      <c r="F427" s="3136"/>
      <c r="G427" s="3136"/>
      <c r="H427" s="3136"/>
      <c r="J427" s="493"/>
      <c r="K427" s="493"/>
      <c r="L427" s="493"/>
    </row>
    <row r="428" spans="1:13" s="749" customFormat="1" ht="14.25" customHeight="1" thickBot="1" x14ac:dyDescent="0.3">
      <c r="A428" s="33"/>
      <c r="B428" s="580"/>
      <c r="C428" s="581"/>
      <c r="D428" s="373"/>
      <c r="E428" s="374"/>
      <c r="F428" s="570"/>
      <c r="G428" s="374"/>
      <c r="H428" s="1701" t="s">
        <v>122</v>
      </c>
      <c r="J428" s="493"/>
      <c r="K428" s="493"/>
      <c r="L428" s="493"/>
    </row>
    <row r="429" spans="1:13" s="749" customFormat="1" ht="19.5" thickTop="1" thickBot="1" x14ac:dyDescent="0.3">
      <c r="A429" s="582" t="s">
        <v>123</v>
      </c>
      <c r="B429" s="583" t="s">
        <v>124</v>
      </c>
      <c r="C429" s="585" t="s">
        <v>474</v>
      </c>
      <c r="D429" s="650" t="s">
        <v>125</v>
      </c>
      <c r="E429" s="650" t="s">
        <v>416</v>
      </c>
      <c r="F429" s="650" t="s">
        <v>417</v>
      </c>
      <c r="G429" s="650" t="s">
        <v>589</v>
      </c>
      <c r="H429" s="586" t="s">
        <v>590</v>
      </c>
      <c r="J429" s="493"/>
      <c r="K429" s="493"/>
      <c r="L429" s="493"/>
    </row>
    <row r="430" spans="1:13" s="749" customFormat="1" ht="19.5" thickTop="1" thickBot="1" x14ac:dyDescent="0.3">
      <c r="A430" s="521">
        <v>1</v>
      </c>
      <c r="B430" s="522">
        <v>2</v>
      </c>
      <c r="C430" s="522">
        <v>3</v>
      </c>
      <c r="D430" s="522">
        <v>4</v>
      </c>
      <c r="E430" s="522">
        <v>5</v>
      </c>
      <c r="F430" s="508">
        <v>6</v>
      </c>
      <c r="G430" s="508">
        <v>7</v>
      </c>
      <c r="H430" s="587" t="s">
        <v>44</v>
      </c>
      <c r="J430" s="493"/>
      <c r="K430" s="493"/>
      <c r="L430" s="493"/>
    </row>
    <row r="431" spans="1:13" s="749" customFormat="1" ht="18.75" thickTop="1" x14ac:dyDescent="0.25">
      <c r="A431" s="2527">
        <v>3419</v>
      </c>
      <c r="B431" s="2528">
        <v>5213</v>
      </c>
      <c r="C431" s="2520" t="s">
        <v>1537</v>
      </c>
      <c r="D431" s="1791" t="s">
        <v>1563</v>
      </c>
      <c r="E431" s="434"/>
      <c r="F431" s="434">
        <v>355</v>
      </c>
      <c r="G431" s="434">
        <v>355</v>
      </c>
      <c r="H431" s="2521">
        <f t="shared" ref="H431:H432" si="80">(G431/F431)*100</f>
        <v>100</v>
      </c>
      <c r="J431" s="493"/>
      <c r="K431" s="2601"/>
      <c r="L431" s="2601">
        <v>355000</v>
      </c>
      <c r="M431" s="2601">
        <v>355000</v>
      </c>
    </row>
    <row r="432" spans="1:13" s="749" customFormat="1" ht="18.75" thickBot="1" x14ac:dyDescent="0.3">
      <c r="A432" s="2523">
        <v>3419</v>
      </c>
      <c r="B432" s="2525">
        <v>5222</v>
      </c>
      <c r="C432" s="2518" t="s">
        <v>1537</v>
      </c>
      <c r="D432" s="2572" t="s">
        <v>1015</v>
      </c>
      <c r="E432" s="431">
        <v>4000</v>
      </c>
      <c r="F432" s="431">
        <v>4257</v>
      </c>
      <c r="G432" s="431">
        <v>4257</v>
      </c>
      <c r="H432" s="1788">
        <f t="shared" si="80"/>
        <v>100</v>
      </c>
      <c r="J432" s="493"/>
      <c r="K432" s="2601">
        <v>4000000</v>
      </c>
      <c r="L432" s="2601">
        <v>4257042</v>
      </c>
      <c r="M432" s="2601">
        <v>4257042</v>
      </c>
    </row>
    <row r="433" spans="1:13" s="749" customFormat="1" ht="19.5" thickTop="1" thickBot="1" x14ac:dyDescent="0.3">
      <c r="A433" s="588" t="s">
        <v>1535</v>
      </c>
      <c r="B433" s="763"/>
      <c r="C433" s="590"/>
      <c r="D433" s="591"/>
      <c r="E433" s="592">
        <f>SUM(E431:E432)</f>
        <v>4000</v>
      </c>
      <c r="F433" s="592">
        <f>SUM(F431:F432)</f>
        <v>4612</v>
      </c>
      <c r="G433" s="592">
        <f>SUM(G431:G432)</f>
        <v>4612</v>
      </c>
      <c r="H433" s="831">
        <f>(G433/F433)*100</f>
        <v>100</v>
      </c>
      <c r="J433" s="493"/>
      <c r="K433" s="520">
        <f>SUM(K431:K432)</f>
        <v>4000000</v>
      </c>
      <c r="L433" s="520">
        <f t="shared" ref="L433:M433" si="81">SUM(L431:L432)</f>
        <v>4612042</v>
      </c>
      <c r="M433" s="520">
        <f t="shared" si="81"/>
        <v>4612042</v>
      </c>
    </row>
    <row r="434" spans="1:13" s="749" customFormat="1" ht="18.75" thickTop="1" x14ac:dyDescent="0.25">
      <c r="A434" s="354"/>
      <c r="B434" s="2501"/>
      <c r="C434" s="57"/>
      <c r="D434" s="355"/>
      <c r="E434" s="17"/>
      <c r="F434" s="17"/>
      <c r="G434" s="17"/>
      <c r="H434" s="2502"/>
      <c r="J434" s="493"/>
      <c r="K434" s="493"/>
      <c r="L434" s="493"/>
    </row>
    <row r="435" spans="1:13" s="749" customFormat="1" ht="18" x14ac:dyDescent="0.25">
      <c r="A435" s="3136" t="s">
        <v>1571</v>
      </c>
      <c r="B435" s="3136"/>
      <c r="C435" s="3136"/>
      <c r="D435" s="3136"/>
      <c r="E435" s="3136"/>
      <c r="F435" s="3136"/>
      <c r="G435" s="3136"/>
      <c r="H435" s="3136"/>
      <c r="J435" s="493"/>
      <c r="K435" s="493"/>
      <c r="L435" s="493"/>
    </row>
    <row r="436" spans="1:13" s="749" customFormat="1" ht="13.5" customHeight="1" thickBot="1" x14ac:dyDescent="0.3">
      <c r="A436" s="33"/>
      <c r="B436" s="580"/>
      <c r="C436" s="581"/>
      <c r="D436" s="373"/>
      <c r="E436" s="374"/>
      <c r="F436" s="570"/>
      <c r="G436" s="374"/>
      <c r="H436" s="1701" t="s">
        <v>122</v>
      </c>
      <c r="J436" s="493"/>
      <c r="K436" s="493"/>
      <c r="L436" s="493"/>
    </row>
    <row r="437" spans="1:13" s="749" customFormat="1" ht="19.5" thickTop="1" thickBot="1" x14ac:dyDescent="0.3">
      <c r="A437" s="582" t="s">
        <v>123</v>
      </c>
      <c r="B437" s="583" t="s">
        <v>124</v>
      </c>
      <c r="C437" s="585" t="s">
        <v>474</v>
      </c>
      <c r="D437" s="650" t="s">
        <v>125</v>
      </c>
      <c r="E437" s="650" t="s">
        <v>416</v>
      </c>
      <c r="F437" s="650" t="s">
        <v>417</v>
      </c>
      <c r="G437" s="650" t="s">
        <v>589</v>
      </c>
      <c r="H437" s="586" t="s">
        <v>590</v>
      </c>
      <c r="J437" s="493"/>
      <c r="K437" s="493"/>
      <c r="L437" s="493"/>
    </row>
    <row r="438" spans="1:13" s="749" customFormat="1" ht="19.5" thickTop="1" thickBot="1" x14ac:dyDescent="0.3">
      <c r="A438" s="521">
        <v>1</v>
      </c>
      <c r="B438" s="522">
        <v>2</v>
      </c>
      <c r="C438" s="522">
        <v>3</v>
      </c>
      <c r="D438" s="522">
        <v>4</v>
      </c>
      <c r="E438" s="522">
        <v>5</v>
      </c>
      <c r="F438" s="508">
        <v>6</v>
      </c>
      <c r="G438" s="508">
        <v>7</v>
      </c>
      <c r="H438" s="587" t="s">
        <v>44</v>
      </c>
      <c r="J438" s="493"/>
      <c r="K438" s="493"/>
      <c r="L438" s="493"/>
    </row>
    <row r="439" spans="1:13" s="749" customFormat="1" ht="18.75" thickTop="1" x14ac:dyDescent="0.25">
      <c r="A439" s="2527">
        <v>3419</v>
      </c>
      <c r="B439" s="2528">
        <v>5222</v>
      </c>
      <c r="C439" s="2520" t="s">
        <v>1538</v>
      </c>
      <c r="D439" s="2572" t="s">
        <v>1015</v>
      </c>
      <c r="E439" s="434">
        <v>150</v>
      </c>
      <c r="F439" s="434">
        <v>0</v>
      </c>
      <c r="G439" s="434">
        <v>0</v>
      </c>
      <c r="H439" s="2521">
        <v>0</v>
      </c>
      <c r="J439" s="493"/>
      <c r="K439" s="2601">
        <v>150000</v>
      </c>
      <c r="L439" s="2601">
        <v>0</v>
      </c>
      <c r="M439" s="2601">
        <v>0</v>
      </c>
    </row>
    <row r="440" spans="1:13" s="749" customFormat="1" ht="18" x14ac:dyDescent="0.25">
      <c r="A440" s="2523">
        <v>3429</v>
      </c>
      <c r="B440" s="2525">
        <v>5221</v>
      </c>
      <c r="C440" s="2518" t="s">
        <v>1538</v>
      </c>
      <c r="D440" s="2571" t="s">
        <v>1565</v>
      </c>
      <c r="E440" s="431"/>
      <c r="F440" s="431">
        <v>4</v>
      </c>
      <c r="G440" s="431">
        <v>4</v>
      </c>
      <c r="H440" s="1788">
        <f t="shared" ref="H440:H441" si="82">(G440/F440)*100</f>
        <v>100</v>
      </c>
      <c r="J440" s="493"/>
      <c r="K440" s="2601"/>
      <c r="L440" s="2601">
        <v>4500</v>
      </c>
      <c r="M440" s="2601">
        <v>4500</v>
      </c>
    </row>
    <row r="441" spans="1:13" s="749" customFormat="1" ht="18.75" thickBot="1" x14ac:dyDescent="0.3">
      <c r="A441" s="2523">
        <v>3429</v>
      </c>
      <c r="B441" s="2525">
        <v>5222</v>
      </c>
      <c r="C441" s="2519" t="s">
        <v>1538</v>
      </c>
      <c r="D441" s="2572" t="s">
        <v>1015</v>
      </c>
      <c r="E441" s="431"/>
      <c r="F441" s="431">
        <v>146</v>
      </c>
      <c r="G441" s="431">
        <v>146</v>
      </c>
      <c r="H441" s="1788">
        <f t="shared" si="82"/>
        <v>100</v>
      </c>
      <c r="J441" s="493"/>
      <c r="K441" s="2601"/>
      <c r="L441" s="2601">
        <v>145500</v>
      </c>
      <c r="M441" s="2601">
        <v>145500</v>
      </c>
    </row>
    <row r="442" spans="1:13" s="749" customFormat="1" ht="19.5" thickTop="1" thickBot="1" x14ac:dyDescent="0.3">
      <c r="A442" s="588" t="s">
        <v>1536</v>
      </c>
      <c r="B442" s="763"/>
      <c r="C442" s="590"/>
      <c r="D442" s="591"/>
      <c r="E442" s="592">
        <f>SUM(E439:E441)</f>
        <v>150</v>
      </c>
      <c r="F442" s="592">
        <f>SUM(F439:F441)</f>
        <v>150</v>
      </c>
      <c r="G442" s="592">
        <f>SUM(G439:G441)</f>
        <v>150</v>
      </c>
      <c r="H442" s="831">
        <f>(G442/F442)*100</f>
        <v>100</v>
      </c>
      <c r="J442" s="493"/>
      <c r="K442" s="520">
        <f>SUM(K439:K441)</f>
        <v>150000</v>
      </c>
      <c r="L442" s="520">
        <f t="shared" ref="L442:M442" si="83">SUM(L439:L441)</f>
        <v>150000</v>
      </c>
      <c r="M442" s="520">
        <f t="shared" si="83"/>
        <v>150000</v>
      </c>
    </row>
    <row r="443" spans="1:13" s="749" customFormat="1" ht="18.75" thickTop="1" x14ac:dyDescent="0.25">
      <c r="A443" s="354"/>
      <c r="B443" s="2501"/>
      <c r="C443" s="57"/>
      <c r="D443" s="355"/>
      <c r="E443" s="17"/>
      <c r="F443" s="17"/>
      <c r="G443" s="17"/>
      <c r="H443" s="2502"/>
      <c r="J443" s="493"/>
      <c r="K443" s="493"/>
      <c r="L443" s="493"/>
    </row>
    <row r="444" spans="1:13" s="749" customFormat="1" ht="18" x14ac:dyDescent="0.25">
      <c r="A444" s="3136" t="s">
        <v>1534</v>
      </c>
      <c r="B444" s="3136"/>
      <c r="C444" s="3136"/>
      <c r="D444" s="3136"/>
      <c r="E444" s="3136"/>
      <c r="F444" s="3136"/>
      <c r="G444" s="3136"/>
      <c r="H444" s="3136"/>
      <c r="J444" s="493"/>
      <c r="K444" s="493"/>
      <c r="L444" s="493"/>
    </row>
    <row r="445" spans="1:13" s="749" customFormat="1" ht="13.5" customHeight="1" thickBot="1" x14ac:dyDescent="0.3">
      <c r="A445" s="33"/>
      <c r="B445" s="580"/>
      <c r="C445" s="581"/>
      <c r="D445" s="373"/>
      <c r="E445" s="374"/>
      <c r="F445" s="570"/>
      <c r="G445" s="374"/>
      <c r="H445" s="1701" t="s">
        <v>122</v>
      </c>
      <c r="J445" s="493"/>
      <c r="K445" s="493"/>
      <c r="L445" s="493"/>
    </row>
    <row r="446" spans="1:13" s="749" customFormat="1" ht="19.5" thickTop="1" thickBot="1" x14ac:dyDescent="0.3">
      <c r="A446" s="582" t="s">
        <v>123</v>
      </c>
      <c r="B446" s="583" t="s">
        <v>124</v>
      </c>
      <c r="C446" s="585" t="s">
        <v>474</v>
      </c>
      <c r="D446" s="650" t="s">
        <v>125</v>
      </c>
      <c r="E446" s="650" t="s">
        <v>416</v>
      </c>
      <c r="F446" s="650" t="s">
        <v>417</v>
      </c>
      <c r="G446" s="650" t="s">
        <v>589</v>
      </c>
      <c r="H446" s="586" t="s">
        <v>590</v>
      </c>
      <c r="J446" s="493"/>
      <c r="K446" s="493"/>
      <c r="L446" s="493"/>
    </row>
    <row r="447" spans="1:13" s="749" customFormat="1" ht="19.5" thickTop="1" thickBot="1" x14ac:dyDescent="0.3">
      <c r="A447" s="521">
        <v>1</v>
      </c>
      <c r="B447" s="522">
        <v>2</v>
      </c>
      <c r="C447" s="522">
        <v>3</v>
      </c>
      <c r="D447" s="522">
        <v>4</v>
      </c>
      <c r="E447" s="522">
        <v>5</v>
      </c>
      <c r="F447" s="508">
        <v>6</v>
      </c>
      <c r="G447" s="508">
        <v>7</v>
      </c>
      <c r="H447" s="587" t="s">
        <v>44</v>
      </c>
      <c r="J447" s="493"/>
      <c r="K447" s="493"/>
      <c r="L447" s="493"/>
    </row>
    <row r="448" spans="1:13" s="749" customFormat="1" ht="18.75" thickTop="1" x14ac:dyDescent="0.25">
      <c r="A448" s="2527">
        <v>3311</v>
      </c>
      <c r="B448" s="2528">
        <v>5212</v>
      </c>
      <c r="C448" s="2518" t="s">
        <v>1437</v>
      </c>
      <c r="D448" s="656" t="s">
        <v>1562</v>
      </c>
      <c r="E448" s="431"/>
      <c r="F448" s="431">
        <v>90</v>
      </c>
      <c r="G448" s="431">
        <v>90</v>
      </c>
      <c r="H448" s="1788">
        <f t="shared" ref="H448:H467" si="84">(G448/F448)*100</f>
        <v>100</v>
      </c>
      <c r="J448" s="493"/>
      <c r="K448" s="2601"/>
      <c r="L448" s="2601">
        <v>90000</v>
      </c>
      <c r="M448" s="2601">
        <v>90000</v>
      </c>
    </row>
    <row r="449" spans="1:13" s="749" customFormat="1" ht="18" x14ac:dyDescent="0.25">
      <c r="A449" s="2523">
        <v>3311</v>
      </c>
      <c r="B449" s="2525">
        <v>5213</v>
      </c>
      <c r="C449" s="2518" t="s">
        <v>1437</v>
      </c>
      <c r="D449" s="2571" t="s">
        <v>1563</v>
      </c>
      <c r="E449" s="431"/>
      <c r="F449" s="431">
        <v>530</v>
      </c>
      <c r="G449" s="431">
        <v>530</v>
      </c>
      <c r="H449" s="1788">
        <f t="shared" si="84"/>
        <v>100</v>
      </c>
      <c r="J449" s="493"/>
      <c r="K449" s="2601"/>
      <c r="L449" s="2601">
        <v>530000</v>
      </c>
      <c r="M449" s="2601">
        <v>530000</v>
      </c>
    </row>
    <row r="450" spans="1:13" s="749" customFormat="1" ht="18" x14ac:dyDescent="0.25">
      <c r="A450" s="2523">
        <v>3311</v>
      </c>
      <c r="B450" s="2525">
        <v>5221</v>
      </c>
      <c r="C450" s="2518" t="s">
        <v>1437</v>
      </c>
      <c r="D450" s="2571" t="s">
        <v>1565</v>
      </c>
      <c r="E450" s="431"/>
      <c r="F450" s="431">
        <v>400</v>
      </c>
      <c r="G450" s="431">
        <v>400</v>
      </c>
      <c r="H450" s="1788">
        <f t="shared" si="84"/>
        <v>100</v>
      </c>
      <c r="J450" s="493"/>
      <c r="K450" s="2601"/>
      <c r="L450" s="2601">
        <v>400000</v>
      </c>
      <c r="M450" s="2601">
        <v>400000</v>
      </c>
    </row>
    <row r="451" spans="1:13" s="749" customFormat="1" ht="18" x14ac:dyDescent="0.25">
      <c r="A451" s="2523">
        <v>3311</v>
      </c>
      <c r="B451" s="2525">
        <v>5222</v>
      </c>
      <c r="C451" s="2518" t="s">
        <v>1437</v>
      </c>
      <c r="D451" s="2572" t="s">
        <v>1015</v>
      </c>
      <c r="E451" s="431"/>
      <c r="F451" s="431">
        <v>470</v>
      </c>
      <c r="G451" s="431">
        <v>470</v>
      </c>
      <c r="H451" s="1788">
        <f t="shared" si="84"/>
        <v>100</v>
      </c>
      <c r="J451" s="493"/>
      <c r="K451" s="2601"/>
      <c r="L451" s="2601">
        <v>470000</v>
      </c>
      <c r="M451" s="2601">
        <v>470000</v>
      </c>
    </row>
    <row r="452" spans="1:13" s="749" customFormat="1" ht="18" x14ac:dyDescent="0.25">
      <c r="A452" s="2523">
        <v>3311</v>
      </c>
      <c r="B452" s="2525">
        <v>5229</v>
      </c>
      <c r="C452" s="2518" t="s">
        <v>1437</v>
      </c>
      <c r="D452" s="2571" t="s">
        <v>1566</v>
      </c>
      <c r="E452" s="431"/>
      <c r="F452" s="431">
        <v>90</v>
      </c>
      <c r="G452" s="431">
        <v>90</v>
      </c>
      <c r="H452" s="1788">
        <f t="shared" si="84"/>
        <v>100</v>
      </c>
      <c r="J452" s="493"/>
      <c r="K452" s="2601"/>
      <c r="L452" s="2601">
        <v>90000</v>
      </c>
      <c r="M452" s="2601">
        <v>90000</v>
      </c>
    </row>
    <row r="453" spans="1:13" s="749" customFormat="1" ht="18" x14ac:dyDescent="0.25">
      <c r="A453" s="2523">
        <v>3311</v>
      </c>
      <c r="B453" s="2525">
        <v>5321</v>
      </c>
      <c r="C453" s="2518" t="s">
        <v>1437</v>
      </c>
      <c r="D453" s="656" t="s">
        <v>759</v>
      </c>
      <c r="E453" s="431"/>
      <c r="F453" s="431">
        <v>50</v>
      </c>
      <c r="G453" s="431">
        <v>50</v>
      </c>
      <c r="H453" s="1788">
        <f t="shared" si="84"/>
        <v>100</v>
      </c>
      <c r="J453" s="493"/>
      <c r="K453" s="2601"/>
      <c r="L453" s="2601">
        <v>50000</v>
      </c>
      <c r="M453" s="2601">
        <v>50000</v>
      </c>
    </row>
    <row r="454" spans="1:13" s="749" customFormat="1" ht="18" x14ac:dyDescent="0.25">
      <c r="A454" s="2523">
        <v>3311</v>
      </c>
      <c r="B454" s="2525">
        <v>5333</v>
      </c>
      <c r="C454" s="2518" t="s">
        <v>1437</v>
      </c>
      <c r="D454" s="3165" t="s">
        <v>1545</v>
      </c>
      <c r="E454" s="431"/>
      <c r="F454" s="431">
        <v>30</v>
      </c>
      <c r="G454" s="431">
        <v>30</v>
      </c>
      <c r="H454" s="1788">
        <f t="shared" si="84"/>
        <v>100</v>
      </c>
      <c r="J454" s="493"/>
      <c r="K454" s="2601"/>
      <c r="L454" s="2601">
        <v>30000</v>
      </c>
      <c r="M454" s="2601">
        <v>30000</v>
      </c>
    </row>
    <row r="455" spans="1:13" s="749" customFormat="1" ht="18" x14ac:dyDescent="0.25">
      <c r="A455" s="2523"/>
      <c r="B455" s="2525"/>
      <c r="C455" s="2518"/>
      <c r="D455" s="3166"/>
      <c r="E455" s="431"/>
      <c r="F455" s="431"/>
      <c r="G455" s="431"/>
      <c r="H455" s="1788"/>
      <c r="J455" s="493"/>
      <c r="K455" s="2601"/>
      <c r="L455" s="2601"/>
      <c r="M455" s="2601"/>
    </row>
    <row r="456" spans="1:13" s="749" customFormat="1" ht="18" x14ac:dyDescent="0.25">
      <c r="A456" s="2523">
        <v>3311</v>
      </c>
      <c r="B456" s="2525">
        <v>5493</v>
      </c>
      <c r="C456" s="2518" t="s">
        <v>1437</v>
      </c>
      <c r="D456" s="2573" t="s">
        <v>2011</v>
      </c>
      <c r="E456" s="431"/>
      <c r="F456" s="431">
        <v>170</v>
      </c>
      <c r="G456" s="431">
        <v>170</v>
      </c>
      <c r="H456" s="1788">
        <f t="shared" si="84"/>
        <v>100</v>
      </c>
      <c r="J456" s="493"/>
      <c r="K456" s="2601"/>
      <c r="L456" s="2601">
        <v>170000</v>
      </c>
      <c r="M456" s="2601">
        <v>170000</v>
      </c>
    </row>
    <row r="457" spans="1:13" s="749" customFormat="1" ht="18" x14ac:dyDescent="0.25">
      <c r="A457" s="2523">
        <v>3312</v>
      </c>
      <c r="B457" s="2525">
        <v>5212</v>
      </c>
      <c r="C457" s="2518" t="s">
        <v>1437</v>
      </c>
      <c r="D457" s="656" t="s">
        <v>1562</v>
      </c>
      <c r="E457" s="431"/>
      <c r="F457" s="431">
        <v>530</v>
      </c>
      <c r="G457" s="431">
        <v>530</v>
      </c>
      <c r="H457" s="1788">
        <f t="shared" si="84"/>
        <v>100</v>
      </c>
      <c r="J457" s="493"/>
      <c r="K457" s="2601"/>
      <c r="L457" s="2601">
        <v>530000</v>
      </c>
      <c r="M457" s="2601">
        <v>530000</v>
      </c>
    </row>
    <row r="458" spans="1:13" s="749" customFormat="1" ht="18" x14ac:dyDescent="0.25">
      <c r="A458" s="2523">
        <v>3312</v>
      </c>
      <c r="B458" s="2525">
        <v>5213</v>
      </c>
      <c r="C458" s="2518" t="s">
        <v>1437</v>
      </c>
      <c r="D458" s="2571" t="s">
        <v>1563</v>
      </c>
      <c r="E458" s="431"/>
      <c r="F458" s="431">
        <v>90</v>
      </c>
      <c r="G458" s="431">
        <v>90</v>
      </c>
      <c r="H458" s="1788">
        <f t="shared" si="84"/>
        <v>100</v>
      </c>
      <c r="J458" s="493"/>
      <c r="K458" s="2601"/>
      <c r="L458" s="2601">
        <v>90000</v>
      </c>
      <c r="M458" s="2601">
        <v>90000</v>
      </c>
    </row>
    <row r="459" spans="1:13" s="749" customFormat="1" ht="18" x14ac:dyDescent="0.25">
      <c r="A459" s="2523">
        <v>3312</v>
      </c>
      <c r="B459" s="2525">
        <v>5222</v>
      </c>
      <c r="C459" s="2518" t="s">
        <v>1437</v>
      </c>
      <c r="D459" s="2572" t="s">
        <v>1015</v>
      </c>
      <c r="E459" s="431"/>
      <c r="F459" s="431">
        <v>1953</v>
      </c>
      <c r="G459" s="431">
        <v>1881</v>
      </c>
      <c r="H459" s="1788">
        <f t="shared" si="84"/>
        <v>96.313364055299544</v>
      </c>
      <c r="J459" s="493"/>
      <c r="K459" s="2601"/>
      <c r="L459" s="2601">
        <v>1953000</v>
      </c>
      <c r="M459" s="2601">
        <v>1881478.6</v>
      </c>
    </row>
    <row r="460" spans="1:13" s="749" customFormat="1" ht="18" x14ac:dyDescent="0.25">
      <c r="A460" s="2523">
        <v>3312</v>
      </c>
      <c r="B460" s="2525">
        <v>5223</v>
      </c>
      <c r="C460" s="2518" t="s">
        <v>1437</v>
      </c>
      <c r="D460" s="1200" t="s">
        <v>1564</v>
      </c>
      <c r="E460" s="431"/>
      <c r="F460" s="431">
        <v>20</v>
      </c>
      <c r="G460" s="431">
        <v>20</v>
      </c>
      <c r="H460" s="1788">
        <f t="shared" si="84"/>
        <v>100</v>
      </c>
      <c r="J460" s="493"/>
      <c r="K460" s="2601"/>
      <c r="L460" s="2601">
        <v>20000</v>
      </c>
      <c r="M460" s="2601">
        <v>20000</v>
      </c>
    </row>
    <row r="461" spans="1:13" s="749" customFormat="1" ht="18" x14ac:dyDescent="0.25">
      <c r="A461" s="2523">
        <v>3312</v>
      </c>
      <c r="B461" s="2525">
        <v>5229</v>
      </c>
      <c r="C461" s="2518" t="s">
        <v>1437</v>
      </c>
      <c r="D461" s="2571" t="s">
        <v>1566</v>
      </c>
      <c r="E461" s="431"/>
      <c r="F461" s="431">
        <v>80</v>
      </c>
      <c r="G461" s="431">
        <v>80</v>
      </c>
      <c r="H461" s="1788">
        <f t="shared" si="84"/>
        <v>100</v>
      </c>
      <c r="J461" s="493"/>
      <c r="K461" s="2601"/>
      <c r="L461" s="2601">
        <v>80000</v>
      </c>
      <c r="M461" s="2601">
        <v>80000</v>
      </c>
    </row>
    <row r="462" spans="1:13" s="749" customFormat="1" ht="18" x14ac:dyDescent="0.25">
      <c r="A462" s="2523">
        <v>3312</v>
      </c>
      <c r="B462" s="2525">
        <v>5321</v>
      </c>
      <c r="C462" s="2518" t="s">
        <v>1437</v>
      </c>
      <c r="D462" s="656" t="s">
        <v>759</v>
      </c>
      <c r="E462" s="431"/>
      <c r="F462" s="431">
        <v>595</v>
      </c>
      <c r="G462" s="431">
        <v>511</v>
      </c>
      <c r="H462" s="1788">
        <f t="shared" si="84"/>
        <v>85.882352941176464</v>
      </c>
      <c r="J462" s="493"/>
      <c r="K462" s="2601"/>
      <c r="L462" s="2601">
        <v>595000</v>
      </c>
      <c r="M462" s="2601">
        <v>511640</v>
      </c>
    </row>
    <row r="463" spans="1:13" s="749" customFormat="1" ht="18" x14ac:dyDescent="0.25">
      <c r="A463" s="2523">
        <v>3312</v>
      </c>
      <c r="B463" s="2525">
        <v>5331</v>
      </c>
      <c r="C463" s="2518" t="s">
        <v>1437</v>
      </c>
      <c r="D463" s="2574" t="s">
        <v>608</v>
      </c>
      <c r="E463" s="431"/>
      <c r="F463" s="431">
        <v>30</v>
      </c>
      <c r="G463" s="431">
        <v>30</v>
      </c>
      <c r="H463" s="1788">
        <f t="shared" si="84"/>
        <v>100</v>
      </c>
      <c r="J463" s="493"/>
      <c r="K463" s="2601"/>
      <c r="L463" s="2601">
        <v>30000</v>
      </c>
      <c r="M463" s="2601">
        <v>30000</v>
      </c>
    </row>
    <row r="464" spans="1:13" s="749" customFormat="1" ht="18" x14ac:dyDescent="0.25">
      <c r="A464" s="2523">
        <v>3312</v>
      </c>
      <c r="B464" s="2525">
        <v>5333</v>
      </c>
      <c r="C464" s="2518" t="s">
        <v>1437</v>
      </c>
      <c r="D464" s="3165" t="s">
        <v>1545</v>
      </c>
      <c r="E464" s="431"/>
      <c r="F464" s="431">
        <v>20</v>
      </c>
      <c r="G464" s="431">
        <v>20</v>
      </c>
      <c r="H464" s="1788">
        <f t="shared" si="84"/>
        <v>100</v>
      </c>
      <c r="J464" s="493"/>
      <c r="K464" s="2601"/>
      <c r="L464" s="2601">
        <v>20000</v>
      </c>
      <c r="M464" s="2601">
        <v>20000</v>
      </c>
    </row>
    <row r="465" spans="1:13" s="749" customFormat="1" ht="18" x14ac:dyDescent="0.25">
      <c r="A465" s="2523"/>
      <c r="B465" s="2525"/>
      <c r="C465" s="2518"/>
      <c r="D465" s="3166"/>
      <c r="E465" s="431"/>
      <c r="F465" s="431"/>
      <c r="G465" s="431"/>
      <c r="H465" s="1788"/>
      <c r="J465" s="493"/>
      <c r="K465" s="2601"/>
      <c r="L465" s="2601"/>
      <c r="M465" s="2601"/>
    </row>
    <row r="466" spans="1:13" s="749" customFormat="1" ht="18" x14ac:dyDescent="0.25">
      <c r="A466" s="2523">
        <v>3312</v>
      </c>
      <c r="B466" s="2525">
        <v>5493</v>
      </c>
      <c r="C466" s="2518" t="s">
        <v>1437</v>
      </c>
      <c r="D466" s="2573" t="s">
        <v>2011</v>
      </c>
      <c r="E466" s="431"/>
      <c r="F466" s="431">
        <v>20</v>
      </c>
      <c r="G466" s="431">
        <v>20</v>
      </c>
      <c r="H466" s="1788">
        <f t="shared" si="84"/>
        <v>100</v>
      </c>
      <c r="J466" s="493"/>
      <c r="K466" s="2601"/>
      <c r="L466" s="2601">
        <v>20000</v>
      </c>
      <c r="M466" s="2601">
        <v>20000</v>
      </c>
    </row>
    <row r="467" spans="1:13" s="749" customFormat="1" ht="18" x14ac:dyDescent="0.25">
      <c r="A467" s="2523">
        <v>3313</v>
      </c>
      <c r="B467" s="2525">
        <v>5213</v>
      </c>
      <c r="C467" s="2518" t="s">
        <v>1437</v>
      </c>
      <c r="D467" s="2571" t="s">
        <v>1563</v>
      </c>
      <c r="E467" s="431"/>
      <c r="F467" s="431">
        <v>150</v>
      </c>
      <c r="G467" s="431">
        <v>150</v>
      </c>
      <c r="H467" s="1788">
        <f t="shared" si="84"/>
        <v>100</v>
      </c>
      <c r="J467" s="493"/>
      <c r="K467" s="2601"/>
      <c r="L467" s="2601">
        <v>150000</v>
      </c>
      <c r="M467" s="2601">
        <v>150000</v>
      </c>
    </row>
    <row r="468" spans="1:13" s="749" customFormat="1" ht="18" x14ac:dyDescent="0.25">
      <c r="A468" s="2523">
        <v>3313</v>
      </c>
      <c r="B468" s="2525">
        <v>5222</v>
      </c>
      <c r="C468" s="2518" t="s">
        <v>1437</v>
      </c>
      <c r="D468" s="2572" t="s">
        <v>1015</v>
      </c>
      <c r="E468" s="431"/>
      <c r="F468" s="431">
        <v>278</v>
      </c>
      <c r="G468" s="431">
        <v>278</v>
      </c>
      <c r="H468" s="1788">
        <f t="shared" ref="H468:H493" si="85">(G468/F468)*100</f>
        <v>100</v>
      </c>
      <c r="J468" s="493"/>
      <c r="K468" s="2601"/>
      <c r="L468" s="2601">
        <v>277500</v>
      </c>
      <c r="M468" s="2601">
        <v>277500</v>
      </c>
    </row>
    <row r="469" spans="1:13" s="749" customFormat="1" ht="18" x14ac:dyDescent="0.25">
      <c r="A469" s="2523">
        <v>3315</v>
      </c>
      <c r="B469" s="2525">
        <v>5212</v>
      </c>
      <c r="C469" s="2518" t="s">
        <v>1437</v>
      </c>
      <c r="D469" s="656" t="s">
        <v>1562</v>
      </c>
      <c r="E469" s="431"/>
      <c r="F469" s="431">
        <v>200</v>
      </c>
      <c r="G469" s="431">
        <v>200</v>
      </c>
      <c r="H469" s="1788">
        <f t="shared" si="85"/>
        <v>100</v>
      </c>
      <c r="J469" s="493"/>
      <c r="K469" s="2601"/>
      <c r="L469" s="2601">
        <v>200000</v>
      </c>
      <c r="M469" s="2601">
        <v>200000</v>
      </c>
    </row>
    <row r="470" spans="1:13" s="749" customFormat="1" ht="18" x14ac:dyDescent="0.25">
      <c r="A470" s="2523">
        <v>3315</v>
      </c>
      <c r="B470" s="2525">
        <v>5213</v>
      </c>
      <c r="C470" s="2518" t="s">
        <v>1437</v>
      </c>
      <c r="D470" s="2571" t="s">
        <v>1563</v>
      </c>
      <c r="E470" s="431"/>
      <c r="F470" s="431">
        <v>60</v>
      </c>
      <c r="G470" s="431">
        <v>60</v>
      </c>
      <c r="H470" s="1788">
        <f t="shared" si="85"/>
        <v>100</v>
      </c>
      <c r="J470" s="493"/>
      <c r="K470" s="2601"/>
      <c r="L470" s="2601">
        <v>60000</v>
      </c>
      <c r="M470" s="2601">
        <v>60000</v>
      </c>
    </row>
    <row r="471" spans="1:13" s="749" customFormat="1" ht="18" x14ac:dyDescent="0.25">
      <c r="A471" s="2523">
        <v>3316</v>
      </c>
      <c r="B471" s="2525">
        <v>5212</v>
      </c>
      <c r="C471" s="2518" t="s">
        <v>1437</v>
      </c>
      <c r="D471" s="656" t="s">
        <v>1562</v>
      </c>
      <c r="E471" s="431"/>
      <c r="F471" s="431">
        <v>180</v>
      </c>
      <c r="G471" s="431">
        <v>180</v>
      </c>
      <c r="H471" s="1788">
        <f t="shared" si="85"/>
        <v>100</v>
      </c>
      <c r="J471" s="493"/>
      <c r="K471" s="2601"/>
      <c r="L471" s="2601">
        <v>180000</v>
      </c>
      <c r="M471" s="2601">
        <v>180000</v>
      </c>
    </row>
    <row r="472" spans="1:13" s="749" customFormat="1" ht="18" x14ac:dyDescent="0.25">
      <c r="A472" s="2523">
        <v>3316</v>
      </c>
      <c r="B472" s="2525">
        <v>5213</v>
      </c>
      <c r="C472" s="2518" t="s">
        <v>1437</v>
      </c>
      <c r="D472" s="2571" t="s">
        <v>1563</v>
      </c>
      <c r="E472" s="431"/>
      <c r="F472" s="431">
        <v>150</v>
      </c>
      <c r="G472" s="431">
        <v>150</v>
      </c>
      <c r="H472" s="1788">
        <f t="shared" si="85"/>
        <v>100</v>
      </c>
      <c r="J472" s="493"/>
      <c r="K472" s="2601"/>
      <c r="L472" s="2601">
        <v>150000</v>
      </c>
      <c r="M472" s="2601">
        <v>150000</v>
      </c>
    </row>
    <row r="473" spans="1:13" s="749" customFormat="1" ht="18" x14ac:dyDescent="0.25">
      <c r="A473" s="2523">
        <v>3316</v>
      </c>
      <c r="B473" s="2525">
        <v>5222</v>
      </c>
      <c r="C473" s="2518" t="s">
        <v>1437</v>
      </c>
      <c r="D473" s="2572" t="s">
        <v>1015</v>
      </c>
      <c r="E473" s="431"/>
      <c r="F473" s="431">
        <v>80</v>
      </c>
      <c r="G473" s="431">
        <v>80</v>
      </c>
      <c r="H473" s="1788">
        <f t="shared" si="85"/>
        <v>100</v>
      </c>
      <c r="J473" s="493"/>
      <c r="K473" s="2601"/>
      <c r="L473" s="2601">
        <v>80000</v>
      </c>
      <c r="M473" s="2601">
        <v>80000</v>
      </c>
    </row>
    <row r="474" spans="1:13" s="749" customFormat="1" ht="18" x14ac:dyDescent="0.25">
      <c r="A474" s="2523">
        <v>3316</v>
      </c>
      <c r="B474" s="2525">
        <v>5321</v>
      </c>
      <c r="C474" s="2518" t="s">
        <v>1437</v>
      </c>
      <c r="D474" s="656" t="s">
        <v>759</v>
      </c>
      <c r="E474" s="431"/>
      <c r="F474" s="431">
        <v>25</v>
      </c>
      <c r="G474" s="431">
        <v>25</v>
      </c>
      <c r="H474" s="1788">
        <f t="shared" si="85"/>
        <v>100</v>
      </c>
      <c r="J474" s="493"/>
      <c r="K474" s="2601"/>
      <c r="L474" s="2601">
        <v>25000</v>
      </c>
      <c r="M474" s="2601">
        <v>25000</v>
      </c>
    </row>
    <row r="475" spans="1:13" s="749" customFormat="1" ht="18" x14ac:dyDescent="0.25">
      <c r="A475" s="2523">
        <v>3316</v>
      </c>
      <c r="B475" s="2525">
        <v>5493</v>
      </c>
      <c r="C475" s="2518" t="s">
        <v>1437</v>
      </c>
      <c r="D475" s="2573" t="s">
        <v>2011</v>
      </c>
      <c r="E475" s="431"/>
      <c r="F475" s="431">
        <v>135</v>
      </c>
      <c r="G475" s="431">
        <v>115</v>
      </c>
      <c r="H475" s="1788">
        <f t="shared" si="85"/>
        <v>85.18518518518519</v>
      </c>
      <c r="J475" s="493"/>
      <c r="K475" s="2601"/>
      <c r="L475" s="2601">
        <v>135000</v>
      </c>
      <c r="M475" s="2601">
        <v>115000</v>
      </c>
    </row>
    <row r="476" spans="1:13" s="749" customFormat="1" ht="18" x14ac:dyDescent="0.25">
      <c r="A476" s="2523">
        <v>3317</v>
      </c>
      <c r="B476" s="2525">
        <v>5212</v>
      </c>
      <c r="C476" s="2518" t="s">
        <v>1437</v>
      </c>
      <c r="D476" s="656" t="s">
        <v>1562</v>
      </c>
      <c r="E476" s="431"/>
      <c r="F476" s="431">
        <v>50</v>
      </c>
      <c r="G476" s="431">
        <v>50</v>
      </c>
      <c r="H476" s="1788">
        <f t="shared" si="85"/>
        <v>100</v>
      </c>
      <c r="J476" s="493"/>
      <c r="K476" s="2601"/>
      <c r="L476" s="2601">
        <v>50000</v>
      </c>
      <c r="M476" s="2601">
        <v>50000</v>
      </c>
    </row>
    <row r="477" spans="1:13" s="749" customFormat="1" ht="18" x14ac:dyDescent="0.25">
      <c r="A477" s="2523">
        <v>3317</v>
      </c>
      <c r="B477" s="2525">
        <v>5222</v>
      </c>
      <c r="C477" s="2518" t="s">
        <v>1437</v>
      </c>
      <c r="D477" s="2572" t="s">
        <v>1015</v>
      </c>
      <c r="E477" s="431"/>
      <c r="F477" s="431">
        <v>417</v>
      </c>
      <c r="G477" s="431">
        <v>417</v>
      </c>
      <c r="H477" s="1788">
        <f t="shared" si="85"/>
        <v>100</v>
      </c>
      <c r="J477" s="493"/>
      <c r="K477" s="2601"/>
      <c r="L477" s="2601">
        <v>417000</v>
      </c>
      <c r="M477" s="2601">
        <v>417000</v>
      </c>
    </row>
    <row r="478" spans="1:13" s="749" customFormat="1" ht="18" x14ac:dyDescent="0.25">
      <c r="A478" s="2523">
        <v>3317</v>
      </c>
      <c r="B478" s="2525">
        <v>5321</v>
      </c>
      <c r="C478" s="2518" t="s">
        <v>1437</v>
      </c>
      <c r="D478" s="656" t="s">
        <v>759</v>
      </c>
      <c r="E478" s="431"/>
      <c r="F478" s="431">
        <v>86</v>
      </c>
      <c r="G478" s="431">
        <v>86</v>
      </c>
      <c r="H478" s="1788">
        <f t="shared" si="85"/>
        <v>100</v>
      </c>
      <c r="J478" s="493"/>
      <c r="K478" s="2601"/>
      <c r="L478" s="2601">
        <v>86000</v>
      </c>
      <c r="M478" s="2601">
        <v>86000</v>
      </c>
    </row>
    <row r="479" spans="1:13" s="749" customFormat="1" ht="18" x14ac:dyDescent="0.25">
      <c r="A479" s="2523">
        <v>3317</v>
      </c>
      <c r="B479" s="2525">
        <v>5493</v>
      </c>
      <c r="C479" s="2518" t="s">
        <v>1437</v>
      </c>
      <c r="D479" s="2573" t="s">
        <v>2011</v>
      </c>
      <c r="E479" s="431"/>
      <c r="F479" s="431">
        <v>20</v>
      </c>
      <c r="G479" s="431">
        <v>20</v>
      </c>
      <c r="H479" s="1788">
        <f t="shared" si="85"/>
        <v>100</v>
      </c>
      <c r="J479" s="493"/>
      <c r="K479" s="2601"/>
      <c r="L479" s="2601">
        <v>20000</v>
      </c>
      <c r="M479" s="2601">
        <v>20000</v>
      </c>
    </row>
    <row r="480" spans="1:13" s="749" customFormat="1" ht="18" x14ac:dyDescent="0.25">
      <c r="A480" s="2523">
        <v>3319</v>
      </c>
      <c r="B480" s="2525">
        <v>5212</v>
      </c>
      <c r="C480" s="2518" t="s">
        <v>1437</v>
      </c>
      <c r="D480" s="656" t="s">
        <v>1562</v>
      </c>
      <c r="E480" s="431"/>
      <c r="F480" s="431">
        <v>240</v>
      </c>
      <c r="G480" s="431">
        <v>210</v>
      </c>
      <c r="H480" s="1788">
        <f t="shared" si="85"/>
        <v>87.5</v>
      </c>
      <c r="J480" s="493"/>
      <c r="K480" s="2601"/>
      <c r="L480" s="2601">
        <v>240000</v>
      </c>
      <c r="M480" s="2601">
        <v>210005</v>
      </c>
    </row>
    <row r="481" spans="1:13" s="749" customFormat="1" ht="18" x14ac:dyDescent="0.25">
      <c r="A481" s="2523">
        <v>3319</v>
      </c>
      <c r="B481" s="2525">
        <v>5213</v>
      </c>
      <c r="C481" s="2518" t="s">
        <v>1437</v>
      </c>
      <c r="D481" s="2571" t="s">
        <v>1563</v>
      </c>
      <c r="E481" s="431"/>
      <c r="F481" s="431">
        <v>1590</v>
      </c>
      <c r="G481" s="431">
        <v>1590</v>
      </c>
      <c r="H481" s="1788">
        <f t="shared" si="85"/>
        <v>100</v>
      </c>
      <c r="J481" s="493"/>
      <c r="K481" s="2601"/>
      <c r="L481" s="2601">
        <v>1590000</v>
      </c>
      <c r="M481" s="2601">
        <v>1590000</v>
      </c>
    </row>
    <row r="482" spans="1:13" s="749" customFormat="1" ht="18" x14ac:dyDescent="0.25">
      <c r="A482" s="2523">
        <v>3319</v>
      </c>
      <c r="B482" s="2525">
        <v>5221</v>
      </c>
      <c r="C482" s="2518" t="s">
        <v>1437</v>
      </c>
      <c r="D482" s="2571" t="s">
        <v>1565</v>
      </c>
      <c r="E482" s="431"/>
      <c r="F482" s="431">
        <v>230</v>
      </c>
      <c r="G482" s="431">
        <v>230</v>
      </c>
      <c r="H482" s="1788">
        <f t="shared" si="85"/>
        <v>100</v>
      </c>
      <c r="J482" s="493"/>
      <c r="K482" s="2601"/>
      <c r="L482" s="2601">
        <v>230000</v>
      </c>
      <c r="M482" s="2601">
        <v>230000</v>
      </c>
    </row>
    <row r="483" spans="1:13" s="749" customFormat="1" ht="18" x14ac:dyDescent="0.25">
      <c r="A483" s="2523">
        <v>3319</v>
      </c>
      <c r="B483" s="2525">
        <v>5222</v>
      </c>
      <c r="C483" s="2518" t="s">
        <v>1437</v>
      </c>
      <c r="D483" s="2572" t="s">
        <v>1015</v>
      </c>
      <c r="E483" s="431"/>
      <c r="F483" s="431">
        <v>2655</v>
      </c>
      <c r="G483" s="431">
        <v>2440</v>
      </c>
      <c r="H483" s="1788">
        <f t="shared" si="85"/>
        <v>91.902071563088512</v>
      </c>
      <c r="J483" s="493"/>
      <c r="K483" s="2601"/>
      <c r="L483" s="2601">
        <v>2655000</v>
      </c>
      <c r="M483" s="2601">
        <v>2440000</v>
      </c>
    </row>
    <row r="484" spans="1:13" s="749" customFormat="1" ht="18" x14ac:dyDescent="0.25">
      <c r="A484" s="2523">
        <v>3319</v>
      </c>
      <c r="B484" s="2525">
        <v>5223</v>
      </c>
      <c r="C484" s="2518" t="s">
        <v>1437</v>
      </c>
      <c r="D484" s="1200" t="s">
        <v>1564</v>
      </c>
      <c r="E484" s="431"/>
      <c r="F484" s="431">
        <v>20</v>
      </c>
      <c r="G484" s="431">
        <v>0</v>
      </c>
      <c r="H484" s="1788">
        <f t="shared" si="85"/>
        <v>0</v>
      </c>
      <c r="J484" s="493"/>
      <c r="K484" s="2601"/>
      <c r="L484" s="2601">
        <v>20000</v>
      </c>
      <c r="M484" s="2601">
        <v>0</v>
      </c>
    </row>
    <row r="485" spans="1:13" s="749" customFormat="1" ht="18" x14ac:dyDescent="0.25">
      <c r="A485" s="2523">
        <v>3319</v>
      </c>
      <c r="B485" s="2525">
        <v>5229</v>
      </c>
      <c r="C485" s="2518" t="s">
        <v>1437</v>
      </c>
      <c r="D485" s="2571" t="s">
        <v>1566</v>
      </c>
      <c r="E485" s="431"/>
      <c r="F485" s="431">
        <v>45</v>
      </c>
      <c r="G485" s="431">
        <v>45</v>
      </c>
      <c r="H485" s="1788">
        <f t="shared" si="85"/>
        <v>100</v>
      </c>
      <c r="J485" s="493"/>
      <c r="K485" s="2601"/>
      <c r="L485" s="2601">
        <v>45000</v>
      </c>
      <c r="M485" s="2601">
        <v>45000</v>
      </c>
    </row>
    <row r="486" spans="1:13" s="749" customFormat="1" ht="18" x14ac:dyDescent="0.25">
      <c r="A486" s="2523">
        <v>3319</v>
      </c>
      <c r="B486" s="2525">
        <v>5321</v>
      </c>
      <c r="C486" s="2518" t="s">
        <v>1437</v>
      </c>
      <c r="D486" s="656" t="s">
        <v>759</v>
      </c>
      <c r="E486" s="431"/>
      <c r="F486" s="431">
        <v>2005</v>
      </c>
      <c r="G486" s="431">
        <v>1979</v>
      </c>
      <c r="H486" s="1788">
        <f t="shared" si="85"/>
        <v>98.703241895261854</v>
      </c>
      <c r="J486" s="493"/>
      <c r="K486" s="2601"/>
      <c r="L486" s="2601">
        <v>2005000</v>
      </c>
      <c r="M486" s="2601">
        <v>1978747.05</v>
      </c>
    </row>
    <row r="487" spans="1:13" s="749" customFormat="1" ht="18" x14ac:dyDescent="0.25">
      <c r="A487" s="2523">
        <v>3319</v>
      </c>
      <c r="B487" s="2525">
        <v>5329</v>
      </c>
      <c r="C487" s="2518" t="s">
        <v>1437</v>
      </c>
      <c r="D487" s="2576" t="s">
        <v>1567</v>
      </c>
      <c r="E487" s="431"/>
      <c r="F487" s="431">
        <v>80</v>
      </c>
      <c r="G487" s="431">
        <v>80</v>
      </c>
      <c r="H487" s="1788">
        <f t="shared" si="85"/>
        <v>100</v>
      </c>
      <c r="J487" s="493"/>
      <c r="K487" s="2601"/>
      <c r="L487" s="2601">
        <v>80000</v>
      </c>
      <c r="M487" s="2601">
        <v>80000</v>
      </c>
    </row>
    <row r="488" spans="1:13" s="749" customFormat="1" ht="18" x14ac:dyDescent="0.25">
      <c r="A488" s="2523">
        <v>3319</v>
      </c>
      <c r="B488" s="2525">
        <v>5331</v>
      </c>
      <c r="C488" s="2518" t="s">
        <v>1437</v>
      </c>
      <c r="D488" s="2574" t="s">
        <v>608</v>
      </c>
      <c r="E488" s="431"/>
      <c r="F488" s="431">
        <v>65</v>
      </c>
      <c r="G488" s="431">
        <v>65</v>
      </c>
      <c r="H488" s="1788">
        <f t="shared" si="85"/>
        <v>100</v>
      </c>
      <c r="J488" s="493"/>
      <c r="K488" s="2601"/>
      <c r="L488" s="2601">
        <v>65000</v>
      </c>
      <c r="M488" s="2601">
        <v>65000</v>
      </c>
    </row>
    <row r="489" spans="1:13" s="749" customFormat="1" ht="18" x14ac:dyDescent="0.25">
      <c r="A489" s="2523">
        <v>3319</v>
      </c>
      <c r="B489" s="2525">
        <v>5332</v>
      </c>
      <c r="C489" s="2518" t="s">
        <v>1437</v>
      </c>
      <c r="D489" s="2576" t="s">
        <v>1419</v>
      </c>
      <c r="E489" s="431"/>
      <c r="F489" s="431">
        <v>100</v>
      </c>
      <c r="G489" s="431">
        <v>100</v>
      </c>
      <c r="H489" s="1788">
        <f t="shared" si="85"/>
        <v>100</v>
      </c>
      <c r="J489" s="493"/>
      <c r="K489" s="2601"/>
      <c r="L489" s="2601">
        <v>100000</v>
      </c>
      <c r="M489" s="2601">
        <v>100000</v>
      </c>
    </row>
    <row r="490" spans="1:13" s="749" customFormat="1" ht="18" x14ac:dyDescent="0.25">
      <c r="A490" s="2523">
        <v>3319</v>
      </c>
      <c r="B490" s="2525">
        <v>5339</v>
      </c>
      <c r="C490" s="2518" t="s">
        <v>1437</v>
      </c>
      <c r="D490" s="1217" t="s">
        <v>1544</v>
      </c>
      <c r="E490" s="431"/>
      <c r="F490" s="431">
        <v>130</v>
      </c>
      <c r="G490" s="431">
        <v>130</v>
      </c>
      <c r="H490" s="1788">
        <f t="shared" si="85"/>
        <v>100</v>
      </c>
      <c r="J490" s="493"/>
      <c r="K490" s="2601"/>
      <c r="L490" s="2601">
        <v>130000</v>
      </c>
      <c r="M490" s="2601">
        <v>130000</v>
      </c>
    </row>
    <row r="491" spans="1:13" s="749" customFormat="1" ht="18" x14ac:dyDescent="0.25">
      <c r="A491" s="2523">
        <v>3319</v>
      </c>
      <c r="B491" s="2525">
        <v>5493</v>
      </c>
      <c r="C491" s="2518" t="s">
        <v>1437</v>
      </c>
      <c r="D491" s="2573" t="s">
        <v>2011</v>
      </c>
      <c r="E491" s="431"/>
      <c r="F491" s="431">
        <v>50</v>
      </c>
      <c r="G491" s="431">
        <v>0</v>
      </c>
      <c r="H491" s="1788">
        <f t="shared" si="85"/>
        <v>0</v>
      </c>
      <c r="J491" s="493"/>
      <c r="K491" s="2601"/>
      <c r="L491" s="2601">
        <v>50000</v>
      </c>
      <c r="M491" s="2601">
        <v>0</v>
      </c>
    </row>
    <row r="492" spans="1:13" s="749" customFormat="1" ht="18" x14ac:dyDescent="0.25">
      <c r="A492" s="2523">
        <v>3399</v>
      </c>
      <c r="B492" s="2525">
        <v>5222</v>
      </c>
      <c r="C492" s="2518" t="s">
        <v>1437</v>
      </c>
      <c r="D492" s="2572" t="s">
        <v>1015</v>
      </c>
      <c r="E492" s="431"/>
      <c r="F492" s="431">
        <v>135</v>
      </c>
      <c r="G492" s="431">
        <v>135</v>
      </c>
      <c r="H492" s="1788">
        <f t="shared" si="85"/>
        <v>100</v>
      </c>
      <c r="J492" s="493"/>
      <c r="K492" s="2601"/>
      <c r="L492" s="2601">
        <v>135000</v>
      </c>
      <c r="M492" s="2601">
        <v>135000</v>
      </c>
    </row>
    <row r="493" spans="1:13" s="749" customFormat="1" ht="18.75" thickBot="1" x14ac:dyDescent="0.3">
      <c r="A493" s="2524">
        <v>3399</v>
      </c>
      <c r="B493" s="2525">
        <v>5321</v>
      </c>
      <c r="C493" s="2518" t="s">
        <v>1437</v>
      </c>
      <c r="D493" s="656" t="s">
        <v>759</v>
      </c>
      <c r="E493" s="431"/>
      <c r="F493" s="431">
        <v>495</v>
      </c>
      <c r="G493" s="431">
        <v>457</v>
      </c>
      <c r="H493" s="1788">
        <f t="shared" si="85"/>
        <v>92.323232323232318</v>
      </c>
      <c r="J493" s="493"/>
      <c r="K493" s="2601"/>
      <c r="L493" s="2601">
        <v>495000</v>
      </c>
      <c r="M493" s="2601">
        <v>456783</v>
      </c>
    </row>
    <row r="494" spans="1:13" s="749" customFormat="1" ht="19.5" thickTop="1" thickBot="1" x14ac:dyDescent="0.3">
      <c r="A494" s="588" t="s">
        <v>1629</v>
      </c>
      <c r="B494" s="763"/>
      <c r="C494" s="590"/>
      <c r="D494" s="591"/>
      <c r="E494" s="592">
        <f>SUM(E448:E493)</f>
        <v>0</v>
      </c>
      <c r="F494" s="592">
        <f t="shared" ref="F494:G494" si="86">SUM(F448:F493)</f>
        <v>14839</v>
      </c>
      <c r="G494" s="592">
        <f t="shared" si="86"/>
        <v>14284</v>
      </c>
      <c r="H494" s="831">
        <f>(G494/F494)*100</f>
        <v>96.259855785430275</v>
      </c>
      <c r="J494" s="493"/>
      <c r="K494" s="520">
        <f>SUM(K448:K493)</f>
        <v>0</v>
      </c>
      <c r="L494" s="520">
        <f t="shared" ref="L494:M494" si="87">SUM(L448:L493)</f>
        <v>14838500</v>
      </c>
      <c r="M494" s="520">
        <f t="shared" si="87"/>
        <v>14284153.65</v>
      </c>
    </row>
    <row r="495" spans="1:13" s="749" customFormat="1" ht="18.75" thickTop="1" x14ac:dyDescent="0.25">
      <c r="A495" s="354"/>
      <c r="B495" s="2501"/>
      <c r="C495" s="57"/>
      <c r="D495" s="355"/>
      <c r="E495" s="17"/>
      <c r="F495" s="17"/>
      <c r="G495" s="17"/>
      <c r="H495" s="2502"/>
      <c r="J495" s="493"/>
      <c r="K495" s="493"/>
      <c r="L495" s="493"/>
    </row>
    <row r="496" spans="1:13" s="749" customFormat="1" ht="18" x14ac:dyDescent="0.25">
      <c r="A496" s="3136" t="s">
        <v>1633</v>
      </c>
      <c r="B496" s="3136"/>
      <c r="C496" s="3136"/>
      <c r="D496" s="3136"/>
      <c r="E496" s="3136"/>
      <c r="F496" s="3136"/>
      <c r="G496" s="3136"/>
      <c r="H496" s="3136"/>
      <c r="J496" s="493"/>
      <c r="K496" s="493"/>
      <c r="L496" s="493"/>
    </row>
    <row r="497" spans="1:20" s="749" customFormat="1" ht="12.75" customHeight="1" thickBot="1" x14ac:dyDescent="0.3">
      <c r="A497" s="33"/>
      <c r="B497" s="580"/>
      <c r="C497" s="581"/>
      <c r="D497" s="373"/>
      <c r="E497" s="374"/>
      <c r="F497" s="570"/>
      <c r="G497" s="374"/>
      <c r="H497" s="1701" t="s">
        <v>122</v>
      </c>
      <c r="J497" s="493"/>
      <c r="K497" s="493"/>
      <c r="L497" s="493"/>
    </row>
    <row r="498" spans="1:20" s="749" customFormat="1" ht="19.5" thickTop="1" thickBot="1" x14ac:dyDescent="0.3">
      <c r="A498" s="582" t="s">
        <v>123</v>
      </c>
      <c r="B498" s="583" t="s">
        <v>124</v>
      </c>
      <c r="C498" s="585" t="s">
        <v>474</v>
      </c>
      <c r="D498" s="650" t="s">
        <v>125</v>
      </c>
      <c r="E498" s="650" t="s">
        <v>416</v>
      </c>
      <c r="F498" s="650" t="s">
        <v>417</v>
      </c>
      <c r="G498" s="650" t="s">
        <v>589</v>
      </c>
      <c r="H498" s="586" t="s">
        <v>590</v>
      </c>
      <c r="J498" s="493"/>
      <c r="K498" s="493"/>
      <c r="L498" s="493"/>
    </row>
    <row r="499" spans="1:20" s="749" customFormat="1" ht="19.5" thickTop="1" thickBot="1" x14ac:dyDescent="0.3">
      <c r="A499" s="521">
        <v>1</v>
      </c>
      <c r="B499" s="522">
        <v>2</v>
      </c>
      <c r="C499" s="522">
        <v>3</v>
      </c>
      <c r="D499" s="522">
        <v>4</v>
      </c>
      <c r="E499" s="522">
        <v>5</v>
      </c>
      <c r="F499" s="508">
        <v>6</v>
      </c>
      <c r="G499" s="508">
        <v>7</v>
      </c>
      <c r="H499" s="587" t="s">
        <v>44</v>
      </c>
      <c r="J499" s="493"/>
      <c r="K499" s="493"/>
      <c r="L499" s="493"/>
    </row>
    <row r="500" spans="1:20" s="749" customFormat="1" ht="18.75" thickTop="1" x14ac:dyDescent="0.25">
      <c r="A500" s="2523">
        <v>3311</v>
      </c>
      <c r="B500" s="2525">
        <v>5221</v>
      </c>
      <c r="C500" s="2518" t="s">
        <v>1539</v>
      </c>
      <c r="D500" s="2571" t="s">
        <v>1565</v>
      </c>
      <c r="E500" s="915"/>
      <c r="F500" s="431">
        <v>1000</v>
      </c>
      <c r="G500" s="431">
        <v>1000</v>
      </c>
      <c r="H500" s="1788">
        <f t="shared" ref="H500:H509" si="88">(G500/F500)*100</f>
        <v>100</v>
      </c>
      <c r="J500" s="493"/>
      <c r="K500" s="2601"/>
      <c r="L500" s="2601">
        <v>1000000</v>
      </c>
      <c r="M500" s="2601">
        <v>1000000</v>
      </c>
    </row>
    <row r="501" spans="1:20" s="749" customFormat="1" ht="18" x14ac:dyDescent="0.25">
      <c r="A501" s="2523">
        <v>3311</v>
      </c>
      <c r="B501" s="2525">
        <v>5222</v>
      </c>
      <c r="C501" s="2518" t="s">
        <v>1539</v>
      </c>
      <c r="D501" s="2572" t="s">
        <v>1015</v>
      </c>
      <c r="E501" s="1005"/>
      <c r="F501" s="431">
        <v>1400</v>
      </c>
      <c r="G501" s="431">
        <v>1400</v>
      </c>
      <c r="H501" s="1788">
        <f t="shared" si="88"/>
        <v>100</v>
      </c>
      <c r="J501" s="493"/>
      <c r="K501" s="2601"/>
      <c r="L501" s="2601">
        <v>1400000</v>
      </c>
      <c r="M501" s="2601">
        <v>1400000</v>
      </c>
    </row>
    <row r="502" spans="1:20" s="749" customFormat="1" ht="18" x14ac:dyDescent="0.25">
      <c r="A502" s="2523">
        <v>3312</v>
      </c>
      <c r="B502" s="2525">
        <v>5213</v>
      </c>
      <c r="C502" s="2518" t="s">
        <v>1539</v>
      </c>
      <c r="D502" s="2571" t="s">
        <v>1563</v>
      </c>
      <c r="E502" s="1005"/>
      <c r="F502" s="431">
        <v>2000</v>
      </c>
      <c r="G502" s="431">
        <v>2000</v>
      </c>
      <c r="H502" s="1788">
        <f t="shared" si="88"/>
        <v>100</v>
      </c>
      <c r="J502" s="493"/>
      <c r="K502" s="2601"/>
      <c r="L502" s="2601">
        <v>2000000</v>
      </c>
      <c r="M502" s="2601">
        <v>2000000</v>
      </c>
    </row>
    <row r="503" spans="1:20" s="749" customFormat="1" ht="18" x14ac:dyDescent="0.25">
      <c r="A503" s="2523">
        <v>3312</v>
      </c>
      <c r="B503" s="2525">
        <v>5222</v>
      </c>
      <c r="C503" s="2518" t="s">
        <v>1539</v>
      </c>
      <c r="D503" s="2572" t="s">
        <v>1015</v>
      </c>
      <c r="E503" s="1005"/>
      <c r="F503" s="431">
        <v>1100</v>
      </c>
      <c r="G503" s="431">
        <v>1100</v>
      </c>
      <c r="H503" s="1788">
        <f t="shared" si="88"/>
        <v>100</v>
      </c>
      <c r="J503" s="493"/>
      <c r="K503" s="2601"/>
      <c r="L503" s="2601">
        <v>1100000</v>
      </c>
      <c r="M503" s="2601">
        <v>1100000</v>
      </c>
    </row>
    <row r="504" spans="1:20" s="749" customFormat="1" ht="18" x14ac:dyDescent="0.25">
      <c r="A504" s="2523">
        <v>3312</v>
      </c>
      <c r="B504" s="2525">
        <v>5229</v>
      </c>
      <c r="C504" s="2518" t="s">
        <v>1539</v>
      </c>
      <c r="D504" s="2571" t="s">
        <v>1566</v>
      </c>
      <c r="E504" s="1005"/>
      <c r="F504" s="431">
        <v>1000</v>
      </c>
      <c r="G504" s="431">
        <v>1000</v>
      </c>
      <c r="H504" s="1788">
        <f t="shared" si="88"/>
        <v>100</v>
      </c>
      <c r="J504" s="493"/>
      <c r="K504" s="2601"/>
      <c r="L504" s="2601">
        <v>1000000</v>
      </c>
      <c r="M504" s="2601">
        <v>1000000</v>
      </c>
    </row>
    <row r="505" spans="1:20" s="749" customFormat="1" ht="18" x14ac:dyDescent="0.25">
      <c r="A505" s="2523">
        <v>3312</v>
      </c>
      <c r="B505" s="2525">
        <v>5321</v>
      </c>
      <c r="C505" s="2518" t="s">
        <v>1539</v>
      </c>
      <c r="D505" s="656" t="s">
        <v>759</v>
      </c>
      <c r="E505" s="1005"/>
      <c r="F505" s="431">
        <v>600</v>
      </c>
      <c r="G505" s="431">
        <v>600</v>
      </c>
      <c r="H505" s="1788">
        <f t="shared" si="88"/>
        <v>100</v>
      </c>
      <c r="J505" s="493"/>
      <c r="K505" s="2601"/>
      <c r="L505" s="2601">
        <v>600000</v>
      </c>
      <c r="M505" s="2601">
        <v>600000</v>
      </c>
    </row>
    <row r="506" spans="1:20" s="749" customFormat="1" ht="18" x14ac:dyDescent="0.25">
      <c r="A506" s="2523">
        <v>3319</v>
      </c>
      <c r="B506" s="2525">
        <v>5212</v>
      </c>
      <c r="C506" s="2518" t="s">
        <v>1539</v>
      </c>
      <c r="D506" s="656" t="s">
        <v>1562</v>
      </c>
      <c r="E506" s="431"/>
      <c r="F506" s="431">
        <v>700</v>
      </c>
      <c r="G506" s="431">
        <v>700</v>
      </c>
      <c r="H506" s="1788">
        <f t="shared" si="88"/>
        <v>100</v>
      </c>
      <c r="J506" s="493"/>
      <c r="K506" s="2601"/>
      <c r="L506" s="2601">
        <v>700000</v>
      </c>
      <c r="M506" s="2601">
        <v>700000</v>
      </c>
    </row>
    <row r="507" spans="1:20" s="749" customFormat="1" ht="18" x14ac:dyDescent="0.25">
      <c r="A507" s="2523">
        <v>3319</v>
      </c>
      <c r="B507" s="2525">
        <v>5213</v>
      </c>
      <c r="C507" s="2518" t="s">
        <v>1539</v>
      </c>
      <c r="D507" s="2571" t="s">
        <v>1563</v>
      </c>
      <c r="E507" s="431"/>
      <c r="F507" s="431">
        <v>1000</v>
      </c>
      <c r="G507" s="431">
        <v>1000</v>
      </c>
      <c r="H507" s="1788">
        <f t="shared" si="88"/>
        <v>100</v>
      </c>
      <c r="J507" s="493"/>
      <c r="K507" s="2601"/>
      <c r="L507" s="2601">
        <v>1000000</v>
      </c>
      <c r="M507" s="2601">
        <v>1000000</v>
      </c>
    </row>
    <row r="508" spans="1:20" s="749" customFormat="1" ht="18" x14ac:dyDescent="0.25">
      <c r="A508" s="2523">
        <v>3319</v>
      </c>
      <c r="B508" s="2525">
        <v>5321</v>
      </c>
      <c r="C508" s="2518" t="s">
        <v>1539</v>
      </c>
      <c r="D508" s="656" t="s">
        <v>759</v>
      </c>
      <c r="E508" s="431"/>
      <c r="F508" s="431">
        <v>300</v>
      </c>
      <c r="G508" s="431">
        <v>300</v>
      </c>
      <c r="H508" s="1788">
        <f t="shared" si="88"/>
        <v>100</v>
      </c>
      <c r="J508" s="493"/>
      <c r="K508" s="2601"/>
      <c r="L508" s="2601">
        <v>300000</v>
      </c>
      <c r="M508" s="2601">
        <v>300000</v>
      </c>
    </row>
    <row r="509" spans="1:20" s="749" customFormat="1" ht="18.75" thickBot="1" x14ac:dyDescent="0.3">
      <c r="A509" s="2523">
        <v>3319</v>
      </c>
      <c r="B509" s="2525">
        <v>5332</v>
      </c>
      <c r="C509" s="2518" t="s">
        <v>1539</v>
      </c>
      <c r="D509" s="2576" t="s">
        <v>1419</v>
      </c>
      <c r="E509" s="431"/>
      <c r="F509" s="431">
        <v>1000</v>
      </c>
      <c r="G509" s="431">
        <v>1000</v>
      </c>
      <c r="H509" s="1788">
        <f t="shared" si="88"/>
        <v>100</v>
      </c>
      <c r="J509" s="493"/>
      <c r="K509" s="2601"/>
      <c r="L509" s="2601">
        <v>1000000</v>
      </c>
      <c r="M509" s="2601">
        <v>1000000</v>
      </c>
      <c r="Q509" s="373" t="s">
        <v>1856</v>
      </c>
      <c r="R509" s="374">
        <f>E509+E508+E507+E506+E505+E504+E503+E502+E501+E500+E493+E492+E491+E490+E489+E488+E487+E486+E485+E484+E483+E482+E481+E480+E479+E478+E477+E476+E475+E474+E473+E472+E471+E470+E469+E468+E467+E466+E465+E464+E463+E462+E461+E460+E459+E458+E457+E456+E454+E453+E452+E451+E450+E449+E448+E441+E440+E439+E432+E431+E424+E423+E422+E415+E414+E413+E412+E405+E404+E403+E402+E401+E400+E393+E392+E385+E384+E383+E376+E375+E374+E367+E360+E359+E352+E351+E350+E343+E342+E341+E340+E339+E338+E331+E324+E323+E322+E321+E320+E319+E312+E311+E304+E303+E302+E295+E287+E286+E285+E284+E283+E282+E281+E275+E274+E273+E272+E271+E268+E267+E266+E265+E264+E263+E262+E261+E260+E259+E258+E257+E255+E254+E253+E252+E251+E250+E249+E248+E247+E246+E245+E244+E243+E242+E241</f>
        <v>84245</v>
      </c>
      <c r="S509" s="374">
        <f t="shared" ref="S509:T509" si="89">F509+F508+F507+F506+F505+F504+F503+F502+F501+F500+F493+F492+F491+F490+F489+F488+F487+F486+F485+F484+F483+F482+F481+F480+F479+F478+F477+F476+F475+F474+F473+F472+F471+F470+F469+F468+F467+F466+F465+F464+F463+F462+F461+F460+F459+F458+F457+F456+F454+F453+F452+F451+F450+F449+F448+F441+F440+F439+F432+F431+F424+F423+F422+F415+F414+F413+F412+F405+F404+F403+F402+F401+F400+F393+F392+F385+F384+F383+F376+F375+F374+F367+F360+F359+F352+F351+F350+F343+F342+F341+F340+F339+F338+F331+F324+F323+F322+F321+F320+F319+F312+F311+F304+F303+F302+F295+F287+F286+F285+F284+F283+F282+F281+F275+F274+F273+F272+F271+F268+F267+F266+F265+F264+F263+F262+F261+F260+F259+F258+F257+F255+F254+F253+F252+F251+F250+F249+F248+F247+F246+F245+F244+F243+F242+F241</f>
        <v>150965</v>
      </c>
      <c r="T509" s="374">
        <f t="shared" si="89"/>
        <v>149888</v>
      </c>
    </row>
    <row r="510" spans="1:20" s="749" customFormat="1" ht="19.5" thickTop="1" thickBot="1" x14ac:dyDescent="0.3">
      <c r="A510" s="588" t="s">
        <v>1540</v>
      </c>
      <c r="B510" s="763"/>
      <c r="C510" s="590"/>
      <c r="D510" s="591"/>
      <c r="E510" s="592">
        <f>SUM(E500:E509)</f>
        <v>0</v>
      </c>
      <c r="F510" s="592">
        <f>SUM(F500:F509)</f>
        <v>10100</v>
      </c>
      <c r="G510" s="592">
        <f>SUM(G500:G509)</f>
        <v>10100</v>
      </c>
      <c r="H510" s="831">
        <f>(G510/F510)*100</f>
        <v>100</v>
      </c>
      <c r="J510" s="493"/>
      <c r="K510" s="520">
        <f>SUM(K500:K509)</f>
        <v>0</v>
      </c>
      <c r="L510" s="520">
        <f t="shared" ref="L510:M510" si="90">SUM(L500:L509)</f>
        <v>10100000</v>
      </c>
      <c r="M510" s="520">
        <f t="shared" si="90"/>
        <v>10100000</v>
      </c>
      <c r="Q510" s="373" t="s">
        <v>1855</v>
      </c>
      <c r="R510" s="374">
        <f>E288+E280+E279+E278+E276+E270+E269+E256</f>
        <v>0</v>
      </c>
      <c r="S510" s="374">
        <f>F288+F280+F279+F278+F276+F270+F269+F256</f>
        <v>97573</v>
      </c>
      <c r="T510" s="374">
        <f>G288+G280+G279+G278+G276+G270+G269+G256</f>
        <v>97473</v>
      </c>
    </row>
    <row r="511" spans="1:20" s="749" customFormat="1" ht="18.75" thickTop="1" x14ac:dyDescent="0.25">
      <c r="A511" s="354"/>
      <c r="B511" s="2501"/>
      <c r="C511" s="57"/>
      <c r="D511" s="355"/>
      <c r="E511" s="17"/>
      <c r="F511" s="17"/>
      <c r="G511" s="17"/>
      <c r="H511" s="2502"/>
      <c r="J511" s="493"/>
      <c r="K511" s="493"/>
      <c r="L511" s="493"/>
      <c r="Q511" s="373"/>
      <c r="R511" s="536">
        <f>SUM(R509:R510)</f>
        <v>84245</v>
      </c>
      <c r="S511" s="536">
        <f t="shared" ref="S511:T511" si="91">SUM(S509:S510)</f>
        <v>248538</v>
      </c>
      <c r="T511" s="536">
        <f t="shared" si="91"/>
        <v>247361</v>
      </c>
    </row>
    <row r="512" spans="1:20" s="749" customFormat="1" ht="18.75" thickBot="1" x14ac:dyDescent="0.3">
      <c r="A512" s="354"/>
      <c r="B512" s="2501"/>
      <c r="C512" s="57"/>
      <c r="D512" s="355"/>
      <c r="E512" s="17"/>
      <c r="F512" s="17"/>
      <c r="G512" s="17"/>
      <c r="H512" s="2502"/>
      <c r="J512" s="493"/>
      <c r="K512" s="493"/>
      <c r="L512" s="493"/>
    </row>
    <row r="513" spans="1:19" s="749" customFormat="1" ht="19.5" thickTop="1" thickBot="1" x14ac:dyDescent="0.3">
      <c r="A513" s="588" t="s">
        <v>1451</v>
      </c>
      <c r="B513" s="763"/>
      <c r="C513" s="590"/>
      <c r="D513" s="591"/>
      <c r="E513" s="592">
        <f>E494+E425+E416+E406+E394+E386+E377+E368+E361+E353+E344+E332+E325+E313+E305+E296+E289+E433+E442+E510</f>
        <v>84245</v>
      </c>
      <c r="F513" s="592">
        <f>F494+F425+F416+F406+F394+F386+F377+F368+F361+F353+F344+F332+F325+F313+F305+F296+F289+F433+F442+F510</f>
        <v>248538</v>
      </c>
      <c r="G513" s="592">
        <f>G494+G425+G416+G406+G394+G386+G377+G368+G361+G353+G344+G332+G325+G313+G305+G296+G289+G433+G442+G510</f>
        <v>247361</v>
      </c>
      <c r="H513" s="831">
        <f>(G513/F513)*100</f>
        <v>99.526430565949681</v>
      </c>
      <c r="J513" s="493"/>
      <c r="K513" s="2587">
        <f>K510+K494+K442+K433+K425+K416+K406+K394+K386+K377+K368+K361+K353+K344+K332+K325+K313+K305+K296+K289</f>
        <v>84245000</v>
      </c>
      <c r="L513" s="2587">
        <f>L510+L494+L442+L433+L425+L416+L406+L394+L386+L377+L368+L361+L353+L344+L332+L325+L313+L305+L296+L289</f>
        <v>248537742</v>
      </c>
      <c r="M513" s="2587">
        <f>M510+M494+M442+M433+M425+M416+M406+M394+M386+M377+M368+M361+M353+M344+M332+M325+M313+M305+M296+M289</f>
        <v>247360761.65000001</v>
      </c>
    </row>
    <row r="514" spans="1:19" s="749" customFormat="1" ht="18.75" thickTop="1" x14ac:dyDescent="0.25">
      <c r="A514" s="354"/>
      <c r="B514" s="2501"/>
      <c r="C514" s="57"/>
      <c r="D514" s="355"/>
      <c r="E514" s="17"/>
      <c r="F514" s="17"/>
      <c r="G514" s="17"/>
      <c r="H514" s="2502"/>
      <c r="J514" s="493"/>
      <c r="K514" s="493"/>
      <c r="L514" s="493"/>
    </row>
    <row r="515" spans="1:19" s="749" customFormat="1" ht="18" x14ac:dyDescent="0.25">
      <c r="A515" s="354"/>
      <c r="B515" s="2501"/>
      <c r="C515" s="57"/>
      <c r="D515" s="355"/>
      <c r="E515" s="17"/>
      <c r="F515" s="17"/>
      <c r="G515" s="17"/>
      <c r="H515" s="2502"/>
      <c r="J515" s="493"/>
      <c r="K515" s="493"/>
      <c r="L515" s="493"/>
    </row>
    <row r="517" spans="1:19" ht="16.5" x14ac:dyDescent="0.25">
      <c r="A517" s="357" t="s">
        <v>1577</v>
      </c>
      <c r="B517" s="358"/>
      <c r="C517" s="359"/>
      <c r="D517" s="360"/>
      <c r="E517" s="536">
        <f>SUM(E518:E521)</f>
        <v>2495</v>
      </c>
      <c r="F517" s="536">
        <f>SUM(F518:F521)</f>
        <v>4526</v>
      </c>
      <c r="G517" s="536">
        <f>SUM(G518:G522)</f>
        <v>3736</v>
      </c>
      <c r="H517" s="652">
        <f>(G517/F517)*100</f>
        <v>82.545293857711002</v>
      </c>
      <c r="L517" s="374"/>
      <c r="M517" s="374"/>
      <c r="N517" s="374"/>
      <c r="Q517" s="1282">
        <f>SUM(Q518:Q522)</f>
        <v>2495000</v>
      </c>
      <c r="R517" s="1282">
        <f>SUM(R518:R522)</f>
        <v>4526248.5</v>
      </c>
      <c r="S517" s="1282">
        <f>SUM(S518:S522)</f>
        <v>3735876.0000000005</v>
      </c>
    </row>
    <row r="518" spans="1:19" ht="15" x14ac:dyDescent="0.2">
      <c r="A518" s="516" t="s">
        <v>183</v>
      </c>
      <c r="B518" s="657"/>
      <c r="C518" s="1062"/>
      <c r="D518" s="658"/>
      <c r="E518" s="541">
        <f>E50</f>
        <v>2495</v>
      </c>
      <c r="F518" s="541">
        <f>F50-F520</f>
        <v>4526</v>
      </c>
      <c r="G518" s="541">
        <f>G50-G520-G522</f>
        <v>3736</v>
      </c>
      <c r="H518" s="750">
        <f>(G518/F518)*100</f>
        <v>82.545293857711002</v>
      </c>
      <c r="L518" s="374"/>
      <c r="M518" s="374"/>
      <c r="N518" s="374"/>
      <c r="Q518" s="1284">
        <f>K50</f>
        <v>2495000</v>
      </c>
      <c r="R518" s="1284">
        <f>L50</f>
        <v>4526248.5</v>
      </c>
      <c r="S518" s="1284">
        <f>M50</f>
        <v>3735876.0000000005</v>
      </c>
    </row>
    <row r="519" spans="1:19" ht="15" x14ac:dyDescent="0.2">
      <c r="A519" s="516" t="s">
        <v>1748</v>
      </c>
      <c r="B519" s="657"/>
      <c r="C519" s="1062"/>
      <c r="D519" s="658"/>
      <c r="E519" s="541">
        <v>0</v>
      </c>
      <c r="F519" s="541">
        <v>0</v>
      </c>
      <c r="G519" s="541">
        <v>0</v>
      </c>
      <c r="H519" s="750">
        <v>0</v>
      </c>
      <c r="L519" s="374"/>
      <c r="M519" s="374"/>
      <c r="N519" s="374"/>
      <c r="Q519" s="1284">
        <v>0</v>
      </c>
      <c r="R519" s="1284">
        <v>0</v>
      </c>
      <c r="S519" s="1284">
        <v>0</v>
      </c>
    </row>
    <row r="520" spans="1:19" ht="15" x14ac:dyDescent="0.2">
      <c r="A520" s="516" t="s">
        <v>149</v>
      </c>
      <c r="B520" s="1063"/>
      <c r="C520" s="1062"/>
      <c r="D520" s="1064"/>
      <c r="E520" s="541">
        <v>0</v>
      </c>
      <c r="F520" s="541">
        <v>0</v>
      </c>
      <c r="G520" s="541">
        <v>0</v>
      </c>
      <c r="H520" s="750">
        <v>0</v>
      </c>
      <c r="L520" s="374"/>
      <c r="M520" s="374"/>
      <c r="N520" s="374"/>
      <c r="Q520" s="1284">
        <v>0</v>
      </c>
      <c r="R520" s="1284">
        <v>0</v>
      </c>
      <c r="S520" s="1284">
        <v>0</v>
      </c>
    </row>
    <row r="521" spans="1:19" ht="15" x14ac:dyDescent="0.2">
      <c r="A521" s="516" t="s">
        <v>726</v>
      </c>
      <c r="B521" s="1063"/>
      <c r="C521" s="1062"/>
      <c r="D521" s="1064"/>
      <c r="E521" s="541">
        <v>0</v>
      </c>
      <c r="F521" s="541">
        <v>0</v>
      </c>
      <c r="G521" s="541">
        <v>0</v>
      </c>
      <c r="H521" s="750">
        <v>0</v>
      </c>
      <c r="L521" s="738"/>
      <c r="M521" s="738"/>
      <c r="N521" s="738"/>
      <c r="Q521" s="1284">
        <v>0</v>
      </c>
      <c r="R521" s="1284">
        <v>0</v>
      </c>
      <c r="S521" s="1284">
        <v>0</v>
      </c>
    </row>
    <row r="522" spans="1:19" ht="15" x14ac:dyDescent="0.2">
      <c r="A522" s="516" t="s">
        <v>326</v>
      </c>
      <c r="B522" s="1063"/>
      <c r="C522" s="1062"/>
      <c r="D522" s="1064"/>
      <c r="E522" s="541">
        <v>0</v>
      </c>
      <c r="F522" s="541">
        <v>0</v>
      </c>
      <c r="G522" s="541">
        <v>0</v>
      </c>
      <c r="H522" s="648">
        <v>0</v>
      </c>
      <c r="Q522" s="1284">
        <v>0</v>
      </c>
      <c r="R522" s="1284">
        <v>0</v>
      </c>
      <c r="S522" s="1284">
        <v>0</v>
      </c>
    </row>
    <row r="523" spans="1:19" ht="15" x14ac:dyDescent="0.2">
      <c r="A523" s="516"/>
      <c r="B523" s="1063"/>
      <c r="C523" s="1062"/>
      <c r="D523" s="1064"/>
      <c r="E523" s="541"/>
      <c r="F523" s="541"/>
      <c r="G523" s="541"/>
      <c r="H523" s="648"/>
    </row>
    <row r="524" spans="1:19" ht="16.5" x14ac:dyDescent="0.25">
      <c r="A524" s="639" t="s">
        <v>185</v>
      </c>
      <c r="B524" s="1063"/>
      <c r="C524" s="1062"/>
      <c r="D524" s="1064"/>
      <c r="E524" s="536">
        <f>SUM(E525:E528)</f>
        <v>0</v>
      </c>
      <c r="F524" s="536">
        <f>SUM(F525:F528)</f>
        <v>2068177</v>
      </c>
      <c r="G524" s="536">
        <f>SUM(G525:G528)</f>
        <v>2068177</v>
      </c>
      <c r="H524" s="652">
        <f>(G524/F524)*100</f>
        <v>100</v>
      </c>
      <c r="Q524" s="1282">
        <f>SUM(Q525:Q528)</f>
        <v>0</v>
      </c>
      <c r="R524" s="1282">
        <f>SUM(R525:R528)</f>
        <v>2068177236.98</v>
      </c>
      <c r="S524" s="1282">
        <f>SUM(S525:S528)</f>
        <v>2068177137.98</v>
      </c>
    </row>
    <row r="525" spans="1:19" ht="15" x14ac:dyDescent="0.2">
      <c r="A525" s="516" t="s">
        <v>1359</v>
      </c>
      <c r="B525" s="1063"/>
      <c r="C525" s="1062"/>
      <c r="D525" s="1064"/>
      <c r="E525" s="541">
        <f>E101</f>
        <v>0</v>
      </c>
      <c r="F525" s="541">
        <f>F101-F527</f>
        <v>1382</v>
      </c>
      <c r="G525" s="541">
        <f>G101-G527</f>
        <v>1382</v>
      </c>
      <c r="H525" s="750">
        <f>(G525/F525)*100</f>
        <v>100</v>
      </c>
      <c r="K525" s="3178"/>
      <c r="L525" s="374"/>
      <c r="M525" s="374"/>
      <c r="N525" s="374"/>
      <c r="Q525" s="1284">
        <f>K58+K59</f>
        <v>0</v>
      </c>
      <c r="R525" s="1284">
        <f>L58+L59</f>
        <v>1382100</v>
      </c>
      <c r="S525" s="1284">
        <f>M58+M59</f>
        <v>1382100</v>
      </c>
    </row>
    <row r="526" spans="1:19" ht="15" x14ac:dyDescent="0.2">
      <c r="A526" s="516" t="s">
        <v>727</v>
      </c>
      <c r="B526" s="1063"/>
      <c r="C526" s="1062"/>
      <c r="D526" s="1064"/>
      <c r="E526" s="541">
        <v>0</v>
      </c>
      <c r="F526" s="541">
        <f>F112</f>
        <v>5603</v>
      </c>
      <c r="G526" s="541">
        <f>G112</f>
        <v>5603</v>
      </c>
      <c r="H526" s="750">
        <f>(G526/F526)*100</f>
        <v>100</v>
      </c>
      <c r="K526" s="3178"/>
      <c r="Q526" s="1284">
        <f>K112</f>
        <v>0</v>
      </c>
      <c r="R526" s="1284">
        <f>L112</f>
        <v>5602900</v>
      </c>
      <c r="S526" s="1284">
        <f>M112</f>
        <v>5602900</v>
      </c>
    </row>
    <row r="527" spans="1:19" ht="15" x14ac:dyDescent="0.2">
      <c r="A527" s="516" t="s">
        <v>1353</v>
      </c>
      <c r="B527" s="1218"/>
      <c r="E527" s="541">
        <v>0</v>
      </c>
      <c r="F527" s="541">
        <f>F62</f>
        <v>2061192</v>
      </c>
      <c r="G527" s="541">
        <f>G62</f>
        <v>2061192</v>
      </c>
      <c r="H527" s="750">
        <f>(G527/F527)*100</f>
        <v>100</v>
      </c>
      <c r="I527" s="374"/>
      <c r="J527" s="374"/>
      <c r="Q527" s="1284">
        <f>K62</f>
        <v>0</v>
      </c>
      <c r="R527" s="1284">
        <f>L62</f>
        <v>2061192236.98</v>
      </c>
      <c r="S527" s="1284">
        <f>M62</f>
        <v>2061192137.98</v>
      </c>
    </row>
    <row r="528" spans="1:19" ht="15" x14ac:dyDescent="0.2">
      <c r="A528" s="516" t="s">
        <v>1354</v>
      </c>
      <c r="B528" s="1218"/>
      <c r="E528" s="541">
        <v>0</v>
      </c>
      <c r="F528" s="541">
        <v>0</v>
      </c>
      <c r="G528" s="541">
        <v>0</v>
      </c>
      <c r="H528" s="750">
        <v>0</v>
      </c>
      <c r="K528" s="3178"/>
      <c r="L528" s="374"/>
      <c r="M528" s="374"/>
      <c r="N528" s="374"/>
      <c r="Q528" s="1284">
        <v>0</v>
      </c>
      <c r="R528" s="1284">
        <v>0</v>
      </c>
      <c r="S528" s="1284">
        <v>0</v>
      </c>
    </row>
    <row r="529" spans="1:19" ht="15" x14ac:dyDescent="0.2">
      <c r="A529" s="516"/>
      <c r="B529" s="1063"/>
      <c r="C529" s="1062"/>
      <c r="D529" s="1062"/>
      <c r="E529" s="541"/>
      <c r="F529" s="541"/>
      <c r="G529" s="541"/>
      <c r="H529" s="648"/>
      <c r="K529" s="3178"/>
    </row>
    <row r="530" spans="1:19" ht="15.75" x14ac:dyDescent="0.25">
      <c r="A530" s="748" t="s">
        <v>145</v>
      </c>
      <c r="B530" s="1063"/>
      <c r="C530" s="1062"/>
      <c r="D530" s="1062"/>
      <c r="E530" s="536">
        <f>SUM(E531:E534)</f>
        <v>0</v>
      </c>
      <c r="F530" s="536">
        <f>SUM(F531:F534)</f>
        <v>256113</v>
      </c>
      <c r="G530" s="536">
        <f>SUM(G531:G534)</f>
        <v>256107</v>
      </c>
      <c r="H530" s="652">
        <f>(G530/F530)*100</f>
        <v>99.997657284089442</v>
      </c>
      <c r="K530" s="3178"/>
      <c r="L530" s="374"/>
      <c r="M530" s="374"/>
      <c r="N530" s="374"/>
      <c r="Q530" s="1282">
        <f>SUM(Q531:Q534)</f>
        <v>0</v>
      </c>
      <c r="R530" s="1282">
        <f>SUM(R531:R534)</f>
        <v>256113236</v>
      </c>
      <c r="S530" s="1282">
        <f>SUM(S531:S534)</f>
        <v>256107189</v>
      </c>
    </row>
    <row r="531" spans="1:19" ht="15" x14ac:dyDescent="0.2">
      <c r="A531" s="516" t="s">
        <v>1360</v>
      </c>
      <c r="B531" s="1063"/>
      <c r="C531" s="1062"/>
      <c r="D531" s="1062"/>
      <c r="E531" s="541">
        <v>0</v>
      </c>
      <c r="F531" s="541">
        <v>0</v>
      </c>
      <c r="G531" s="541">
        <v>0</v>
      </c>
      <c r="H531" s="653">
        <v>0</v>
      </c>
      <c r="I531" s="374"/>
      <c r="K531" s="3178"/>
      <c r="Q531" s="1284">
        <v>0</v>
      </c>
      <c r="R531" s="1284">
        <v>0</v>
      </c>
      <c r="S531" s="1284">
        <v>0</v>
      </c>
    </row>
    <row r="532" spans="1:19" ht="15" x14ac:dyDescent="0.2">
      <c r="A532" s="516" t="s">
        <v>1361</v>
      </c>
      <c r="B532" s="1063"/>
      <c r="C532" s="1062"/>
      <c r="D532" s="1062"/>
      <c r="E532" s="541">
        <v>0</v>
      </c>
      <c r="F532" s="541">
        <v>0</v>
      </c>
      <c r="G532" s="541">
        <v>0</v>
      </c>
      <c r="H532" s="653">
        <v>0</v>
      </c>
      <c r="L532" s="374"/>
      <c r="M532" s="374"/>
      <c r="N532" s="374"/>
      <c r="Q532" s="1284">
        <v>0</v>
      </c>
      <c r="R532" s="1284">
        <v>0</v>
      </c>
      <c r="S532" s="1284">
        <v>0</v>
      </c>
    </row>
    <row r="533" spans="1:19" ht="15" x14ac:dyDescent="0.2">
      <c r="A533" s="516" t="s">
        <v>149</v>
      </c>
      <c r="B533" s="1063"/>
      <c r="C533" s="1062"/>
      <c r="D533" s="1062"/>
      <c r="E533" s="541">
        <f>E185</f>
        <v>0</v>
      </c>
      <c r="F533" s="541">
        <f t="shared" ref="F533:G533" si="92">F185</f>
        <v>256113</v>
      </c>
      <c r="G533" s="541">
        <f t="shared" si="92"/>
        <v>256107</v>
      </c>
      <c r="H533" s="653">
        <f>(G533/F533)*100</f>
        <v>99.997657284089442</v>
      </c>
      <c r="Q533" s="1284">
        <f>K185</f>
        <v>0</v>
      </c>
      <c r="R533" s="1284">
        <f t="shared" ref="R533:S533" si="93">L185</f>
        <v>256113236</v>
      </c>
      <c r="S533" s="1284">
        <f t="shared" si="93"/>
        <v>256107189</v>
      </c>
    </row>
    <row r="534" spans="1:19" ht="15" x14ac:dyDescent="0.2">
      <c r="A534" s="516" t="s">
        <v>726</v>
      </c>
      <c r="B534" s="1063"/>
      <c r="C534" s="1062"/>
      <c r="D534" s="1062"/>
      <c r="E534" s="541">
        <v>0</v>
      </c>
      <c r="F534" s="541">
        <v>0</v>
      </c>
      <c r="G534" s="541">
        <v>0</v>
      </c>
      <c r="H534" s="653">
        <v>0</v>
      </c>
      <c r="L534" s="374"/>
      <c r="M534" s="374"/>
      <c r="N534" s="374"/>
      <c r="Q534" s="1284">
        <v>0</v>
      </c>
      <c r="R534" s="1284">
        <v>0</v>
      </c>
      <c r="S534" s="1284">
        <v>0</v>
      </c>
    </row>
    <row r="535" spans="1:19" ht="15" x14ac:dyDescent="0.2">
      <c r="A535" s="516"/>
      <c r="B535" s="1063"/>
      <c r="C535" s="1062"/>
      <c r="D535" s="1062"/>
      <c r="E535" s="541"/>
      <c r="F535" s="541"/>
      <c r="G535" s="541"/>
      <c r="H535" s="648"/>
      <c r="K535" s="374">
        <f>E288+E280+E279+E278+E276+E270+E269+E256+E110+E108</f>
        <v>0</v>
      </c>
      <c r="L535" s="374">
        <f>F288+F280+F279+F278+F276+F270+F269+F256+F110+F108</f>
        <v>103176</v>
      </c>
      <c r="M535" s="374">
        <f>G288+G280+G279+G278+G276+G270+G269+G256+G110+G108</f>
        <v>103076</v>
      </c>
      <c r="N535" s="374" t="s">
        <v>995</v>
      </c>
    </row>
    <row r="536" spans="1:19" ht="15.75" x14ac:dyDescent="0.25">
      <c r="A536" s="751" t="s">
        <v>357</v>
      </c>
      <c r="B536" s="1063"/>
      <c r="C536" s="1062"/>
      <c r="D536" s="1062"/>
      <c r="E536" s="536">
        <f>SUM(E537:E540)</f>
        <v>0</v>
      </c>
      <c r="F536" s="536">
        <f>SUM(F537:F540)</f>
        <v>3470118</v>
      </c>
      <c r="G536" s="536">
        <f>SUM(G537:G540)</f>
        <v>3470090</v>
      </c>
      <c r="H536" s="652">
        <f>(G536/F536)*100</f>
        <v>99.99919311101236</v>
      </c>
      <c r="K536" s="1694">
        <f>E513+E233+E112+E101+E50+E185</f>
        <v>86740</v>
      </c>
      <c r="L536" s="1694">
        <f t="shared" ref="L536:M536" si="94">F513+F233+F112+F101+F50+F185</f>
        <v>6047472</v>
      </c>
      <c r="M536" s="1694">
        <f t="shared" si="94"/>
        <v>6045471</v>
      </c>
      <c r="N536" s="1695" t="s">
        <v>996</v>
      </c>
      <c r="Q536" s="1282">
        <f>SUM(Q537:Q540)</f>
        <v>0</v>
      </c>
      <c r="R536" s="1282">
        <f>SUM(R537:R540)</f>
        <v>3470117994.23</v>
      </c>
      <c r="S536" s="1282">
        <f>SUM(S537:S540)</f>
        <v>3470089549.8000002</v>
      </c>
    </row>
    <row r="537" spans="1:19" ht="15" x14ac:dyDescent="0.2">
      <c r="A537" s="516" t="s">
        <v>1360</v>
      </c>
      <c r="B537" s="1063"/>
      <c r="C537" s="1062"/>
      <c r="D537" s="1062"/>
      <c r="E537" s="541">
        <f>E233</f>
        <v>0</v>
      </c>
      <c r="F537" s="541">
        <v>0</v>
      </c>
      <c r="G537" s="541">
        <v>0</v>
      </c>
      <c r="H537" s="750">
        <v>0</v>
      </c>
      <c r="K537" s="374">
        <f>K535+K536</f>
        <v>86740</v>
      </c>
      <c r="L537" s="374">
        <f>L535+L536</f>
        <v>6150648</v>
      </c>
      <c r="M537" s="374">
        <f>M535+M536</f>
        <v>6148547</v>
      </c>
      <c r="N537" s="373" t="s">
        <v>1063</v>
      </c>
      <c r="Q537" s="1284">
        <v>0</v>
      </c>
      <c r="R537" s="1284">
        <v>0</v>
      </c>
      <c r="S537" s="1284">
        <v>0</v>
      </c>
    </row>
    <row r="538" spans="1:19" ht="15" x14ac:dyDescent="0.2">
      <c r="A538" s="516" t="s">
        <v>1362</v>
      </c>
      <c r="B538" s="1063"/>
      <c r="C538" s="1062"/>
      <c r="D538" s="1062"/>
      <c r="E538" s="541">
        <v>0</v>
      </c>
      <c r="F538" s="541">
        <v>0</v>
      </c>
      <c r="G538" s="541">
        <v>0</v>
      </c>
      <c r="H538" s="750">
        <v>0</v>
      </c>
      <c r="Q538" s="1284">
        <v>0</v>
      </c>
      <c r="R538" s="1284">
        <v>0</v>
      </c>
      <c r="S538" s="1284">
        <v>0</v>
      </c>
    </row>
    <row r="539" spans="1:19" ht="15" x14ac:dyDescent="0.2">
      <c r="A539" s="516" t="s">
        <v>149</v>
      </c>
      <c r="B539" s="1063"/>
      <c r="C539" s="1062"/>
      <c r="D539" s="1062"/>
      <c r="E539" s="541">
        <v>0</v>
      </c>
      <c r="F539" s="541">
        <f>F233</f>
        <v>3470118</v>
      </c>
      <c r="G539" s="541">
        <f>G233</f>
        <v>3470090</v>
      </c>
      <c r="H539" s="750">
        <f>(G539/F539)*100</f>
        <v>99.99919311101236</v>
      </c>
      <c r="J539" s="738">
        <f>J540+J543+J544</f>
        <v>86740</v>
      </c>
      <c r="K539" s="738">
        <f t="shared" ref="K539:L539" si="95">K540+K543+K544</f>
        <v>6047472</v>
      </c>
      <c r="L539" s="738">
        <f t="shared" si="95"/>
        <v>6045471</v>
      </c>
      <c r="M539" s="373" t="s">
        <v>1574</v>
      </c>
      <c r="Q539" s="1284">
        <f>K233</f>
        <v>0</v>
      </c>
      <c r="R539" s="1284">
        <f>L233</f>
        <v>3470117994.23</v>
      </c>
      <c r="S539" s="1284">
        <f>M233</f>
        <v>3470089549.8000002</v>
      </c>
    </row>
    <row r="540" spans="1:19" ht="15" x14ac:dyDescent="0.2">
      <c r="A540" s="516" t="s">
        <v>726</v>
      </c>
      <c r="B540" s="1063"/>
      <c r="C540" s="1062"/>
      <c r="D540" s="1062"/>
      <c r="E540" s="541">
        <v>0</v>
      </c>
      <c r="F540" s="541">
        <v>0</v>
      </c>
      <c r="G540" s="541">
        <v>0</v>
      </c>
      <c r="H540" s="750">
        <v>0</v>
      </c>
      <c r="J540" s="374">
        <f>E50</f>
        <v>2495</v>
      </c>
      <c r="K540" s="374">
        <f>F50</f>
        <v>4526</v>
      </c>
      <c r="L540" s="374">
        <f>G50</f>
        <v>3736</v>
      </c>
      <c r="M540" s="373" t="s">
        <v>490</v>
      </c>
      <c r="Q540" s="1284">
        <v>0</v>
      </c>
      <c r="R540" s="1284">
        <v>0</v>
      </c>
      <c r="S540" s="1284">
        <v>0</v>
      </c>
    </row>
    <row r="541" spans="1:19" ht="15" x14ac:dyDescent="0.2">
      <c r="A541" s="516"/>
      <c r="B541" s="1063"/>
      <c r="C541" s="1062"/>
      <c r="D541" s="1062"/>
      <c r="E541" s="541"/>
      <c r="F541" s="541"/>
      <c r="G541" s="541"/>
      <c r="H541" s="750"/>
      <c r="J541" s="374"/>
      <c r="K541" s="374"/>
      <c r="L541" s="374"/>
      <c r="Q541" s="1284"/>
      <c r="R541" s="1284"/>
      <c r="S541" s="1284"/>
    </row>
    <row r="542" spans="1:19" ht="15.75" x14ac:dyDescent="0.25">
      <c r="A542" s="751" t="s">
        <v>1450</v>
      </c>
      <c r="B542" s="1063"/>
      <c r="C542" s="1062"/>
      <c r="D542" s="1062"/>
      <c r="E542" s="536">
        <f>E513</f>
        <v>84245</v>
      </c>
      <c r="F542" s="536">
        <f t="shared" ref="F542:G542" si="96">F513</f>
        <v>248538</v>
      </c>
      <c r="G542" s="536">
        <f t="shared" si="96"/>
        <v>247361</v>
      </c>
      <c r="H542" s="652">
        <f>(G542/F542)*100</f>
        <v>99.526430565949681</v>
      </c>
      <c r="J542" s="738">
        <f>E540+E539+E534+E533+E528+E527+E521+E520</f>
        <v>0</v>
      </c>
      <c r="K542" s="738">
        <f>F520+F521+F527+F528+F533+F534+F539+F540</f>
        <v>5787423</v>
      </c>
      <c r="L542" s="738">
        <f>G520+G521+G527+G528+G533+G534+G539+G540</f>
        <v>5787389</v>
      </c>
      <c r="M542" s="373" t="s">
        <v>171</v>
      </c>
      <c r="Q542" s="1282">
        <f>K513</f>
        <v>84245000</v>
      </c>
      <c r="R542" s="1282">
        <f t="shared" ref="R542:S542" si="97">L513</f>
        <v>248537742</v>
      </c>
      <c r="S542" s="1282">
        <f t="shared" si="97"/>
        <v>247360761.65000001</v>
      </c>
    </row>
    <row r="543" spans="1:19" ht="15" x14ac:dyDescent="0.2">
      <c r="A543" s="516"/>
      <c r="B543" s="1063"/>
      <c r="C543" s="1062"/>
      <c r="D543" s="1062"/>
      <c r="E543" s="541"/>
      <c r="F543" s="541"/>
      <c r="G543" s="541"/>
      <c r="H543" s="750"/>
      <c r="I543" s="374"/>
      <c r="J543" s="374">
        <f>E536+E530+E524</f>
        <v>0</v>
      </c>
      <c r="K543" s="374">
        <f>F524+F530+F536</f>
        <v>5794408</v>
      </c>
      <c r="L543" s="374">
        <f>G524+G530+G536</f>
        <v>5794374</v>
      </c>
      <c r="M543" s="373" t="s">
        <v>851</v>
      </c>
      <c r="Q543" s="1284"/>
      <c r="R543" s="1284"/>
      <c r="S543" s="1284"/>
    </row>
    <row r="544" spans="1:19" ht="14.25" customHeight="1" x14ac:dyDescent="0.2">
      <c r="J544" s="374">
        <f>E542</f>
        <v>84245</v>
      </c>
      <c r="K544" s="374">
        <f t="shared" ref="K544:L544" si="98">F542</f>
        <v>248538</v>
      </c>
      <c r="L544" s="374">
        <f t="shared" si="98"/>
        <v>247361</v>
      </c>
      <c r="M544" s="373" t="s">
        <v>1573</v>
      </c>
    </row>
    <row r="545" spans="1:19" s="58" customFormat="1" ht="47.25" customHeight="1" thickBot="1" x14ac:dyDescent="0.4">
      <c r="A545" s="3138" t="s">
        <v>1576</v>
      </c>
      <c r="B545" s="3138"/>
      <c r="C545" s="3138"/>
      <c r="D545" s="3138"/>
      <c r="E545" s="1058">
        <f>E517+E524+E530+E536+E542</f>
        <v>86740</v>
      </c>
      <c r="F545" s="1058">
        <f t="shared" ref="F545:G545" si="99">F517+F524+F530+F536+F542</f>
        <v>6047472</v>
      </c>
      <c r="G545" s="1058">
        <f t="shared" si="99"/>
        <v>6045471</v>
      </c>
      <c r="H545" s="640">
        <f>(G545/F545)*100</f>
        <v>99.966911793886766</v>
      </c>
      <c r="Q545" s="1801">
        <f>Q536+Q530+Q524+Q517+Q542</f>
        <v>86740000</v>
      </c>
      <c r="R545" s="1801">
        <f t="shared" ref="R545:S545" si="100">R536+R530+R524+R517+R542</f>
        <v>6047472457.71</v>
      </c>
      <c r="S545" s="1801">
        <f t="shared" si="100"/>
        <v>6045470514.4300003</v>
      </c>
    </row>
    <row r="546" spans="1:19" ht="15" thickTop="1" x14ac:dyDescent="0.2"/>
    <row r="548" spans="1:19" x14ac:dyDescent="0.2">
      <c r="H548" s="493"/>
      <c r="R548" s="2373"/>
      <c r="S548" s="2373"/>
    </row>
  </sheetData>
  <mergeCells count="41">
    <mergeCell ref="K525:K526"/>
    <mergeCell ref="D192:D193"/>
    <mergeCell ref="K528:K529"/>
    <mergeCell ref="K530:K531"/>
    <mergeCell ref="A236:H236"/>
    <mergeCell ref="A237:H237"/>
    <mergeCell ref="A291:H291"/>
    <mergeCell ref="A298:H298"/>
    <mergeCell ref="A307:H307"/>
    <mergeCell ref="A315:H315"/>
    <mergeCell ref="A327:H327"/>
    <mergeCell ref="A334:H334"/>
    <mergeCell ref="A346:H346"/>
    <mergeCell ref="A355:H355"/>
    <mergeCell ref="A545:D545"/>
    <mergeCell ref="C70:C71"/>
    <mergeCell ref="D46:D47"/>
    <mergeCell ref="D70:D71"/>
    <mergeCell ref="D72:D73"/>
    <mergeCell ref="D87:D88"/>
    <mergeCell ref="D89:D90"/>
    <mergeCell ref="D77:D79"/>
    <mergeCell ref="D64:D65"/>
    <mergeCell ref="D66:D67"/>
    <mergeCell ref="A370:H370"/>
    <mergeCell ref="A379:H379"/>
    <mergeCell ref="A388:H388"/>
    <mergeCell ref="A396:H396"/>
    <mergeCell ref="A408:H408"/>
    <mergeCell ref="A444:H444"/>
    <mergeCell ref="D18:D19"/>
    <mergeCell ref="A418:H418"/>
    <mergeCell ref="A427:H427"/>
    <mergeCell ref="A435:H435"/>
    <mergeCell ref="A496:H496"/>
    <mergeCell ref="A363:H363"/>
    <mergeCell ref="D276:D277"/>
    <mergeCell ref="D454:D455"/>
    <mergeCell ref="D464:D465"/>
    <mergeCell ref="A58:A100"/>
    <mergeCell ref="A108:A11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3" firstPageNumber="39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  <rowBreaks count="9" manualBreakCount="9">
    <brk id="53" max="7" man="1"/>
    <brk id="112" max="7" man="1"/>
    <brk id="169" max="7" man="1"/>
    <brk id="233" max="7" man="1"/>
    <brk id="289" max="7" man="1"/>
    <brk id="344" max="7" man="1"/>
    <brk id="395" max="7" man="1"/>
    <brk id="442" max="7" man="1"/>
    <brk id="494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CCFFFF"/>
  </sheetPr>
  <dimension ref="A1:AU2340"/>
  <sheetViews>
    <sheetView showGridLines="0" view="pageBreakPreview" topLeftCell="A808" zoomScaleNormal="100" zoomScaleSheetLayoutView="100" workbookViewId="0">
      <selection activeCell="E847" sqref="E847"/>
    </sheetView>
  </sheetViews>
  <sheetFormatPr defaultRowHeight="12.75" x14ac:dyDescent="0.2"/>
  <cols>
    <col min="1" max="1" width="4.85546875" style="373" customWidth="1"/>
    <col min="2" max="2" width="4.85546875" style="594" customWidth="1"/>
    <col min="3" max="3" width="5.140625" style="373" customWidth="1"/>
    <col min="4" max="4" width="9.7109375" style="660" customWidth="1"/>
    <col min="5" max="5" width="47.28515625" style="373" customWidth="1"/>
    <col min="6" max="6" width="14.42578125" style="374" customWidth="1"/>
    <col min="7" max="8" width="13.5703125" style="374" customWidth="1"/>
    <col min="9" max="9" width="7.42578125" style="1041" customWidth="1"/>
    <col min="10" max="15" width="0" style="373" hidden="1" customWidth="1"/>
    <col min="16" max="16" width="2.28515625" style="373" customWidth="1"/>
    <col min="17" max="17" width="9.140625" style="373"/>
    <col min="18" max="18" width="9.7109375" style="373" customWidth="1"/>
    <col min="19" max="19" width="9.5703125" style="373" customWidth="1"/>
    <col min="20" max="20" width="10.140625" style="373" customWidth="1"/>
    <col min="21" max="256" width="9.140625" style="373"/>
    <col min="257" max="259" width="4.7109375" style="373" customWidth="1"/>
    <col min="260" max="260" width="9" style="373" customWidth="1"/>
    <col min="261" max="261" width="47.28515625" style="373" customWidth="1"/>
    <col min="262" max="262" width="11.5703125" style="373" customWidth="1"/>
    <col min="263" max="264" width="13.5703125" style="373" customWidth="1"/>
    <col min="265" max="265" width="7.42578125" style="373" customWidth="1"/>
    <col min="266" max="271" width="0" style="373" hidden="1" customWidth="1"/>
    <col min="272" max="272" width="2.28515625" style="373" customWidth="1"/>
    <col min="273" max="273" width="9.140625" style="373"/>
    <col min="274" max="274" width="9.7109375" style="373" customWidth="1"/>
    <col min="275" max="275" width="9.5703125" style="373" customWidth="1"/>
    <col min="276" max="276" width="10.140625" style="373" customWidth="1"/>
    <col min="277" max="512" width="9.140625" style="373"/>
    <col min="513" max="515" width="4.7109375" style="373" customWidth="1"/>
    <col min="516" max="516" width="9" style="373" customWidth="1"/>
    <col min="517" max="517" width="47.28515625" style="373" customWidth="1"/>
    <col min="518" max="518" width="11.5703125" style="373" customWidth="1"/>
    <col min="519" max="520" width="13.5703125" style="373" customWidth="1"/>
    <col min="521" max="521" width="7.42578125" style="373" customWidth="1"/>
    <col min="522" max="527" width="0" style="373" hidden="1" customWidth="1"/>
    <col min="528" max="528" width="2.28515625" style="373" customWidth="1"/>
    <col min="529" max="529" width="9.140625" style="373"/>
    <col min="530" max="530" width="9.7109375" style="373" customWidth="1"/>
    <col min="531" max="531" width="9.5703125" style="373" customWidth="1"/>
    <col min="532" max="532" width="10.140625" style="373" customWidth="1"/>
    <col min="533" max="768" width="9.140625" style="373"/>
    <col min="769" max="771" width="4.7109375" style="373" customWidth="1"/>
    <col min="772" max="772" width="9" style="373" customWidth="1"/>
    <col min="773" max="773" width="47.28515625" style="373" customWidth="1"/>
    <col min="774" max="774" width="11.5703125" style="373" customWidth="1"/>
    <col min="775" max="776" width="13.5703125" style="373" customWidth="1"/>
    <col min="777" max="777" width="7.42578125" style="373" customWidth="1"/>
    <col min="778" max="783" width="0" style="373" hidden="1" customWidth="1"/>
    <col min="784" max="784" width="2.28515625" style="373" customWidth="1"/>
    <col min="785" max="785" width="9.140625" style="373"/>
    <col min="786" max="786" width="9.7109375" style="373" customWidth="1"/>
    <col min="787" max="787" width="9.5703125" style="373" customWidth="1"/>
    <col min="788" max="788" width="10.140625" style="373" customWidth="1"/>
    <col min="789" max="1024" width="9.140625" style="373"/>
    <col min="1025" max="1027" width="4.7109375" style="373" customWidth="1"/>
    <col min="1028" max="1028" width="9" style="373" customWidth="1"/>
    <col min="1029" max="1029" width="47.28515625" style="373" customWidth="1"/>
    <col min="1030" max="1030" width="11.5703125" style="373" customWidth="1"/>
    <col min="1031" max="1032" width="13.5703125" style="373" customWidth="1"/>
    <col min="1033" max="1033" width="7.42578125" style="373" customWidth="1"/>
    <col min="1034" max="1039" width="0" style="373" hidden="1" customWidth="1"/>
    <col min="1040" max="1040" width="2.28515625" style="373" customWidth="1"/>
    <col min="1041" max="1041" width="9.140625" style="373"/>
    <col min="1042" max="1042" width="9.7109375" style="373" customWidth="1"/>
    <col min="1043" max="1043" width="9.5703125" style="373" customWidth="1"/>
    <col min="1044" max="1044" width="10.140625" style="373" customWidth="1"/>
    <col min="1045" max="1280" width="9.140625" style="373"/>
    <col min="1281" max="1283" width="4.7109375" style="373" customWidth="1"/>
    <col min="1284" max="1284" width="9" style="373" customWidth="1"/>
    <col min="1285" max="1285" width="47.28515625" style="373" customWidth="1"/>
    <col min="1286" max="1286" width="11.5703125" style="373" customWidth="1"/>
    <col min="1287" max="1288" width="13.5703125" style="373" customWidth="1"/>
    <col min="1289" max="1289" width="7.42578125" style="373" customWidth="1"/>
    <col min="1290" max="1295" width="0" style="373" hidden="1" customWidth="1"/>
    <col min="1296" max="1296" width="2.28515625" style="373" customWidth="1"/>
    <col min="1297" max="1297" width="9.140625" style="373"/>
    <col min="1298" max="1298" width="9.7109375" style="373" customWidth="1"/>
    <col min="1299" max="1299" width="9.5703125" style="373" customWidth="1"/>
    <col min="1300" max="1300" width="10.140625" style="373" customWidth="1"/>
    <col min="1301" max="1536" width="9.140625" style="373"/>
    <col min="1537" max="1539" width="4.7109375" style="373" customWidth="1"/>
    <col min="1540" max="1540" width="9" style="373" customWidth="1"/>
    <col min="1541" max="1541" width="47.28515625" style="373" customWidth="1"/>
    <col min="1542" max="1542" width="11.5703125" style="373" customWidth="1"/>
    <col min="1543" max="1544" width="13.5703125" style="373" customWidth="1"/>
    <col min="1545" max="1545" width="7.42578125" style="373" customWidth="1"/>
    <col min="1546" max="1551" width="0" style="373" hidden="1" customWidth="1"/>
    <col min="1552" max="1552" width="2.28515625" style="373" customWidth="1"/>
    <col min="1553" max="1553" width="9.140625" style="373"/>
    <col min="1554" max="1554" width="9.7109375" style="373" customWidth="1"/>
    <col min="1555" max="1555" width="9.5703125" style="373" customWidth="1"/>
    <col min="1556" max="1556" width="10.140625" style="373" customWidth="1"/>
    <col min="1557" max="1792" width="9.140625" style="373"/>
    <col min="1793" max="1795" width="4.7109375" style="373" customWidth="1"/>
    <col min="1796" max="1796" width="9" style="373" customWidth="1"/>
    <col min="1797" max="1797" width="47.28515625" style="373" customWidth="1"/>
    <col min="1798" max="1798" width="11.5703125" style="373" customWidth="1"/>
    <col min="1799" max="1800" width="13.5703125" style="373" customWidth="1"/>
    <col min="1801" max="1801" width="7.42578125" style="373" customWidth="1"/>
    <col min="1802" max="1807" width="0" style="373" hidden="1" customWidth="1"/>
    <col min="1808" max="1808" width="2.28515625" style="373" customWidth="1"/>
    <col min="1809" max="1809" width="9.140625" style="373"/>
    <col min="1810" max="1810" width="9.7109375" style="373" customWidth="1"/>
    <col min="1811" max="1811" width="9.5703125" style="373" customWidth="1"/>
    <col min="1812" max="1812" width="10.140625" style="373" customWidth="1"/>
    <col min="1813" max="2048" width="9.140625" style="373"/>
    <col min="2049" max="2051" width="4.7109375" style="373" customWidth="1"/>
    <col min="2052" max="2052" width="9" style="373" customWidth="1"/>
    <col min="2053" max="2053" width="47.28515625" style="373" customWidth="1"/>
    <col min="2054" max="2054" width="11.5703125" style="373" customWidth="1"/>
    <col min="2055" max="2056" width="13.5703125" style="373" customWidth="1"/>
    <col min="2057" max="2057" width="7.42578125" style="373" customWidth="1"/>
    <col min="2058" max="2063" width="0" style="373" hidden="1" customWidth="1"/>
    <col min="2064" max="2064" width="2.28515625" style="373" customWidth="1"/>
    <col min="2065" max="2065" width="9.140625" style="373"/>
    <col min="2066" max="2066" width="9.7109375" style="373" customWidth="1"/>
    <col min="2067" max="2067" width="9.5703125" style="373" customWidth="1"/>
    <col min="2068" max="2068" width="10.140625" style="373" customWidth="1"/>
    <col min="2069" max="2304" width="9.140625" style="373"/>
    <col min="2305" max="2307" width="4.7109375" style="373" customWidth="1"/>
    <col min="2308" max="2308" width="9" style="373" customWidth="1"/>
    <col min="2309" max="2309" width="47.28515625" style="373" customWidth="1"/>
    <col min="2310" max="2310" width="11.5703125" style="373" customWidth="1"/>
    <col min="2311" max="2312" width="13.5703125" style="373" customWidth="1"/>
    <col min="2313" max="2313" width="7.42578125" style="373" customWidth="1"/>
    <col min="2314" max="2319" width="0" style="373" hidden="1" customWidth="1"/>
    <col min="2320" max="2320" width="2.28515625" style="373" customWidth="1"/>
    <col min="2321" max="2321" width="9.140625" style="373"/>
    <col min="2322" max="2322" width="9.7109375" style="373" customWidth="1"/>
    <col min="2323" max="2323" width="9.5703125" style="373" customWidth="1"/>
    <col min="2324" max="2324" width="10.140625" style="373" customWidth="1"/>
    <col min="2325" max="2560" width="9.140625" style="373"/>
    <col min="2561" max="2563" width="4.7109375" style="373" customWidth="1"/>
    <col min="2564" max="2564" width="9" style="373" customWidth="1"/>
    <col min="2565" max="2565" width="47.28515625" style="373" customWidth="1"/>
    <col min="2566" max="2566" width="11.5703125" style="373" customWidth="1"/>
    <col min="2567" max="2568" width="13.5703125" style="373" customWidth="1"/>
    <col min="2569" max="2569" width="7.42578125" style="373" customWidth="1"/>
    <col min="2570" max="2575" width="0" style="373" hidden="1" customWidth="1"/>
    <col min="2576" max="2576" width="2.28515625" style="373" customWidth="1"/>
    <col min="2577" max="2577" width="9.140625" style="373"/>
    <col min="2578" max="2578" width="9.7109375" style="373" customWidth="1"/>
    <col min="2579" max="2579" width="9.5703125" style="373" customWidth="1"/>
    <col min="2580" max="2580" width="10.140625" style="373" customWidth="1"/>
    <col min="2581" max="2816" width="9.140625" style="373"/>
    <col min="2817" max="2819" width="4.7109375" style="373" customWidth="1"/>
    <col min="2820" max="2820" width="9" style="373" customWidth="1"/>
    <col min="2821" max="2821" width="47.28515625" style="373" customWidth="1"/>
    <col min="2822" max="2822" width="11.5703125" style="373" customWidth="1"/>
    <col min="2823" max="2824" width="13.5703125" style="373" customWidth="1"/>
    <col min="2825" max="2825" width="7.42578125" style="373" customWidth="1"/>
    <col min="2826" max="2831" width="0" style="373" hidden="1" customWidth="1"/>
    <col min="2832" max="2832" width="2.28515625" style="373" customWidth="1"/>
    <col min="2833" max="2833" width="9.140625" style="373"/>
    <col min="2834" max="2834" width="9.7109375" style="373" customWidth="1"/>
    <col min="2835" max="2835" width="9.5703125" style="373" customWidth="1"/>
    <col min="2836" max="2836" width="10.140625" style="373" customWidth="1"/>
    <col min="2837" max="3072" width="9.140625" style="373"/>
    <col min="3073" max="3075" width="4.7109375" style="373" customWidth="1"/>
    <col min="3076" max="3076" width="9" style="373" customWidth="1"/>
    <col min="3077" max="3077" width="47.28515625" style="373" customWidth="1"/>
    <col min="3078" max="3078" width="11.5703125" style="373" customWidth="1"/>
    <col min="3079" max="3080" width="13.5703125" style="373" customWidth="1"/>
    <col min="3081" max="3081" width="7.42578125" style="373" customWidth="1"/>
    <col min="3082" max="3087" width="0" style="373" hidden="1" customWidth="1"/>
    <col min="3088" max="3088" width="2.28515625" style="373" customWidth="1"/>
    <col min="3089" max="3089" width="9.140625" style="373"/>
    <col min="3090" max="3090" width="9.7109375" style="373" customWidth="1"/>
    <col min="3091" max="3091" width="9.5703125" style="373" customWidth="1"/>
    <col min="3092" max="3092" width="10.140625" style="373" customWidth="1"/>
    <col min="3093" max="3328" width="9.140625" style="373"/>
    <col min="3329" max="3331" width="4.7109375" style="373" customWidth="1"/>
    <col min="3332" max="3332" width="9" style="373" customWidth="1"/>
    <col min="3333" max="3333" width="47.28515625" style="373" customWidth="1"/>
    <col min="3334" max="3334" width="11.5703125" style="373" customWidth="1"/>
    <col min="3335" max="3336" width="13.5703125" style="373" customWidth="1"/>
    <col min="3337" max="3337" width="7.42578125" style="373" customWidth="1"/>
    <col min="3338" max="3343" width="0" style="373" hidden="1" customWidth="1"/>
    <col min="3344" max="3344" width="2.28515625" style="373" customWidth="1"/>
    <col min="3345" max="3345" width="9.140625" style="373"/>
    <col min="3346" max="3346" width="9.7109375" style="373" customWidth="1"/>
    <col min="3347" max="3347" width="9.5703125" style="373" customWidth="1"/>
    <col min="3348" max="3348" width="10.140625" style="373" customWidth="1"/>
    <col min="3349" max="3584" width="9.140625" style="373"/>
    <col min="3585" max="3587" width="4.7109375" style="373" customWidth="1"/>
    <col min="3588" max="3588" width="9" style="373" customWidth="1"/>
    <col min="3589" max="3589" width="47.28515625" style="373" customWidth="1"/>
    <col min="3590" max="3590" width="11.5703125" style="373" customWidth="1"/>
    <col min="3591" max="3592" width="13.5703125" style="373" customWidth="1"/>
    <col min="3593" max="3593" width="7.42578125" style="373" customWidth="1"/>
    <col min="3594" max="3599" width="0" style="373" hidden="1" customWidth="1"/>
    <col min="3600" max="3600" width="2.28515625" style="373" customWidth="1"/>
    <col min="3601" max="3601" width="9.140625" style="373"/>
    <col min="3602" max="3602" width="9.7109375" style="373" customWidth="1"/>
    <col min="3603" max="3603" width="9.5703125" style="373" customWidth="1"/>
    <col min="3604" max="3604" width="10.140625" style="373" customWidth="1"/>
    <col min="3605" max="3840" width="9.140625" style="373"/>
    <col min="3841" max="3843" width="4.7109375" style="373" customWidth="1"/>
    <col min="3844" max="3844" width="9" style="373" customWidth="1"/>
    <col min="3845" max="3845" width="47.28515625" style="373" customWidth="1"/>
    <col min="3846" max="3846" width="11.5703125" style="373" customWidth="1"/>
    <col min="3847" max="3848" width="13.5703125" style="373" customWidth="1"/>
    <col min="3849" max="3849" width="7.42578125" style="373" customWidth="1"/>
    <col min="3850" max="3855" width="0" style="373" hidden="1" customWidth="1"/>
    <col min="3856" max="3856" width="2.28515625" style="373" customWidth="1"/>
    <col min="3857" max="3857" width="9.140625" style="373"/>
    <col min="3858" max="3858" width="9.7109375" style="373" customWidth="1"/>
    <col min="3859" max="3859" width="9.5703125" style="373" customWidth="1"/>
    <col min="3860" max="3860" width="10.140625" style="373" customWidth="1"/>
    <col min="3861" max="4096" width="9.140625" style="373"/>
    <col min="4097" max="4099" width="4.7109375" style="373" customWidth="1"/>
    <col min="4100" max="4100" width="9" style="373" customWidth="1"/>
    <col min="4101" max="4101" width="47.28515625" style="373" customWidth="1"/>
    <col min="4102" max="4102" width="11.5703125" style="373" customWidth="1"/>
    <col min="4103" max="4104" width="13.5703125" style="373" customWidth="1"/>
    <col min="4105" max="4105" width="7.42578125" style="373" customWidth="1"/>
    <col min="4106" max="4111" width="0" style="373" hidden="1" customWidth="1"/>
    <col min="4112" max="4112" width="2.28515625" style="373" customWidth="1"/>
    <col min="4113" max="4113" width="9.140625" style="373"/>
    <col min="4114" max="4114" width="9.7109375" style="373" customWidth="1"/>
    <col min="4115" max="4115" width="9.5703125" style="373" customWidth="1"/>
    <col min="4116" max="4116" width="10.140625" style="373" customWidth="1"/>
    <col min="4117" max="4352" width="9.140625" style="373"/>
    <col min="4353" max="4355" width="4.7109375" style="373" customWidth="1"/>
    <col min="4356" max="4356" width="9" style="373" customWidth="1"/>
    <col min="4357" max="4357" width="47.28515625" style="373" customWidth="1"/>
    <col min="4358" max="4358" width="11.5703125" style="373" customWidth="1"/>
    <col min="4359" max="4360" width="13.5703125" style="373" customWidth="1"/>
    <col min="4361" max="4361" width="7.42578125" style="373" customWidth="1"/>
    <col min="4362" max="4367" width="0" style="373" hidden="1" customWidth="1"/>
    <col min="4368" max="4368" width="2.28515625" style="373" customWidth="1"/>
    <col min="4369" max="4369" width="9.140625" style="373"/>
    <col min="4370" max="4370" width="9.7109375" style="373" customWidth="1"/>
    <col min="4371" max="4371" width="9.5703125" style="373" customWidth="1"/>
    <col min="4372" max="4372" width="10.140625" style="373" customWidth="1"/>
    <col min="4373" max="4608" width="9.140625" style="373"/>
    <col min="4609" max="4611" width="4.7109375" style="373" customWidth="1"/>
    <col min="4612" max="4612" width="9" style="373" customWidth="1"/>
    <col min="4613" max="4613" width="47.28515625" style="373" customWidth="1"/>
    <col min="4614" max="4614" width="11.5703125" style="373" customWidth="1"/>
    <col min="4615" max="4616" width="13.5703125" style="373" customWidth="1"/>
    <col min="4617" max="4617" width="7.42578125" style="373" customWidth="1"/>
    <col min="4618" max="4623" width="0" style="373" hidden="1" customWidth="1"/>
    <col min="4624" max="4624" width="2.28515625" style="373" customWidth="1"/>
    <col min="4625" max="4625" width="9.140625" style="373"/>
    <col min="4626" max="4626" width="9.7109375" style="373" customWidth="1"/>
    <col min="4627" max="4627" width="9.5703125" style="373" customWidth="1"/>
    <col min="4628" max="4628" width="10.140625" style="373" customWidth="1"/>
    <col min="4629" max="4864" width="9.140625" style="373"/>
    <col min="4865" max="4867" width="4.7109375" style="373" customWidth="1"/>
    <col min="4868" max="4868" width="9" style="373" customWidth="1"/>
    <col min="4869" max="4869" width="47.28515625" style="373" customWidth="1"/>
    <col min="4870" max="4870" width="11.5703125" style="373" customWidth="1"/>
    <col min="4871" max="4872" width="13.5703125" style="373" customWidth="1"/>
    <col min="4873" max="4873" width="7.42578125" style="373" customWidth="1"/>
    <col min="4874" max="4879" width="0" style="373" hidden="1" customWidth="1"/>
    <col min="4880" max="4880" width="2.28515625" style="373" customWidth="1"/>
    <col min="4881" max="4881" width="9.140625" style="373"/>
    <col min="4882" max="4882" width="9.7109375" style="373" customWidth="1"/>
    <col min="4883" max="4883" width="9.5703125" style="373" customWidth="1"/>
    <col min="4884" max="4884" width="10.140625" style="373" customWidth="1"/>
    <col min="4885" max="5120" width="9.140625" style="373"/>
    <col min="5121" max="5123" width="4.7109375" style="373" customWidth="1"/>
    <col min="5124" max="5124" width="9" style="373" customWidth="1"/>
    <col min="5125" max="5125" width="47.28515625" style="373" customWidth="1"/>
    <col min="5126" max="5126" width="11.5703125" style="373" customWidth="1"/>
    <col min="5127" max="5128" width="13.5703125" style="373" customWidth="1"/>
    <col min="5129" max="5129" width="7.42578125" style="373" customWidth="1"/>
    <col min="5130" max="5135" width="0" style="373" hidden="1" customWidth="1"/>
    <col min="5136" max="5136" width="2.28515625" style="373" customWidth="1"/>
    <col min="5137" max="5137" width="9.140625" style="373"/>
    <col min="5138" max="5138" width="9.7109375" style="373" customWidth="1"/>
    <col min="5139" max="5139" width="9.5703125" style="373" customWidth="1"/>
    <col min="5140" max="5140" width="10.140625" style="373" customWidth="1"/>
    <col min="5141" max="5376" width="9.140625" style="373"/>
    <col min="5377" max="5379" width="4.7109375" style="373" customWidth="1"/>
    <col min="5380" max="5380" width="9" style="373" customWidth="1"/>
    <col min="5381" max="5381" width="47.28515625" style="373" customWidth="1"/>
    <col min="5382" max="5382" width="11.5703125" style="373" customWidth="1"/>
    <col min="5383" max="5384" width="13.5703125" style="373" customWidth="1"/>
    <col min="5385" max="5385" width="7.42578125" style="373" customWidth="1"/>
    <col min="5386" max="5391" width="0" style="373" hidden="1" customWidth="1"/>
    <col min="5392" max="5392" width="2.28515625" style="373" customWidth="1"/>
    <col min="5393" max="5393" width="9.140625" style="373"/>
    <col min="5394" max="5394" width="9.7109375" style="373" customWidth="1"/>
    <col min="5395" max="5395" width="9.5703125" style="373" customWidth="1"/>
    <col min="5396" max="5396" width="10.140625" style="373" customWidth="1"/>
    <col min="5397" max="5632" width="9.140625" style="373"/>
    <col min="5633" max="5635" width="4.7109375" style="373" customWidth="1"/>
    <col min="5636" max="5636" width="9" style="373" customWidth="1"/>
    <col min="5637" max="5637" width="47.28515625" style="373" customWidth="1"/>
    <col min="5638" max="5638" width="11.5703125" style="373" customWidth="1"/>
    <col min="5639" max="5640" width="13.5703125" style="373" customWidth="1"/>
    <col min="5641" max="5641" width="7.42578125" style="373" customWidth="1"/>
    <col min="5642" max="5647" width="0" style="373" hidden="1" customWidth="1"/>
    <col min="5648" max="5648" width="2.28515625" style="373" customWidth="1"/>
    <col min="5649" max="5649" width="9.140625" style="373"/>
    <col min="5650" max="5650" width="9.7109375" style="373" customWidth="1"/>
    <col min="5651" max="5651" width="9.5703125" style="373" customWidth="1"/>
    <col min="5652" max="5652" width="10.140625" style="373" customWidth="1"/>
    <col min="5653" max="5888" width="9.140625" style="373"/>
    <col min="5889" max="5891" width="4.7109375" style="373" customWidth="1"/>
    <col min="5892" max="5892" width="9" style="373" customWidth="1"/>
    <col min="5893" max="5893" width="47.28515625" style="373" customWidth="1"/>
    <col min="5894" max="5894" width="11.5703125" style="373" customWidth="1"/>
    <col min="5895" max="5896" width="13.5703125" style="373" customWidth="1"/>
    <col min="5897" max="5897" width="7.42578125" style="373" customWidth="1"/>
    <col min="5898" max="5903" width="0" style="373" hidden="1" customWidth="1"/>
    <col min="5904" max="5904" width="2.28515625" style="373" customWidth="1"/>
    <col min="5905" max="5905" width="9.140625" style="373"/>
    <col min="5906" max="5906" width="9.7109375" style="373" customWidth="1"/>
    <col min="5907" max="5907" width="9.5703125" style="373" customWidth="1"/>
    <col min="5908" max="5908" width="10.140625" style="373" customWidth="1"/>
    <col min="5909" max="6144" width="9.140625" style="373"/>
    <col min="6145" max="6147" width="4.7109375" style="373" customWidth="1"/>
    <col min="6148" max="6148" width="9" style="373" customWidth="1"/>
    <col min="6149" max="6149" width="47.28515625" style="373" customWidth="1"/>
    <col min="6150" max="6150" width="11.5703125" style="373" customWidth="1"/>
    <col min="6151" max="6152" width="13.5703125" style="373" customWidth="1"/>
    <col min="6153" max="6153" width="7.42578125" style="373" customWidth="1"/>
    <col min="6154" max="6159" width="0" style="373" hidden="1" customWidth="1"/>
    <col min="6160" max="6160" width="2.28515625" style="373" customWidth="1"/>
    <col min="6161" max="6161" width="9.140625" style="373"/>
    <col min="6162" max="6162" width="9.7109375" style="373" customWidth="1"/>
    <col min="6163" max="6163" width="9.5703125" style="373" customWidth="1"/>
    <col min="6164" max="6164" width="10.140625" style="373" customWidth="1"/>
    <col min="6165" max="6400" width="9.140625" style="373"/>
    <col min="6401" max="6403" width="4.7109375" style="373" customWidth="1"/>
    <col min="6404" max="6404" width="9" style="373" customWidth="1"/>
    <col min="6405" max="6405" width="47.28515625" style="373" customWidth="1"/>
    <col min="6406" max="6406" width="11.5703125" style="373" customWidth="1"/>
    <col min="6407" max="6408" width="13.5703125" style="373" customWidth="1"/>
    <col min="6409" max="6409" width="7.42578125" style="373" customWidth="1"/>
    <col min="6410" max="6415" width="0" style="373" hidden="1" customWidth="1"/>
    <col min="6416" max="6416" width="2.28515625" style="373" customWidth="1"/>
    <col min="6417" max="6417" width="9.140625" style="373"/>
    <col min="6418" max="6418" width="9.7109375" style="373" customWidth="1"/>
    <col min="6419" max="6419" width="9.5703125" style="373" customWidth="1"/>
    <col min="6420" max="6420" width="10.140625" style="373" customWidth="1"/>
    <col min="6421" max="6656" width="9.140625" style="373"/>
    <col min="6657" max="6659" width="4.7109375" style="373" customWidth="1"/>
    <col min="6660" max="6660" width="9" style="373" customWidth="1"/>
    <col min="6661" max="6661" width="47.28515625" style="373" customWidth="1"/>
    <col min="6662" max="6662" width="11.5703125" style="373" customWidth="1"/>
    <col min="6663" max="6664" width="13.5703125" style="373" customWidth="1"/>
    <col min="6665" max="6665" width="7.42578125" style="373" customWidth="1"/>
    <col min="6666" max="6671" width="0" style="373" hidden="1" customWidth="1"/>
    <col min="6672" max="6672" width="2.28515625" style="373" customWidth="1"/>
    <col min="6673" max="6673" width="9.140625" style="373"/>
    <col min="6674" max="6674" width="9.7109375" style="373" customWidth="1"/>
    <col min="6675" max="6675" width="9.5703125" style="373" customWidth="1"/>
    <col min="6676" max="6676" width="10.140625" style="373" customWidth="1"/>
    <col min="6677" max="6912" width="9.140625" style="373"/>
    <col min="6913" max="6915" width="4.7109375" style="373" customWidth="1"/>
    <col min="6916" max="6916" width="9" style="373" customWidth="1"/>
    <col min="6917" max="6917" width="47.28515625" style="373" customWidth="1"/>
    <col min="6918" max="6918" width="11.5703125" style="373" customWidth="1"/>
    <col min="6919" max="6920" width="13.5703125" style="373" customWidth="1"/>
    <col min="6921" max="6921" width="7.42578125" style="373" customWidth="1"/>
    <col min="6922" max="6927" width="0" style="373" hidden="1" customWidth="1"/>
    <col min="6928" max="6928" width="2.28515625" style="373" customWidth="1"/>
    <col min="6929" max="6929" width="9.140625" style="373"/>
    <col min="6930" max="6930" width="9.7109375" style="373" customWidth="1"/>
    <col min="6931" max="6931" width="9.5703125" style="373" customWidth="1"/>
    <col min="6932" max="6932" width="10.140625" style="373" customWidth="1"/>
    <col min="6933" max="7168" width="9.140625" style="373"/>
    <col min="7169" max="7171" width="4.7109375" style="373" customWidth="1"/>
    <col min="7172" max="7172" width="9" style="373" customWidth="1"/>
    <col min="7173" max="7173" width="47.28515625" style="373" customWidth="1"/>
    <col min="7174" max="7174" width="11.5703125" style="373" customWidth="1"/>
    <col min="7175" max="7176" width="13.5703125" style="373" customWidth="1"/>
    <col min="7177" max="7177" width="7.42578125" style="373" customWidth="1"/>
    <col min="7178" max="7183" width="0" style="373" hidden="1" customWidth="1"/>
    <col min="7184" max="7184" width="2.28515625" style="373" customWidth="1"/>
    <col min="7185" max="7185" width="9.140625" style="373"/>
    <col min="7186" max="7186" width="9.7109375" style="373" customWidth="1"/>
    <col min="7187" max="7187" width="9.5703125" style="373" customWidth="1"/>
    <col min="7188" max="7188" width="10.140625" style="373" customWidth="1"/>
    <col min="7189" max="7424" width="9.140625" style="373"/>
    <col min="7425" max="7427" width="4.7109375" style="373" customWidth="1"/>
    <col min="7428" max="7428" width="9" style="373" customWidth="1"/>
    <col min="7429" max="7429" width="47.28515625" style="373" customWidth="1"/>
    <col min="7430" max="7430" width="11.5703125" style="373" customWidth="1"/>
    <col min="7431" max="7432" width="13.5703125" style="373" customWidth="1"/>
    <col min="7433" max="7433" width="7.42578125" style="373" customWidth="1"/>
    <col min="7434" max="7439" width="0" style="373" hidden="1" customWidth="1"/>
    <col min="7440" max="7440" width="2.28515625" style="373" customWidth="1"/>
    <col min="7441" max="7441" width="9.140625" style="373"/>
    <col min="7442" max="7442" width="9.7109375" style="373" customWidth="1"/>
    <col min="7443" max="7443" width="9.5703125" style="373" customWidth="1"/>
    <col min="7444" max="7444" width="10.140625" style="373" customWidth="1"/>
    <col min="7445" max="7680" width="9.140625" style="373"/>
    <col min="7681" max="7683" width="4.7109375" style="373" customWidth="1"/>
    <col min="7684" max="7684" width="9" style="373" customWidth="1"/>
    <col min="7685" max="7685" width="47.28515625" style="373" customWidth="1"/>
    <col min="7686" max="7686" width="11.5703125" style="373" customWidth="1"/>
    <col min="7687" max="7688" width="13.5703125" style="373" customWidth="1"/>
    <col min="7689" max="7689" width="7.42578125" style="373" customWidth="1"/>
    <col min="7690" max="7695" width="0" style="373" hidden="1" customWidth="1"/>
    <col min="7696" max="7696" width="2.28515625" style="373" customWidth="1"/>
    <col min="7697" max="7697" width="9.140625" style="373"/>
    <col min="7698" max="7698" width="9.7109375" style="373" customWidth="1"/>
    <col min="7699" max="7699" width="9.5703125" style="373" customWidth="1"/>
    <col min="7700" max="7700" width="10.140625" style="373" customWidth="1"/>
    <col min="7701" max="7936" width="9.140625" style="373"/>
    <col min="7937" max="7939" width="4.7109375" style="373" customWidth="1"/>
    <col min="7940" max="7940" width="9" style="373" customWidth="1"/>
    <col min="7941" max="7941" width="47.28515625" style="373" customWidth="1"/>
    <col min="7942" max="7942" width="11.5703125" style="373" customWidth="1"/>
    <col min="7943" max="7944" width="13.5703125" style="373" customWidth="1"/>
    <col min="7945" max="7945" width="7.42578125" style="373" customWidth="1"/>
    <col min="7946" max="7951" width="0" style="373" hidden="1" customWidth="1"/>
    <col min="7952" max="7952" width="2.28515625" style="373" customWidth="1"/>
    <col min="7953" max="7953" width="9.140625" style="373"/>
    <col min="7954" max="7954" width="9.7109375" style="373" customWidth="1"/>
    <col min="7955" max="7955" width="9.5703125" style="373" customWidth="1"/>
    <col min="7956" max="7956" width="10.140625" style="373" customWidth="1"/>
    <col min="7957" max="8192" width="9.140625" style="373"/>
    <col min="8193" max="8195" width="4.7109375" style="373" customWidth="1"/>
    <col min="8196" max="8196" width="9" style="373" customWidth="1"/>
    <col min="8197" max="8197" width="47.28515625" style="373" customWidth="1"/>
    <col min="8198" max="8198" width="11.5703125" style="373" customWidth="1"/>
    <col min="8199" max="8200" width="13.5703125" style="373" customWidth="1"/>
    <col min="8201" max="8201" width="7.42578125" style="373" customWidth="1"/>
    <col min="8202" max="8207" width="0" style="373" hidden="1" customWidth="1"/>
    <col min="8208" max="8208" width="2.28515625" style="373" customWidth="1"/>
    <col min="8209" max="8209" width="9.140625" style="373"/>
    <col min="8210" max="8210" width="9.7109375" style="373" customWidth="1"/>
    <col min="8211" max="8211" width="9.5703125" style="373" customWidth="1"/>
    <col min="8212" max="8212" width="10.140625" style="373" customWidth="1"/>
    <col min="8213" max="8448" width="9.140625" style="373"/>
    <col min="8449" max="8451" width="4.7109375" style="373" customWidth="1"/>
    <col min="8452" max="8452" width="9" style="373" customWidth="1"/>
    <col min="8453" max="8453" width="47.28515625" style="373" customWidth="1"/>
    <col min="8454" max="8454" width="11.5703125" style="373" customWidth="1"/>
    <col min="8455" max="8456" width="13.5703125" style="373" customWidth="1"/>
    <col min="8457" max="8457" width="7.42578125" style="373" customWidth="1"/>
    <col min="8458" max="8463" width="0" style="373" hidden="1" customWidth="1"/>
    <col min="8464" max="8464" width="2.28515625" style="373" customWidth="1"/>
    <col min="8465" max="8465" width="9.140625" style="373"/>
    <col min="8466" max="8466" width="9.7109375" style="373" customWidth="1"/>
    <col min="8467" max="8467" width="9.5703125" style="373" customWidth="1"/>
    <col min="8468" max="8468" width="10.140625" style="373" customWidth="1"/>
    <col min="8469" max="8704" width="9.140625" style="373"/>
    <col min="8705" max="8707" width="4.7109375" style="373" customWidth="1"/>
    <col min="8708" max="8708" width="9" style="373" customWidth="1"/>
    <col min="8709" max="8709" width="47.28515625" style="373" customWidth="1"/>
    <col min="8710" max="8710" width="11.5703125" style="373" customWidth="1"/>
    <col min="8711" max="8712" width="13.5703125" style="373" customWidth="1"/>
    <col min="8713" max="8713" width="7.42578125" style="373" customWidth="1"/>
    <col min="8714" max="8719" width="0" style="373" hidden="1" customWidth="1"/>
    <col min="8720" max="8720" width="2.28515625" style="373" customWidth="1"/>
    <col min="8721" max="8721" width="9.140625" style="373"/>
    <col min="8722" max="8722" width="9.7109375" style="373" customWidth="1"/>
    <col min="8723" max="8723" width="9.5703125" style="373" customWidth="1"/>
    <col min="8724" max="8724" width="10.140625" style="373" customWidth="1"/>
    <col min="8725" max="8960" width="9.140625" style="373"/>
    <col min="8961" max="8963" width="4.7109375" style="373" customWidth="1"/>
    <col min="8964" max="8964" width="9" style="373" customWidth="1"/>
    <col min="8965" max="8965" width="47.28515625" style="373" customWidth="1"/>
    <col min="8966" max="8966" width="11.5703125" style="373" customWidth="1"/>
    <col min="8967" max="8968" width="13.5703125" style="373" customWidth="1"/>
    <col min="8969" max="8969" width="7.42578125" style="373" customWidth="1"/>
    <col min="8970" max="8975" width="0" style="373" hidden="1" customWidth="1"/>
    <col min="8976" max="8976" width="2.28515625" style="373" customWidth="1"/>
    <col min="8977" max="8977" width="9.140625" style="373"/>
    <col min="8978" max="8978" width="9.7109375" style="373" customWidth="1"/>
    <col min="8979" max="8979" width="9.5703125" style="373" customWidth="1"/>
    <col min="8980" max="8980" width="10.140625" style="373" customWidth="1"/>
    <col min="8981" max="9216" width="9.140625" style="373"/>
    <col min="9217" max="9219" width="4.7109375" style="373" customWidth="1"/>
    <col min="9220" max="9220" width="9" style="373" customWidth="1"/>
    <col min="9221" max="9221" width="47.28515625" style="373" customWidth="1"/>
    <col min="9222" max="9222" width="11.5703125" style="373" customWidth="1"/>
    <col min="9223" max="9224" width="13.5703125" style="373" customWidth="1"/>
    <col min="9225" max="9225" width="7.42578125" style="373" customWidth="1"/>
    <col min="9226" max="9231" width="0" style="373" hidden="1" customWidth="1"/>
    <col min="9232" max="9232" width="2.28515625" style="373" customWidth="1"/>
    <col min="9233" max="9233" width="9.140625" style="373"/>
    <col min="9234" max="9234" width="9.7109375" style="373" customWidth="1"/>
    <col min="9235" max="9235" width="9.5703125" style="373" customWidth="1"/>
    <col min="9236" max="9236" width="10.140625" style="373" customWidth="1"/>
    <col min="9237" max="9472" width="9.140625" style="373"/>
    <col min="9473" max="9475" width="4.7109375" style="373" customWidth="1"/>
    <col min="9476" max="9476" width="9" style="373" customWidth="1"/>
    <col min="9477" max="9477" width="47.28515625" style="373" customWidth="1"/>
    <col min="9478" max="9478" width="11.5703125" style="373" customWidth="1"/>
    <col min="9479" max="9480" width="13.5703125" style="373" customWidth="1"/>
    <col min="9481" max="9481" width="7.42578125" style="373" customWidth="1"/>
    <col min="9482" max="9487" width="0" style="373" hidden="1" customWidth="1"/>
    <col min="9488" max="9488" width="2.28515625" style="373" customWidth="1"/>
    <col min="9489" max="9489" width="9.140625" style="373"/>
    <col min="9490" max="9490" width="9.7109375" style="373" customWidth="1"/>
    <col min="9491" max="9491" width="9.5703125" style="373" customWidth="1"/>
    <col min="9492" max="9492" width="10.140625" style="373" customWidth="1"/>
    <col min="9493" max="9728" width="9.140625" style="373"/>
    <col min="9729" max="9731" width="4.7109375" style="373" customWidth="1"/>
    <col min="9732" max="9732" width="9" style="373" customWidth="1"/>
    <col min="9733" max="9733" width="47.28515625" style="373" customWidth="1"/>
    <col min="9734" max="9734" width="11.5703125" style="373" customWidth="1"/>
    <col min="9735" max="9736" width="13.5703125" style="373" customWidth="1"/>
    <col min="9737" max="9737" width="7.42578125" style="373" customWidth="1"/>
    <col min="9738" max="9743" width="0" style="373" hidden="1" customWidth="1"/>
    <col min="9744" max="9744" width="2.28515625" style="373" customWidth="1"/>
    <col min="9745" max="9745" width="9.140625" style="373"/>
    <col min="9746" max="9746" width="9.7109375" style="373" customWidth="1"/>
    <col min="9747" max="9747" width="9.5703125" style="373" customWidth="1"/>
    <col min="9748" max="9748" width="10.140625" style="373" customWidth="1"/>
    <col min="9749" max="9984" width="9.140625" style="373"/>
    <col min="9985" max="9987" width="4.7109375" style="373" customWidth="1"/>
    <col min="9988" max="9988" width="9" style="373" customWidth="1"/>
    <col min="9989" max="9989" width="47.28515625" style="373" customWidth="1"/>
    <col min="9990" max="9990" width="11.5703125" style="373" customWidth="1"/>
    <col min="9991" max="9992" width="13.5703125" style="373" customWidth="1"/>
    <col min="9993" max="9993" width="7.42578125" style="373" customWidth="1"/>
    <col min="9994" max="9999" width="0" style="373" hidden="1" customWidth="1"/>
    <col min="10000" max="10000" width="2.28515625" style="373" customWidth="1"/>
    <col min="10001" max="10001" width="9.140625" style="373"/>
    <col min="10002" max="10002" width="9.7109375" style="373" customWidth="1"/>
    <col min="10003" max="10003" width="9.5703125" style="373" customWidth="1"/>
    <col min="10004" max="10004" width="10.140625" style="373" customWidth="1"/>
    <col min="10005" max="10240" width="9.140625" style="373"/>
    <col min="10241" max="10243" width="4.7109375" style="373" customWidth="1"/>
    <col min="10244" max="10244" width="9" style="373" customWidth="1"/>
    <col min="10245" max="10245" width="47.28515625" style="373" customWidth="1"/>
    <col min="10246" max="10246" width="11.5703125" style="373" customWidth="1"/>
    <col min="10247" max="10248" width="13.5703125" style="373" customWidth="1"/>
    <col min="10249" max="10249" width="7.42578125" style="373" customWidth="1"/>
    <col min="10250" max="10255" width="0" style="373" hidden="1" customWidth="1"/>
    <col min="10256" max="10256" width="2.28515625" style="373" customWidth="1"/>
    <col min="10257" max="10257" width="9.140625" style="373"/>
    <col min="10258" max="10258" width="9.7109375" style="373" customWidth="1"/>
    <col min="10259" max="10259" width="9.5703125" style="373" customWidth="1"/>
    <col min="10260" max="10260" width="10.140625" style="373" customWidth="1"/>
    <col min="10261" max="10496" width="9.140625" style="373"/>
    <col min="10497" max="10499" width="4.7109375" style="373" customWidth="1"/>
    <col min="10500" max="10500" width="9" style="373" customWidth="1"/>
    <col min="10501" max="10501" width="47.28515625" style="373" customWidth="1"/>
    <col min="10502" max="10502" width="11.5703125" style="373" customWidth="1"/>
    <col min="10503" max="10504" width="13.5703125" style="373" customWidth="1"/>
    <col min="10505" max="10505" width="7.42578125" style="373" customWidth="1"/>
    <col min="10506" max="10511" width="0" style="373" hidden="1" customWidth="1"/>
    <col min="10512" max="10512" width="2.28515625" style="373" customWidth="1"/>
    <col min="10513" max="10513" width="9.140625" style="373"/>
    <col min="10514" max="10514" width="9.7109375" style="373" customWidth="1"/>
    <col min="10515" max="10515" width="9.5703125" style="373" customWidth="1"/>
    <col min="10516" max="10516" width="10.140625" style="373" customWidth="1"/>
    <col min="10517" max="10752" width="9.140625" style="373"/>
    <col min="10753" max="10755" width="4.7109375" style="373" customWidth="1"/>
    <col min="10756" max="10756" width="9" style="373" customWidth="1"/>
    <col min="10757" max="10757" width="47.28515625" style="373" customWidth="1"/>
    <col min="10758" max="10758" width="11.5703125" style="373" customWidth="1"/>
    <col min="10759" max="10760" width="13.5703125" style="373" customWidth="1"/>
    <col min="10761" max="10761" width="7.42578125" style="373" customWidth="1"/>
    <col min="10762" max="10767" width="0" style="373" hidden="1" customWidth="1"/>
    <col min="10768" max="10768" width="2.28515625" style="373" customWidth="1"/>
    <col min="10769" max="10769" width="9.140625" style="373"/>
    <col min="10770" max="10770" width="9.7109375" style="373" customWidth="1"/>
    <col min="10771" max="10771" width="9.5703125" style="373" customWidth="1"/>
    <col min="10772" max="10772" width="10.140625" style="373" customWidth="1"/>
    <col min="10773" max="11008" width="9.140625" style="373"/>
    <col min="11009" max="11011" width="4.7109375" style="373" customWidth="1"/>
    <col min="11012" max="11012" width="9" style="373" customWidth="1"/>
    <col min="11013" max="11013" width="47.28515625" style="373" customWidth="1"/>
    <col min="11014" max="11014" width="11.5703125" style="373" customWidth="1"/>
    <col min="11015" max="11016" width="13.5703125" style="373" customWidth="1"/>
    <col min="11017" max="11017" width="7.42578125" style="373" customWidth="1"/>
    <col min="11018" max="11023" width="0" style="373" hidden="1" customWidth="1"/>
    <col min="11024" max="11024" width="2.28515625" style="373" customWidth="1"/>
    <col min="11025" max="11025" width="9.140625" style="373"/>
    <col min="11026" max="11026" width="9.7109375" style="373" customWidth="1"/>
    <col min="11027" max="11027" width="9.5703125" style="373" customWidth="1"/>
    <col min="11028" max="11028" width="10.140625" style="373" customWidth="1"/>
    <col min="11029" max="11264" width="9.140625" style="373"/>
    <col min="11265" max="11267" width="4.7109375" style="373" customWidth="1"/>
    <col min="11268" max="11268" width="9" style="373" customWidth="1"/>
    <col min="11269" max="11269" width="47.28515625" style="373" customWidth="1"/>
    <col min="11270" max="11270" width="11.5703125" style="373" customWidth="1"/>
    <col min="11271" max="11272" width="13.5703125" style="373" customWidth="1"/>
    <col min="11273" max="11273" width="7.42578125" style="373" customWidth="1"/>
    <col min="11274" max="11279" width="0" style="373" hidden="1" customWidth="1"/>
    <col min="11280" max="11280" width="2.28515625" style="373" customWidth="1"/>
    <col min="11281" max="11281" width="9.140625" style="373"/>
    <col min="11282" max="11282" width="9.7109375" style="373" customWidth="1"/>
    <col min="11283" max="11283" width="9.5703125" style="373" customWidth="1"/>
    <col min="11284" max="11284" width="10.140625" style="373" customWidth="1"/>
    <col min="11285" max="11520" width="9.140625" style="373"/>
    <col min="11521" max="11523" width="4.7109375" style="373" customWidth="1"/>
    <col min="11524" max="11524" width="9" style="373" customWidth="1"/>
    <col min="11525" max="11525" width="47.28515625" style="373" customWidth="1"/>
    <col min="11526" max="11526" width="11.5703125" style="373" customWidth="1"/>
    <col min="11527" max="11528" width="13.5703125" style="373" customWidth="1"/>
    <col min="11529" max="11529" width="7.42578125" style="373" customWidth="1"/>
    <col min="11530" max="11535" width="0" style="373" hidden="1" customWidth="1"/>
    <col min="11536" max="11536" width="2.28515625" style="373" customWidth="1"/>
    <col min="11537" max="11537" width="9.140625" style="373"/>
    <col min="11538" max="11538" width="9.7109375" style="373" customWidth="1"/>
    <col min="11539" max="11539" width="9.5703125" style="373" customWidth="1"/>
    <col min="11540" max="11540" width="10.140625" style="373" customWidth="1"/>
    <col min="11541" max="11776" width="9.140625" style="373"/>
    <col min="11777" max="11779" width="4.7109375" style="373" customWidth="1"/>
    <col min="11780" max="11780" width="9" style="373" customWidth="1"/>
    <col min="11781" max="11781" width="47.28515625" style="373" customWidth="1"/>
    <col min="11782" max="11782" width="11.5703125" style="373" customWidth="1"/>
    <col min="11783" max="11784" width="13.5703125" style="373" customWidth="1"/>
    <col min="11785" max="11785" width="7.42578125" style="373" customWidth="1"/>
    <col min="11786" max="11791" width="0" style="373" hidden="1" customWidth="1"/>
    <col min="11792" max="11792" width="2.28515625" style="373" customWidth="1"/>
    <col min="11793" max="11793" width="9.140625" style="373"/>
    <col min="11794" max="11794" width="9.7109375" style="373" customWidth="1"/>
    <col min="11795" max="11795" width="9.5703125" style="373" customWidth="1"/>
    <col min="11796" max="11796" width="10.140625" style="373" customWidth="1"/>
    <col min="11797" max="12032" width="9.140625" style="373"/>
    <col min="12033" max="12035" width="4.7109375" style="373" customWidth="1"/>
    <col min="12036" max="12036" width="9" style="373" customWidth="1"/>
    <col min="12037" max="12037" width="47.28515625" style="373" customWidth="1"/>
    <col min="12038" max="12038" width="11.5703125" style="373" customWidth="1"/>
    <col min="12039" max="12040" width="13.5703125" style="373" customWidth="1"/>
    <col min="12041" max="12041" width="7.42578125" style="373" customWidth="1"/>
    <col min="12042" max="12047" width="0" style="373" hidden="1" customWidth="1"/>
    <col min="12048" max="12048" width="2.28515625" style="373" customWidth="1"/>
    <col min="12049" max="12049" width="9.140625" style="373"/>
    <col min="12050" max="12050" width="9.7109375" style="373" customWidth="1"/>
    <col min="12051" max="12051" width="9.5703125" style="373" customWidth="1"/>
    <col min="12052" max="12052" width="10.140625" style="373" customWidth="1"/>
    <col min="12053" max="12288" width="9.140625" style="373"/>
    <col min="12289" max="12291" width="4.7109375" style="373" customWidth="1"/>
    <col min="12292" max="12292" width="9" style="373" customWidth="1"/>
    <col min="12293" max="12293" width="47.28515625" style="373" customWidth="1"/>
    <col min="12294" max="12294" width="11.5703125" style="373" customWidth="1"/>
    <col min="12295" max="12296" width="13.5703125" style="373" customWidth="1"/>
    <col min="12297" max="12297" width="7.42578125" style="373" customWidth="1"/>
    <col min="12298" max="12303" width="0" style="373" hidden="1" customWidth="1"/>
    <col min="12304" max="12304" width="2.28515625" style="373" customWidth="1"/>
    <col min="12305" max="12305" width="9.140625" style="373"/>
    <col min="12306" max="12306" width="9.7109375" style="373" customWidth="1"/>
    <col min="12307" max="12307" width="9.5703125" style="373" customWidth="1"/>
    <col min="12308" max="12308" width="10.140625" style="373" customWidth="1"/>
    <col min="12309" max="12544" width="9.140625" style="373"/>
    <col min="12545" max="12547" width="4.7109375" style="373" customWidth="1"/>
    <col min="12548" max="12548" width="9" style="373" customWidth="1"/>
    <col min="12549" max="12549" width="47.28515625" style="373" customWidth="1"/>
    <col min="12550" max="12550" width="11.5703125" style="373" customWidth="1"/>
    <col min="12551" max="12552" width="13.5703125" style="373" customWidth="1"/>
    <col min="12553" max="12553" width="7.42578125" style="373" customWidth="1"/>
    <col min="12554" max="12559" width="0" style="373" hidden="1" customWidth="1"/>
    <col min="12560" max="12560" width="2.28515625" style="373" customWidth="1"/>
    <col min="12561" max="12561" width="9.140625" style="373"/>
    <col min="12562" max="12562" width="9.7109375" style="373" customWidth="1"/>
    <col min="12563" max="12563" width="9.5703125" style="373" customWidth="1"/>
    <col min="12564" max="12564" width="10.140625" style="373" customWidth="1"/>
    <col min="12565" max="12800" width="9.140625" style="373"/>
    <col min="12801" max="12803" width="4.7109375" style="373" customWidth="1"/>
    <col min="12804" max="12804" width="9" style="373" customWidth="1"/>
    <col min="12805" max="12805" width="47.28515625" style="373" customWidth="1"/>
    <col min="12806" max="12806" width="11.5703125" style="373" customWidth="1"/>
    <col min="12807" max="12808" width="13.5703125" style="373" customWidth="1"/>
    <col min="12809" max="12809" width="7.42578125" style="373" customWidth="1"/>
    <col min="12810" max="12815" width="0" style="373" hidden="1" customWidth="1"/>
    <col min="12816" max="12816" width="2.28515625" style="373" customWidth="1"/>
    <col min="12817" max="12817" width="9.140625" style="373"/>
    <col min="12818" max="12818" width="9.7109375" style="373" customWidth="1"/>
    <col min="12819" max="12819" width="9.5703125" style="373" customWidth="1"/>
    <col min="12820" max="12820" width="10.140625" style="373" customWidth="1"/>
    <col min="12821" max="13056" width="9.140625" style="373"/>
    <col min="13057" max="13059" width="4.7109375" style="373" customWidth="1"/>
    <col min="13060" max="13060" width="9" style="373" customWidth="1"/>
    <col min="13061" max="13061" width="47.28515625" style="373" customWidth="1"/>
    <col min="13062" max="13062" width="11.5703125" style="373" customWidth="1"/>
    <col min="13063" max="13064" width="13.5703125" style="373" customWidth="1"/>
    <col min="13065" max="13065" width="7.42578125" style="373" customWidth="1"/>
    <col min="13066" max="13071" width="0" style="373" hidden="1" customWidth="1"/>
    <col min="13072" max="13072" width="2.28515625" style="373" customWidth="1"/>
    <col min="13073" max="13073" width="9.140625" style="373"/>
    <col min="13074" max="13074" width="9.7109375" style="373" customWidth="1"/>
    <col min="13075" max="13075" width="9.5703125" style="373" customWidth="1"/>
    <col min="13076" max="13076" width="10.140625" style="373" customWidth="1"/>
    <col min="13077" max="13312" width="9.140625" style="373"/>
    <col min="13313" max="13315" width="4.7109375" style="373" customWidth="1"/>
    <col min="13316" max="13316" width="9" style="373" customWidth="1"/>
    <col min="13317" max="13317" width="47.28515625" style="373" customWidth="1"/>
    <col min="13318" max="13318" width="11.5703125" style="373" customWidth="1"/>
    <col min="13319" max="13320" width="13.5703125" style="373" customWidth="1"/>
    <col min="13321" max="13321" width="7.42578125" style="373" customWidth="1"/>
    <col min="13322" max="13327" width="0" style="373" hidden="1" customWidth="1"/>
    <col min="13328" max="13328" width="2.28515625" style="373" customWidth="1"/>
    <col min="13329" max="13329" width="9.140625" style="373"/>
    <col min="13330" max="13330" width="9.7109375" style="373" customWidth="1"/>
    <col min="13331" max="13331" width="9.5703125" style="373" customWidth="1"/>
    <col min="13332" max="13332" width="10.140625" style="373" customWidth="1"/>
    <col min="13333" max="13568" width="9.140625" style="373"/>
    <col min="13569" max="13571" width="4.7109375" style="373" customWidth="1"/>
    <col min="13572" max="13572" width="9" style="373" customWidth="1"/>
    <col min="13573" max="13573" width="47.28515625" style="373" customWidth="1"/>
    <col min="13574" max="13574" width="11.5703125" style="373" customWidth="1"/>
    <col min="13575" max="13576" width="13.5703125" style="373" customWidth="1"/>
    <col min="13577" max="13577" width="7.42578125" style="373" customWidth="1"/>
    <col min="13578" max="13583" width="0" style="373" hidden="1" customWidth="1"/>
    <col min="13584" max="13584" width="2.28515625" style="373" customWidth="1"/>
    <col min="13585" max="13585" width="9.140625" style="373"/>
    <col min="13586" max="13586" width="9.7109375" style="373" customWidth="1"/>
    <col min="13587" max="13587" width="9.5703125" style="373" customWidth="1"/>
    <col min="13588" max="13588" width="10.140625" style="373" customWidth="1"/>
    <col min="13589" max="13824" width="9.140625" style="373"/>
    <col min="13825" max="13827" width="4.7109375" style="373" customWidth="1"/>
    <col min="13828" max="13828" width="9" style="373" customWidth="1"/>
    <col min="13829" max="13829" width="47.28515625" style="373" customWidth="1"/>
    <col min="13830" max="13830" width="11.5703125" style="373" customWidth="1"/>
    <col min="13831" max="13832" width="13.5703125" style="373" customWidth="1"/>
    <col min="13833" max="13833" width="7.42578125" style="373" customWidth="1"/>
    <col min="13834" max="13839" width="0" style="373" hidden="1" customWidth="1"/>
    <col min="13840" max="13840" width="2.28515625" style="373" customWidth="1"/>
    <col min="13841" max="13841" width="9.140625" style="373"/>
    <col min="13842" max="13842" width="9.7109375" style="373" customWidth="1"/>
    <col min="13843" max="13843" width="9.5703125" style="373" customWidth="1"/>
    <col min="13844" max="13844" width="10.140625" style="373" customWidth="1"/>
    <col min="13845" max="14080" width="9.140625" style="373"/>
    <col min="14081" max="14083" width="4.7109375" style="373" customWidth="1"/>
    <col min="14084" max="14084" width="9" style="373" customWidth="1"/>
    <col min="14085" max="14085" width="47.28515625" style="373" customWidth="1"/>
    <col min="14086" max="14086" width="11.5703125" style="373" customWidth="1"/>
    <col min="14087" max="14088" width="13.5703125" style="373" customWidth="1"/>
    <col min="14089" max="14089" width="7.42578125" style="373" customWidth="1"/>
    <col min="14090" max="14095" width="0" style="373" hidden="1" customWidth="1"/>
    <col min="14096" max="14096" width="2.28515625" style="373" customWidth="1"/>
    <col min="14097" max="14097" width="9.140625" style="373"/>
    <col min="14098" max="14098" width="9.7109375" style="373" customWidth="1"/>
    <col min="14099" max="14099" width="9.5703125" style="373" customWidth="1"/>
    <col min="14100" max="14100" width="10.140625" style="373" customWidth="1"/>
    <col min="14101" max="14336" width="9.140625" style="373"/>
    <col min="14337" max="14339" width="4.7109375" style="373" customWidth="1"/>
    <col min="14340" max="14340" width="9" style="373" customWidth="1"/>
    <col min="14341" max="14341" width="47.28515625" style="373" customWidth="1"/>
    <col min="14342" max="14342" width="11.5703125" style="373" customWidth="1"/>
    <col min="14343" max="14344" width="13.5703125" style="373" customWidth="1"/>
    <col min="14345" max="14345" width="7.42578125" style="373" customWidth="1"/>
    <col min="14346" max="14351" width="0" style="373" hidden="1" customWidth="1"/>
    <col min="14352" max="14352" width="2.28515625" style="373" customWidth="1"/>
    <col min="14353" max="14353" width="9.140625" style="373"/>
    <col min="14354" max="14354" width="9.7109375" style="373" customWidth="1"/>
    <col min="14355" max="14355" width="9.5703125" style="373" customWidth="1"/>
    <col min="14356" max="14356" width="10.140625" style="373" customWidth="1"/>
    <col min="14357" max="14592" width="9.140625" style="373"/>
    <col min="14593" max="14595" width="4.7109375" style="373" customWidth="1"/>
    <col min="14596" max="14596" width="9" style="373" customWidth="1"/>
    <col min="14597" max="14597" width="47.28515625" style="373" customWidth="1"/>
    <col min="14598" max="14598" width="11.5703125" style="373" customWidth="1"/>
    <col min="14599" max="14600" width="13.5703125" style="373" customWidth="1"/>
    <col min="14601" max="14601" width="7.42578125" style="373" customWidth="1"/>
    <col min="14602" max="14607" width="0" style="373" hidden="1" customWidth="1"/>
    <col min="14608" max="14608" width="2.28515625" style="373" customWidth="1"/>
    <col min="14609" max="14609" width="9.140625" style="373"/>
    <col min="14610" max="14610" width="9.7109375" style="373" customWidth="1"/>
    <col min="14611" max="14611" width="9.5703125" style="373" customWidth="1"/>
    <col min="14612" max="14612" width="10.140625" style="373" customWidth="1"/>
    <col min="14613" max="14848" width="9.140625" style="373"/>
    <col min="14849" max="14851" width="4.7109375" style="373" customWidth="1"/>
    <col min="14852" max="14852" width="9" style="373" customWidth="1"/>
    <col min="14853" max="14853" width="47.28515625" style="373" customWidth="1"/>
    <col min="14854" max="14854" width="11.5703125" style="373" customWidth="1"/>
    <col min="14855" max="14856" width="13.5703125" style="373" customWidth="1"/>
    <col min="14857" max="14857" width="7.42578125" style="373" customWidth="1"/>
    <col min="14858" max="14863" width="0" style="373" hidden="1" customWidth="1"/>
    <col min="14864" max="14864" width="2.28515625" style="373" customWidth="1"/>
    <col min="14865" max="14865" width="9.140625" style="373"/>
    <col min="14866" max="14866" width="9.7109375" style="373" customWidth="1"/>
    <col min="14867" max="14867" width="9.5703125" style="373" customWidth="1"/>
    <col min="14868" max="14868" width="10.140625" style="373" customWidth="1"/>
    <col min="14869" max="15104" width="9.140625" style="373"/>
    <col min="15105" max="15107" width="4.7109375" style="373" customWidth="1"/>
    <col min="15108" max="15108" width="9" style="373" customWidth="1"/>
    <col min="15109" max="15109" width="47.28515625" style="373" customWidth="1"/>
    <col min="15110" max="15110" width="11.5703125" style="373" customWidth="1"/>
    <col min="15111" max="15112" width="13.5703125" style="373" customWidth="1"/>
    <col min="15113" max="15113" width="7.42578125" style="373" customWidth="1"/>
    <col min="15114" max="15119" width="0" style="373" hidden="1" customWidth="1"/>
    <col min="15120" max="15120" width="2.28515625" style="373" customWidth="1"/>
    <col min="15121" max="15121" width="9.140625" style="373"/>
    <col min="15122" max="15122" width="9.7109375" style="373" customWidth="1"/>
    <col min="15123" max="15123" width="9.5703125" style="373" customWidth="1"/>
    <col min="15124" max="15124" width="10.140625" style="373" customWidth="1"/>
    <col min="15125" max="15360" width="9.140625" style="373"/>
    <col min="15361" max="15363" width="4.7109375" style="373" customWidth="1"/>
    <col min="15364" max="15364" width="9" style="373" customWidth="1"/>
    <col min="15365" max="15365" width="47.28515625" style="373" customWidth="1"/>
    <col min="15366" max="15366" width="11.5703125" style="373" customWidth="1"/>
    <col min="15367" max="15368" width="13.5703125" style="373" customWidth="1"/>
    <col min="15369" max="15369" width="7.42578125" style="373" customWidth="1"/>
    <col min="15370" max="15375" width="0" style="373" hidden="1" customWidth="1"/>
    <col min="15376" max="15376" width="2.28515625" style="373" customWidth="1"/>
    <col min="15377" max="15377" width="9.140625" style="373"/>
    <col min="15378" max="15378" width="9.7109375" style="373" customWidth="1"/>
    <col min="15379" max="15379" width="9.5703125" style="373" customWidth="1"/>
    <col min="15380" max="15380" width="10.140625" style="373" customWidth="1"/>
    <col min="15381" max="15616" width="9.140625" style="373"/>
    <col min="15617" max="15619" width="4.7109375" style="373" customWidth="1"/>
    <col min="15620" max="15620" width="9" style="373" customWidth="1"/>
    <col min="15621" max="15621" width="47.28515625" style="373" customWidth="1"/>
    <col min="15622" max="15622" width="11.5703125" style="373" customWidth="1"/>
    <col min="15623" max="15624" width="13.5703125" style="373" customWidth="1"/>
    <col min="15625" max="15625" width="7.42578125" style="373" customWidth="1"/>
    <col min="15626" max="15631" width="0" style="373" hidden="1" customWidth="1"/>
    <col min="15632" max="15632" width="2.28515625" style="373" customWidth="1"/>
    <col min="15633" max="15633" width="9.140625" style="373"/>
    <col min="15634" max="15634" width="9.7109375" style="373" customWidth="1"/>
    <col min="15635" max="15635" width="9.5703125" style="373" customWidth="1"/>
    <col min="15636" max="15636" width="10.140625" style="373" customWidth="1"/>
    <col min="15637" max="15872" width="9.140625" style="373"/>
    <col min="15873" max="15875" width="4.7109375" style="373" customWidth="1"/>
    <col min="15876" max="15876" width="9" style="373" customWidth="1"/>
    <col min="15877" max="15877" width="47.28515625" style="373" customWidth="1"/>
    <col min="15878" max="15878" width="11.5703125" style="373" customWidth="1"/>
    <col min="15879" max="15880" width="13.5703125" style="373" customWidth="1"/>
    <col min="15881" max="15881" width="7.42578125" style="373" customWidth="1"/>
    <col min="15882" max="15887" width="0" style="373" hidden="1" customWidth="1"/>
    <col min="15888" max="15888" width="2.28515625" style="373" customWidth="1"/>
    <col min="15889" max="15889" width="9.140625" style="373"/>
    <col min="15890" max="15890" width="9.7109375" style="373" customWidth="1"/>
    <col min="15891" max="15891" width="9.5703125" style="373" customWidth="1"/>
    <col min="15892" max="15892" width="10.140625" style="373" customWidth="1"/>
    <col min="15893" max="16128" width="9.140625" style="373"/>
    <col min="16129" max="16131" width="4.7109375" style="373" customWidth="1"/>
    <col min="16132" max="16132" width="9" style="373" customWidth="1"/>
    <col min="16133" max="16133" width="47.28515625" style="373" customWidth="1"/>
    <col min="16134" max="16134" width="11.5703125" style="373" customWidth="1"/>
    <col min="16135" max="16136" width="13.5703125" style="373" customWidth="1"/>
    <col min="16137" max="16137" width="7.42578125" style="373" customWidth="1"/>
    <col min="16138" max="16143" width="0" style="373" hidden="1" customWidth="1"/>
    <col min="16144" max="16144" width="2.28515625" style="373" customWidth="1"/>
    <col min="16145" max="16145" width="9.140625" style="373"/>
    <col min="16146" max="16146" width="9.7109375" style="373" customWidth="1"/>
    <col min="16147" max="16147" width="9.5703125" style="373" customWidth="1"/>
    <col min="16148" max="16148" width="10.140625" style="373" customWidth="1"/>
    <col min="16149" max="16384" width="9.140625" style="373"/>
  </cols>
  <sheetData>
    <row r="1" spans="1:10" ht="18.75" thickBot="1" x14ac:dyDescent="0.3">
      <c r="A1" s="444" t="s">
        <v>1575</v>
      </c>
      <c r="B1" s="445"/>
      <c r="C1" s="458"/>
      <c r="D1" s="459"/>
      <c r="E1" s="1040"/>
      <c r="F1" s="447"/>
      <c r="G1" s="448" t="s">
        <v>477</v>
      </c>
      <c r="J1" s="17"/>
    </row>
    <row r="2" spans="1:10" ht="12.75" customHeight="1" x14ac:dyDescent="0.25">
      <c r="B2" s="6"/>
      <c r="C2" s="28"/>
      <c r="D2" s="63"/>
      <c r="E2" s="10"/>
      <c r="F2" s="303"/>
      <c r="G2" s="303"/>
      <c r="H2" s="179"/>
      <c r="I2" s="211"/>
      <c r="J2" s="17"/>
    </row>
    <row r="3" spans="1:10" ht="12.75" customHeight="1" x14ac:dyDescent="0.2">
      <c r="A3" s="67" t="s">
        <v>259</v>
      </c>
      <c r="B3" s="28"/>
      <c r="C3" s="492" t="s">
        <v>1181</v>
      </c>
      <c r="D3" s="579"/>
      <c r="E3" s="303"/>
      <c r="F3" s="179"/>
      <c r="G3" s="180"/>
      <c r="H3" s="180"/>
    </row>
    <row r="4" spans="1:10" ht="12.75" customHeight="1" x14ac:dyDescent="0.25">
      <c r="A4" s="6"/>
      <c r="B4" s="28"/>
      <c r="C4" s="1745" t="s">
        <v>324</v>
      </c>
      <c r="D4" s="374"/>
      <c r="E4" s="303"/>
      <c r="F4" s="179"/>
      <c r="G4" s="180"/>
      <c r="H4" s="180"/>
    </row>
    <row r="5" spans="1:10" ht="12.75" customHeight="1" x14ac:dyDescent="0.25">
      <c r="A5" s="6"/>
      <c r="B5" s="28"/>
      <c r="C5" s="1745"/>
      <c r="D5" s="374"/>
      <c r="E5" s="303"/>
      <c r="F5" s="179"/>
      <c r="G5" s="180"/>
      <c r="H5" s="180"/>
    </row>
    <row r="6" spans="1:10" ht="12.75" customHeight="1" x14ac:dyDescent="0.25">
      <c r="B6" s="6"/>
      <c r="C6" s="28"/>
      <c r="D6" s="63"/>
      <c r="E6" s="10"/>
      <c r="F6" s="303"/>
      <c r="G6" s="303"/>
      <c r="H6" s="179"/>
      <c r="I6" s="211"/>
      <c r="J6" s="17"/>
    </row>
    <row r="7" spans="1:10" ht="18" x14ac:dyDescent="0.25">
      <c r="A7" s="33" t="s">
        <v>411</v>
      </c>
      <c r="B7" s="33"/>
      <c r="C7" s="28"/>
      <c r="D7" s="63"/>
      <c r="E7" s="10"/>
      <c r="F7" s="303"/>
      <c r="G7" s="303"/>
      <c r="H7" s="179"/>
      <c r="I7" s="211"/>
      <c r="J7" s="17"/>
    </row>
    <row r="8" spans="1:10" ht="18" x14ac:dyDescent="0.25">
      <c r="A8" s="33"/>
      <c r="B8" s="33"/>
      <c r="C8" s="28"/>
      <c r="D8" s="63"/>
      <c r="E8" s="10"/>
      <c r="F8" s="303"/>
      <c r="G8" s="303"/>
      <c r="H8" s="179"/>
      <c r="I8" s="211"/>
      <c r="J8" s="17"/>
    </row>
    <row r="9" spans="1:10" ht="13.5" thickBot="1" x14ac:dyDescent="0.25">
      <c r="A9" s="421" t="s">
        <v>176</v>
      </c>
      <c r="B9" s="580"/>
      <c r="C9" s="580"/>
      <c r="D9" s="661"/>
      <c r="E9" s="581"/>
      <c r="H9" s="570"/>
      <c r="I9" s="1041" t="s">
        <v>777</v>
      </c>
    </row>
    <row r="10" spans="1:10" s="106" customFormat="1" thickTop="1" thickBot="1" x14ac:dyDescent="0.25">
      <c r="A10" s="582" t="s">
        <v>412</v>
      </c>
      <c r="B10" s="650" t="s">
        <v>123</v>
      </c>
      <c r="C10" s="583" t="s">
        <v>124</v>
      </c>
      <c r="D10" s="585" t="s">
        <v>474</v>
      </c>
      <c r="E10" s="585" t="s">
        <v>125</v>
      </c>
      <c r="F10" s="585" t="s">
        <v>416</v>
      </c>
      <c r="G10" s="585" t="s">
        <v>417</v>
      </c>
      <c r="H10" s="585" t="s">
        <v>589</v>
      </c>
      <c r="I10" s="663" t="s">
        <v>590</v>
      </c>
    </row>
    <row r="11" spans="1:10" s="375" customFormat="1" ht="20.25" customHeight="1" thickTop="1" thickBot="1" x14ac:dyDescent="0.25">
      <c r="A11" s="521">
        <v>1</v>
      </c>
      <c r="B11" s="522">
        <v>2</v>
      </c>
      <c r="C11" s="522">
        <v>3</v>
      </c>
      <c r="D11" s="522">
        <v>4</v>
      </c>
      <c r="E11" s="522">
        <v>5</v>
      </c>
      <c r="F11" s="508">
        <v>6</v>
      </c>
      <c r="G11" s="508">
        <v>7</v>
      </c>
      <c r="H11" s="509">
        <v>8</v>
      </c>
      <c r="I11" s="587" t="s">
        <v>510</v>
      </c>
    </row>
    <row r="12" spans="1:10" ht="15.75" thickTop="1" x14ac:dyDescent="0.25">
      <c r="A12" s="420">
        <v>1000</v>
      </c>
      <c r="B12" s="645">
        <v>3111</v>
      </c>
      <c r="C12" s="613">
        <v>5336</v>
      </c>
      <c r="D12" s="523"/>
      <c r="E12" s="612" t="s">
        <v>1085</v>
      </c>
      <c r="F12" s="687"/>
      <c r="G12" s="687">
        <f>G13+G14</f>
        <v>752</v>
      </c>
      <c r="H12" s="687">
        <f>H13+H14</f>
        <v>752</v>
      </c>
      <c r="I12" s="679">
        <f t="shared" ref="I12:I26" si="0">(H12/G12)*100</f>
        <v>100</v>
      </c>
    </row>
    <row r="13" spans="1:10" ht="15" x14ac:dyDescent="0.25">
      <c r="A13" s="420"/>
      <c r="B13" s="645"/>
      <c r="C13" s="613"/>
      <c r="D13" s="514" t="s">
        <v>1130</v>
      </c>
      <c r="E13" s="438" t="s">
        <v>626</v>
      </c>
      <c r="F13" s="687"/>
      <c r="G13" s="680">
        <v>290</v>
      </c>
      <c r="H13" s="680">
        <v>290</v>
      </c>
      <c r="I13" s="673">
        <f t="shared" si="0"/>
        <v>100</v>
      </c>
    </row>
    <row r="14" spans="1:10" ht="14.25" x14ac:dyDescent="0.2">
      <c r="A14" s="420"/>
      <c r="B14" s="645"/>
      <c r="C14" s="613"/>
      <c r="D14" s="514" t="s">
        <v>1131</v>
      </c>
      <c r="E14" s="439" t="s">
        <v>1995</v>
      </c>
      <c r="F14" s="677"/>
      <c r="G14" s="677">
        <v>462</v>
      </c>
      <c r="H14" s="677">
        <v>462</v>
      </c>
      <c r="I14" s="673">
        <f t="shared" si="0"/>
        <v>100</v>
      </c>
    </row>
    <row r="15" spans="1:10" ht="14.25" x14ac:dyDescent="0.2">
      <c r="A15" s="420">
        <v>1000</v>
      </c>
      <c r="B15" s="645">
        <v>3113</v>
      </c>
      <c r="C15" s="645">
        <v>5166</v>
      </c>
      <c r="D15" s="523"/>
      <c r="E15" s="442" t="s">
        <v>1888</v>
      </c>
      <c r="F15" s="680"/>
      <c r="G15" s="680">
        <v>12</v>
      </c>
      <c r="H15" s="680">
        <v>12</v>
      </c>
      <c r="I15" s="368">
        <f t="shared" ref="I15" si="1">(H15/G15)*100</f>
        <v>100</v>
      </c>
    </row>
    <row r="16" spans="1:10" ht="15" x14ac:dyDescent="0.25">
      <c r="A16" s="420">
        <v>1000</v>
      </c>
      <c r="B16" s="645">
        <v>3113</v>
      </c>
      <c r="C16" s="645">
        <v>5336</v>
      </c>
      <c r="D16" s="523"/>
      <c r="E16" s="612" t="s">
        <v>1085</v>
      </c>
      <c r="F16" s="687"/>
      <c r="G16" s="687">
        <f>G20+G18+G17+G19</f>
        <v>3747</v>
      </c>
      <c r="H16" s="687">
        <f>H20+H18+H17+H19</f>
        <v>3747</v>
      </c>
      <c r="I16" s="679">
        <f t="shared" si="0"/>
        <v>100</v>
      </c>
    </row>
    <row r="17" spans="1:20" ht="14.25" x14ac:dyDescent="0.2">
      <c r="A17" s="420"/>
      <c r="B17" s="645"/>
      <c r="C17" s="645"/>
      <c r="D17" s="514" t="s">
        <v>1130</v>
      </c>
      <c r="E17" s="438" t="s">
        <v>626</v>
      </c>
      <c r="F17" s="677"/>
      <c r="G17" s="677">
        <v>1368</v>
      </c>
      <c r="H17" s="677">
        <v>1368</v>
      </c>
      <c r="I17" s="673">
        <f t="shared" ref="I17:I19" si="2">(H17/G17)*100</f>
        <v>100</v>
      </c>
    </row>
    <row r="18" spans="1:20" ht="15" hidden="1" x14ac:dyDescent="0.2">
      <c r="A18" s="420"/>
      <c r="B18" s="645"/>
      <c r="C18" s="645"/>
      <c r="D18" s="858" t="s">
        <v>1132</v>
      </c>
      <c r="E18" s="1484" t="s">
        <v>1084</v>
      </c>
      <c r="F18" s="1105"/>
      <c r="G18" s="1106"/>
      <c r="H18" s="1106"/>
      <c r="I18" s="999" t="e">
        <f t="shared" si="2"/>
        <v>#DIV/0!</v>
      </c>
    </row>
    <row r="19" spans="1:20" ht="28.5" hidden="1" x14ac:dyDescent="0.2">
      <c r="A19" s="420"/>
      <c r="B19" s="645"/>
      <c r="C19" s="645"/>
      <c r="D19" s="858" t="s">
        <v>1133</v>
      </c>
      <c r="E19" s="1077" t="s">
        <v>1134</v>
      </c>
      <c r="F19" s="1105"/>
      <c r="G19" s="1106"/>
      <c r="H19" s="1106"/>
      <c r="I19" s="999" t="e">
        <f t="shared" si="2"/>
        <v>#DIV/0!</v>
      </c>
    </row>
    <row r="20" spans="1:20" ht="14.25" x14ac:dyDescent="0.2">
      <c r="A20" s="420"/>
      <c r="B20" s="645"/>
      <c r="C20" s="645"/>
      <c r="D20" s="514" t="s">
        <v>1131</v>
      </c>
      <c r="E20" s="439" t="s">
        <v>1995</v>
      </c>
      <c r="F20" s="677"/>
      <c r="G20" s="677">
        <v>2379</v>
      </c>
      <c r="H20" s="677">
        <v>2379</v>
      </c>
      <c r="I20" s="673">
        <f t="shared" si="0"/>
        <v>100</v>
      </c>
    </row>
    <row r="21" spans="1:20" ht="15" x14ac:dyDescent="0.25">
      <c r="A21" s="420">
        <v>1000</v>
      </c>
      <c r="B21" s="645">
        <v>3141</v>
      </c>
      <c r="C21" s="645">
        <v>5336</v>
      </c>
      <c r="D21" s="523"/>
      <c r="E21" s="612" t="s">
        <v>1085</v>
      </c>
      <c r="F21" s="678"/>
      <c r="G21" s="687">
        <f>G22+G23</f>
        <v>510</v>
      </c>
      <c r="H21" s="687">
        <f>H22+H23</f>
        <v>510</v>
      </c>
      <c r="I21" s="681">
        <f t="shared" si="0"/>
        <v>100</v>
      </c>
    </row>
    <row r="22" spans="1:20" ht="15" x14ac:dyDescent="0.25">
      <c r="A22" s="420"/>
      <c r="B22" s="645"/>
      <c r="C22" s="645"/>
      <c r="D22" s="514" t="s">
        <v>1130</v>
      </c>
      <c r="E22" s="438" t="s">
        <v>533</v>
      </c>
      <c r="F22" s="678"/>
      <c r="G22" s="677">
        <v>242</v>
      </c>
      <c r="H22" s="677">
        <v>242</v>
      </c>
      <c r="I22" s="673">
        <f t="shared" ref="I22" si="3">(H22/G22)*100</f>
        <v>100</v>
      </c>
    </row>
    <row r="23" spans="1:20" ht="15" x14ac:dyDescent="0.25">
      <c r="A23" s="420"/>
      <c r="B23" s="645"/>
      <c r="C23" s="645"/>
      <c r="D23" s="514" t="s">
        <v>1131</v>
      </c>
      <c r="E23" s="439" t="s">
        <v>1995</v>
      </c>
      <c r="F23" s="678"/>
      <c r="G23" s="677">
        <v>268</v>
      </c>
      <c r="H23" s="677">
        <v>268</v>
      </c>
      <c r="I23" s="673">
        <f t="shared" si="0"/>
        <v>100</v>
      </c>
    </row>
    <row r="24" spans="1:20" ht="15" x14ac:dyDescent="0.25">
      <c r="A24" s="420">
        <v>1000</v>
      </c>
      <c r="B24" s="645">
        <v>3143</v>
      </c>
      <c r="C24" s="645">
        <v>5336</v>
      </c>
      <c r="D24" s="697"/>
      <c r="E24" s="612" t="s">
        <v>1085</v>
      </c>
      <c r="F24" s="678"/>
      <c r="G24" s="678">
        <f>G25</f>
        <v>338</v>
      </c>
      <c r="H24" s="678">
        <f>H25</f>
        <v>338</v>
      </c>
      <c r="I24" s="679">
        <f t="shared" si="0"/>
        <v>100</v>
      </c>
    </row>
    <row r="25" spans="1:20" ht="15.75" thickBot="1" x14ac:dyDescent="0.3">
      <c r="A25" s="420"/>
      <c r="B25" s="645"/>
      <c r="C25" s="645"/>
      <c r="D25" s="514" t="s">
        <v>1131</v>
      </c>
      <c r="E25" s="439" t="s">
        <v>1995</v>
      </c>
      <c r="F25" s="678"/>
      <c r="G25" s="677">
        <v>338</v>
      </c>
      <c r="H25" s="677">
        <v>338</v>
      </c>
      <c r="I25" s="673">
        <f t="shared" si="0"/>
        <v>100</v>
      </c>
    </row>
    <row r="26" spans="1:20" ht="17.25" thickTop="1" thickBot="1" x14ac:dyDescent="0.3">
      <c r="A26" s="3180" t="s">
        <v>704</v>
      </c>
      <c r="B26" s="3181"/>
      <c r="C26" s="3181"/>
      <c r="D26" s="3181"/>
      <c r="E26" s="3181"/>
      <c r="F26" s="700">
        <v>0</v>
      </c>
      <c r="G26" s="700">
        <f>G12+G16+G21+G24+G15</f>
        <v>5359</v>
      </c>
      <c r="H26" s="700">
        <f>H12+H16+H21+H24+H15</f>
        <v>5359</v>
      </c>
      <c r="I26" s="701">
        <f t="shared" si="0"/>
        <v>100</v>
      </c>
      <c r="R26" s="374">
        <f>F26</f>
        <v>0</v>
      </c>
      <c r="S26" s="374">
        <f>G26</f>
        <v>5359</v>
      </c>
      <c r="T26" s="374">
        <f>H26</f>
        <v>5359</v>
      </c>
    </row>
    <row r="27" spans="1:20" ht="18.75" thickTop="1" x14ac:dyDescent="0.25">
      <c r="A27" s="33"/>
      <c r="B27" s="33"/>
      <c r="C27" s="28"/>
      <c r="D27" s="63"/>
      <c r="E27" s="10"/>
      <c r="F27" s="303"/>
      <c r="G27" s="303"/>
      <c r="H27" s="179"/>
      <c r="I27" s="211"/>
      <c r="J27" s="17"/>
    </row>
    <row r="28" spans="1:20" ht="18" x14ac:dyDescent="0.25">
      <c r="A28" s="33"/>
      <c r="B28" s="33"/>
      <c r="C28" s="28"/>
      <c r="D28" s="63"/>
      <c r="E28" s="10"/>
      <c r="F28" s="303"/>
      <c r="G28" s="303"/>
      <c r="H28" s="179"/>
      <c r="I28" s="211"/>
      <c r="J28" s="17"/>
    </row>
    <row r="29" spans="1:20" ht="13.5" thickBot="1" x14ac:dyDescent="0.25">
      <c r="A29" s="421" t="s">
        <v>618</v>
      </c>
      <c r="B29" s="580"/>
      <c r="C29" s="580"/>
      <c r="D29" s="661"/>
      <c r="E29" s="581"/>
      <c r="H29" s="570"/>
      <c r="I29" s="1041" t="s">
        <v>122</v>
      </c>
    </row>
    <row r="30" spans="1:20" s="106" customFormat="1" ht="14.25" customHeight="1" thickTop="1" thickBot="1" x14ac:dyDescent="0.25">
      <c r="A30" s="582" t="s">
        <v>412</v>
      </c>
      <c r="B30" s="650" t="s">
        <v>123</v>
      </c>
      <c r="C30" s="583" t="s">
        <v>124</v>
      </c>
      <c r="D30" s="585" t="s">
        <v>474</v>
      </c>
      <c r="E30" s="585" t="s">
        <v>125</v>
      </c>
      <c r="F30" s="585" t="s">
        <v>416</v>
      </c>
      <c r="G30" s="585" t="s">
        <v>417</v>
      </c>
      <c r="H30" s="585" t="s">
        <v>589</v>
      </c>
      <c r="I30" s="663" t="s">
        <v>590</v>
      </c>
    </row>
    <row r="31" spans="1:20" s="375" customFormat="1" ht="13.5" thickTop="1" thickBot="1" x14ac:dyDescent="0.25">
      <c r="A31" s="521">
        <v>1</v>
      </c>
      <c r="B31" s="522">
        <v>2</v>
      </c>
      <c r="C31" s="522">
        <v>3</v>
      </c>
      <c r="D31" s="522">
        <v>4</v>
      </c>
      <c r="E31" s="522">
        <v>5</v>
      </c>
      <c r="F31" s="508">
        <v>6</v>
      </c>
      <c r="G31" s="508">
        <v>7</v>
      </c>
      <c r="H31" s="509">
        <v>8</v>
      </c>
      <c r="I31" s="587" t="s">
        <v>510</v>
      </c>
    </row>
    <row r="32" spans="1:20" ht="20.25" hidden="1" customHeight="1" thickTop="1" x14ac:dyDescent="0.25">
      <c r="A32" s="1042">
        <v>1001</v>
      </c>
      <c r="B32" s="651">
        <v>3112</v>
      </c>
      <c r="C32" s="651">
        <v>5331</v>
      </c>
      <c r="D32" s="682"/>
      <c r="E32" s="698" t="s">
        <v>624</v>
      </c>
      <c r="F32" s="699"/>
      <c r="G32" s="699">
        <f>G33+G34</f>
        <v>0</v>
      </c>
      <c r="H32" s="699">
        <f>H33+H34</f>
        <v>0</v>
      </c>
      <c r="I32" s="671" t="e">
        <f t="shared" ref="I32:I41" si="4">(H32/G32)*100</f>
        <v>#DIV/0!</v>
      </c>
    </row>
    <row r="33" spans="1:20" ht="14.25" hidden="1" x14ac:dyDescent="0.2">
      <c r="A33" s="420"/>
      <c r="B33" s="613"/>
      <c r="C33" s="613"/>
      <c r="D33" s="630" t="s">
        <v>1135</v>
      </c>
      <c r="E33" s="1065" t="s">
        <v>534</v>
      </c>
      <c r="F33" s="672"/>
      <c r="G33" s="672"/>
      <c r="H33" s="672"/>
      <c r="I33" s="668" t="e">
        <f t="shared" si="4"/>
        <v>#DIV/0!</v>
      </c>
    </row>
    <row r="34" spans="1:20" ht="14.25" hidden="1" x14ac:dyDescent="0.2">
      <c r="A34" s="420"/>
      <c r="B34" s="613"/>
      <c r="C34" s="613"/>
      <c r="D34" s="514" t="s">
        <v>1136</v>
      </c>
      <c r="E34" s="439" t="s">
        <v>51</v>
      </c>
      <c r="F34" s="672"/>
      <c r="G34" s="672"/>
      <c r="H34" s="672"/>
      <c r="I34" s="668" t="e">
        <f t="shared" si="4"/>
        <v>#DIV/0!</v>
      </c>
    </row>
    <row r="35" spans="1:20" ht="15.75" thickTop="1" x14ac:dyDescent="0.25">
      <c r="A35" s="420">
        <v>1001</v>
      </c>
      <c r="B35" s="645">
        <v>3112</v>
      </c>
      <c r="C35" s="645">
        <v>5336</v>
      </c>
      <c r="D35" s="514"/>
      <c r="E35" s="612" t="s">
        <v>1085</v>
      </c>
      <c r="F35" s="687"/>
      <c r="G35" s="687">
        <f>G36+G38+G37</f>
        <v>2777</v>
      </c>
      <c r="H35" s="687">
        <f>H36+H38+H37</f>
        <v>2777</v>
      </c>
      <c r="I35" s="692">
        <f t="shared" si="4"/>
        <v>100</v>
      </c>
    </row>
    <row r="36" spans="1:20" ht="15" x14ac:dyDescent="0.2">
      <c r="A36" s="420"/>
      <c r="B36" s="645"/>
      <c r="C36" s="645"/>
      <c r="D36" s="858" t="s">
        <v>1132</v>
      </c>
      <c r="E36" s="1484" t="s">
        <v>1084</v>
      </c>
      <c r="F36" s="1105"/>
      <c r="G36" s="1106">
        <v>66</v>
      </c>
      <c r="H36" s="1106">
        <v>66</v>
      </c>
      <c r="I36" s="999">
        <f t="shared" ref="I36:I37" si="5">(H36/G36)*100</f>
        <v>100</v>
      </c>
    </row>
    <row r="37" spans="1:20" ht="28.5" hidden="1" x14ac:dyDescent="0.2">
      <c r="A37" s="420"/>
      <c r="B37" s="645"/>
      <c r="C37" s="645"/>
      <c r="D37" s="858" t="s">
        <v>1133</v>
      </c>
      <c r="E37" s="1769" t="s">
        <v>1134</v>
      </c>
      <c r="F37" s="1105"/>
      <c r="G37" s="1106"/>
      <c r="H37" s="1106"/>
      <c r="I37" s="999" t="e">
        <f t="shared" si="5"/>
        <v>#DIV/0!</v>
      </c>
    </row>
    <row r="38" spans="1:20" ht="14.25" x14ac:dyDescent="0.2">
      <c r="A38" s="420"/>
      <c r="B38" s="645"/>
      <c r="C38" s="645"/>
      <c r="D38" s="514" t="s">
        <v>1131</v>
      </c>
      <c r="E38" s="439" t="s">
        <v>1995</v>
      </c>
      <c r="F38" s="677"/>
      <c r="G38" s="677">
        <v>2711</v>
      </c>
      <c r="H38" s="677">
        <v>2711</v>
      </c>
      <c r="I38" s="668">
        <f t="shared" si="4"/>
        <v>100</v>
      </c>
    </row>
    <row r="39" spans="1:20" ht="15" x14ac:dyDescent="0.25">
      <c r="A39" s="420">
        <v>1001</v>
      </c>
      <c r="B39" s="645">
        <v>3141</v>
      </c>
      <c r="C39" s="645">
        <v>5336</v>
      </c>
      <c r="D39" s="643"/>
      <c r="E39" s="612" t="s">
        <v>1085</v>
      </c>
      <c r="F39" s="678"/>
      <c r="G39" s="678">
        <f>G40</f>
        <v>48</v>
      </c>
      <c r="H39" s="678">
        <f>H40</f>
        <v>48</v>
      </c>
      <c r="I39" s="679">
        <f t="shared" si="4"/>
        <v>100</v>
      </c>
    </row>
    <row r="40" spans="1:20" ht="15" thickBot="1" x14ac:dyDescent="0.25">
      <c r="A40" s="420"/>
      <c r="B40" s="645"/>
      <c r="C40" s="645"/>
      <c r="D40" s="514" t="s">
        <v>1131</v>
      </c>
      <c r="E40" s="439" t="s">
        <v>1995</v>
      </c>
      <c r="F40" s="677"/>
      <c r="G40" s="677">
        <v>48</v>
      </c>
      <c r="H40" s="677">
        <v>48</v>
      </c>
      <c r="I40" s="673">
        <f t="shared" si="4"/>
        <v>100</v>
      </c>
    </row>
    <row r="41" spans="1:20" ht="17.25" thickTop="1" thickBot="1" x14ac:dyDescent="0.3">
      <c r="A41" s="3180" t="s">
        <v>704</v>
      </c>
      <c r="B41" s="3181"/>
      <c r="C41" s="3181"/>
      <c r="D41" s="3181"/>
      <c r="E41" s="3181"/>
      <c r="F41" s="700">
        <f>SUM(F32)</f>
        <v>0</v>
      </c>
      <c r="G41" s="700">
        <f>G32+G35+G39</f>
        <v>2825</v>
      </c>
      <c r="H41" s="700">
        <f>H32+H35+H39</f>
        <v>2825</v>
      </c>
      <c r="I41" s="701">
        <f t="shared" si="4"/>
        <v>100</v>
      </c>
      <c r="R41" s="374">
        <f>F41</f>
        <v>0</v>
      </c>
      <c r="S41" s="374">
        <f>G41</f>
        <v>2825</v>
      </c>
      <c r="T41" s="374">
        <f>H41</f>
        <v>2825</v>
      </c>
    </row>
    <row r="42" spans="1:20" ht="13.5" thickTop="1" x14ac:dyDescent="0.2"/>
    <row r="44" spans="1:20" ht="13.5" thickBot="1" x14ac:dyDescent="0.25">
      <c r="A44" s="421" t="s">
        <v>494</v>
      </c>
      <c r="I44" s="1041" t="s">
        <v>122</v>
      </c>
    </row>
    <row r="45" spans="1:20" s="106" customFormat="1" thickTop="1" thickBot="1" x14ac:dyDescent="0.25">
      <c r="A45" s="582" t="s">
        <v>412</v>
      </c>
      <c r="B45" s="650" t="s">
        <v>123</v>
      </c>
      <c r="C45" s="583" t="s">
        <v>124</v>
      </c>
      <c r="D45" s="585" t="s">
        <v>474</v>
      </c>
      <c r="E45" s="585" t="s">
        <v>125</v>
      </c>
      <c r="F45" s="585" t="s">
        <v>416</v>
      </c>
      <c r="G45" s="585" t="s">
        <v>417</v>
      </c>
      <c r="H45" s="585" t="s">
        <v>589</v>
      </c>
      <c r="I45" s="663" t="s">
        <v>590</v>
      </c>
    </row>
    <row r="46" spans="1:20" s="375" customFormat="1" ht="13.5" thickTop="1" thickBot="1" x14ac:dyDescent="0.25">
      <c r="A46" s="521">
        <v>1</v>
      </c>
      <c r="B46" s="522">
        <v>2</v>
      </c>
      <c r="C46" s="522">
        <v>3</v>
      </c>
      <c r="D46" s="522">
        <v>4</v>
      </c>
      <c r="E46" s="522">
        <v>5</v>
      </c>
      <c r="F46" s="508">
        <v>6</v>
      </c>
      <c r="G46" s="508">
        <v>7</v>
      </c>
      <c r="H46" s="509">
        <v>8</v>
      </c>
      <c r="I46" s="587" t="s">
        <v>510</v>
      </c>
    </row>
    <row r="47" spans="1:20" ht="15.75" thickTop="1" x14ac:dyDescent="0.25">
      <c r="A47" s="420">
        <v>1010</v>
      </c>
      <c r="B47" s="613">
        <v>3112</v>
      </c>
      <c r="C47" s="613">
        <v>5336</v>
      </c>
      <c r="D47" s="514"/>
      <c r="E47" s="612" t="s">
        <v>1085</v>
      </c>
      <c r="F47" s="1480"/>
      <c r="G47" s="690">
        <f>G48+G50+G49</f>
        <v>1559</v>
      </c>
      <c r="H47" s="690">
        <f>H48+H50+H49</f>
        <v>1559</v>
      </c>
      <c r="I47" s="692">
        <f t="shared" ref="I47:I55" si="6">(H47/G47)*100</f>
        <v>100</v>
      </c>
    </row>
    <row r="48" spans="1:20" ht="15" hidden="1" x14ac:dyDescent="0.2">
      <c r="A48" s="420"/>
      <c r="B48" s="613"/>
      <c r="C48" s="613"/>
      <c r="D48" s="858" t="s">
        <v>1132</v>
      </c>
      <c r="E48" s="1484" t="s">
        <v>1084</v>
      </c>
      <c r="F48" s="1105"/>
      <c r="G48" s="1106"/>
      <c r="H48" s="1106"/>
      <c r="I48" s="999" t="e">
        <f t="shared" ref="I48:I49" si="7">(H48/G48)*100</f>
        <v>#DIV/0!</v>
      </c>
    </row>
    <row r="49" spans="1:20" ht="28.5" hidden="1" x14ac:dyDescent="0.2">
      <c r="A49" s="420"/>
      <c r="B49" s="613"/>
      <c r="C49" s="613"/>
      <c r="D49" s="858" t="s">
        <v>1133</v>
      </c>
      <c r="E49" s="1769" t="s">
        <v>1134</v>
      </c>
      <c r="F49" s="1105"/>
      <c r="G49" s="1106"/>
      <c r="H49" s="1106"/>
      <c r="I49" s="999" t="e">
        <f t="shared" si="7"/>
        <v>#DIV/0!</v>
      </c>
    </row>
    <row r="50" spans="1:20" ht="14.25" x14ac:dyDescent="0.2">
      <c r="A50" s="420"/>
      <c r="B50" s="613"/>
      <c r="C50" s="613"/>
      <c r="D50" s="514" t="s">
        <v>1131</v>
      </c>
      <c r="E50" s="439" t="s">
        <v>1995</v>
      </c>
      <c r="F50" s="672"/>
      <c r="G50" s="672">
        <v>1559</v>
      </c>
      <c r="H50" s="672">
        <v>1559</v>
      </c>
      <c r="I50" s="668">
        <f t="shared" si="6"/>
        <v>100</v>
      </c>
    </row>
    <row r="51" spans="1:20" ht="15" hidden="1" x14ac:dyDescent="0.25">
      <c r="A51" s="420">
        <v>1010</v>
      </c>
      <c r="B51" s="645">
        <v>3114</v>
      </c>
      <c r="C51" s="1044">
        <v>5331</v>
      </c>
      <c r="D51" s="685"/>
      <c r="E51" s="612" t="s">
        <v>624</v>
      </c>
      <c r="F51" s="678">
        <f>SUM(F52:F52)</f>
        <v>0</v>
      </c>
      <c r="G51" s="678">
        <f>SUM(G52:G52)</f>
        <v>0</v>
      </c>
      <c r="H51" s="678">
        <f>SUM(H52:H52)</f>
        <v>0</v>
      </c>
      <c r="I51" s="679" t="e">
        <f t="shared" si="6"/>
        <v>#DIV/0!</v>
      </c>
    </row>
    <row r="52" spans="1:20" ht="14.25" hidden="1" x14ac:dyDescent="0.2">
      <c r="A52" s="420"/>
      <c r="B52" s="613"/>
      <c r="C52" s="1043"/>
      <c r="D52" s="514" t="s">
        <v>1136</v>
      </c>
      <c r="E52" s="439" t="s">
        <v>51</v>
      </c>
      <c r="F52" s="672"/>
      <c r="G52" s="672"/>
      <c r="H52" s="672"/>
      <c r="I52" s="668" t="e">
        <f t="shared" si="6"/>
        <v>#DIV/0!</v>
      </c>
    </row>
    <row r="53" spans="1:20" ht="15" x14ac:dyDescent="0.25">
      <c r="A53" s="420">
        <v>1010</v>
      </c>
      <c r="B53" s="645">
        <v>3114</v>
      </c>
      <c r="C53" s="645">
        <v>5336</v>
      </c>
      <c r="D53" s="523"/>
      <c r="E53" s="612" t="s">
        <v>1085</v>
      </c>
      <c r="F53" s="687"/>
      <c r="G53" s="687">
        <f>G54</f>
        <v>1395</v>
      </c>
      <c r="H53" s="687">
        <f>H54</f>
        <v>1395</v>
      </c>
      <c r="I53" s="679">
        <f t="shared" si="6"/>
        <v>100</v>
      </c>
    </row>
    <row r="54" spans="1:20" ht="15.75" customHeight="1" thickBot="1" x14ac:dyDescent="0.3">
      <c r="A54" s="420"/>
      <c r="B54" s="645"/>
      <c r="C54" s="645"/>
      <c r="D54" s="514" t="s">
        <v>1131</v>
      </c>
      <c r="E54" s="439" t="s">
        <v>1995</v>
      </c>
      <c r="F54" s="687"/>
      <c r="G54" s="680">
        <v>1395</v>
      </c>
      <c r="H54" s="680">
        <v>1395</v>
      </c>
      <c r="I54" s="668">
        <f t="shared" si="6"/>
        <v>100</v>
      </c>
    </row>
    <row r="55" spans="1:20" ht="15.75" customHeight="1" thickTop="1" thickBot="1" x14ac:dyDescent="0.3">
      <c r="A55" s="3180" t="s">
        <v>704</v>
      </c>
      <c r="B55" s="3181"/>
      <c r="C55" s="3181"/>
      <c r="D55" s="3181"/>
      <c r="E55" s="3181"/>
      <c r="F55" s="669">
        <f>F51+F53+F47</f>
        <v>0</v>
      </c>
      <c r="G55" s="669">
        <f t="shared" ref="G55:H55" si="8">G51+G53+G47</f>
        <v>2954</v>
      </c>
      <c r="H55" s="669">
        <f t="shared" si="8"/>
        <v>2954</v>
      </c>
      <c r="I55" s="670">
        <f t="shared" si="6"/>
        <v>100</v>
      </c>
      <c r="R55" s="374">
        <f>F55</f>
        <v>0</v>
      </c>
      <c r="S55" s="374">
        <f>G55</f>
        <v>2954</v>
      </c>
      <c r="T55" s="374">
        <f>H55</f>
        <v>2954</v>
      </c>
    </row>
    <row r="56" spans="1:20" ht="15.75" customHeight="1" thickTop="1" x14ac:dyDescent="0.25">
      <c r="A56" s="361"/>
      <c r="B56" s="361"/>
      <c r="C56" s="361"/>
      <c r="D56" s="361"/>
      <c r="E56" s="361"/>
      <c r="F56" s="178"/>
      <c r="G56" s="178"/>
      <c r="H56" s="178"/>
      <c r="I56" s="207"/>
      <c r="R56" s="374"/>
      <c r="S56" s="374"/>
      <c r="T56" s="374"/>
    </row>
    <row r="57" spans="1:20" ht="15.75" customHeight="1" x14ac:dyDescent="0.25">
      <c r="A57" s="361"/>
      <c r="B57" s="361"/>
      <c r="C57" s="361"/>
      <c r="D57" s="361"/>
      <c r="E57" s="361"/>
      <c r="F57" s="178"/>
      <c r="G57" s="178"/>
      <c r="H57" s="178"/>
      <c r="I57" s="207"/>
      <c r="R57" s="374"/>
      <c r="S57" s="374"/>
      <c r="T57" s="374"/>
    </row>
    <row r="58" spans="1:20" ht="13.5" thickBot="1" x14ac:dyDescent="0.25">
      <c r="A58" s="421" t="s">
        <v>535</v>
      </c>
      <c r="I58" s="1041" t="s">
        <v>122</v>
      </c>
    </row>
    <row r="59" spans="1:20" s="106" customFormat="1" thickTop="1" thickBot="1" x14ac:dyDescent="0.25">
      <c r="A59" s="582" t="s">
        <v>412</v>
      </c>
      <c r="B59" s="650" t="s">
        <v>123</v>
      </c>
      <c r="C59" s="583" t="s">
        <v>124</v>
      </c>
      <c r="D59" s="585" t="s">
        <v>474</v>
      </c>
      <c r="E59" s="585" t="s">
        <v>125</v>
      </c>
      <c r="F59" s="585" t="s">
        <v>416</v>
      </c>
      <c r="G59" s="585" t="s">
        <v>417</v>
      </c>
      <c r="H59" s="585" t="s">
        <v>589</v>
      </c>
      <c r="I59" s="663" t="s">
        <v>590</v>
      </c>
    </row>
    <row r="60" spans="1:20" s="375" customFormat="1" ht="13.5" thickTop="1" thickBot="1" x14ac:dyDescent="0.25">
      <c r="A60" s="521">
        <v>1</v>
      </c>
      <c r="B60" s="522">
        <v>2</v>
      </c>
      <c r="C60" s="522">
        <v>3</v>
      </c>
      <c r="D60" s="522">
        <v>4</v>
      </c>
      <c r="E60" s="522">
        <v>5</v>
      </c>
      <c r="F60" s="508">
        <v>6</v>
      </c>
      <c r="G60" s="508">
        <v>7</v>
      </c>
      <c r="H60" s="509">
        <v>8</v>
      </c>
      <c r="I60" s="587" t="s">
        <v>510</v>
      </c>
    </row>
    <row r="61" spans="1:20" s="375" customFormat="1" ht="15.75" thickTop="1" x14ac:dyDescent="0.25">
      <c r="A61" s="1048">
        <v>1012</v>
      </c>
      <c r="B61" s="1481">
        <v>3111</v>
      </c>
      <c r="C61" s="1481">
        <v>5336</v>
      </c>
      <c r="D61" s="523"/>
      <c r="E61" s="612" t="s">
        <v>1085</v>
      </c>
      <c r="F61" s="1003"/>
      <c r="G61" s="934">
        <f>G62</f>
        <v>1070</v>
      </c>
      <c r="H61" s="934">
        <f>H62</f>
        <v>1070</v>
      </c>
      <c r="I61" s="666">
        <f t="shared" ref="I61:I78" si="9">(H61/G61)*100</f>
        <v>100</v>
      </c>
    </row>
    <row r="62" spans="1:20" s="375" customFormat="1" ht="14.25" x14ac:dyDescent="0.2">
      <c r="A62" s="704"/>
      <c r="B62" s="705"/>
      <c r="C62" s="705"/>
      <c r="D62" s="523" t="s">
        <v>1131</v>
      </c>
      <c r="E62" s="706" t="s">
        <v>1995</v>
      </c>
      <c r="F62" s="1066"/>
      <c r="G62" s="1054">
        <v>1070</v>
      </c>
      <c r="H62" s="1054">
        <v>1070</v>
      </c>
      <c r="I62" s="668">
        <f t="shared" si="9"/>
        <v>100</v>
      </c>
    </row>
    <row r="63" spans="1:20" s="375" customFormat="1" ht="15" x14ac:dyDescent="0.25">
      <c r="A63" s="1048">
        <v>1012</v>
      </c>
      <c r="B63" s="2581">
        <v>3112</v>
      </c>
      <c r="C63" s="1481">
        <v>5336</v>
      </c>
      <c r="D63" s="523"/>
      <c r="E63" s="612" t="s">
        <v>1085</v>
      </c>
      <c r="F63" s="1066"/>
      <c r="G63" s="934">
        <f>G64</f>
        <v>4039</v>
      </c>
      <c r="H63" s="934">
        <f>H64</f>
        <v>4039</v>
      </c>
      <c r="I63" s="666">
        <f t="shared" si="9"/>
        <v>100</v>
      </c>
    </row>
    <row r="64" spans="1:20" s="375" customFormat="1" ht="14.25" x14ac:dyDescent="0.2">
      <c r="A64" s="704"/>
      <c r="B64" s="705"/>
      <c r="C64" s="705"/>
      <c r="D64" s="523" t="s">
        <v>1131</v>
      </c>
      <c r="E64" s="706" t="s">
        <v>1995</v>
      </c>
      <c r="F64" s="1066"/>
      <c r="G64" s="1054">
        <v>4039</v>
      </c>
      <c r="H64" s="1054">
        <v>4039</v>
      </c>
      <c r="I64" s="668">
        <f t="shared" si="9"/>
        <v>100</v>
      </c>
    </row>
    <row r="65" spans="1:47" ht="15" x14ac:dyDescent="0.25">
      <c r="A65" s="1048">
        <v>1012</v>
      </c>
      <c r="B65" s="2901">
        <v>3114</v>
      </c>
      <c r="C65" s="1481">
        <v>5336</v>
      </c>
      <c r="D65" s="523"/>
      <c r="E65" s="612" t="s">
        <v>1085</v>
      </c>
      <c r="F65" s="687"/>
      <c r="G65" s="687">
        <f>G67+G66</f>
        <v>18014</v>
      </c>
      <c r="H65" s="687">
        <f>H67+H66</f>
        <v>18014</v>
      </c>
      <c r="I65" s="679">
        <f t="shared" si="9"/>
        <v>100</v>
      </c>
    </row>
    <row r="66" spans="1:47" ht="15" x14ac:dyDescent="0.2">
      <c r="A66" s="1048"/>
      <c r="B66" s="2901"/>
      <c r="C66" s="1481"/>
      <c r="D66" s="858" t="s">
        <v>1132</v>
      </c>
      <c r="E66" s="1769" t="s">
        <v>1084</v>
      </c>
      <c r="F66" s="1105"/>
      <c r="G66" s="1106">
        <v>940</v>
      </c>
      <c r="H66" s="1106">
        <v>940</v>
      </c>
      <c r="I66" s="999">
        <f t="shared" ref="I66" si="10">(H66/G66)*100</f>
        <v>100</v>
      </c>
    </row>
    <row r="67" spans="1:47" s="1695" customFormat="1" ht="15" x14ac:dyDescent="0.25">
      <c r="A67" s="1048"/>
      <c r="B67" s="2901"/>
      <c r="C67" s="1481"/>
      <c r="D67" s="523" t="s">
        <v>1131</v>
      </c>
      <c r="E67" s="706" t="s">
        <v>1995</v>
      </c>
      <c r="F67" s="687"/>
      <c r="G67" s="680">
        <v>17074</v>
      </c>
      <c r="H67" s="680">
        <v>17074</v>
      </c>
      <c r="I67" s="668">
        <f t="shared" si="9"/>
        <v>100</v>
      </c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1047"/>
      <c r="AF67" s="1047"/>
      <c r="AG67" s="1047"/>
      <c r="AH67" s="1047"/>
      <c r="AI67" s="1047"/>
      <c r="AJ67" s="1047"/>
      <c r="AK67" s="1047"/>
      <c r="AL67" s="1047"/>
      <c r="AM67" s="1047"/>
      <c r="AN67" s="1047"/>
      <c r="AO67" s="1047"/>
      <c r="AP67" s="1047"/>
      <c r="AQ67" s="1047"/>
      <c r="AR67" s="1047"/>
      <c r="AS67" s="1047"/>
      <c r="AT67" s="1047"/>
      <c r="AU67" s="1047"/>
    </row>
    <row r="68" spans="1:47" ht="15" x14ac:dyDescent="0.25">
      <c r="A68" s="1048">
        <v>1012</v>
      </c>
      <c r="B68" s="2581">
        <v>3141</v>
      </c>
      <c r="C68" s="2898">
        <v>5336</v>
      </c>
      <c r="D68" s="514"/>
      <c r="E68" s="612" t="s">
        <v>1085</v>
      </c>
      <c r="F68" s="690"/>
      <c r="G68" s="690">
        <f>G69</f>
        <v>1367</v>
      </c>
      <c r="H68" s="690">
        <f>H69</f>
        <v>1367</v>
      </c>
      <c r="I68" s="692">
        <f t="shared" si="9"/>
        <v>100</v>
      </c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1047"/>
      <c r="AF68" s="1047"/>
      <c r="AG68" s="1047"/>
      <c r="AH68" s="1047"/>
      <c r="AI68" s="1047"/>
      <c r="AJ68" s="1047"/>
      <c r="AK68" s="1047"/>
      <c r="AL68" s="1047"/>
      <c r="AM68" s="1047"/>
      <c r="AN68" s="1047"/>
      <c r="AO68" s="1047"/>
      <c r="AP68" s="1047"/>
      <c r="AQ68" s="1047"/>
      <c r="AR68" s="1047"/>
      <c r="AS68" s="1047"/>
      <c r="AT68" s="1047"/>
      <c r="AU68" s="1047"/>
    </row>
    <row r="69" spans="1:47" ht="14.25" x14ac:dyDescent="0.2">
      <c r="A69" s="1048"/>
      <c r="B69" s="2901"/>
      <c r="C69" s="1481"/>
      <c r="D69" s="523" t="s">
        <v>1131</v>
      </c>
      <c r="E69" s="706" t="s">
        <v>1995</v>
      </c>
      <c r="F69" s="677"/>
      <c r="G69" s="677">
        <v>1367</v>
      </c>
      <c r="H69" s="677">
        <v>1367</v>
      </c>
      <c r="I69" s="673">
        <f t="shared" si="9"/>
        <v>100</v>
      </c>
    </row>
    <row r="70" spans="1:47" ht="15.75" customHeight="1" x14ac:dyDescent="0.25">
      <c r="A70" s="1048">
        <v>1012</v>
      </c>
      <c r="B70" s="2901">
        <v>3143</v>
      </c>
      <c r="C70" s="1481">
        <v>5336</v>
      </c>
      <c r="D70" s="685"/>
      <c r="E70" s="612" t="s">
        <v>1085</v>
      </c>
      <c r="F70" s="678"/>
      <c r="G70" s="678">
        <f>G71</f>
        <v>841</v>
      </c>
      <c r="H70" s="678">
        <f>H71</f>
        <v>841</v>
      </c>
      <c r="I70" s="679">
        <f t="shared" si="9"/>
        <v>100</v>
      </c>
    </row>
    <row r="71" spans="1:47" ht="15.75" customHeight="1" x14ac:dyDescent="0.2">
      <c r="A71" s="1048"/>
      <c r="B71" s="2901"/>
      <c r="C71" s="1481"/>
      <c r="D71" s="523" t="s">
        <v>1131</v>
      </c>
      <c r="E71" s="706" t="s">
        <v>1995</v>
      </c>
      <c r="F71" s="677"/>
      <c r="G71" s="677">
        <v>841</v>
      </c>
      <c r="H71" s="677">
        <v>841</v>
      </c>
      <c r="I71" s="673">
        <f t="shared" si="9"/>
        <v>100</v>
      </c>
    </row>
    <row r="72" spans="1:47" ht="15.75" customHeight="1" x14ac:dyDescent="0.25">
      <c r="A72" s="1048">
        <v>1012</v>
      </c>
      <c r="B72" s="2581">
        <v>3145</v>
      </c>
      <c r="C72" s="2899">
        <v>5336</v>
      </c>
      <c r="D72" s="514"/>
      <c r="E72" s="612" t="s">
        <v>1085</v>
      </c>
      <c r="F72" s="1482"/>
      <c r="G72" s="690">
        <f>G73</f>
        <v>3337</v>
      </c>
      <c r="H72" s="690">
        <f>H73</f>
        <v>3337</v>
      </c>
      <c r="I72" s="681">
        <f t="shared" si="9"/>
        <v>100</v>
      </c>
    </row>
    <row r="73" spans="1:47" ht="15.75" customHeight="1" x14ac:dyDescent="0.2">
      <c r="A73" s="1048"/>
      <c r="B73" s="2581"/>
      <c r="C73" s="2898"/>
      <c r="D73" s="523" t="s">
        <v>1131</v>
      </c>
      <c r="E73" s="706" t="s">
        <v>1995</v>
      </c>
      <c r="F73" s="667"/>
      <c r="G73" s="672">
        <v>3337</v>
      </c>
      <c r="H73" s="672">
        <v>3337</v>
      </c>
      <c r="I73" s="673">
        <f t="shared" si="9"/>
        <v>100</v>
      </c>
    </row>
    <row r="74" spans="1:47" ht="15.75" customHeight="1" x14ac:dyDescent="0.25">
      <c r="A74" s="1048">
        <v>1012</v>
      </c>
      <c r="B74" s="2581">
        <v>3146</v>
      </c>
      <c r="C74" s="2900">
        <v>5336</v>
      </c>
      <c r="D74" s="514"/>
      <c r="E74" s="612" t="s">
        <v>1085</v>
      </c>
      <c r="F74" s="1482"/>
      <c r="G74" s="690">
        <f>G75+G77+G76</f>
        <v>8475</v>
      </c>
      <c r="H74" s="690">
        <f>H75+H77+H76</f>
        <v>8475</v>
      </c>
      <c r="I74" s="681">
        <f t="shared" si="9"/>
        <v>100</v>
      </c>
    </row>
    <row r="75" spans="1:47" ht="15.75" customHeight="1" x14ac:dyDescent="0.25">
      <c r="A75" s="1048"/>
      <c r="B75" s="2581"/>
      <c r="C75" s="2900"/>
      <c r="D75" s="514" t="s">
        <v>1140</v>
      </c>
      <c r="E75" s="706" t="s">
        <v>1031</v>
      </c>
      <c r="F75" s="1482"/>
      <c r="G75" s="672">
        <v>15</v>
      </c>
      <c r="H75" s="672">
        <v>15</v>
      </c>
      <c r="I75" s="673">
        <f t="shared" si="9"/>
        <v>100</v>
      </c>
    </row>
    <row r="76" spans="1:47" ht="15.75" customHeight="1" x14ac:dyDescent="0.25">
      <c r="A76" s="1048"/>
      <c r="B76" s="2581"/>
      <c r="C76" s="2900"/>
      <c r="D76" s="514" t="s">
        <v>1429</v>
      </c>
      <c r="E76" s="706" t="s">
        <v>1859</v>
      </c>
      <c r="F76" s="1482"/>
      <c r="G76" s="672">
        <v>467</v>
      </c>
      <c r="H76" s="672">
        <v>467</v>
      </c>
      <c r="I76" s="673">
        <f t="shared" si="9"/>
        <v>100</v>
      </c>
    </row>
    <row r="77" spans="1:47" ht="18" customHeight="1" thickBot="1" x14ac:dyDescent="0.3">
      <c r="A77" s="1048"/>
      <c r="B77" s="2581"/>
      <c r="C77" s="2900"/>
      <c r="D77" s="634" t="s">
        <v>1131</v>
      </c>
      <c r="E77" s="1046" t="s">
        <v>1995</v>
      </c>
      <c r="F77" s="707"/>
      <c r="G77" s="708">
        <v>7993</v>
      </c>
      <c r="H77" s="708">
        <v>7993</v>
      </c>
      <c r="I77" s="709">
        <f t="shared" si="9"/>
        <v>100</v>
      </c>
    </row>
    <row r="78" spans="1:47" ht="16.5" thickTop="1" thickBot="1" x14ac:dyDescent="0.3">
      <c r="A78" s="3180" t="s">
        <v>704</v>
      </c>
      <c r="B78" s="3181"/>
      <c r="C78" s="3181"/>
      <c r="D78" s="3191"/>
      <c r="E78" s="3191"/>
      <c r="F78" s="710">
        <f>F61+F65+F68+F72+F74+F70+F63</f>
        <v>0</v>
      </c>
      <c r="G78" s="710">
        <f>G61+G65+G68+G72+G74+G70+G63</f>
        <v>37143</v>
      </c>
      <c r="H78" s="710">
        <f>H61+H65+H68+H72+H74+H70+H63</f>
        <v>37143</v>
      </c>
      <c r="I78" s="695">
        <f t="shared" si="9"/>
        <v>100</v>
      </c>
      <c r="R78" s="374">
        <f>F78</f>
        <v>0</v>
      </c>
      <c r="S78" s="374">
        <f>G78</f>
        <v>37143</v>
      </c>
      <c r="T78" s="374">
        <f>H78</f>
        <v>37143</v>
      </c>
    </row>
    <row r="79" spans="1:47" ht="18" customHeight="1" thickTop="1" x14ac:dyDescent="0.25">
      <c r="A79" s="361"/>
      <c r="B79" s="361"/>
      <c r="C79" s="361"/>
      <c r="D79" s="361"/>
      <c r="E79" s="361"/>
      <c r="F79" s="178"/>
      <c r="G79" s="178"/>
      <c r="H79" s="178"/>
      <c r="I79" s="207"/>
      <c r="R79" s="374"/>
      <c r="S79" s="374"/>
      <c r="T79" s="374"/>
    </row>
    <row r="80" spans="1:47" ht="18" customHeight="1" x14ac:dyDescent="0.25">
      <c r="A80" s="361"/>
      <c r="B80" s="361"/>
      <c r="C80" s="361"/>
      <c r="D80" s="361"/>
      <c r="E80" s="361"/>
      <c r="F80" s="178"/>
      <c r="G80" s="178"/>
      <c r="H80" s="178"/>
      <c r="I80" s="207"/>
      <c r="R80" s="374"/>
      <c r="S80" s="374"/>
      <c r="T80" s="374"/>
    </row>
    <row r="81" spans="1:20" ht="13.5" thickBot="1" x14ac:dyDescent="0.25">
      <c r="A81" s="421" t="s">
        <v>495</v>
      </c>
      <c r="I81" s="1041" t="s">
        <v>122</v>
      </c>
    </row>
    <row r="82" spans="1:20" s="106" customFormat="1" ht="20.25" customHeight="1" thickTop="1" thickBot="1" x14ac:dyDescent="0.25">
      <c r="A82" s="582" t="s">
        <v>412</v>
      </c>
      <c r="B82" s="650" t="s">
        <v>123</v>
      </c>
      <c r="C82" s="583" t="s">
        <v>124</v>
      </c>
      <c r="D82" s="585" t="s">
        <v>474</v>
      </c>
      <c r="E82" s="585" t="s">
        <v>125</v>
      </c>
      <c r="F82" s="585" t="s">
        <v>416</v>
      </c>
      <c r="G82" s="585" t="s">
        <v>417</v>
      </c>
      <c r="H82" s="585" t="s">
        <v>589</v>
      </c>
      <c r="I82" s="663" t="s">
        <v>590</v>
      </c>
    </row>
    <row r="83" spans="1:20" s="375" customFormat="1" ht="13.5" thickTop="1" thickBot="1" x14ac:dyDescent="0.25">
      <c r="A83" s="521">
        <v>1</v>
      </c>
      <c r="B83" s="522">
        <v>2</v>
      </c>
      <c r="C83" s="522">
        <v>3</v>
      </c>
      <c r="D83" s="522">
        <v>4</v>
      </c>
      <c r="E83" s="522">
        <v>5</v>
      </c>
      <c r="F83" s="508">
        <v>6</v>
      </c>
      <c r="G83" s="508">
        <v>7</v>
      </c>
      <c r="H83" s="509">
        <v>8</v>
      </c>
      <c r="I83" s="587" t="s">
        <v>510</v>
      </c>
    </row>
    <row r="84" spans="1:20" ht="17.25" customHeight="1" thickTop="1" x14ac:dyDescent="0.25">
      <c r="A84" s="1048">
        <v>1014</v>
      </c>
      <c r="B84" s="2901">
        <v>3114</v>
      </c>
      <c r="C84" s="2901">
        <v>5336</v>
      </c>
      <c r="D84" s="2903"/>
      <c r="E84" s="612" t="s">
        <v>1085</v>
      </c>
      <c r="F84" s="687"/>
      <c r="G84" s="997">
        <f>G85+G86</f>
        <v>15938</v>
      </c>
      <c r="H84" s="997">
        <f>H85+H86</f>
        <v>15938</v>
      </c>
      <c r="I84" s="1110">
        <f t="shared" ref="I84:I95" si="11">(H84/G84)*100</f>
        <v>100</v>
      </c>
    </row>
    <row r="85" spans="1:20" ht="15" x14ac:dyDescent="0.25">
      <c r="A85" s="1048"/>
      <c r="B85" s="2901"/>
      <c r="C85" s="2901"/>
      <c r="D85" s="2904" t="s">
        <v>1132</v>
      </c>
      <c r="E85" s="1484" t="s">
        <v>1084</v>
      </c>
      <c r="F85" s="687"/>
      <c r="G85" s="680">
        <v>527</v>
      </c>
      <c r="H85" s="715">
        <v>527</v>
      </c>
      <c r="I85" s="668">
        <f t="shared" ref="I85" si="12">(H85/G85)*100</f>
        <v>100</v>
      </c>
    </row>
    <row r="86" spans="1:20" ht="14.25" x14ac:dyDescent="0.2">
      <c r="A86" s="1048"/>
      <c r="B86" s="2901"/>
      <c r="C86" s="2901"/>
      <c r="D86" s="2905" t="s">
        <v>1131</v>
      </c>
      <c r="E86" s="439" t="s">
        <v>1994</v>
      </c>
      <c r="F86" s="677"/>
      <c r="G86" s="995">
        <v>15411</v>
      </c>
      <c r="H86" s="995">
        <v>15411</v>
      </c>
      <c r="I86" s="668">
        <f t="shared" si="11"/>
        <v>100</v>
      </c>
    </row>
    <row r="87" spans="1:20" ht="15.75" customHeight="1" x14ac:dyDescent="0.25">
      <c r="A87" s="1048">
        <v>1014</v>
      </c>
      <c r="B87" s="2901">
        <v>3124</v>
      </c>
      <c r="C87" s="2901">
        <v>5336</v>
      </c>
      <c r="D87" s="2903"/>
      <c r="E87" s="612" t="s">
        <v>1085</v>
      </c>
      <c r="F87" s="687"/>
      <c r="G87" s="997">
        <f>G88</f>
        <v>2512</v>
      </c>
      <c r="H87" s="997">
        <f>H88</f>
        <v>2512</v>
      </c>
      <c r="I87" s="998">
        <f t="shared" si="11"/>
        <v>100</v>
      </c>
    </row>
    <row r="88" spans="1:20" ht="14.25" x14ac:dyDescent="0.2">
      <c r="A88" s="1048"/>
      <c r="B88" s="2901"/>
      <c r="C88" s="2901"/>
      <c r="D88" s="2905" t="s">
        <v>1131</v>
      </c>
      <c r="E88" s="439" t="s">
        <v>1995</v>
      </c>
      <c r="F88" s="677"/>
      <c r="G88" s="995">
        <v>2512</v>
      </c>
      <c r="H88" s="995">
        <v>2512</v>
      </c>
      <c r="I88" s="999">
        <f t="shared" si="11"/>
        <v>100</v>
      </c>
    </row>
    <row r="89" spans="1:20" ht="15.75" customHeight="1" x14ac:dyDescent="0.25">
      <c r="A89" s="1048">
        <v>1014</v>
      </c>
      <c r="B89" s="2901">
        <v>3141</v>
      </c>
      <c r="C89" s="2901">
        <v>5336</v>
      </c>
      <c r="D89" s="2903"/>
      <c r="E89" s="612" t="s">
        <v>1085</v>
      </c>
      <c r="F89" s="687"/>
      <c r="G89" s="997">
        <f>G90</f>
        <v>113</v>
      </c>
      <c r="H89" s="997">
        <f>H90</f>
        <v>113</v>
      </c>
      <c r="I89" s="998">
        <f t="shared" si="11"/>
        <v>100</v>
      </c>
    </row>
    <row r="90" spans="1:20" ht="14.25" x14ac:dyDescent="0.2">
      <c r="A90" s="1048"/>
      <c r="B90" s="2901"/>
      <c r="C90" s="2901"/>
      <c r="D90" s="2905" t="s">
        <v>1131</v>
      </c>
      <c r="E90" s="439" t="s">
        <v>1995</v>
      </c>
      <c r="F90" s="677"/>
      <c r="G90" s="995">
        <v>113</v>
      </c>
      <c r="H90" s="995">
        <v>113</v>
      </c>
      <c r="I90" s="673">
        <f t="shared" si="11"/>
        <v>100</v>
      </c>
    </row>
    <row r="91" spans="1:20" ht="15.75" customHeight="1" x14ac:dyDescent="0.25">
      <c r="A91" s="1048">
        <v>1014</v>
      </c>
      <c r="B91" s="2901">
        <v>3143</v>
      </c>
      <c r="C91" s="1481">
        <v>5336</v>
      </c>
      <c r="D91" s="2903"/>
      <c r="E91" s="612" t="s">
        <v>1085</v>
      </c>
      <c r="F91" s="687"/>
      <c r="G91" s="687">
        <f>G92</f>
        <v>707</v>
      </c>
      <c r="H91" s="687">
        <f>H92</f>
        <v>707</v>
      </c>
      <c r="I91" s="681">
        <f t="shared" si="11"/>
        <v>100</v>
      </c>
    </row>
    <row r="92" spans="1:20" ht="15.75" customHeight="1" x14ac:dyDescent="0.2">
      <c r="A92" s="1048"/>
      <c r="B92" s="2901"/>
      <c r="C92" s="1481"/>
      <c r="D92" s="2903" t="s">
        <v>1131</v>
      </c>
      <c r="E92" s="706" t="s">
        <v>1995</v>
      </c>
      <c r="F92" s="677"/>
      <c r="G92" s="677">
        <v>707</v>
      </c>
      <c r="H92" s="677">
        <v>707</v>
      </c>
      <c r="I92" s="673">
        <f t="shared" si="11"/>
        <v>100</v>
      </c>
    </row>
    <row r="93" spans="1:20" ht="15" x14ac:dyDescent="0.25">
      <c r="A93" s="1048">
        <v>1014</v>
      </c>
      <c r="B93" s="2901">
        <v>3145</v>
      </c>
      <c r="C93" s="1481">
        <v>5336</v>
      </c>
      <c r="D93" s="2905"/>
      <c r="E93" s="612" t="s">
        <v>1085</v>
      </c>
      <c r="F93" s="687"/>
      <c r="G93" s="687">
        <f>G94</f>
        <v>1561</v>
      </c>
      <c r="H93" s="687">
        <f>H94</f>
        <v>1561</v>
      </c>
      <c r="I93" s="681">
        <f t="shared" si="11"/>
        <v>100</v>
      </c>
    </row>
    <row r="94" spans="1:20" ht="15" thickBot="1" x14ac:dyDescent="0.25">
      <c r="A94" s="1048"/>
      <c r="B94" s="2901"/>
      <c r="C94" s="1481"/>
      <c r="D94" s="2905" t="s">
        <v>1131</v>
      </c>
      <c r="E94" s="439" t="s">
        <v>1995</v>
      </c>
      <c r="F94" s="677"/>
      <c r="G94" s="677">
        <v>1561</v>
      </c>
      <c r="H94" s="677">
        <v>1561</v>
      </c>
      <c r="I94" s="673">
        <f t="shared" si="11"/>
        <v>100</v>
      </c>
    </row>
    <row r="95" spans="1:20" ht="16.5" thickTop="1" thickBot="1" x14ac:dyDescent="0.3">
      <c r="A95" s="3180" t="s">
        <v>704</v>
      </c>
      <c r="B95" s="3181"/>
      <c r="C95" s="3181"/>
      <c r="D95" s="3181"/>
      <c r="E95" s="3181"/>
      <c r="F95" s="669">
        <f>F84+F87+F89+F91+F93</f>
        <v>0</v>
      </c>
      <c r="G95" s="669">
        <f>G84+G87+G89+G91+G93</f>
        <v>20831</v>
      </c>
      <c r="H95" s="669">
        <f>H84+H87+H89+H91+H93</f>
        <v>20831</v>
      </c>
      <c r="I95" s="670">
        <f t="shared" si="11"/>
        <v>100</v>
      </c>
      <c r="R95" s="374">
        <f>F95</f>
        <v>0</v>
      </c>
      <c r="S95" s="374">
        <f>G95</f>
        <v>20831</v>
      </c>
      <c r="T95" s="374">
        <f>H95</f>
        <v>20831</v>
      </c>
    </row>
    <row r="96" spans="1:20" ht="13.5" thickTop="1" x14ac:dyDescent="0.2"/>
    <row r="98" spans="1:9" ht="14.25" customHeight="1" thickBot="1" x14ac:dyDescent="0.25">
      <c r="A98" s="421" t="s">
        <v>1144</v>
      </c>
      <c r="I98" s="1041" t="s">
        <v>122</v>
      </c>
    </row>
    <row r="99" spans="1:9" s="106" customFormat="1" thickTop="1" thickBot="1" x14ac:dyDescent="0.25">
      <c r="A99" s="582" t="s">
        <v>412</v>
      </c>
      <c r="B99" s="650" t="s">
        <v>123</v>
      </c>
      <c r="C99" s="583" t="s">
        <v>124</v>
      </c>
      <c r="D99" s="585" t="s">
        <v>474</v>
      </c>
      <c r="E99" s="585" t="s">
        <v>125</v>
      </c>
      <c r="F99" s="585" t="s">
        <v>416</v>
      </c>
      <c r="G99" s="585" t="s">
        <v>417</v>
      </c>
      <c r="H99" s="585" t="s">
        <v>589</v>
      </c>
      <c r="I99" s="663" t="s">
        <v>590</v>
      </c>
    </row>
    <row r="100" spans="1:9" s="375" customFormat="1" ht="13.5" thickTop="1" thickBot="1" x14ac:dyDescent="0.25">
      <c r="A100" s="521">
        <v>1</v>
      </c>
      <c r="B100" s="522">
        <v>2</v>
      </c>
      <c r="C100" s="522">
        <v>3</v>
      </c>
      <c r="D100" s="522">
        <v>4</v>
      </c>
      <c r="E100" s="522">
        <v>5</v>
      </c>
      <c r="F100" s="508">
        <v>6</v>
      </c>
      <c r="G100" s="508">
        <v>7</v>
      </c>
      <c r="H100" s="509">
        <v>8</v>
      </c>
      <c r="I100" s="587" t="s">
        <v>510</v>
      </c>
    </row>
    <row r="101" spans="1:9" s="375" customFormat="1" ht="15.75" thickTop="1" x14ac:dyDescent="0.25">
      <c r="A101" s="1048">
        <v>1015</v>
      </c>
      <c r="B101" s="2581">
        <v>3112</v>
      </c>
      <c r="C101" s="2581">
        <v>5336</v>
      </c>
      <c r="D101" s="915"/>
      <c r="E101" s="612" t="s">
        <v>1085</v>
      </c>
      <c r="F101" s="916"/>
      <c r="G101" s="403">
        <f>G102</f>
        <v>1437</v>
      </c>
      <c r="H101" s="403">
        <f>H102</f>
        <v>1437</v>
      </c>
      <c r="I101" s="666">
        <f t="shared" ref="I101:I112" si="13">(H101/G101)*100</f>
        <v>100</v>
      </c>
    </row>
    <row r="102" spans="1:9" s="375" customFormat="1" ht="14.25" x14ac:dyDescent="0.2">
      <c r="A102" s="704"/>
      <c r="B102" s="1005"/>
      <c r="C102" s="1005"/>
      <c r="D102" s="2908" t="s">
        <v>1131</v>
      </c>
      <c r="E102" s="439" t="s">
        <v>1995</v>
      </c>
      <c r="F102" s="1776"/>
      <c r="G102" s="1038">
        <v>1437</v>
      </c>
      <c r="H102" s="1075">
        <v>1437</v>
      </c>
      <c r="I102" s="668">
        <f t="shared" si="13"/>
        <v>100</v>
      </c>
    </row>
    <row r="103" spans="1:9" s="375" customFormat="1" ht="15" x14ac:dyDescent="0.25">
      <c r="A103" s="1048">
        <v>1015</v>
      </c>
      <c r="B103" s="2901">
        <v>3114</v>
      </c>
      <c r="C103" s="2901">
        <v>5336</v>
      </c>
      <c r="D103" s="2905"/>
      <c r="E103" s="612" t="s">
        <v>1085</v>
      </c>
      <c r="F103" s="1776"/>
      <c r="G103" s="403">
        <f>G104</f>
        <v>10447</v>
      </c>
      <c r="H103" s="403">
        <f>H104</f>
        <v>10447</v>
      </c>
      <c r="I103" s="666">
        <f t="shared" si="13"/>
        <v>100</v>
      </c>
    </row>
    <row r="104" spans="1:9" s="375" customFormat="1" ht="14.25" x14ac:dyDescent="0.2">
      <c r="A104" s="704"/>
      <c r="B104" s="1005"/>
      <c r="C104" s="1005"/>
      <c r="D104" s="2905" t="s">
        <v>1131</v>
      </c>
      <c r="E104" s="439" t="s">
        <v>1995</v>
      </c>
      <c r="F104" s="1776"/>
      <c r="G104" s="1038">
        <v>10447</v>
      </c>
      <c r="H104" s="1075">
        <v>10447</v>
      </c>
      <c r="I104" s="668">
        <f t="shared" si="13"/>
        <v>100</v>
      </c>
    </row>
    <row r="105" spans="1:9" s="375" customFormat="1" ht="15" x14ac:dyDescent="0.25">
      <c r="A105" s="1048">
        <v>1015</v>
      </c>
      <c r="B105" s="2581">
        <v>3124</v>
      </c>
      <c r="C105" s="2581">
        <v>5336</v>
      </c>
      <c r="D105" s="2904"/>
      <c r="E105" s="612" t="s">
        <v>1085</v>
      </c>
      <c r="F105" s="403"/>
      <c r="G105" s="403">
        <f>G108+G107+G106</f>
        <v>17505</v>
      </c>
      <c r="H105" s="403">
        <f>H108+H107+H106</f>
        <v>17505</v>
      </c>
      <c r="I105" s="692">
        <f t="shared" si="13"/>
        <v>100</v>
      </c>
    </row>
    <row r="106" spans="1:9" s="375" customFormat="1" ht="28.5" x14ac:dyDescent="0.2">
      <c r="A106" s="1048"/>
      <c r="B106" s="2581"/>
      <c r="C106" s="2581"/>
      <c r="D106" s="2902" t="s">
        <v>1145</v>
      </c>
      <c r="E106" s="2786" t="s">
        <v>1860</v>
      </c>
      <c r="F106" s="403"/>
      <c r="G106" s="2906">
        <v>134</v>
      </c>
      <c r="H106" s="2907">
        <v>134</v>
      </c>
      <c r="I106" s="996">
        <f t="shared" si="13"/>
        <v>100</v>
      </c>
    </row>
    <row r="107" spans="1:9" s="375" customFormat="1" ht="15" x14ac:dyDescent="0.25">
      <c r="A107" s="1048"/>
      <c r="B107" s="2581"/>
      <c r="C107" s="2581"/>
      <c r="D107" s="2904" t="s">
        <v>1132</v>
      </c>
      <c r="E107" s="1484" t="s">
        <v>1084</v>
      </c>
      <c r="F107" s="687"/>
      <c r="G107" s="680">
        <v>864</v>
      </c>
      <c r="H107" s="715">
        <v>864</v>
      </c>
      <c r="I107" s="668">
        <f t="shared" ref="I107" si="14">(H107/G107)*100</f>
        <v>100</v>
      </c>
    </row>
    <row r="108" spans="1:9" s="375" customFormat="1" ht="14.25" x14ac:dyDescent="0.2">
      <c r="A108" s="1048"/>
      <c r="B108" s="2581"/>
      <c r="C108" s="2581"/>
      <c r="D108" s="2905" t="s">
        <v>1131</v>
      </c>
      <c r="E108" s="439" t="s">
        <v>1995</v>
      </c>
      <c r="F108" s="1038"/>
      <c r="G108" s="1038">
        <v>16507</v>
      </c>
      <c r="H108" s="1038">
        <v>16507</v>
      </c>
      <c r="I108" s="668">
        <f t="shared" si="13"/>
        <v>100</v>
      </c>
    </row>
    <row r="109" spans="1:9" s="375" customFormat="1" ht="15" x14ac:dyDescent="0.25">
      <c r="A109" s="1048">
        <v>1015</v>
      </c>
      <c r="B109" s="2581">
        <v>3127</v>
      </c>
      <c r="C109" s="2581">
        <v>5336</v>
      </c>
      <c r="D109" s="2905"/>
      <c r="E109" s="612" t="s">
        <v>1085</v>
      </c>
      <c r="F109" s="1054"/>
      <c r="G109" s="934">
        <f>G110</f>
        <v>50</v>
      </c>
      <c r="H109" s="934">
        <f>H110</f>
        <v>50</v>
      </c>
      <c r="I109" s="692">
        <f t="shared" si="13"/>
        <v>100</v>
      </c>
    </row>
    <row r="110" spans="1:9" s="375" customFormat="1" ht="14.25" x14ac:dyDescent="0.2">
      <c r="A110" s="1048"/>
      <c r="B110" s="2581"/>
      <c r="C110" s="2581"/>
      <c r="D110" s="2905" t="s">
        <v>1142</v>
      </c>
      <c r="E110" s="439" t="s">
        <v>1033</v>
      </c>
      <c r="F110" s="1054"/>
      <c r="G110" s="1054">
        <v>50</v>
      </c>
      <c r="H110" s="1054">
        <v>50</v>
      </c>
      <c r="I110" s="668">
        <f t="shared" si="13"/>
        <v>100</v>
      </c>
    </row>
    <row r="111" spans="1:9" s="375" customFormat="1" ht="15" x14ac:dyDescent="0.25">
      <c r="A111" s="1048">
        <v>1015</v>
      </c>
      <c r="B111" s="2581">
        <v>3141</v>
      </c>
      <c r="C111" s="2581">
        <v>5336</v>
      </c>
      <c r="D111" s="2905"/>
      <c r="E111" s="612" t="s">
        <v>1085</v>
      </c>
      <c r="F111" s="1054"/>
      <c r="G111" s="934">
        <f>G112</f>
        <v>479</v>
      </c>
      <c r="H111" s="934">
        <f>H112</f>
        <v>479</v>
      </c>
      <c r="I111" s="692">
        <f t="shared" si="13"/>
        <v>100</v>
      </c>
    </row>
    <row r="112" spans="1:9" s="375" customFormat="1" ht="14.25" x14ac:dyDescent="0.2">
      <c r="A112" s="1048"/>
      <c r="B112" s="2581"/>
      <c r="C112" s="2581"/>
      <c r="D112" s="2905" t="s">
        <v>1131</v>
      </c>
      <c r="E112" s="439" t="s">
        <v>1995</v>
      </c>
      <c r="F112" s="1054"/>
      <c r="G112" s="1054">
        <v>479</v>
      </c>
      <c r="H112" s="1054">
        <v>479</v>
      </c>
      <c r="I112" s="668">
        <f t="shared" si="13"/>
        <v>100</v>
      </c>
    </row>
    <row r="113" spans="1:20" ht="15" x14ac:dyDescent="0.25">
      <c r="A113" s="1048">
        <v>1015</v>
      </c>
      <c r="B113" s="2581">
        <v>3143</v>
      </c>
      <c r="C113" s="2909">
        <v>5336</v>
      </c>
      <c r="D113" s="2905"/>
      <c r="E113" s="612" t="s">
        <v>1085</v>
      </c>
      <c r="F113" s="687"/>
      <c r="G113" s="687">
        <f>G114</f>
        <v>648</v>
      </c>
      <c r="H113" s="687">
        <f>H114</f>
        <v>648</v>
      </c>
      <c r="I113" s="692">
        <f t="shared" ref="I113:I123" si="15">(H113/G113)*100</f>
        <v>100</v>
      </c>
    </row>
    <row r="114" spans="1:20" ht="18" customHeight="1" x14ac:dyDescent="0.2">
      <c r="A114" s="1048"/>
      <c r="B114" s="2581"/>
      <c r="C114" s="2909"/>
      <c r="D114" s="2905" t="s">
        <v>1131</v>
      </c>
      <c r="E114" s="439" t="s">
        <v>1995</v>
      </c>
      <c r="F114" s="677"/>
      <c r="G114" s="677">
        <v>648</v>
      </c>
      <c r="H114" s="677">
        <v>648</v>
      </c>
      <c r="I114" s="668">
        <f t="shared" si="15"/>
        <v>100</v>
      </c>
    </row>
    <row r="115" spans="1:20" ht="15" x14ac:dyDescent="0.25">
      <c r="A115" s="1048">
        <v>1015</v>
      </c>
      <c r="B115" s="2581">
        <v>3145</v>
      </c>
      <c r="C115" s="2909">
        <v>5336</v>
      </c>
      <c r="D115" s="2910"/>
      <c r="E115" s="656" t="s">
        <v>1085</v>
      </c>
      <c r="F115" s="687"/>
      <c r="G115" s="687">
        <f>G116</f>
        <v>3336</v>
      </c>
      <c r="H115" s="687">
        <f>H116</f>
        <v>3336</v>
      </c>
      <c r="I115" s="692">
        <f t="shared" si="15"/>
        <v>100</v>
      </c>
    </row>
    <row r="116" spans="1:20" ht="14.25" x14ac:dyDescent="0.2">
      <c r="A116" s="1048"/>
      <c r="B116" s="2581"/>
      <c r="C116" s="2909"/>
      <c r="D116" s="2905" t="s">
        <v>1131</v>
      </c>
      <c r="E116" s="439" t="s">
        <v>1995</v>
      </c>
      <c r="F116" s="677"/>
      <c r="G116" s="677">
        <v>3336</v>
      </c>
      <c r="H116" s="677">
        <v>3336</v>
      </c>
      <c r="I116" s="668">
        <f t="shared" si="15"/>
        <v>100</v>
      </c>
    </row>
    <row r="117" spans="1:20" ht="15" x14ac:dyDescent="0.25">
      <c r="A117" s="1048">
        <v>1015</v>
      </c>
      <c r="B117" s="2581">
        <v>3146</v>
      </c>
      <c r="C117" s="2909">
        <v>5336</v>
      </c>
      <c r="D117" s="2905"/>
      <c r="E117" s="612" t="s">
        <v>1085</v>
      </c>
      <c r="F117" s="687"/>
      <c r="G117" s="687">
        <f>G118+G120+G119</f>
        <v>715</v>
      </c>
      <c r="H117" s="687">
        <f>H118+H120+H119</f>
        <v>715</v>
      </c>
      <c r="I117" s="692">
        <f t="shared" si="15"/>
        <v>100</v>
      </c>
    </row>
    <row r="118" spans="1:20" ht="14.25" x14ac:dyDescent="0.2">
      <c r="A118" s="1048"/>
      <c r="B118" s="2581"/>
      <c r="C118" s="2909"/>
      <c r="D118" s="2905" t="s">
        <v>1140</v>
      </c>
      <c r="E118" s="439" t="s">
        <v>1031</v>
      </c>
      <c r="F118" s="677"/>
      <c r="G118" s="677">
        <v>16</v>
      </c>
      <c r="H118" s="677">
        <v>16</v>
      </c>
      <c r="I118" s="668">
        <f t="shared" si="15"/>
        <v>100</v>
      </c>
    </row>
    <row r="119" spans="1:20" ht="14.25" x14ac:dyDescent="0.2">
      <c r="A119" s="1048"/>
      <c r="B119" s="2581"/>
      <c r="C119" s="2909"/>
      <c r="D119" s="2905" t="s">
        <v>1429</v>
      </c>
      <c r="E119" s="439" t="s">
        <v>1859</v>
      </c>
      <c r="F119" s="677"/>
      <c r="G119" s="677">
        <v>41</v>
      </c>
      <c r="H119" s="677">
        <v>41</v>
      </c>
      <c r="I119" s="668">
        <f t="shared" si="15"/>
        <v>100</v>
      </c>
    </row>
    <row r="120" spans="1:20" ht="14.25" x14ac:dyDescent="0.2">
      <c r="A120" s="1048"/>
      <c r="B120" s="2581"/>
      <c r="C120" s="2909"/>
      <c r="D120" s="2905" t="s">
        <v>1131</v>
      </c>
      <c r="E120" s="439" t="s">
        <v>1995</v>
      </c>
      <c r="F120" s="677"/>
      <c r="G120" s="677">
        <v>658</v>
      </c>
      <c r="H120" s="677">
        <v>658</v>
      </c>
      <c r="I120" s="668">
        <f t="shared" si="15"/>
        <v>100</v>
      </c>
    </row>
    <row r="121" spans="1:20" ht="15" x14ac:dyDescent="0.25">
      <c r="A121" s="1048">
        <v>1015</v>
      </c>
      <c r="B121" s="2581">
        <v>3293</v>
      </c>
      <c r="C121" s="2909">
        <v>5336</v>
      </c>
      <c r="D121" s="2905"/>
      <c r="E121" s="612" t="s">
        <v>1085</v>
      </c>
      <c r="F121" s="677"/>
      <c r="G121" s="687">
        <f>G122</f>
        <v>10</v>
      </c>
      <c r="H121" s="687">
        <f>H122</f>
        <v>10</v>
      </c>
      <c r="I121" s="692">
        <f t="shared" si="15"/>
        <v>100</v>
      </c>
    </row>
    <row r="122" spans="1:20" ht="15" thickBot="1" x14ac:dyDescent="0.25">
      <c r="A122" s="1048"/>
      <c r="B122" s="2581"/>
      <c r="C122" s="2909"/>
      <c r="D122" s="2905" t="s">
        <v>1143</v>
      </c>
      <c r="E122" s="439" t="s">
        <v>972</v>
      </c>
      <c r="F122" s="677"/>
      <c r="G122" s="677">
        <v>10</v>
      </c>
      <c r="H122" s="677">
        <v>10</v>
      </c>
      <c r="I122" s="668">
        <f t="shared" si="15"/>
        <v>100</v>
      </c>
    </row>
    <row r="123" spans="1:20" ht="16.5" customHeight="1" thickTop="1" thickBot="1" x14ac:dyDescent="0.3">
      <c r="A123" s="3180" t="s">
        <v>704</v>
      </c>
      <c r="B123" s="3181"/>
      <c r="C123" s="3181"/>
      <c r="D123" s="3181"/>
      <c r="E123" s="3181"/>
      <c r="F123" s="669">
        <f>F101+F103+F105+F111+F113+F115+F117+F121</f>
        <v>0</v>
      </c>
      <c r="G123" s="669">
        <f>G101+G103+G105+G111+G113+G115+G117+G121+G109</f>
        <v>34627</v>
      </c>
      <c r="H123" s="669">
        <f>H101+H103+H105+H111+H113+H115+H117+H121+H109</f>
        <v>34627</v>
      </c>
      <c r="I123" s="670">
        <f t="shared" si="15"/>
        <v>100</v>
      </c>
      <c r="R123" s="374">
        <f>F123</f>
        <v>0</v>
      </c>
      <c r="S123" s="374">
        <f>G123</f>
        <v>34627</v>
      </c>
      <c r="T123" s="374">
        <f>H123</f>
        <v>34627</v>
      </c>
    </row>
    <row r="124" spans="1:20" ht="16.5" customHeight="1" thickTop="1" x14ac:dyDescent="0.25">
      <c r="A124" s="361"/>
      <c r="B124" s="361"/>
      <c r="C124" s="361"/>
      <c r="D124" s="361"/>
      <c r="E124" s="361"/>
      <c r="F124" s="178"/>
      <c r="G124" s="178"/>
      <c r="H124" s="178"/>
      <c r="I124" s="207"/>
      <c r="R124" s="374"/>
      <c r="S124" s="374"/>
      <c r="T124" s="374"/>
    </row>
    <row r="125" spans="1:20" ht="16.5" customHeight="1" x14ac:dyDescent="0.25">
      <c r="A125" s="361"/>
      <c r="B125" s="361"/>
      <c r="C125" s="361"/>
      <c r="D125" s="361"/>
      <c r="E125" s="361"/>
      <c r="F125" s="178"/>
      <c r="G125" s="178"/>
      <c r="H125" s="178"/>
      <c r="I125" s="207"/>
      <c r="R125" s="374"/>
      <c r="S125" s="374"/>
      <c r="T125" s="374"/>
    </row>
    <row r="126" spans="1:20" ht="13.5" thickBot="1" x14ac:dyDescent="0.25">
      <c r="A126" s="421" t="s">
        <v>496</v>
      </c>
      <c r="I126" s="1041" t="s">
        <v>122</v>
      </c>
    </row>
    <row r="127" spans="1:20" s="106" customFormat="1" thickTop="1" thickBot="1" x14ac:dyDescent="0.25">
      <c r="A127" s="622" t="s">
        <v>412</v>
      </c>
      <c r="B127" s="624" t="s">
        <v>123</v>
      </c>
      <c r="C127" s="623" t="s">
        <v>124</v>
      </c>
      <c r="D127" s="625" t="s">
        <v>474</v>
      </c>
      <c r="E127" s="585" t="s">
        <v>125</v>
      </c>
      <c r="F127" s="585" t="s">
        <v>416</v>
      </c>
      <c r="G127" s="585" t="s">
        <v>417</v>
      </c>
      <c r="H127" s="625" t="s">
        <v>589</v>
      </c>
      <c r="I127" s="663" t="s">
        <v>590</v>
      </c>
    </row>
    <row r="128" spans="1:20" s="375" customFormat="1" ht="13.5" thickTop="1" thickBot="1" x14ac:dyDescent="0.25">
      <c r="A128" s="521">
        <v>1</v>
      </c>
      <c r="B128" s="522">
        <v>2</v>
      </c>
      <c r="C128" s="522">
        <v>3</v>
      </c>
      <c r="D128" s="522">
        <v>4</v>
      </c>
      <c r="E128" s="522">
        <v>5</v>
      </c>
      <c r="F128" s="508">
        <v>6</v>
      </c>
      <c r="G128" s="508">
        <v>7</v>
      </c>
      <c r="H128" s="509">
        <v>8</v>
      </c>
      <c r="I128" s="587" t="s">
        <v>510</v>
      </c>
    </row>
    <row r="129" spans="1:9" s="106" customFormat="1" ht="15.75" thickTop="1" x14ac:dyDescent="0.25">
      <c r="A129" s="1048">
        <v>1016</v>
      </c>
      <c r="B129" s="2901">
        <v>3112</v>
      </c>
      <c r="C129" s="2901">
        <v>5336</v>
      </c>
      <c r="D129" s="2911"/>
      <c r="E129" s="612" t="s">
        <v>1085</v>
      </c>
      <c r="F129" s="719"/>
      <c r="G129" s="719">
        <f>G130</f>
        <v>6234</v>
      </c>
      <c r="H129" s="719">
        <f>H130</f>
        <v>6234</v>
      </c>
      <c r="I129" s="692">
        <f t="shared" ref="I129:I146" si="16">(H129/G129)*100</f>
        <v>100</v>
      </c>
    </row>
    <row r="130" spans="1:9" s="106" customFormat="1" ht="14.25" x14ac:dyDescent="0.2">
      <c r="A130" s="711"/>
      <c r="B130" s="712"/>
      <c r="C130" s="713"/>
      <c r="D130" s="2905" t="s">
        <v>1131</v>
      </c>
      <c r="E130" s="439" t="s">
        <v>1995</v>
      </c>
      <c r="F130" s="714"/>
      <c r="G130" s="714">
        <v>6234</v>
      </c>
      <c r="H130" s="714">
        <v>6234</v>
      </c>
      <c r="I130" s="693">
        <f t="shared" si="16"/>
        <v>100</v>
      </c>
    </row>
    <row r="131" spans="1:9" ht="15" x14ac:dyDescent="0.25">
      <c r="A131" s="1048">
        <v>1016</v>
      </c>
      <c r="B131" s="2901">
        <v>3114</v>
      </c>
      <c r="C131" s="2901">
        <v>5336</v>
      </c>
      <c r="D131" s="2903"/>
      <c r="E131" s="612" t="s">
        <v>1085</v>
      </c>
      <c r="F131" s="687"/>
      <c r="G131" s="687">
        <f>G133+G132+G134</f>
        <v>11980</v>
      </c>
      <c r="H131" s="687">
        <f>H133+H132+H134</f>
        <v>11980</v>
      </c>
      <c r="I131" s="681">
        <f t="shared" si="16"/>
        <v>100</v>
      </c>
    </row>
    <row r="132" spans="1:9" ht="15" x14ac:dyDescent="0.2">
      <c r="A132" s="1048"/>
      <c r="B132" s="2901"/>
      <c r="C132" s="2901"/>
      <c r="D132" s="2904" t="s">
        <v>1142</v>
      </c>
      <c r="E132" s="439" t="s">
        <v>1033</v>
      </c>
      <c r="F132" s="719"/>
      <c r="G132" s="1019">
        <v>37</v>
      </c>
      <c r="H132" s="1019">
        <v>37</v>
      </c>
      <c r="I132" s="1107">
        <f t="shared" ref="I132" si="17">(H132/G132)*100</f>
        <v>100</v>
      </c>
    </row>
    <row r="133" spans="1:9" ht="15" x14ac:dyDescent="0.25">
      <c r="A133" s="1048"/>
      <c r="B133" s="2901"/>
      <c r="C133" s="2901"/>
      <c r="D133" s="2905" t="s">
        <v>1132</v>
      </c>
      <c r="E133" s="1484" t="s">
        <v>1084</v>
      </c>
      <c r="F133" s="687"/>
      <c r="G133" s="680">
        <v>747</v>
      </c>
      <c r="H133" s="680">
        <v>747</v>
      </c>
      <c r="I133" s="368">
        <f t="shared" si="16"/>
        <v>100</v>
      </c>
    </row>
    <row r="134" spans="1:9" ht="15" x14ac:dyDescent="0.25">
      <c r="A134" s="1048"/>
      <c r="B134" s="2901"/>
      <c r="C134" s="2901"/>
      <c r="D134" s="2903" t="s">
        <v>1131</v>
      </c>
      <c r="E134" s="439" t="s">
        <v>1995</v>
      </c>
      <c r="F134" s="687"/>
      <c r="G134" s="680">
        <v>11196</v>
      </c>
      <c r="H134" s="680">
        <v>11196</v>
      </c>
      <c r="I134" s="1111">
        <f t="shared" si="16"/>
        <v>100</v>
      </c>
    </row>
    <row r="135" spans="1:9" ht="15" x14ac:dyDescent="0.25">
      <c r="A135" s="1048">
        <v>1016</v>
      </c>
      <c r="B135" s="2901">
        <v>3124</v>
      </c>
      <c r="C135" s="2901">
        <v>5336</v>
      </c>
      <c r="D135" s="2911"/>
      <c r="E135" s="612" t="s">
        <v>1085</v>
      </c>
      <c r="F135" s="687"/>
      <c r="G135" s="687">
        <f>G137+G136</f>
        <v>12124</v>
      </c>
      <c r="H135" s="687">
        <f>H137+H136</f>
        <v>12124</v>
      </c>
      <c r="I135" s="681">
        <f t="shared" si="16"/>
        <v>100</v>
      </c>
    </row>
    <row r="136" spans="1:9" ht="28.5" x14ac:dyDescent="0.25">
      <c r="A136" s="1048"/>
      <c r="B136" s="2901"/>
      <c r="C136" s="2901"/>
      <c r="D136" s="2593" t="s">
        <v>1145</v>
      </c>
      <c r="E136" s="2786" t="s">
        <v>1860</v>
      </c>
      <c r="F136" s="687"/>
      <c r="G136" s="1106">
        <v>6</v>
      </c>
      <c r="H136" s="1106">
        <v>6</v>
      </c>
      <c r="I136" s="1111">
        <f t="shared" si="16"/>
        <v>100</v>
      </c>
    </row>
    <row r="137" spans="1:9" ht="14.25" x14ac:dyDescent="0.2">
      <c r="A137" s="1048"/>
      <c r="B137" s="2901"/>
      <c r="C137" s="1481"/>
      <c r="D137" s="2905" t="s">
        <v>1131</v>
      </c>
      <c r="E137" s="439" t="s">
        <v>1995</v>
      </c>
      <c r="F137" s="680"/>
      <c r="G137" s="680">
        <v>12118</v>
      </c>
      <c r="H137" s="680">
        <v>12118</v>
      </c>
      <c r="I137" s="368">
        <f t="shared" si="16"/>
        <v>100</v>
      </c>
    </row>
    <row r="138" spans="1:9" ht="15" x14ac:dyDescent="0.25">
      <c r="A138" s="1048">
        <v>1016</v>
      </c>
      <c r="B138" s="2901">
        <v>3124</v>
      </c>
      <c r="C138" s="1481">
        <v>5331</v>
      </c>
      <c r="D138" s="2905"/>
      <c r="E138" s="612" t="s">
        <v>624</v>
      </c>
      <c r="F138" s="680"/>
      <c r="G138" s="687">
        <f>G139</f>
        <v>21</v>
      </c>
      <c r="H138" s="687">
        <f>H139</f>
        <v>21</v>
      </c>
      <c r="I138" s="681">
        <f t="shared" si="16"/>
        <v>100</v>
      </c>
    </row>
    <row r="139" spans="1:9" ht="28.5" x14ac:dyDescent="0.2">
      <c r="A139" s="1048"/>
      <c r="B139" s="2901"/>
      <c r="C139" s="1481"/>
      <c r="D139" s="2902" t="s">
        <v>1430</v>
      </c>
      <c r="E139" s="2792" t="s">
        <v>1882</v>
      </c>
      <c r="F139" s="680"/>
      <c r="G139" s="1106">
        <v>21</v>
      </c>
      <c r="H139" s="1106">
        <v>21</v>
      </c>
      <c r="I139" s="1111">
        <f t="shared" si="16"/>
        <v>100</v>
      </c>
    </row>
    <row r="140" spans="1:9" ht="15" x14ac:dyDescent="0.25">
      <c r="A140" s="1048">
        <v>1016</v>
      </c>
      <c r="B140" s="2901">
        <v>3141</v>
      </c>
      <c r="C140" s="1481">
        <v>5336</v>
      </c>
      <c r="D140" s="2905"/>
      <c r="E140" s="612" t="s">
        <v>1085</v>
      </c>
      <c r="F140" s="687"/>
      <c r="G140" s="687">
        <f>G141</f>
        <v>160</v>
      </c>
      <c r="H140" s="687">
        <f>H141</f>
        <v>160</v>
      </c>
      <c r="I140" s="681">
        <f t="shared" si="16"/>
        <v>100</v>
      </c>
    </row>
    <row r="141" spans="1:9" ht="14.25" x14ac:dyDescent="0.2">
      <c r="A141" s="1048"/>
      <c r="B141" s="2901"/>
      <c r="C141" s="1481"/>
      <c r="D141" s="2905" t="s">
        <v>1131</v>
      </c>
      <c r="E141" s="439" t="s">
        <v>1995</v>
      </c>
      <c r="F141" s="680"/>
      <c r="G141" s="680">
        <v>160</v>
      </c>
      <c r="H141" s="680">
        <v>160</v>
      </c>
      <c r="I141" s="368">
        <f t="shared" si="16"/>
        <v>100</v>
      </c>
    </row>
    <row r="142" spans="1:9" ht="15" x14ac:dyDescent="0.25">
      <c r="A142" s="1048">
        <v>1016</v>
      </c>
      <c r="B142" s="2901">
        <v>3143</v>
      </c>
      <c r="C142" s="1481">
        <v>5336</v>
      </c>
      <c r="D142" s="2905"/>
      <c r="E142" s="612" t="s">
        <v>1085</v>
      </c>
      <c r="F142" s="690"/>
      <c r="G142" s="690">
        <f>G143</f>
        <v>931</v>
      </c>
      <c r="H142" s="690">
        <f>H143</f>
        <v>931</v>
      </c>
      <c r="I142" s="681">
        <f t="shared" si="16"/>
        <v>100</v>
      </c>
    </row>
    <row r="143" spans="1:9" s="1047" customFormat="1" ht="14.25" x14ac:dyDescent="0.2">
      <c r="A143" s="1048"/>
      <c r="B143" s="2581"/>
      <c r="C143" s="2898"/>
      <c r="D143" s="2905" t="s">
        <v>1131</v>
      </c>
      <c r="E143" s="439" t="s">
        <v>1995</v>
      </c>
      <c r="F143" s="352"/>
      <c r="G143" s="715">
        <v>931</v>
      </c>
      <c r="H143" s="352">
        <v>931</v>
      </c>
      <c r="I143" s="368">
        <f t="shared" si="16"/>
        <v>100</v>
      </c>
    </row>
    <row r="144" spans="1:9" s="1047" customFormat="1" ht="15" x14ac:dyDescent="0.25">
      <c r="A144" s="1048">
        <v>1016</v>
      </c>
      <c r="B144" s="2901">
        <v>3145</v>
      </c>
      <c r="C144" s="1481">
        <v>5336</v>
      </c>
      <c r="D144" s="2905"/>
      <c r="E144" s="612" t="s">
        <v>1085</v>
      </c>
      <c r="F144" s="687"/>
      <c r="G144" s="690">
        <f>G145</f>
        <v>1030</v>
      </c>
      <c r="H144" s="690">
        <f>H145</f>
        <v>1030</v>
      </c>
      <c r="I144" s="681">
        <f t="shared" si="16"/>
        <v>100</v>
      </c>
    </row>
    <row r="145" spans="1:20" s="1047" customFormat="1" ht="15" thickBot="1" x14ac:dyDescent="0.25">
      <c r="A145" s="2912"/>
      <c r="B145" s="2583"/>
      <c r="C145" s="2913"/>
      <c r="D145" s="2914" t="s">
        <v>1131</v>
      </c>
      <c r="E145" s="440" t="s">
        <v>1995</v>
      </c>
      <c r="F145" s="732"/>
      <c r="G145" s="436">
        <v>1030</v>
      </c>
      <c r="H145" s="732">
        <v>1030</v>
      </c>
      <c r="I145" s="733">
        <f t="shared" si="16"/>
        <v>100</v>
      </c>
    </row>
    <row r="146" spans="1:20" ht="16.5" thickTop="1" thickBot="1" x14ac:dyDescent="0.3">
      <c r="A146" s="3192" t="s">
        <v>704</v>
      </c>
      <c r="B146" s="3191"/>
      <c r="C146" s="3191"/>
      <c r="D146" s="3191"/>
      <c r="E146" s="3191"/>
      <c r="F146" s="716">
        <f>F129+F131+F135+F140+F142+F144</f>
        <v>0</v>
      </c>
      <c r="G146" s="716">
        <f>G129+G131+G135+G140+G142+G144+G138</f>
        <v>32480</v>
      </c>
      <c r="H146" s="716">
        <f>H129+H131+H135+H140+H142+H144+H138</f>
        <v>32480</v>
      </c>
      <c r="I146" s="717">
        <f t="shared" si="16"/>
        <v>100</v>
      </c>
      <c r="R146" s="374">
        <f>F146</f>
        <v>0</v>
      </c>
      <c r="S146" s="374">
        <f>G146</f>
        <v>32480</v>
      </c>
      <c r="T146" s="374">
        <f>H146</f>
        <v>32480</v>
      </c>
    </row>
    <row r="147" spans="1:20" ht="15.75" thickTop="1" x14ac:dyDescent="0.25">
      <c r="A147" s="361"/>
      <c r="B147" s="361"/>
      <c r="C147" s="361"/>
      <c r="D147" s="361"/>
      <c r="E147" s="361"/>
      <c r="F147" s="745"/>
      <c r="G147" s="745"/>
      <c r="H147" s="745"/>
      <c r="I147" s="1055"/>
      <c r="R147" s="374"/>
      <c r="S147" s="374"/>
      <c r="T147" s="374"/>
    </row>
    <row r="148" spans="1:20" ht="15" x14ac:dyDescent="0.25">
      <c r="A148" s="361"/>
      <c r="B148" s="361"/>
      <c r="C148" s="361"/>
      <c r="D148" s="361"/>
      <c r="E148" s="361"/>
      <c r="F148" s="745"/>
      <c r="G148" s="745"/>
      <c r="H148" s="745"/>
      <c r="I148" s="1055"/>
      <c r="R148" s="374"/>
      <c r="S148" s="374"/>
      <c r="T148" s="374"/>
    </row>
    <row r="149" spans="1:20" ht="13.5" thickBot="1" x14ac:dyDescent="0.25">
      <c r="A149" s="421" t="s">
        <v>1247</v>
      </c>
      <c r="I149" s="1041" t="s">
        <v>122</v>
      </c>
    </row>
    <row r="150" spans="1:20" s="106" customFormat="1" thickTop="1" thickBot="1" x14ac:dyDescent="0.25">
      <c r="A150" s="582" t="s">
        <v>412</v>
      </c>
      <c r="B150" s="650" t="s">
        <v>123</v>
      </c>
      <c r="C150" s="583" t="s">
        <v>124</v>
      </c>
      <c r="D150" s="585" t="s">
        <v>474</v>
      </c>
      <c r="E150" s="585" t="s">
        <v>125</v>
      </c>
      <c r="F150" s="585" t="s">
        <v>416</v>
      </c>
      <c r="G150" s="585" t="s">
        <v>417</v>
      </c>
      <c r="H150" s="585" t="s">
        <v>589</v>
      </c>
      <c r="I150" s="663" t="s">
        <v>590</v>
      </c>
    </row>
    <row r="151" spans="1:20" s="375" customFormat="1" ht="15.75" customHeight="1" thickTop="1" thickBot="1" x14ac:dyDescent="0.25">
      <c r="A151" s="521">
        <v>1</v>
      </c>
      <c r="B151" s="522">
        <v>2</v>
      </c>
      <c r="C151" s="522">
        <v>3</v>
      </c>
      <c r="D151" s="522">
        <v>4</v>
      </c>
      <c r="E151" s="522">
        <v>5</v>
      </c>
      <c r="F151" s="508">
        <v>6</v>
      </c>
      <c r="G151" s="508">
        <v>7</v>
      </c>
      <c r="H151" s="509">
        <v>8</v>
      </c>
      <c r="I151" s="587" t="s">
        <v>510</v>
      </c>
    </row>
    <row r="152" spans="1:20" ht="15.75" customHeight="1" thickTop="1" x14ac:dyDescent="0.25">
      <c r="A152" s="1048">
        <v>1017</v>
      </c>
      <c r="B152" s="2901">
        <v>3133</v>
      </c>
      <c r="C152" s="2901">
        <v>5336</v>
      </c>
      <c r="D152" s="2903"/>
      <c r="E152" s="612" t="s">
        <v>1085</v>
      </c>
      <c r="F152" s="672"/>
      <c r="G152" s="687">
        <f>G153+G154</f>
        <v>14185</v>
      </c>
      <c r="H152" s="687">
        <f>H153+H154</f>
        <v>14185</v>
      </c>
      <c r="I152" s="692">
        <f t="shared" ref="I152:I157" si="18">(H152/G152)*100</f>
        <v>100</v>
      </c>
    </row>
    <row r="153" spans="1:20" ht="15.75" customHeight="1" x14ac:dyDescent="0.2">
      <c r="A153" s="1048"/>
      <c r="B153" s="2901"/>
      <c r="C153" s="2901"/>
      <c r="D153" s="2905" t="s">
        <v>1132</v>
      </c>
      <c r="E153" s="1777" t="s">
        <v>1084</v>
      </c>
      <c r="F153" s="672"/>
      <c r="G153" s="680">
        <v>300</v>
      </c>
      <c r="H153" s="680">
        <v>300</v>
      </c>
      <c r="I153" s="668">
        <f t="shared" si="18"/>
        <v>100</v>
      </c>
    </row>
    <row r="154" spans="1:20" ht="15" x14ac:dyDescent="0.25">
      <c r="A154" s="1048"/>
      <c r="B154" s="2581"/>
      <c r="C154" s="2901"/>
      <c r="D154" s="2905" t="s">
        <v>1131</v>
      </c>
      <c r="E154" s="439" t="s">
        <v>1995</v>
      </c>
      <c r="F154" s="665"/>
      <c r="G154" s="677">
        <v>13885</v>
      </c>
      <c r="H154" s="677">
        <v>13885</v>
      </c>
      <c r="I154" s="668">
        <f t="shared" si="18"/>
        <v>100</v>
      </c>
    </row>
    <row r="155" spans="1:20" ht="15.75" customHeight="1" x14ac:dyDescent="0.25">
      <c r="A155" s="1048">
        <v>1017</v>
      </c>
      <c r="B155" s="2901">
        <v>3141</v>
      </c>
      <c r="C155" s="2901">
        <v>5336</v>
      </c>
      <c r="D155" s="2903"/>
      <c r="E155" s="612" t="s">
        <v>1085</v>
      </c>
      <c r="F155" s="680"/>
      <c r="G155" s="687">
        <f>G156</f>
        <v>851</v>
      </c>
      <c r="H155" s="687">
        <f>H156</f>
        <v>851</v>
      </c>
      <c r="I155" s="681">
        <f t="shared" si="18"/>
        <v>100</v>
      </c>
    </row>
    <row r="156" spans="1:20" ht="15.75" thickBot="1" x14ac:dyDescent="0.3">
      <c r="A156" s="1048"/>
      <c r="B156" s="2901"/>
      <c r="C156" s="2901"/>
      <c r="D156" s="2905" t="s">
        <v>1131</v>
      </c>
      <c r="E156" s="439" t="s">
        <v>1995</v>
      </c>
      <c r="F156" s="678"/>
      <c r="G156" s="677">
        <v>851</v>
      </c>
      <c r="H156" s="677">
        <v>851</v>
      </c>
      <c r="I156" s="673">
        <f t="shared" ref="I156" si="19">(H156/G156)*100</f>
        <v>100</v>
      </c>
    </row>
    <row r="157" spans="1:20" s="1068" customFormat="1" ht="15.75" customHeight="1" thickTop="1" thickBot="1" x14ac:dyDescent="0.25">
      <c r="A157" s="3186" t="s">
        <v>704</v>
      </c>
      <c r="B157" s="3187"/>
      <c r="C157" s="3187"/>
      <c r="D157" s="3187"/>
      <c r="E157" s="3187"/>
      <c r="F157" s="1078">
        <f>F152+F155</f>
        <v>0</v>
      </c>
      <c r="G157" s="1078">
        <f>G152+G155</f>
        <v>15036</v>
      </c>
      <c r="H157" s="1078">
        <f>H152+H155</f>
        <v>15036</v>
      </c>
      <c r="I157" s="1079">
        <f t="shared" si="18"/>
        <v>100</v>
      </c>
      <c r="R157" s="1080">
        <f>F157</f>
        <v>0</v>
      </c>
      <c r="S157" s="1080">
        <f>G157</f>
        <v>15036</v>
      </c>
      <c r="T157" s="1080">
        <f>H157</f>
        <v>15036</v>
      </c>
    </row>
    <row r="158" spans="1:20" s="1068" customFormat="1" ht="15.75" customHeight="1" thickTop="1" x14ac:dyDescent="0.2">
      <c r="A158" s="1067"/>
      <c r="B158" s="1067"/>
      <c r="C158" s="1067"/>
      <c r="D158" s="1067"/>
      <c r="E158" s="1067"/>
      <c r="F158" s="1096"/>
      <c r="G158" s="1096"/>
      <c r="H158" s="1096"/>
      <c r="I158" s="1097"/>
      <c r="R158" s="1080"/>
      <c r="S158" s="1080"/>
      <c r="T158" s="1080"/>
    </row>
    <row r="159" spans="1:20" s="1068" customFormat="1" ht="15.75" customHeight="1" x14ac:dyDescent="0.2">
      <c r="A159" s="1067"/>
      <c r="B159" s="1067"/>
      <c r="C159" s="1067"/>
      <c r="D159" s="1067"/>
      <c r="E159" s="1067"/>
      <c r="F159" s="1096"/>
      <c r="G159" s="1096"/>
      <c r="H159" s="1096"/>
      <c r="I159" s="1097"/>
      <c r="R159" s="1080"/>
      <c r="S159" s="1080"/>
      <c r="T159" s="1080"/>
    </row>
    <row r="160" spans="1:20" ht="18" customHeight="1" thickBot="1" x14ac:dyDescent="0.25">
      <c r="A160" s="421" t="s">
        <v>363</v>
      </c>
      <c r="I160" s="1041" t="s">
        <v>122</v>
      </c>
    </row>
    <row r="161" spans="1:20" s="106" customFormat="1" thickTop="1" thickBot="1" x14ac:dyDescent="0.25">
      <c r="A161" s="582" t="s">
        <v>412</v>
      </c>
      <c r="B161" s="650" t="s">
        <v>123</v>
      </c>
      <c r="C161" s="583" t="s">
        <v>124</v>
      </c>
      <c r="D161" s="585" t="s">
        <v>474</v>
      </c>
      <c r="E161" s="585" t="s">
        <v>125</v>
      </c>
      <c r="F161" s="585" t="s">
        <v>416</v>
      </c>
      <c r="G161" s="585" t="s">
        <v>417</v>
      </c>
      <c r="H161" s="585" t="s">
        <v>589</v>
      </c>
      <c r="I161" s="663" t="s">
        <v>590</v>
      </c>
    </row>
    <row r="162" spans="1:20" s="375" customFormat="1" ht="13.5" thickTop="1" thickBot="1" x14ac:dyDescent="0.25">
      <c r="A162" s="521">
        <v>1</v>
      </c>
      <c r="B162" s="522">
        <v>2</v>
      </c>
      <c r="C162" s="522">
        <v>3</v>
      </c>
      <c r="D162" s="522">
        <v>4</v>
      </c>
      <c r="E162" s="522">
        <v>5</v>
      </c>
      <c r="F162" s="508">
        <v>6</v>
      </c>
      <c r="G162" s="508">
        <v>7</v>
      </c>
      <c r="H162" s="509">
        <v>8</v>
      </c>
      <c r="I162" s="587" t="s">
        <v>510</v>
      </c>
    </row>
    <row r="163" spans="1:20" ht="15.75" thickTop="1" x14ac:dyDescent="0.25">
      <c r="A163" s="1048">
        <v>1021</v>
      </c>
      <c r="B163" s="2581">
        <v>3112</v>
      </c>
      <c r="C163" s="2898">
        <v>5336</v>
      </c>
      <c r="D163" s="2905"/>
      <c r="E163" s="612" t="s">
        <v>1085</v>
      </c>
      <c r="F163" s="672"/>
      <c r="G163" s="690">
        <f>G164</f>
        <v>33</v>
      </c>
      <c r="H163" s="690">
        <f>H164</f>
        <v>33</v>
      </c>
      <c r="I163" s="692">
        <f t="shared" ref="I163:I168" si="20">(H163/G163)*100</f>
        <v>100</v>
      </c>
    </row>
    <row r="164" spans="1:20" ht="14.25" x14ac:dyDescent="0.2">
      <c r="A164" s="1048"/>
      <c r="B164" s="2581"/>
      <c r="C164" s="2898"/>
      <c r="D164" s="2905" t="s">
        <v>1131</v>
      </c>
      <c r="E164" s="439" t="s">
        <v>1995</v>
      </c>
      <c r="F164" s="672"/>
      <c r="G164" s="672">
        <v>33</v>
      </c>
      <c r="H164" s="672">
        <v>33</v>
      </c>
      <c r="I164" s="668">
        <f t="shared" si="20"/>
        <v>100</v>
      </c>
    </row>
    <row r="165" spans="1:20" ht="15" x14ac:dyDescent="0.25">
      <c r="A165" s="1048">
        <v>1021</v>
      </c>
      <c r="B165" s="2581">
        <v>3114</v>
      </c>
      <c r="C165" s="2898">
        <v>5336</v>
      </c>
      <c r="D165" s="2905"/>
      <c r="E165" s="612" t="s">
        <v>1085</v>
      </c>
      <c r="F165" s="672"/>
      <c r="G165" s="690">
        <f>G166+G167</f>
        <v>3753</v>
      </c>
      <c r="H165" s="690">
        <f>H166+H167</f>
        <v>3753</v>
      </c>
      <c r="I165" s="692">
        <f t="shared" si="20"/>
        <v>100</v>
      </c>
    </row>
    <row r="166" spans="1:20" ht="14.25" x14ac:dyDescent="0.2">
      <c r="A166" s="1048"/>
      <c r="B166" s="2581"/>
      <c r="C166" s="2898"/>
      <c r="D166" s="2905" t="s">
        <v>1132</v>
      </c>
      <c r="E166" s="1777" t="s">
        <v>1084</v>
      </c>
      <c r="F166" s="672"/>
      <c r="G166" s="672">
        <v>74</v>
      </c>
      <c r="H166" s="672">
        <v>74</v>
      </c>
      <c r="I166" s="668">
        <f t="shared" si="20"/>
        <v>100</v>
      </c>
    </row>
    <row r="167" spans="1:20" ht="15" thickBot="1" x14ac:dyDescent="0.25">
      <c r="A167" s="1048"/>
      <c r="B167" s="2581"/>
      <c r="C167" s="2898"/>
      <c r="D167" s="2905" t="s">
        <v>1131</v>
      </c>
      <c r="E167" s="439" t="s">
        <v>1995</v>
      </c>
      <c r="F167" s="672"/>
      <c r="G167" s="672">
        <v>3679</v>
      </c>
      <c r="H167" s="672">
        <v>3679</v>
      </c>
      <c r="I167" s="668">
        <f t="shared" si="20"/>
        <v>100</v>
      </c>
    </row>
    <row r="168" spans="1:20" s="1068" customFormat="1" ht="16.5" thickTop="1" thickBot="1" x14ac:dyDescent="0.25">
      <c r="A168" s="3186" t="s">
        <v>704</v>
      </c>
      <c r="B168" s="3187"/>
      <c r="C168" s="3187"/>
      <c r="D168" s="3187"/>
      <c r="E168" s="3187"/>
      <c r="F168" s="1078">
        <f>F163+F165</f>
        <v>0</v>
      </c>
      <c r="G168" s="1078">
        <f t="shared" ref="G168:H168" si="21">G163+G165</f>
        <v>3786</v>
      </c>
      <c r="H168" s="1078">
        <f t="shared" si="21"/>
        <v>3786</v>
      </c>
      <c r="I168" s="1079">
        <f t="shared" si="20"/>
        <v>100</v>
      </c>
      <c r="R168" s="1080">
        <f>F168</f>
        <v>0</v>
      </c>
      <c r="S168" s="1080">
        <f>G168</f>
        <v>3786</v>
      </c>
      <c r="T168" s="1080">
        <f>H168</f>
        <v>3786</v>
      </c>
    </row>
    <row r="169" spans="1:20" s="1068" customFormat="1" ht="13.5" thickTop="1" x14ac:dyDescent="0.2">
      <c r="B169" s="1081"/>
      <c r="D169" s="1082"/>
      <c r="F169" s="1080"/>
      <c r="G169" s="1080"/>
      <c r="H169" s="1080"/>
      <c r="I169" s="1083"/>
    </row>
    <row r="170" spans="1:20" ht="13.5" thickBot="1" x14ac:dyDescent="0.25">
      <c r="A170" s="421" t="s">
        <v>313</v>
      </c>
      <c r="I170" s="1041" t="s">
        <v>122</v>
      </c>
    </row>
    <row r="171" spans="1:20" s="106" customFormat="1" thickTop="1" thickBot="1" x14ac:dyDescent="0.25">
      <c r="A171" s="582" t="s">
        <v>412</v>
      </c>
      <c r="B171" s="650" t="s">
        <v>123</v>
      </c>
      <c r="C171" s="583" t="s">
        <v>124</v>
      </c>
      <c r="D171" s="585" t="s">
        <v>474</v>
      </c>
      <c r="E171" s="585" t="s">
        <v>125</v>
      </c>
      <c r="F171" s="585" t="s">
        <v>416</v>
      </c>
      <c r="G171" s="585" t="s">
        <v>417</v>
      </c>
      <c r="H171" s="585" t="s">
        <v>589</v>
      </c>
      <c r="I171" s="663" t="s">
        <v>590</v>
      </c>
    </row>
    <row r="172" spans="1:20" s="375" customFormat="1" ht="18" customHeight="1" thickTop="1" thickBot="1" x14ac:dyDescent="0.25">
      <c r="A172" s="521">
        <v>1</v>
      </c>
      <c r="B172" s="522">
        <v>2</v>
      </c>
      <c r="C172" s="522">
        <v>3</v>
      </c>
      <c r="D172" s="522">
        <v>4</v>
      </c>
      <c r="E172" s="522">
        <v>5</v>
      </c>
      <c r="F172" s="508">
        <v>6</v>
      </c>
      <c r="G172" s="508">
        <v>7</v>
      </c>
      <c r="H172" s="509">
        <v>8</v>
      </c>
      <c r="I172" s="587" t="s">
        <v>510</v>
      </c>
    </row>
    <row r="173" spans="1:20" s="106" customFormat="1" ht="15.75" thickTop="1" x14ac:dyDescent="0.25">
      <c r="A173" s="1048">
        <v>1022</v>
      </c>
      <c r="B173" s="2901">
        <v>3112</v>
      </c>
      <c r="C173" s="2901">
        <v>5336</v>
      </c>
      <c r="D173" s="2903"/>
      <c r="E173" s="612" t="s">
        <v>1085</v>
      </c>
      <c r="F173" s="714"/>
      <c r="G173" s="719">
        <f>G174</f>
        <v>848</v>
      </c>
      <c r="H173" s="719">
        <f>H174</f>
        <v>848</v>
      </c>
      <c r="I173" s="692">
        <f t="shared" ref="I173:I178" si="22">(H173/G173)*100</f>
        <v>100</v>
      </c>
    </row>
    <row r="174" spans="1:20" s="106" customFormat="1" ht="13.5" customHeight="1" x14ac:dyDescent="0.2">
      <c r="A174" s="711"/>
      <c r="B174" s="712"/>
      <c r="C174" s="713"/>
      <c r="D174" s="2905" t="s">
        <v>1131</v>
      </c>
      <c r="E174" s="439" t="s">
        <v>1995</v>
      </c>
      <c r="F174" s="714"/>
      <c r="G174" s="714">
        <v>848</v>
      </c>
      <c r="H174" s="714">
        <v>848</v>
      </c>
      <c r="I174" s="693">
        <f t="shared" si="22"/>
        <v>100</v>
      </c>
    </row>
    <row r="175" spans="1:20" ht="15" x14ac:dyDescent="0.25">
      <c r="A175" s="1048">
        <v>1022</v>
      </c>
      <c r="B175" s="2901">
        <v>3114</v>
      </c>
      <c r="C175" s="2901">
        <v>5336</v>
      </c>
      <c r="D175" s="2903"/>
      <c r="E175" s="612" t="s">
        <v>1085</v>
      </c>
      <c r="F175" s="680"/>
      <c r="G175" s="687">
        <f>G176+G177</f>
        <v>1817</v>
      </c>
      <c r="H175" s="687">
        <f>H176+H177</f>
        <v>1817</v>
      </c>
      <c r="I175" s="681">
        <f t="shared" si="22"/>
        <v>100</v>
      </c>
    </row>
    <row r="176" spans="1:20" ht="14.25" x14ac:dyDescent="0.2">
      <c r="A176" s="1048"/>
      <c r="B176" s="2901"/>
      <c r="C176" s="2901"/>
      <c r="D176" s="2905" t="s">
        <v>1132</v>
      </c>
      <c r="E176" s="1777" t="s">
        <v>1084</v>
      </c>
      <c r="F176" s="680"/>
      <c r="G176" s="680">
        <v>56</v>
      </c>
      <c r="H176" s="680">
        <v>56</v>
      </c>
      <c r="I176" s="368">
        <f t="shared" si="22"/>
        <v>100</v>
      </c>
    </row>
    <row r="177" spans="1:20" ht="15" thickBot="1" x14ac:dyDescent="0.25">
      <c r="A177" s="1048"/>
      <c r="B177" s="2901"/>
      <c r="C177" s="2901"/>
      <c r="D177" s="2905" t="s">
        <v>1131</v>
      </c>
      <c r="E177" s="439" t="s">
        <v>1995</v>
      </c>
      <c r="F177" s="680"/>
      <c r="G177" s="680">
        <v>1761</v>
      </c>
      <c r="H177" s="680">
        <v>1761</v>
      </c>
      <c r="I177" s="368">
        <f t="shared" si="22"/>
        <v>100</v>
      </c>
    </row>
    <row r="178" spans="1:20" ht="15.75" customHeight="1" thickTop="1" thickBot="1" x14ac:dyDescent="0.3">
      <c r="A178" s="3180" t="s">
        <v>704</v>
      </c>
      <c r="B178" s="3181"/>
      <c r="C178" s="3181"/>
      <c r="D178" s="3181"/>
      <c r="E178" s="3181"/>
      <c r="F178" s="720">
        <f>F173+F175</f>
        <v>0</v>
      </c>
      <c r="G178" s="720">
        <f t="shared" ref="G178:H178" si="23">G173+G175</f>
        <v>2665</v>
      </c>
      <c r="H178" s="720">
        <f t="shared" si="23"/>
        <v>2665</v>
      </c>
      <c r="I178" s="721">
        <f t="shared" si="22"/>
        <v>100</v>
      </c>
      <c r="R178" s="374">
        <f>F178</f>
        <v>0</v>
      </c>
      <c r="S178" s="374">
        <f>G178</f>
        <v>2665</v>
      </c>
      <c r="T178" s="374">
        <f>H178</f>
        <v>2665</v>
      </c>
    </row>
    <row r="179" spans="1:20" ht="15.75" customHeight="1" thickTop="1" x14ac:dyDescent="0.2"/>
    <row r="180" spans="1:20" ht="15.75" customHeight="1" thickBot="1" x14ac:dyDescent="0.25">
      <c r="A180" s="421" t="s">
        <v>314</v>
      </c>
      <c r="I180" s="1041" t="s">
        <v>122</v>
      </c>
    </row>
    <row r="181" spans="1:20" s="106" customFormat="1" ht="15.75" customHeight="1" thickTop="1" thickBot="1" x14ac:dyDescent="0.25">
      <c r="A181" s="582" t="s">
        <v>412</v>
      </c>
      <c r="B181" s="650" t="s">
        <v>123</v>
      </c>
      <c r="C181" s="583" t="s">
        <v>124</v>
      </c>
      <c r="D181" s="585" t="s">
        <v>474</v>
      </c>
      <c r="E181" s="585" t="s">
        <v>125</v>
      </c>
      <c r="F181" s="585" t="s">
        <v>416</v>
      </c>
      <c r="G181" s="585" t="s">
        <v>417</v>
      </c>
      <c r="H181" s="585" t="s">
        <v>589</v>
      </c>
      <c r="I181" s="663" t="s">
        <v>590</v>
      </c>
    </row>
    <row r="182" spans="1:20" s="375" customFormat="1" ht="15.75" customHeight="1" thickTop="1" thickBot="1" x14ac:dyDescent="0.25">
      <c r="A182" s="521">
        <v>1</v>
      </c>
      <c r="B182" s="522">
        <v>2</v>
      </c>
      <c r="C182" s="522">
        <v>3</v>
      </c>
      <c r="D182" s="522">
        <v>4</v>
      </c>
      <c r="E182" s="522">
        <v>5</v>
      </c>
      <c r="F182" s="508">
        <v>6</v>
      </c>
      <c r="G182" s="508">
        <v>7</v>
      </c>
      <c r="H182" s="509">
        <v>8</v>
      </c>
      <c r="I182" s="587" t="s">
        <v>510</v>
      </c>
    </row>
    <row r="183" spans="1:20" ht="13.5" customHeight="1" thickTop="1" x14ac:dyDescent="0.25">
      <c r="A183" s="1048">
        <v>1024</v>
      </c>
      <c r="B183" s="2901">
        <v>3112</v>
      </c>
      <c r="C183" s="1481">
        <v>5336</v>
      </c>
      <c r="D183" s="2903"/>
      <c r="E183" s="612" t="s">
        <v>1085</v>
      </c>
      <c r="F183" s="672"/>
      <c r="G183" s="690">
        <f>G184</f>
        <v>923</v>
      </c>
      <c r="H183" s="690">
        <f>H184</f>
        <v>923</v>
      </c>
      <c r="I183" s="692">
        <f t="shared" ref="I183:I193" si="24">(H183/G183)*100</f>
        <v>100</v>
      </c>
    </row>
    <row r="184" spans="1:20" ht="12" customHeight="1" x14ac:dyDescent="0.2">
      <c r="A184" s="1048"/>
      <c r="B184" s="2901"/>
      <c r="C184" s="2898"/>
      <c r="D184" s="2905" t="s">
        <v>1131</v>
      </c>
      <c r="E184" s="439" t="s">
        <v>1995</v>
      </c>
      <c r="F184" s="672"/>
      <c r="G184" s="672">
        <v>923</v>
      </c>
      <c r="H184" s="672">
        <v>923</v>
      </c>
      <c r="I184" s="668">
        <f t="shared" si="24"/>
        <v>100</v>
      </c>
    </row>
    <row r="185" spans="1:20" ht="15.75" customHeight="1" x14ac:dyDescent="0.25">
      <c r="A185" s="1048">
        <v>1024</v>
      </c>
      <c r="B185" s="2901">
        <v>3114</v>
      </c>
      <c r="C185" s="1481">
        <v>5336</v>
      </c>
      <c r="D185" s="2903"/>
      <c r="E185" s="612" t="s">
        <v>1085</v>
      </c>
      <c r="F185" s="687"/>
      <c r="G185" s="687">
        <f>G186+G187+G188</f>
        <v>8576</v>
      </c>
      <c r="H185" s="687">
        <f>H186+H187+H188</f>
        <v>8576</v>
      </c>
      <c r="I185" s="679">
        <f t="shared" si="24"/>
        <v>100</v>
      </c>
    </row>
    <row r="186" spans="1:20" ht="15.75" customHeight="1" x14ac:dyDescent="0.25">
      <c r="A186" s="1048"/>
      <c r="B186" s="2901"/>
      <c r="C186" s="1481"/>
      <c r="D186" s="2904" t="s">
        <v>1145</v>
      </c>
      <c r="E186" s="1483" t="s">
        <v>971</v>
      </c>
      <c r="F186" s="687"/>
      <c r="G186" s="680">
        <v>79</v>
      </c>
      <c r="H186" s="680">
        <v>79</v>
      </c>
      <c r="I186" s="368">
        <f t="shared" si="24"/>
        <v>100</v>
      </c>
    </row>
    <row r="187" spans="1:20" ht="15.75" customHeight="1" x14ac:dyDescent="0.2">
      <c r="A187" s="1048"/>
      <c r="B187" s="2901"/>
      <c r="C187" s="1481"/>
      <c r="D187" s="2904" t="s">
        <v>1132</v>
      </c>
      <c r="E187" s="1484" t="s">
        <v>1084</v>
      </c>
      <c r="F187" s="1733"/>
      <c r="G187" s="1734">
        <v>257</v>
      </c>
      <c r="H187" s="1734">
        <v>257</v>
      </c>
      <c r="I187" s="368">
        <f t="shared" ref="I187" si="25">(H187/G187)*100</f>
        <v>100</v>
      </c>
    </row>
    <row r="188" spans="1:20" ht="15.75" customHeight="1" x14ac:dyDescent="0.25">
      <c r="A188" s="1048"/>
      <c r="B188" s="2901"/>
      <c r="C188" s="1481"/>
      <c r="D188" s="2905" t="s">
        <v>1131</v>
      </c>
      <c r="E188" s="439" t="s">
        <v>1995</v>
      </c>
      <c r="F188" s="687"/>
      <c r="G188" s="680">
        <v>8240</v>
      </c>
      <c r="H188" s="680">
        <v>8240</v>
      </c>
      <c r="I188" s="673">
        <f t="shared" si="24"/>
        <v>100</v>
      </c>
    </row>
    <row r="189" spans="1:20" ht="15" x14ac:dyDescent="0.25">
      <c r="A189" s="1048">
        <v>1024</v>
      </c>
      <c r="B189" s="2901">
        <v>3141</v>
      </c>
      <c r="C189" s="1481">
        <v>5336</v>
      </c>
      <c r="D189" s="2903"/>
      <c r="E189" s="612" t="s">
        <v>1085</v>
      </c>
      <c r="F189" s="677"/>
      <c r="G189" s="687">
        <f>G190</f>
        <v>42</v>
      </c>
      <c r="H189" s="687">
        <f>H190</f>
        <v>42</v>
      </c>
      <c r="I189" s="681">
        <f t="shared" si="24"/>
        <v>100</v>
      </c>
    </row>
    <row r="190" spans="1:20" ht="14.25" x14ac:dyDescent="0.2">
      <c r="A190" s="1048"/>
      <c r="B190" s="2901"/>
      <c r="C190" s="1481"/>
      <c r="D190" s="2905" t="s">
        <v>1131</v>
      </c>
      <c r="E190" s="439" t="s">
        <v>1995</v>
      </c>
      <c r="F190" s="677"/>
      <c r="G190" s="677">
        <v>42</v>
      </c>
      <c r="H190" s="677">
        <v>42</v>
      </c>
      <c r="I190" s="673">
        <f t="shared" si="24"/>
        <v>100</v>
      </c>
    </row>
    <row r="191" spans="1:20" ht="15" x14ac:dyDescent="0.25">
      <c r="A191" s="1048">
        <v>1024</v>
      </c>
      <c r="B191" s="2901">
        <v>3143</v>
      </c>
      <c r="C191" s="1481">
        <v>5336</v>
      </c>
      <c r="D191" s="2903"/>
      <c r="E191" s="612" t="s">
        <v>1085</v>
      </c>
      <c r="F191" s="677"/>
      <c r="G191" s="687">
        <f>G192</f>
        <v>631</v>
      </c>
      <c r="H191" s="687">
        <f>H192</f>
        <v>631</v>
      </c>
      <c r="I191" s="681">
        <f t="shared" si="24"/>
        <v>100</v>
      </c>
    </row>
    <row r="192" spans="1:20" ht="15" thickBot="1" x14ac:dyDescent="0.25">
      <c r="A192" s="1048"/>
      <c r="B192" s="2901"/>
      <c r="C192" s="1481"/>
      <c r="D192" s="2905" t="s">
        <v>1131</v>
      </c>
      <c r="E192" s="439" t="s">
        <v>1995</v>
      </c>
      <c r="F192" s="677"/>
      <c r="G192" s="677">
        <v>631</v>
      </c>
      <c r="H192" s="677">
        <v>631</v>
      </c>
      <c r="I192" s="673">
        <f t="shared" si="24"/>
        <v>100</v>
      </c>
    </row>
    <row r="193" spans="1:27" ht="15.75" hidden="1" customHeight="1" x14ac:dyDescent="0.25">
      <c r="A193" s="420">
        <v>1024</v>
      </c>
      <c r="B193" s="645">
        <v>3146</v>
      </c>
      <c r="C193" s="1044">
        <v>5336</v>
      </c>
      <c r="D193" s="523"/>
      <c r="E193" s="612" t="s">
        <v>1085</v>
      </c>
      <c r="F193" s="677"/>
      <c r="G193" s="687">
        <f>G194</f>
        <v>0</v>
      </c>
      <c r="H193" s="687">
        <f>H194</f>
        <v>0</v>
      </c>
      <c r="I193" s="681" t="e">
        <f t="shared" si="24"/>
        <v>#DIV/0!</v>
      </c>
    </row>
    <row r="194" spans="1:27" ht="15.75" hidden="1" customHeight="1" thickBot="1" x14ac:dyDescent="0.25">
      <c r="A194" s="420"/>
      <c r="B194" s="645"/>
      <c r="C194" s="1044"/>
      <c r="D194" s="514" t="s">
        <v>1131</v>
      </c>
      <c r="E194" s="439" t="s">
        <v>1995</v>
      </c>
      <c r="F194" s="677"/>
      <c r="G194" s="677"/>
      <c r="H194" s="677"/>
      <c r="I194" s="673" t="e">
        <f>(H194/G194)*100</f>
        <v>#DIV/0!</v>
      </c>
    </row>
    <row r="195" spans="1:27" s="1068" customFormat="1" ht="15.75" customHeight="1" thickTop="1" thickBot="1" x14ac:dyDescent="0.25">
      <c r="A195" s="3186" t="s">
        <v>704</v>
      </c>
      <c r="B195" s="3187"/>
      <c r="C195" s="3187"/>
      <c r="D195" s="3187"/>
      <c r="E195" s="3187"/>
      <c r="F195" s="1078">
        <f>F183+F185+F189+F191+F193</f>
        <v>0</v>
      </c>
      <c r="G195" s="1078">
        <f t="shared" ref="G195:H195" si="26">G183+G185+G189+G191+G193</f>
        <v>10172</v>
      </c>
      <c r="H195" s="1078">
        <f t="shared" si="26"/>
        <v>10172</v>
      </c>
      <c r="I195" s="1079">
        <f>(H195/G195)*100</f>
        <v>100</v>
      </c>
      <c r="R195" s="1080">
        <f>F195</f>
        <v>0</v>
      </c>
      <c r="S195" s="1080">
        <f>G195</f>
        <v>10172</v>
      </c>
      <c r="T195" s="1080">
        <f>H195</f>
        <v>10172</v>
      </c>
    </row>
    <row r="196" spans="1:27" s="1068" customFormat="1" ht="15.75" customHeight="1" thickTop="1" x14ac:dyDescent="0.2">
      <c r="B196" s="1081"/>
      <c r="D196" s="1082"/>
      <c r="F196" s="1080"/>
      <c r="G196" s="1080"/>
      <c r="H196" s="1080"/>
      <c r="I196" s="1083"/>
    </row>
    <row r="197" spans="1:27" ht="15.75" customHeight="1" thickBot="1" x14ac:dyDescent="0.25">
      <c r="A197" s="421" t="s">
        <v>793</v>
      </c>
      <c r="I197" s="1041" t="s">
        <v>122</v>
      </c>
    </row>
    <row r="198" spans="1:27" s="106" customFormat="1" thickTop="1" thickBot="1" x14ac:dyDescent="0.25">
      <c r="A198" s="582" t="s">
        <v>412</v>
      </c>
      <c r="B198" s="650" t="s">
        <v>123</v>
      </c>
      <c r="C198" s="583" t="s">
        <v>124</v>
      </c>
      <c r="D198" s="585" t="s">
        <v>474</v>
      </c>
      <c r="E198" s="585" t="s">
        <v>125</v>
      </c>
      <c r="F198" s="585" t="s">
        <v>416</v>
      </c>
      <c r="G198" s="585" t="s">
        <v>417</v>
      </c>
      <c r="H198" s="585" t="s">
        <v>589</v>
      </c>
      <c r="I198" s="663" t="s">
        <v>590</v>
      </c>
    </row>
    <row r="199" spans="1:27" s="375" customFormat="1" ht="20.25" customHeight="1" thickTop="1" thickBot="1" x14ac:dyDescent="0.25">
      <c r="A199" s="521">
        <v>1</v>
      </c>
      <c r="B199" s="522">
        <v>2</v>
      </c>
      <c r="C199" s="522">
        <v>3</v>
      </c>
      <c r="D199" s="522">
        <v>4</v>
      </c>
      <c r="E199" s="522">
        <v>5</v>
      </c>
      <c r="F199" s="508">
        <v>6</v>
      </c>
      <c r="G199" s="508">
        <v>7</v>
      </c>
      <c r="H199" s="509">
        <v>8</v>
      </c>
      <c r="I199" s="587" t="s">
        <v>510</v>
      </c>
    </row>
    <row r="200" spans="1:27" ht="15.75" thickTop="1" x14ac:dyDescent="0.25">
      <c r="A200" s="2915">
        <v>1025</v>
      </c>
      <c r="B200" s="2916">
        <v>3112</v>
      </c>
      <c r="C200" s="2916">
        <v>5336</v>
      </c>
      <c r="D200" s="2917"/>
      <c r="E200" s="612" t="s">
        <v>1085</v>
      </c>
      <c r="F200" s="699"/>
      <c r="G200" s="699">
        <f>G201</f>
        <v>665</v>
      </c>
      <c r="H200" s="699">
        <f>H201</f>
        <v>665</v>
      </c>
      <c r="I200" s="671">
        <f t="shared" ref="I200:I208" si="27">(H200/G200)*100</f>
        <v>100</v>
      </c>
    </row>
    <row r="201" spans="1:27" ht="15.75" customHeight="1" x14ac:dyDescent="0.2">
      <c r="A201" s="1048"/>
      <c r="B201" s="2581"/>
      <c r="C201" s="2898"/>
      <c r="D201" s="2905" t="s">
        <v>1131</v>
      </c>
      <c r="E201" s="439" t="s">
        <v>1995</v>
      </c>
      <c r="F201" s="672"/>
      <c r="G201" s="672">
        <v>665</v>
      </c>
      <c r="H201" s="672">
        <v>665</v>
      </c>
      <c r="I201" s="668">
        <f t="shared" si="27"/>
        <v>100</v>
      </c>
    </row>
    <row r="202" spans="1:27" ht="15.75" customHeight="1" x14ac:dyDescent="0.25">
      <c r="A202" s="2918">
        <v>1025</v>
      </c>
      <c r="B202" s="2581">
        <v>3114</v>
      </c>
      <c r="C202" s="1481">
        <v>5336</v>
      </c>
      <c r="D202" s="2903"/>
      <c r="E202" s="612" t="s">
        <v>1085</v>
      </c>
      <c r="F202" s="687"/>
      <c r="G202" s="687">
        <f>G203+G204+G205</f>
        <v>5396</v>
      </c>
      <c r="H202" s="687">
        <f>H203+H204+H205</f>
        <v>5396</v>
      </c>
      <c r="I202" s="679">
        <f t="shared" si="27"/>
        <v>100</v>
      </c>
    </row>
    <row r="203" spans="1:27" ht="15.75" customHeight="1" x14ac:dyDescent="0.2">
      <c r="A203" s="2918"/>
      <c r="B203" s="2581"/>
      <c r="C203" s="1481"/>
      <c r="D203" s="2904" t="s">
        <v>1132</v>
      </c>
      <c r="E203" s="1484" t="s">
        <v>1084</v>
      </c>
      <c r="F203" s="1733"/>
      <c r="G203" s="1734">
        <v>124</v>
      </c>
      <c r="H203" s="1734">
        <v>124</v>
      </c>
      <c r="I203" s="368">
        <f t="shared" ref="I203:I204" si="28">(H203/G203)*100</f>
        <v>100</v>
      </c>
    </row>
    <row r="204" spans="1:27" ht="28.5" hidden="1" x14ac:dyDescent="0.2">
      <c r="A204" s="2918"/>
      <c r="B204" s="2581"/>
      <c r="C204" s="1481"/>
      <c r="D204" s="2903" t="s">
        <v>1133</v>
      </c>
      <c r="E204" s="1772" t="s">
        <v>1134</v>
      </c>
      <c r="F204" s="1733"/>
      <c r="G204" s="1734"/>
      <c r="H204" s="1734"/>
      <c r="I204" s="368" t="e">
        <f t="shared" si="28"/>
        <v>#DIV/0!</v>
      </c>
    </row>
    <row r="205" spans="1:27" ht="15.75" customHeight="1" x14ac:dyDescent="0.25">
      <c r="A205" s="2918"/>
      <c r="B205" s="2581"/>
      <c r="C205" s="1481"/>
      <c r="D205" s="2905" t="s">
        <v>1131</v>
      </c>
      <c r="E205" s="439" t="s">
        <v>1995</v>
      </c>
      <c r="F205" s="687"/>
      <c r="G205" s="680">
        <v>5272</v>
      </c>
      <c r="H205" s="680">
        <v>5272</v>
      </c>
      <c r="I205" s="673">
        <f t="shared" si="27"/>
        <v>100</v>
      </c>
    </row>
    <row r="206" spans="1:27" ht="15" x14ac:dyDescent="0.25">
      <c r="A206" s="2918">
        <v>1025</v>
      </c>
      <c r="B206" s="2581">
        <v>3792</v>
      </c>
      <c r="C206" s="1481">
        <v>5331</v>
      </c>
      <c r="D206" s="2919"/>
      <c r="E206" s="612" t="s">
        <v>624</v>
      </c>
      <c r="F206" s="687"/>
      <c r="G206" s="687">
        <f>G207</f>
        <v>20</v>
      </c>
      <c r="H206" s="687">
        <f>H207</f>
        <v>20</v>
      </c>
      <c r="I206" s="681">
        <f t="shared" si="27"/>
        <v>100</v>
      </c>
    </row>
    <row r="207" spans="1:27" ht="15.75" thickBot="1" x14ac:dyDescent="0.3">
      <c r="A207" s="2918"/>
      <c r="B207" s="2581"/>
      <c r="C207" s="1481"/>
      <c r="D207" s="2920" t="s">
        <v>1218</v>
      </c>
      <c r="E207" s="903" t="s">
        <v>1885</v>
      </c>
      <c r="F207" s="687"/>
      <c r="G207" s="680">
        <v>20</v>
      </c>
      <c r="H207" s="680">
        <v>20</v>
      </c>
      <c r="I207" s="673">
        <f t="shared" si="27"/>
        <v>100</v>
      </c>
    </row>
    <row r="208" spans="1:27" s="1068" customFormat="1" ht="16.5" thickTop="1" thickBot="1" x14ac:dyDescent="0.25">
      <c r="A208" s="3186" t="s">
        <v>704</v>
      </c>
      <c r="B208" s="3187"/>
      <c r="C208" s="3187"/>
      <c r="D208" s="3187"/>
      <c r="E208" s="3187"/>
      <c r="F208" s="1078">
        <f>F200+F202+F206</f>
        <v>0</v>
      </c>
      <c r="G208" s="1078">
        <f t="shared" ref="G208:H208" si="29">G200+G202+G206</f>
        <v>6081</v>
      </c>
      <c r="H208" s="1078">
        <f t="shared" si="29"/>
        <v>6081</v>
      </c>
      <c r="I208" s="1079">
        <f t="shared" si="27"/>
        <v>100</v>
      </c>
      <c r="J208" s="1080" t="e">
        <f>F208+#REF!</f>
        <v>#REF!</v>
      </c>
      <c r="K208" s="1080" t="e">
        <f>G208+#REF!</f>
        <v>#REF!</v>
      </c>
      <c r="L208" s="1080" t="e">
        <f>H208+#REF!</f>
        <v>#REF!</v>
      </c>
      <c r="R208" s="1080">
        <f>F208</f>
        <v>0</v>
      </c>
      <c r="S208" s="1080">
        <f>G208</f>
        <v>6081</v>
      </c>
      <c r="T208" s="1080">
        <f>H208</f>
        <v>6081</v>
      </c>
      <c r="V208" s="1080"/>
      <c r="W208" s="1080"/>
      <c r="Y208" s="1080"/>
      <c r="Z208" s="1080"/>
      <c r="AA208" s="1080"/>
    </row>
    <row r="209" spans="1:20" s="1047" customFormat="1" ht="20.25" customHeight="1" thickTop="1" x14ac:dyDescent="0.2">
      <c r="B209" s="641"/>
      <c r="D209" s="727"/>
      <c r="F209" s="303"/>
      <c r="G209" s="303"/>
      <c r="H209" s="303"/>
      <c r="I209" s="2381"/>
    </row>
    <row r="210" spans="1:20" s="1047" customFormat="1" ht="12.75" customHeight="1" x14ac:dyDescent="0.2">
      <c r="B210" s="641"/>
      <c r="D210" s="727"/>
      <c r="F210" s="303"/>
      <c r="G210" s="303"/>
      <c r="H210" s="303"/>
      <c r="I210" s="2381"/>
    </row>
    <row r="211" spans="1:20" ht="13.5" thickBot="1" x14ac:dyDescent="0.25">
      <c r="A211" s="421" t="s">
        <v>223</v>
      </c>
      <c r="I211" s="1041" t="s">
        <v>122</v>
      </c>
    </row>
    <row r="212" spans="1:20" s="106" customFormat="1" thickTop="1" thickBot="1" x14ac:dyDescent="0.25">
      <c r="A212" s="582" t="s">
        <v>412</v>
      </c>
      <c r="B212" s="650" t="s">
        <v>123</v>
      </c>
      <c r="C212" s="583" t="s">
        <v>124</v>
      </c>
      <c r="D212" s="585" t="s">
        <v>474</v>
      </c>
      <c r="E212" s="585" t="s">
        <v>125</v>
      </c>
      <c r="F212" s="585" t="s">
        <v>416</v>
      </c>
      <c r="G212" s="585" t="s">
        <v>417</v>
      </c>
      <c r="H212" s="585" t="s">
        <v>589</v>
      </c>
      <c r="I212" s="663" t="s">
        <v>590</v>
      </c>
    </row>
    <row r="213" spans="1:20" s="375" customFormat="1" ht="13.5" thickTop="1" thickBot="1" x14ac:dyDescent="0.25">
      <c r="A213" s="521">
        <v>1</v>
      </c>
      <c r="B213" s="522">
        <v>2</v>
      </c>
      <c r="C213" s="522">
        <v>3</v>
      </c>
      <c r="D213" s="522">
        <v>4</v>
      </c>
      <c r="E213" s="522">
        <v>5</v>
      </c>
      <c r="F213" s="508">
        <v>6</v>
      </c>
      <c r="G213" s="508">
        <v>7</v>
      </c>
      <c r="H213" s="509">
        <v>8</v>
      </c>
      <c r="I213" s="587" t="s">
        <v>510</v>
      </c>
    </row>
    <row r="214" spans="1:20" ht="15.75" customHeight="1" thickTop="1" x14ac:dyDescent="0.25">
      <c r="A214" s="2918">
        <v>1026</v>
      </c>
      <c r="B214" s="2581">
        <v>3112</v>
      </c>
      <c r="C214" s="1481">
        <v>5336</v>
      </c>
      <c r="D214" s="2903"/>
      <c r="E214" s="612" t="s">
        <v>1085</v>
      </c>
      <c r="F214" s="672"/>
      <c r="G214" s="687">
        <f>G215</f>
        <v>1484</v>
      </c>
      <c r="H214" s="687">
        <f>H215</f>
        <v>1484</v>
      </c>
      <c r="I214" s="692">
        <f t="shared" ref="I214:I220" si="30">(H214/G214)*100</f>
        <v>100</v>
      </c>
    </row>
    <row r="215" spans="1:20" ht="15.75" customHeight="1" x14ac:dyDescent="0.2">
      <c r="A215" s="1048"/>
      <c r="B215" s="2581"/>
      <c r="C215" s="2898"/>
      <c r="D215" s="2905" t="s">
        <v>1131</v>
      </c>
      <c r="E215" s="439" t="s">
        <v>1995</v>
      </c>
      <c r="F215" s="672"/>
      <c r="G215" s="677">
        <v>1484</v>
      </c>
      <c r="H215" s="677">
        <v>1484</v>
      </c>
      <c r="I215" s="668">
        <f t="shared" si="30"/>
        <v>100</v>
      </c>
    </row>
    <row r="216" spans="1:20" ht="15.75" customHeight="1" x14ac:dyDescent="0.25">
      <c r="A216" s="2918">
        <v>1026</v>
      </c>
      <c r="B216" s="2581">
        <v>3114</v>
      </c>
      <c r="C216" s="1481">
        <v>5336</v>
      </c>
      <c r="D216" s="2903"/>
      <c r="E216" s="612" t="s">
        <v>1085</v>
      </c>
      <c r="F216" s="677"/>
      <c r="G216" s="687">
        <f>G217+G218+G219</f>
        <v>2729</v>
      </c>
      <c r="H216" s="687">
        <f>H217+H218+H219</f>
        <v>2729</v>
      </c>
      <c r="I216" s="681">
        <f t="shared" si="30"/>
        <v>100</v>
      </c>
    </row>
    <row r="217" spans="1:20" ht="13.5" customHeight="1" x14ac:dyDescent="0.2">
      <c r="A217" s="1048"/>
      <c r="B217" s="2901"/>
      <c r="C217" s="1481"/>
      <c r="D217" s="2904" t="s">
        <v>1132</v>
      </c>
      <c r="E217" s="1484" t="s">
        <v>1084</v>
      </c>
      <c r="F217" s="1733"/>
      <c r="G217" s="1734">
        <v>83</v>
      </c>
      <c r="H217" s="1734">
        <v>83</v>
      </c>
      <c r="I217" s="368">
        <f t="shared" ref="I217:I218" si="31">(H217/G217)*100</f>
        <v>100</v>
      </c>
    </row>
    <row r="218" spans="1:20" ht="28.5" hidden="1" x14ac:dyDescent="0.2">
      <c r="A218" s="1048"/>
      <c r="B218" s="2901"/>
      <c r="C218" s="1481"/>
      <c r="D218" s="2903" t="s">
        <v>1133</v>
      </c>
      <c r="E218" s="1772" t="s">
        <v>1134</v>
      </c>
      <c r="F218" s="1733"/>
      <c r="G218" s="1778"/>
      <c r="H218" s="1778"/>
      <c r="I218" s="1111" t="e">
        <f t="shared" si="31"/>
        <v>#DIV/0!</v>
      </c>
    </row>
    <row r="219" spans="1:20" ht="15.75" customHeight="1" thickBot="1" x14ac:dyDescent="0.25">
      <c r="A219" s="1048"/>
      <c r="B219" s="2901"/>
      <c r="C219" s="1481"/>
      <c r="D219" s="2905" t="s">
        <v>1131</v>
      </c>
      <c r="E219" s="439" t="s">
        <v>1995</v>
      </c>
      <c r="F219" s="677"/>
      <c r="G219" s="677">
        <v>2646</v>
      </c>
      <c r="H219" s="677">
        <v>2646</v>
      </c>
      <c r="I219" s="673">
        <f t="shared" si="30"/>
        <v>100</v>
      </c>
    </row>
    <row r="220" spans="1:20" s="1068" customFormat="1" ht="18" customHeight="1" thickTop="1" thickBot="1" x14ac:dyDescent="0.25">
      <c r="A220" s="3186" t="s">
        <v>704</v>
      </c>
      <c r="B220" s="3187"/>
      <c r="C220" s="3187"/>
      <c r="D220" s="3187"/>
      <c r="E220" s="3187"/>
      <c r="F220" s="1078">
        <f>F214+F216</f>
        <v>0</v>
      </c>
      <c r="G220" s="1078">
        <f t="shared" ref="G220:H220" si="32">G214+G216</f>
        <v>4213</v>
      </c>
      <c r="H220" s="1078">
        <f t="shared" si="32"/>
        <v>4213</v>
      </c>
      <c r="I220" s="1079">
        <f t="shared" si="30"/>
        <v>100</v>
      </c>
      <c r="R220" s="1080">
        <f>F220</f>
        <v>0</v>
      </c>
      <c r="S220" s="1080">
        <f>G220</f>
        <v>4213</v>
      </c>
      <c r="T220" s="1080">
        <f>H220</f>
        <v>4213</v>
      </c>
    </row>
    <row r="221" spans="1:20" ht="13.5" thickTop="1" x14ac:dyDescent="0.2"/>
    <row r="223" spans="1:20" ht="13.5" thickBot="1" x14ac:dyDescent="0.25">
      <c r="A223" s="421" t="s">
        <v>224</v>
      </c>
      <c r="I223" s="1041" t="s">
        <v>122</v>
      </c>
    </row>
    <row r="224" spans="1:20" s="106" customFormat="1" thickTop="1" thickBot="1" x14ac:dyDescent="0.25">
      <c r="A224" s="582" t="s">
        <v>412</v>
      </c>
      <c r="B224" s="650" t="s">
        <v>123</v>
      </c>
      <c r="C224" s="583" t="s">
        <v>124</v>
      </c>
      <c r="D224" s="585" t="s">
        <v>474</v>
      </c>
      <c r="E224" s="585" t="s">
        <v>125</v>
      </c>
      <c r="F224" s="585" t="s">
        <v>416</v>
      </c>
      <c r="G224" s="585" t="s">
        <v>417</v>
      </c>
      <c r="H224" s="585" t="s">
        <v>589</v>
      </c>
      <c r="I224" s="663" t="s">
        <v>590</v>
      </c>
    </row>
    <row r="225" spans="1:20" s="375" customFormat="1" ht="13.5" thickTop="1" thickBot="1" x14ac:dyDescent="0.25">
      <c r="A225" s="521">
        <v>1</v>
      </c>
      <c r="B225" s="522">
        <v>2</v>
      </c>
      <c r="C225" s="522">
        <v>3</v>
      </c>
      <c r="D225" s="522">
        <v>4</v>
      </c>
      <c r="E225" s="522">
        <v>5</v>
      </c>
      <c r="F225" s="508">
        <v>6</v>
      </c>
      <c r="G225" s="508">
        <v>7</v>
      </c>
      <c r="H225" s="509">
        <v>8</v>
      </c>
      <c r="I225" s="587" t="s">
        <v>510</v>
      </c>
    </row>
    <row r="226" spans="1:20" ht="15.75" thickTop="1" x14ac:dyDescent="0.25">
      <c r="A226" s="2918">
        <v>1032</v>
      </c>
      <c r="B226" s="2581">
        <v>3114</v>
      </c>
      <c r="C226" s="1481">
        <v>5336</v>
      </c>
      <c r="D226" s="2903"/>
      <c r="E226" s="612" t="s">
        <v>1085</v>
      </c>
      <c r="F226" s="687"/>
      <c r="G226" s="687">
        <f>G227+G228+G229</f>
        <v>8107</v>
      </c>
      <c r="H226" s="687">
        <f>H227+H228+H229</f>
        <v>8107</v>
      </c>
      <c r="I226" s="679">
        <f t="shared" ref="I226:I234" si="33">(H226/G226)*100</f>
        <v>100</v>
      </c>
    </row>
    <row r="227" spans="1:20" ht="15" x14ac:dyDescent="0.2">
      <c r="A227" s="2918"/>
      <c r="B227" s="2581"/>
      <c r="C227" s="1481"/>
      <c r="D227" s="2904" t="s">
        <v>1132</v>
      </c>
      <c r="E227" s="1484" t="s">
        <v>1084</v>
      </c>
      <c r="F227" s="1733"/>
      <c r="G227" s="1734">
        <v>190</v>
      </c>
      <c r="H227" s="1734">
        <v>190</v>
      </c>
      <c r="I227" s="368">
        <f t="shared" ref="I227:I228" si="34">(H227/G227)*100</f>
        <v>100</v>
      </c>
    </row>
    <row r="228" spans="1:20" ht="28.5" hidden="1" x14ac:dyDescent="0.2">
      <c r="A228" s="2918"/>
      <c r="B228" s="2581"/>
      <c r="C228" s="1481"/>
      <c r="D228" s="2903" t="s">
        <v>1133</v>
      </c>
      <c r="E228" s="1772" t="s">
        <v>1134</v>
      </c>
      <c r="F228" s="1733"/>
      <c r="G228" s="1778"/>
      <c r="H228" s="1778"/>
      <c r="I228" s="1111" t="e">
        <f t="shared" si="34"/>
        <v>#DIV/0!</v>
      </c>
    </row>
    <row r="229" spans="1:20" ht="15" x14ac:dyDescent="0.25">
      <c r="A229" s="2918"/>
      <c r="B229" s="2581"/>
      <c r="C229" s="1481"/>
      <c r="D229" s="2905" t="s">
        <v>1131</v>
      </c>
      <c r="E229" s="439" t="s">
        <v>1995</v>
      </c>
      <c r="F229" s="687"/>
      <c r="G229" s="680">
        <v>7917</v>
      </c>
      <c r="H229" s="680">
        <v>7917</v>
      </c>
      <c r="I229" s="673">
        <f t="shared" si="33"/>
        <v>100</v>
      </c>
    </row>
    <row r="230" spans="1:20" ht="15" x14ac:dyDescent="0.25">
      <c r="A230" s="1048">
        <v>1032</v>
      </c>
      <c r="B230" s="2901">
        <v>3141</v>
      </c>
      <c r="C230" s="1481">
        <v>5336</v>
      </c>
      <c r="D230" s="2903"/>
      <c r="E230" s="612" t="s">
        <v>1085</v>
      </c>
      <c r="F230" s="678"/>
      <c r="G230" s="678">
        <f>G231</f>
        <v>8</v>
      </c>
      <c r="H230" s="678">
        <f>H231</f>
        <v>8</v>
      </c>
      <c r="I230" s="679">
        <f t="shared" si="33"/>
        <v>100</v>
      </c>
    </row>
    <row r="231" spans="1:20" ht="14.25" x14ac:dyDescent="0.2">
      <c r="A231" s="1048"/>
      <c r="B231" s="2901"/>
      <c r="C231" s="1481"/>
      <c r="D231" s="2905" t="s">
        <v>1131</v>
      </c>
      <c r="E231" s="439" t="s">
        <v>1995</v>
      </c>
      <c r="F231" s="677"/>
      <c r="G231" s="677">
        <v>8</v>
      </c>
      <c r="H231" s="677">
        <v>8</v>
      </c>
      <c r="I231" s="673">
        <f t="shared" si="33"/>
        <v>100</v>
      </c>
    </row>
    <row r="232" spans="1:20" ht="15" x14ac:dyDescent="0.25">
      <c r="A232" s="1048">
        <v>1032</v>
      </c>
      <c r="B232" s="2901">
        <v>3143</v>
      </c>
      <c r="C232" s="1481">
        <v>5336</v>
      </c>
      <c r="D232" s="2903"/>
      <c r="E232" s="612" t="s">
        <v>1085</v>
      </c>
      <c r="F232" s="678"/>
      <c r="G232" s="678">
        <f>G233</f>
        <v>312</v>
      </c>
      <c r="H232" s="678">
        <f>H233</f>
        <v>312</v>
      </c>
      <c r="I232" s="679">
        <f t="shared" si="33"/>
        <v>100</v>
      </c>
    </row>
    <row r="233" spans="1:20" ht="15" thickBot="1" x14ac:dyDescent="0.25">
      <c r="A233" s="1048"/>
      <c r="B233" s="2901"/>
      <c r="C233" s="1481"/>
      <c r="D233" s="2905" t="s">
        <v>1131</v>
      </c>
      <c r="E233" s="439" t="s">
        <v>1995</v>
      </c>
      <c r="F233" s="677"/>
      <c r="G233" s="677">
        <v>312</v>
      </c>
      <c r="H233" s="677">
        <v>312</v>
      </c>
      <c r="I233" s="673">
        <f t="shared" si="33"/>
        <v>100</v>
      </c>
    </row>
    <row r="234" spans="1:20" s="1068" customFormat="1" ht="16.5" thickTop="1" thickBot="1" x14ac:dyDescent="0.25">
      <c r="A234" s="3186" t="s">
        <v>704</v>
      </c>
      <c r="B234" s="3187"/>
      <c r="C234" s="3187"/>
      <c r="D234" s="3187"/>
      <c r="E234" s="3187"/>
      <c r="F234" s="1078">
        <f>F226+F230+F232</f>
        <v>0</v>
      </c>
      <c r="G234" s="1078">
        <f t="shared" ref="G234:H234" si="35">G226+G230+G232</f>
        <v>8427</v>
      </c>
      <c r="H234" s="1078">
        <f t="shared" si="35"/>
        <v>8427</v>
      </c>
      <c r="I234" s="1079">
        <f t="shared" si="33"/>
        <v>100</v>
      </c>
      <c r="R234" s="1080">
        <f>F234</f>
        <v>0</v>
      </c>
      <c r="S234" s="1080">
        <f>G234</f>
        <v>8427</v>
      </c>
      <c r="T234" s="1080">
        <f>H234</f>
        <v>8427</v>
      </c>
    </row>
    <row r="235" spans="1:20" ht="13.5" thickTop="1" x14ac:dyDescent="0.2">
      <c r="S235" s="374"/>
      <c r="T235" s="374"/>
    </row>
    <row r="237" spans="1:20" ht="13.5" thickBot="1" x14ac:dyDescent="0.25">
      <c r="A237" s="421" t="s">
        <v>225</v>
      </c>
      <c r="I237" s="1041" t="s">
        <v>122</v>
      </c>
    </row>
    <row r="238" spans="1:20" s="106" customFormat="1" ht="20.25" customHeight="1" thickTop="1" thickBot="1" x14ac:dyDescent="0.25">
      <c r="A238" s="582" t="s">
        <v>412</v>
      </c>
      <c r="B238" s="650" t="s">
        <v>123</v>
      </c>
      <c r="C238" s="583" t="s">
        <v>124</v>
      </c>
      <c r="D238" s="585" t="s">
        <v>474</v>
      </c>
      <c r="E238" s="585" t="s">
        <v>125</v>
      </c>
      <c r="F238" s="585" t="s">
        <v>416</v>
      </c>
      <c r="G238" s="585" t="s">
        <v>417</v>
      </c>
      <c r="H238" s="585" t="s">
        <v>589</v>
      </c>
      <c r="I238" s="663" t="s">
        <v>590</v>
      </c>
    </row>
    <row r="239" spans="1:20" s="375" customFormat="1" ht="13.5" thickTop="1" thickBot="1" x14ac:dyDescent="0.25">
      <c r="A239" s="521">
        <v>1</v>
      </c>
      <c r="B239" s="522">
        <v>2</v>
      </c>
      <c r="C239" s="522">
        <v>3</v>
      </c>
      <c r="D239" s="522">
        <v>4</v>
      </c>
      <c r="E239" s="522">
        <v>5</v>
      </c>
      <c r="F239" s="508">
        <v>6</v>
      </c>
      <c r="G239" s="508">
        <v>7</v>
      </c>
      <c r="H239" s="509">
        <v>8</v>
      </c>
      <c r="I239" s="587" t="s">
        <v>510</v>
      </c>
    </row>
    <row r="240" spans="1:20" ht="15.75" hidden="1" thickTop="1" x14ac:dyDescent="0.25">
      <c r="A240" s="1042">
        <v>1033</v>
      </c>
      <c r="B240" s="651">
        <v>3114</v>
      </c>
      <c r="C240" s="651">
        <v>5331</v>
      </c>
      <c r="D240" s="682"/>
      <c r="E240" s="698" t="s">
        <v>624</v>
      </c>
      <c r="F240" s="699">
        <f>F241+F242</f>
        <v>0</v>
      </c>
      <c r="G240" s="699">
        <f>SUM(G241:G242)</f>
        <v>0</v>
      </c>
      <c r="H240" s="699">
        <f>SUM(H241:H242)</f>
        <v>0</v>
      </c>
      <c r="I240" s="671" t="e">
        <f t="shared" ref="I240:I253" si="36">(H240/G240)*100</f>
        <v>#DIV/0!</v>
      </c>
    </row>
    <row r="241" spans="1:20" ht="14.25" hidden="1" x14ac:dyDescent="0.2">
      <c r="A241" s="420"/>
      <c r="B241" s="613"/>
      <c r="C241" s="613"/>
      <c r="D241" s="630" t="s">
        <v>1135</v>
      </c>
      <c r="E241" s="1065" t="s">
        <v>534</v>
      </c>
      <c r="F241" s="672"/>
      <c r="G241" s="672"/>
      <c r="H241" s="672"/>
      <c r="I241" s="668" t="e">
        <f t="shared" si="36"/>
        <v>#DIV/0!</v>
      </c>
    </row>
    <row r="242" spans="1:20" ht="14.25" hidden="1" x14ac:dyDescent="0.2">
      <c r="A242" s="420"/>
      <c r="B242" s="613"/>
      <c r="C242" s="613"/>
      <c r="D242" s="514" t="s">
        <v>1136</v>
      </c>
      <c r="E242" s="439" t="s">
        <v>51</v>
      </c>
      <c r="F242" s="672"/>
      <c r="G242" s="672"/>
      <c r="H242" s="672"/>
      <c r="I242" s="668" t="e">
        <f t="shared" si="36"/>
        <v>#DIV/0!</v>
      </c>
    </row>
    <row r="243" spans="1:20" ht="15.75" thickTop="1" x14ac:dyDescent="0.25">
      <c r="A243" s="2918">
        <v>1033</v>
      </c>
      <c r="B243" s="2581">
        <v>3114</v>
      </c>
      <c r="C243" s="1481">
        <v>5336</v>
      </c>
      <c r="D243" s="2903"/>
      <c r="E243" s="612" t="s">
        <v>1085</v>
      </c>
      <c r="F243" s="672"/>
      <c r="G243" s="690">
        <f>G244+G245+G246+G247+G248</f>
        <v>4532</v>
      </c>
      <c r="H243" s="690">
        <f>H244+H245+H246+H247+H248</f>
        <v>4532</v>
      </c>
      <c r="I243" s="692">
        <f t="shared" si="36"/>
        <v>100</v>
      </c>
    </row>
    <row r="244" spans="1:20" ht="15" x14ac:dyDescent="0.2">
      <c r="A244" s="2918"/>
      <c r="B244" s="2581"/>
      <c r="C244" s="1481"/>
      <c r="D244" s="2904" t="s">
        <v>1132</v>
      </c>
      <c r="E244" s="1484" t="s">
        <v>1084</v>
      </c>
      <c r="F244" s="1733"/>
      <c r="G244" s="1734">
        <v>118</v>
      </c>
      <c r="H244" s="1734">
        <v>118</v>
      </c>
      <c r="I244" s="368">
        <f t="shared" ref="I244:I245" si="37">(H244/G244)*100</f>
        <v>100</v>
      </c>
    </row>
    <row r="245" spans="1:20" ht="28.5" hidden="1" x14ac:dyDescent="0.2">
      <c r="A245" s="2918"/>
      <c r="B245" s="2581"/>
      <c r="C245" s="1481"/>
      <c r="D245" s="2903" t="s">
        <v>1133</v>
      </c>
      <c r="E245" s="1772" t="s">
        <v>1134</v>
      </c>
      <c r="F245" s="1733"/>
      <c r="G245" s="1778"/>
      <c r="H245" s="1778"/>
      <c r="I245" s="1111" t="e">
        <f t="shared" si="37"/>
        <v>#DIV/0!</v>
      </c>
    </row>
    <row r="246" spans="1:20" ht="14.25" x14ac:dyDescent="0.2">
      <c r="A246" s="1048"/>
      <c r="B246" s="2581"/>
      <c r="C246" s="2581"/>
      <c r="D246" s="2905" t="s">
        <v>1131</v>
      </c>
      <c r="E246" s="439" t="s">
        <v>1995</v>
      </c>
      <c r="F246" s="672"/>
      <c r="G246" s="672">
        <v>4414</v>
      </c>
      <c r="H246" s="672">
        <v>4414</v>
      </c>
      <c r="I246" s="668">
        <f t="shared" si="36"/>
        <v>100</v>
      </c>
    </row>
    <row r="247" spans="1:20" ht="14.25" hidden="1" x14ac:dyDescent="0.2">
      <c r="A247" s="1048"/>
      <c r="B247" s="2901"/>
      <c r="C247" s="2901"/>
      <c r="D247" s="2903" t="s">
        <v>1137</v>
      </c>
      <c r="E247" s="1065" t="s">
        <v>1139</v>
      </c>
      <c r="F247" s="677"/>
      <c r="G247" s="677"/>
      <c r="H247" s="677"/>
      <c r="I247" s="673" t="e">
        <f t="shared" si="36"/>
        <v>#DIV/0!</v>
      </c>
    </row>
    <row r="248" spans="1:20" ht="14.25" hidden="1" x14ac:dyDescent="0.2">
      <c r="A248" s="1048"/>
      <c r="B248" s="2901"/>
      <c r="C248" s="2901"/>
      <c r="D248" s="2903" t="s">
        <v>1138</v>
      </c>
      <c r="E248" s="1065" t="s">
        <v>1139</v>
      </c>
      <c r="F248" s="677"/>
      <c r="G248" s="677"/>
      <c r="H248" s="677"/>
      <c r="I248" s="673" t="e">
        <f t="shared" si="36"/>
        <v>#DIV/0!</v>
      </c>
    </row>
    <row r="249" spans="1:20" ht="15" x14ac:dyDescent="0.25">
      <c r="A249" s="1048">
        <v>1033</v>
      </c>
      <c r="B249" s="2901">
        <v>3141</v>
      </c>
      <c r="C249" s="1481">
        <v>5336</v>
      </c>
      <c r="D249" s="2903"/>
      <c r="E249" s="612" t="s">
        <v>1085</v>
      </c>
      <c r="F249" s="678"/>
      <c r="G249" s="678">
        <f>G250</f>
        <v>24</v>
      </c>
      <c r="H249" s="678">
        <f>H250</f>
        <v>24</v>
      </c>
      <c r="I249" s="679">
        <f t="shared" si="36"/>
        <v>100</v>
      </c>
    </row>
    <row r="250" spans="1:20" ht="14.25" x14ac:dyDescent="0.2">
      <c r="A250" s="1048"/>
      <c r="B250" s="2901"/>
      <c r="C250" s="2901"/>
      <c r="D250" s="2905" t="s">
        <v>1131</v>
      </c>
      <c r="E250" s="439" t="s">
        <v>1995</v>
      </c>
      <c r="F250" s="677"/>
      <c r="G250" s="677">
        <v>24</v>
      </c>
      <c r="H250" s="677">
        <v>24</v>
      </c>
      <c r="I250" s="673">
        <f t="shared" si="36"/>
        <v>100</v>
      </c>
    </row>
    <row r="251" spans="1:20" ht="15" x14ac:dyDescent="0.25">
      <c r="A251" s="1048">
        <v>1033</v>
      </c>
      <c r="B251" s="2901">
        <v>3143</v>
      </c>
      <c r="C251" s="1481">
        <v>5336</v>
      </c>
      <c r="D251" s="2903"/>
      <c r="E251" s="612" t="s">
        <v>1085</v>
      </c>
      <c r="F251" s="678"/>
      <c r="G251" s="678">
        <f>G252</f>
        <v>362</v>
      </c>
      <c r="H251" s="678">
        <f>H252</f>
        <v>362</v>
      </c>
      <c r="I251" s="679">
        <f t="shared" si="36"/>
        <v>100</v>
      </c>
    </row>
    <row r="252" spans="1:20" ht="15" thickBot="1" x14ac:dyDescent="0.25">
      <c r="A252" s="1048"/>
      <c r="B252" s="2901"/>
      <c r="C252" s="1481"/>
      <c r="D252" s="2905" t="s">
        <v>1131</v>
      </c>
      <c r="E252" s="439" t="s">
        <v>1995</v>
      </c>
      <c r="F252" s="677"/>
      <c r="G252" s="677">
        <v>362</v>
      </c>
      <c r="H252" s="677">
        <v>362</v>
      </c>
      <c r="I252" s="673">
        <f t="shared" si="36"/>
        <v>100</v>
      </c>
    </row>
    <row r="253" spans="1:20" s="1068" customFormat="1" ht="16.5" thickTop="1" thickBot="1" x14ac:dyDescent="0.25">
      <c r="A253" s="3186" t="s">
        <v>704</v>
      </c>
      <c r="B253" s="3187"/>
      <c r="C253" s="3187"/>
      <c r="D253" s="3187"/>
      <c r="E253" s="3187"/>
      <c r="F253" s="1078">
        <f>SUM(F240+F251+F249)</f>
        <v>0</v>
      </c>
      <c r="G253" s="1078">
        <f>G240+G243+G249+G251</f>
        <v>4918</v>
      </c>
      <c r="H253" s="1078">
        <f>H240+H243+H249+H251</f>
        <v>4918</v>
      </c>
      <c r="I253" s="1079">
        <f t="shared" si="36"/>
        <v>100</v>
      </c>
      <c r="R253" s="1080">
        <f>F253</f>
        <v>0</v>
      </c>
      <c r="S253" s="1080">
        <f>G253</f>
        <v>4918</v>
      </c>
      <c r="T253" s="1080">
        <f>H253</f>
        <v>4918</v>
      </c>
    </row>
    <row r="254" spans="1:20" s="1068" customFormat="1" ht="15.75" thickTop="1" x14ac:dyDescent="0.2">
      <c r="A254" s="1067"/>
      <c r="B254" s="1067"/>
      <c r="C254" s="1067"/>
      <c r="D254" s="1067"/>
      <c r="E254" s="1067"/>
      <c r="F254" s="1096"/>
      <c r="G254" s="1096"/>
      <c r="H254" s="1096"/>
      <c r="I254" s="1097"/>
      <c r="R254" s="1080"/>
      <c r="S254" s="1080"/>
      <c r="T254" s="1080"/>
    </row>
    <row r="255" spans="1:20" s="1068" customFormat="1" ht="15" x14ac:dyDescent="0.2">
      <c r="A255" s="1067"/>
      <c r="B255" s="1067"/>
      <c r="C255" s="1067"/>
      <c r="D255" s="1067"/>
      <c r="E255" s="1067"/>
      <c r="F255" s="1096"/>
      <c r="G255" s="1096"/>
      <c r="H255" s="1096"/>
      <c r="I255" s="1097"/>
      <c r="R255" s="1080"/>
      <c r="S255" s="1080"/>
      <c r="T255" s="1080"/>
    </row>
    <row r="256" spans="1:20" ht="13.5" thickBot="1" x14ac:dyDescent="0.25">
      <c r="A256" s="421" t="s">
        <v>354</v>
      </c>
      <c r="I256" s="1041" t="s">
        <v>122</v>
      </c>
    </row>
    <row r="257" spans="1:20" s="106" customFormat="1" thickTop="1" thickBot="1" x14ac:dyDescent="0.25">
      <c r="A257" s="582" t="s">
        <v>412</v>
      </c>
      <c r="B257" s="650" t="s">
        <v>123</v>
      </c>
      <c r="C257" s="583" t="s">
        <v>124</v>
      </c>
      <c r="D257" s="585" t="s">
        <v>474</v>
      </c>
      <c r="E257" s="585" t="s">
        <v>125</v>
      </c>
      <c r="F257" s="585" t="s">
        <v>416</v>
      </c>
      <c r="G257" s="585" t="s">
        <v>417</v>
      </c>
      <c r="H257" s="585" t="s">
        <v>589</v>
      </c>
      <c r="I257" s="663" t="s">
        <v>590</v>
      </c>
    </row>
    <row r="258" spans="1:20" s="375" customFormat="1" ht="20.25" customHeight="1" thickTop="1" thickBot="1" x14ac:dyDescent="0.25">
      <c r="A258" s="521">
        <v>1</v>
      </c>
      <c r="B258" s="522">
        <v>2</v>
      </c>
      <c r="C258" s="522">
        <v>3</v>
      </c>
      <c r="D258" s="522">
        <v>4</v>
      </c>
      <c r="E258" s="522">
        <v>5</v>
      </c>
      <c r="F258" s="508">
        <v>6</v>
      </c>
      <c r="G258" s="508">
        <v>7</v>
      </c>
      <c r="H258" s="509">
        <v>8</v>
      </c>
      <c r="I258" s="587" t="s">
        <v>510</v>
      </c>
    </row>
    <row r="259" spans="1:20" ht="15.75" thickTop="1" x14ac:dyDescent="0.25">
      <c r="A259" s="1048">
        <v>1034</v>
      </c>
      <c r="B259" s="2901">
        <v>3114</v>
      </c>
      <c r="C259" s="1481">
        <v>5336</v>
      </c>
      <c r="D259" s="2903"/>
      <c r="E259" s="612" t="s">
        <v>1085</v>
      </c>
      <c r="F259" s="672"/>
      <c r="G259" s="690">
        <f>G260</f>
        <v>3820</v>
      </c>
      <c r="H259" s="690">
        <f>H260</f>
        <v>3820</v>
      </c>
      <c r="I259" s="679">
        <f t="shared" ref="I259:I270" si="38">(H259/G259)*100</f>
        <v>100</v>
      </c>
    </row>
    <row r="260" spans="1:20" ht="14.25" x14ac:dyDescent="0.2">
      <c r="A260" s="1048"/>
      <c r="B260" s="2581"/>
      <c r="C260" s="2581"/>
      <c r="D260" s="2905" t="s">
        <v>1131</v>
      </c>
      <c r="E260" s="439" t="s">
        <v>1995</v>
      </c>
      <c r="F260" s="672"/>
      <c r="G260" s="672">
        <v>3820</v>
      </c>
      <c r="H260" s="672">
        <v>3820</v>
      </c>
      <c r="I260" s="668">
        <f>(H260/G260)*100</f>
        <v>100</v>
      </c>
    </row>
    <row r="261" spans="1:20" ht="15" hidden="1" x14ac:dyDescent="0.25">
      <c r="A261" s="1048">
        <v>1034</v>
      </c>
      <c r="B261" s="2901">
        <v>3133</v>
      </c>
      <c r="C261" s="2901">
        <v>5331</v>
      </c>
      <c r="D261" s="2903"/>
      <c r="E261" s="612" t="s">
        <v>624</v>
      </c>
      <c r="F261" s="687">
        <f>F262+F263</f>
        <v>0</v>
      </c>
      <c r="G261" s="687">
        <f t="shared" ref="G261:H261" si="39">G262+G263</f>
        <v>0</v>
      </c>
      <c r="H261" s="687">
        <f t="shared" si="39"/>
        <v>0</v>
      </c>
      <c r="I261" s="692" t="e">
        <f t="shared" ref="I261:I267" si="40">(H261/G261)*100</f>
        <v>#DIV/0!</v>
      </c>
    </row>
    <row r="262" spans="1:20" ht="14.25" hidden="1" x14ac:dyDescent="0.2">
      <c r="A262" s="1048"/>
      <c r="B262" s="2901"/>
      <c r="C262" s="2901"/>
      <c r="D262" s="2921" t="s">
        <v>1135</v>
      </c>
      <c r="E262" s="1065" t="s">
        <v>534</v>
      </c>
      <c r="F262" s="677"/>
      <c r="G262" s="677"/>
      <c r="H262" s="677"/>
      <c r="I262" s="668" t="e">
        <f t="shared" si="40"/>
        <v>#DIV/0!</v>
      </c>
    </row>
    <row r="263" spans="1:20" ht="14.25" hidden="1" x14ac:dyDescent="0.2">
      <c r="A263" s="1048"/>
      <c r="B263" s="2901"/>
      <c r="C263" s="2901"/>
      <c r="D263" s="2905" t="s">
        <v>1136</v>
      </c>
      <c r="E263" s="439" t="s">
        <v>51</v>
      </c>
      <c r="F263" s="677"/>
      <c r="G263" s="677"/>
      <c r="H263" s="677"/>
      <c r="I263" s="668" t="e">
        <f t="shared" si="40"/>
        <v>#DIV/0!</v>
      </c>
    </row>
    <row r="264" spans="1:20" ht="15" x14ac:dyDescent="0.25">
      <c r="A264" s="1048">
        <v>1034</v>
      </c>
      <c r="B264" s="2901">
        <v>3133</v>
      </c>
      <c r="C264" s="2901">
        <v>5336</v>
      </c>
      <c r="D264" s="2903"/>
      <c r="E264" s="612" t="s">
        <v>1085</v>
      </c>
      <c r="F264" s="677"/>
      <c r="G264" s="687">
        <f>G265+G266+G267</f>
        <v>7113</v>
      </c>
      <c r="H264" s="687">
        <f>H265+H266+H267</f>
        <v>7113</v>
      </c>
      <c r="I264" s="692">
        <f t="shared" si="40"/>
        <v>100</v>
      </c>
    </row>
    <row r="265" spans="1:20" ht="14.25" x14ac:dyDescent="0.2">
      <c r="A265" s="1048"/>
      <c r="B265" s="2901"/>
      <c r="C265" s="2901"/>
      <c r="D265" s="2904" t="s">
        <v>1132</v>
      </c>
      <c r="E265" s="1484" t="s">
        <v>1084</v>
      </c>
      <c r="F265" s="677"/>
      <c r="G265" s="677">
        <v>230</v>
      </c>
      <c r="H265" s="677">
        <v>230</v>
      </c>
      <c r="I265" s="668">
        <f t="shared" si="40"/>
        <v>100</v>
      </c>
    </row>
    <row r="266" spans="1:20" ht="28.5" hidden="1" x14ac:dyDescent="0.2">
      <c r="A266" s="1048"/>
      <c r="B266" s="2901"/>
      <c r="C266" s="2901"/>
      <c r="D266" s="2903" t="s">
        <v>1133</v>
      </c>
      <c r="E266" s="1772" t="s">
        <v>1134</v>
      </c>
      <c r="F266" s="677"/>
      <c r="G266" s="995"/>
      <c r="H266" s="995"/>
      <c r="I266" s="996" t="e">
        <f t="shared" si="40"/>
        <v>#DIV/0!</v>
      </c>
    </row>
    <row r="267" spans="1:20" ht="14.25" x14ac:dyDescent="0.2">
      <c r="A267" s="1048"/>
      <c r="B267" s="2901"/>
      <c r="C267" s="2901"/>
      <c r="D267" s="2905" t="s">
        <v>1131</v>
      </c>
      <c r="E267" s="439" t="s">
        <v>1995</v>
      </c>
      <c r="F267" s="677"/>
      <c r="G267" s="677">
        <v>6883</v>
      </c>
      <c r="H267" s="677">
        <v>6883</v>
      </c>
      <c r="I267" s="668">
        <f t="shared" si="40"/>
        <v>100</v>
      </c>
    </row>
    <row r="268" spans="1:20" ht="15" x14ac:dyDescent="0.25">
      <c r="A268" s="1048">
        <v>1034</v>
      </c>
      <c r="B268" s="2901">
        <v>3141</v>
      </c>
      <c r="C268" s="1481">
        <v>5336</v>
      </c>
      <c r="D268" s="2903"/>
      <c r="E268" s="612" t="s">
        <v>1085</v>
      </c>
      <c r="F268" s="677"/>
      <c r="G268" s="687">
        <f>G269</f>
        <v>116</v>
      </c>
      <c r="H268" s="687">
        <f>H269</f>
        <v>116</v>
      </c>
      <c r="I268" s="681">
        <f t="shared" si="38"/>
        <v>100</v>
      </c>
    </row>
    <row r="269" spans="1:20" ht="15" thickBot="1" x14ac:dyDescent="0.25">
      <c r="A269" s="1048"/>
      <c r="B269" s="2901"/>
      <c r="C269" s="1481"/>
      <c r="D269" s="2905" t="s">
        <v>1131</v>
      </c>
      <c r="E269" s="439" t="s">
        <v>1995</v>
      </c>
      <c r="F269" s="677"/>
      <c r="G269" s="677">
        <v>116</v>
      </c>
      <c r="H269" s="677">
        <v>116</v>
      </c>
      <c r="I269" s="673">
        <f t="shared" si="38"/>
        <v>100</v>
      </c>
    </row>
    <row r="270" spans="1:20" s="1068" customFormat="1" ht="16.5" thickTop="1" thickBot="1" x14ac:dyDescent="0.25">
      <c r="A270" s="3186" t="s">
        <v>704</v>
      </c>
      <c r="B270" s="3187"/>
      <c r="C270" s="3187"/>
      <c r="D270" s="3187"/>
      <c r="E270" s="3187"/>
      <c r="F270" s="1078">
        <f>SUM(F261)</f>
        <v>0</v>
      </c>
      <c r="G270" s="1078">
        <f>G268+G264+G261+G259</f>
        <v>11049</v>
      </c>
      <c r="H270" s="1078">
        <f>H268+H264+H261+H259</f>
        <v>11049</v>
      </c>
      <c r="I270" s="1079">
        <f t="shared" si="38"/>
        <v>100</v>
      </c>
      <c r="R270" s="1080">
        <f>F270</f>
        <v>0</v>
      </c>
      <c r="S270" s="1080">
        <f>G270</f>
        <v>11049</v>
      </c>
      <c r="T270" s="1080">
        <f>H270</f>
        <v>11049</v>
      </c>
    </row>
    <row r="271" spans="1:20" ht="13.5" thickTop="1" x14ac:dyDescent="0.2"/>
    <row r="273" spans="1:20" ht="13.5" thickBot="1" x14ac:dyDescent="0.25">
      <c r="A273" s="421" t="s">
        <v>716</v>
      </c>
      <c r="I273" s="1041" t="s">
        <v>122</v>
      </c>
    </row>
    <row r="274" spans="1:20" s="106" customFormat="1" thickTop="1" thickBot="1" x14ac:dyDescent="0.25">
      <c r="A274" s="582" t="s">
        <v>412</v>
      </c>
      <c r="B274" s="650" t="s">
        <v>123</v>
      </c>
      <c r="C274" s="583" t="s">
        <v>124</v>
      </c>
      <c r="D274" s="585" t="s">
        <v>474</v>
      </c>
      <c r="E274" s="585" t="s">
        <v>125</v>
      </c>
      <c r="F274" s="585" t="s">
        <v>416</v>
      </c>
      <c r="G274" s="585" t="s">
        <v>417</v>
      </c>
      <c r="H274" s="585" t="s">
        <v>589</v>
      </c>
      <c r="I274" s="663" t="s">
        <v>590</v>
      </c>
    </row>
    <row r="275" spans="1:20" s="375" customFormat="1" ht="14.25" customHeight="1" thickTop="1" thickBot="1" x14ac:dyDescent="0.25">
      <c r="A275" s="521">
        <v>1</v>
      </c>
      <c r="B275" s="522">
        <v>2</v>
      </c>
      <c r="C275" s="522">
        <v>3</v>
      </c>
      <c r="D275" s="522">
        <v>4</v>
      </c>
      <c r="E275" s="522">
        <v>5</v>
      </c>
      <c r="F275" s="508">
        <v>6</v>
      </c>
      <c r="G275" s="508">
        <v>7</v>
      </c>
      <c r="H275" s="509">
        <v>8</v>
      </c>
      <c r="I275" s="587" t="s">
        <v>510</v>
      </c>
    </row>
    <row r="276" spans="1:20" ht="15.75" hidden="1" thickTop="1" x14ac:dyDescent="0.25">
      <c r="A276" s="1042">
        <v>1035</v>
      </c>
      <c r="B276" s="651">
        <v>3114</v>
      </c>
      <c r="C276" s="651">
        <v>5331</v>
      </c>
      <c r="D276" s="682"/>
      <c r="E276" s="698" t="s">
        <v>624</v>
      </c>
      <c r="F276" s="699"/>
      <c r="G276" s="699"/>
      <c r="H276" s="699"/>
      <c r="I276" s="671" t="e">
        <f>(H276/G276)*100</f>
        <v>#DIV/0!</v>
      </c>
    </row>
    <row r="277" spans="1:20" ht="14.25" hidden="1" x14ac:dyDescent="0.2">
      <c r="A277" s="420"/>
      <c r="B277" s="613"/>
      <c r="C277" s="613"/>
      <c r="D277" s="514" t="s">
        <v>1136</v>
      </c>
      <c r="E277" s="439" t="s">
        <v>51</v>
      </c>
      <c r="F277" s="672"/>
      <c r="G277" s="672"/>
      <c r="H277" s="672"/>
      <c r="I277" s="668" t="e">
        <f>(H277/G277)*100</f>
        <v>#DIV/0!</v>
      </c>
    </row>
    <row r="278" spans="1:20" ht="15.75" thickTop="1" x14ac:dyDescent="0.25">
      <c r="A278" s="1048">
        <v>1035</v>
      </c>
      <c r="B278" s="2901">
        <v>3114</v>
      </c>
      <c r="C278" s="1481">
        <v>5336</v>
      </c>
      <c r="D278" s="2903"/>
      <c r="E278" s="612" t="s">
        <v>1085</v>
      </c>
      <c r="F278" s="677"/>
      <c r="G278" s="997">
        <f>G279+G280+G281+G282+G283+G284</f>
        <v>3646</v>
      </c>
      <c r="H278" s="997">
        <f>H279+H280+H281+H282+H283+H284</f>
        <v>3646</v>
      </c>
      <c r="I278" s="679">
        <f t="shared" ref="I278:I287" si="41">(H278/G278)*100</f>
        <v>100</v>
      </c>
    </row>
    <row r="279" spans="1:20" ht="14.25" x14ac:dyDescent="0.2">
      <c r="A279" s="1048"/>
      <c r="B279" s="2901"/>
      <c r="C279" s="1481"/>
      <c r="D279" s="2904" t="s">
        <v>1145</v>
      </c>
      <c r="E279" s="1483" t="s">
        <v>971</v>
      </c>
      <c r="F279" s="677"/>
      <c r="G279" s="1106">
        <v>27</v>
      </c>
      <c r="H279" s="1106">
        <v>27</v>
      </c>
      <c r="I279" s="368">
        <f t="shared" si="41"/>
        <v>100</v>
      </c>
    </row>
    <row r="280" spans="1:20" ht="15" x14ac:dyDescent="0.2">
      <c r="A280" s="1048"/>
      <c r="B280" s="2901"/>
      <c r="C280" s="1481"/>
      <c r="D280" s="2904" t="s">
        <v>1132</v>
      </c>
      <c r="E280" s="1484" t="s">
        <v>1084</v>
      </c>
      <c r="F280" s="1733"/>
      <c r="G280" s="1734">
        <v>100</v>
      </c>
      <c r="H280" s="1734">
        <v>100</v>
      </c>
      <c r="I280" s="368">
        <f t="shared" ref="I280:I281" si="42">(H280/G280)*100</f>
        <v>100</v>
      </c>
    </row>
    <row r="281" spans="1:20" ht="28.5" hidden="1" x14ac:dyDescent="0.2">
      <c r="A281" s="1048"/>
      <c r="B281" s="2901"/>
      <c r="C281" s="1481"/>
      <c r="D281" s="2903" t="s">
        <v>1133</v>
      </c>
      <c r="E281" s="1772" t="s">
        <v>1134</v>
      </c>
      <c r="F281" s="1733"/>
      <c r="G281" s="1778"/>
      <c r="H281" s="1778"/>
      <c r="I281" s="1111" t="e">
        <f t="shared" si="42"/>
        <v>#DIV/0!</v>
      </c>
    </row>
    <row r="282" spans="1:20" ht="14.25" x14ac:dyDescent="0.2">
      <c r="A282" s="1048"/>
      <c r="B282" s="2901"/>
      <c r="C282" s="1481"/>
      <c r="D282" s="2905" t="s">
        <v>1131</v>
      </c>
      <c r="E282" s="439" t="s">
        <v>1995</v>
      </c>
      <c r="F282" s="677"/>
      <c r="G282" s="995">
        <v>3519</v>
      </c>
      <c r="H282" s="995">
        <v>3519</v>
      </c>
      <c r="I282" s="368">
        <f t="shared" si="41"/>
        <v>100</v>
      </c>
    </row>
    <row r="283" spans="1:20" ht="14.25" hidden="1" x14ac:dyDescent="0.2">
      <c r="A283" s="1048"/>
      <c r="B283" s="2901"/>
      <c r="C283" s="1481"/>
      <c r="D283" s="2903" t="s">
        <v>1137</v>
      </c>
      <c r="E283" s="1065" t="s">
        <v>1139</v>
      </c>
      <c r="F283" s="677"/>
      <c r="G283" s="995"/>
      <c r="H283" s="995"/>
      <c r="I283" s="368" t="e">
        <f t="shared" si="41"/>
        <v>#DIV/0!</v>
      </c>
    </row>
    <row r="284" spans="1:20" ht="14.25" hidden="1" x14ac:dyDescent="0.2">
      <c r="A284" s="1048"/>
      <c r="B284" s="2901"/>
      <c r="C284" s="1481"/>
      <c r="D284" s="2903" t="s">
        <v>1138</v>
      </c>
      <c r="E284" s="1065" t="s">
        <v>1139</v>
      </c>
      <c r="F284" s="677"/>
      <c r="G284" s="995"/>
      <c r="H284" s="995"/>
      <c r="I284" s="368" t="e">
        <f t="shared" si="41"/>
        <v>#DIV/0!</v>
      </c>
    </row>
    <row r="285" spans="1:20" ht="15" x14ac:dyDescent="0.25">
      <c r="A285" s="1048">
        <v>1035</v>
      </c>
      <c r="B285" s="2901">
        <v>3143</v>
      </c>
      <c r="C285" s="2901">
        <v>5336</v>
      </c>
      <c r="D285" s="2911"/>
      <c r="E285" s="612" t="s">
        <v>1085</v>
      </c>
      <c r="F285" s="678"/>
      <c r="G285" s="678">
        <f>G286</f>
        <v>255</v>
      </c>
      <c r="H285" s="678">
        <f>H286</f>
        <v>255</v>
      </c>
      <c r="I285" s="679">
        <f t="shared" si="41"/>
        <v>100</v>
      </c>
    </row>
    <row r="286" spans="1:20" ht="15.75" thickBot="1" x14ac:dyDescent="0.3">
      <c r="A286" s="1048"/>
      <c r="B286" s="2901"/>
      <c r="C286" s="2901"/>
      <c r="D286" s="2905" t="s">
        <v>1131</v>
      </c>
      <c r="E286" s="439" t="s">
        <v>1995</v>
      </c>
      <c r="F286" s="678"/>
      <c r="G286" s="677">
        <v>255</v>
      </c>
      <c r="H286" s="677">
        <v>255</v>
      </c>
      <c r="I286" s="673">
        <f t="shared" si="41"/>
        <v>100</v>
      </c>
    </row>
    <row r="287" spans="1:20" s="1068" customFormat="1" ht="16.5" thickTop="1" thickBot="1" x14ac:dyDescent="0.25">
      <c r="A287" s="1741" t="s">
        <v>704</v>
      </c>
      <c r="B287" s="1742"/>
      <c r="C287" s="1742"/>
      <c r="D287" s="1742"/>
      <c r="E287" s="1742"/>
      <c r="F287" s="1078">
        <f>SUM(F276,F285)</f>
        <v>0</v>
      </c>
      <c r="G287" s="1078">
        <f>G285+G278+G276</f>
        <v>3901</v>
      </c>
      <c r="H287" s="1078">
        <f>H285+H278+H276</f>
        <v>3901</v>
      </c>
      <c r="I287" s="1079">
        <f t="shared" si="41"/>
        <v>100</v>
      </c>
      <c r="K287" s="1080" t="e">
        <f>SUM(F287,F270,F253,F234,#REF!,#REF!,F220,#REF!,F195,#REF!,F178,F168,#REF!,F157,F146,F123,F95,#REF!,F78,#REF!,F55,#REF!,#REF!,F41,F26)</f>
        <v>#REF!</v>
      </c>
      <c r="L287" s="1080" t="e">
        <f>SUM(G287,G270,G253,G234,#REF!,#REF!,G220,#REF!,G195,#REF!,G178,G168,#REF!,G157,G146,G123,G95,#REF!,G78,#REF!,G55,#REF!,#REF!,G41,G26)</f>
        <v>#REF!</v>
      </c>
      <c r="M287" s="1080" t="e">
        <f>SUM(H287,H270,H253,H234,#REF!,#REF!,H220,#REF!,H195,#REF!,H178,H168,#REF!,H157,H146,H123,H95,#REF!,H78,#REF!,H55,#REF!,#REF!,H41,H26)</f>
        <v>#REF!</v>
      </c>
      <c r="R287" s="1080">
        <f>F287</f>
        <v>0</v>
      </c>
      <c r="S287" s="1080">
        <f>G287</f>
        <v>3901</v>
      </c>
      <c r="T287" s="1080">
        <f>H287</f>
        <v>3901</v>
      </c>
    </row>
    <row r="288" spans="1:20" ht="13.5" thickTop="1" x14ac:dyDescent="0.2"/>
    <row r="290" spans="1:9" ht="13.5" thickBot="1" x14ac:dyDescent="0.25">
      <c r="A290" s="421" t="s">
        <v>900</v>
      </c>
      <c r="I290" s="1041" t="s">
        <v>122</v>
      </c>
    </row>
    <row r="291" spans="1:9" s="106" customFormat="1" ht="20.25" customHeight="1" thickTop="1" thickBot="1" x14ac:dyDescent="0.25">
      <c r="A291" s="582" t="s">
        <v>412</v>
      </c>
      <c r="B291" s="650" t="s">
        <v>123</v>
      </c>
      <c r="C291" s="583" t="s">
        <v>124</v>
      </c>
      <c r="D291" s="585" t="s">
        <v>474</v>
      </c>
      <c r="E291" s="585" t="s">
        <v>125</v>
      </c>
      <c r="F291" s="585" t="s">
        <v>416</v>
      </c>
      <c r="G291" s="585" t="s">
        <v>417</v>
      </c>
      <c r="H291" s="585" t="s">
        <v>589</v>
      </c>
      <c r="I291" s="663" t="s">
        <v>590</v>
      </c>
    </row>
    <row r="292" spans="1:9" s="375" customFormat="1" ht="13.5" thickTop="1" thickBot="1" x14ac:dyDescent="0.25">
      <c r="A292" s="521">
        <v>1</v>
      </c>
      <c r="B292" s="522">
        <v>2</v>
      </c>
      <c r="C292" s="522">
        <v>3</v>
      </c>
      <c r="D292" s="522">
        <v>4</v>
      </c>
      <c r="E292" s="522">
        <v>5</v>
      </c>
      <c r="F292" s="508">
        <v>6</v>
      </c>
      <c r="G292" s="508">
        <v>7</v>
      </c>
      <c r="H292" s="509">
        <v>8</v>
      </c>
      <c r="I292" s="587" t="s">
        <v>510</v>
      </c>
    </row>
    <row r="293" spans="1:9" ht="15.75" thickTop="1" x14ac:dyDescent="0.25">
      <c r="A293" s="1048">
        <v>1036</v>
      </c>
      <c r="B293" s="2581">
        <v>3112</v>
      </c>
      <c r="C293" s="2581">
        <v>5336</v>
      </c>
      <c r="D293" s="2905"/>
      <c r="E293" s="612" t="s">
        <v>1085</v>
      </c>
      <c r="F293" s="677"/>
      <c r="G293" s="687">
        <f>G294</f>
        <v>1349</v>
      </c>
      <c r="H293" s="687">
        <f>H294</f>
        <v>1349</v>
      </c>
      <c r="I293" s="666">
        <f t="shared" ref="I293:I309" si="43">(H293/G293)*100</f>
        <v>100</v>
      </c>
    </row>
    <row r="294" spans="1:9" ht="14.25" x14ac:dyDescent="0.2">
      <c r="A294" s="1048"/>
      <c r="B294" s="2581"/>
      <c r="C294" s="2581"/>
      <c r="D294" s="2905" t="s">
        <v>1131</v>
      </c>
      <c r="E294" s="439" t="s">
        <v>1995</v>
      </c>
      <c r="F294" s="677"/>
      <c r="G294" s="677">
        <v>1349</v>
      </c>
      <c r="H294" s="677">
        <v>1349</v>
      </c>
      <c r="I294" s="673">
        <f t="shared" si="43"/>
        <v>100</v>
      </c>
    </row>
    <row r="295" spans="1:9" ht="15" hidden="1" x14ac:dyDescent="0.25">
      <c r="A295" s="1048">
        <v>1036</v>
      </c>
      <c r="B295" s="2581">
        <v>3114</v>
      </c>
      <c r="C295" s="2581">
        <v>5331</v>
      </c>
      <c r="D295" s="2922"/>
      <c r="E295" s="656" t="s">
        <v>624</v>
      </c>
      <c r="F295" s="665">
        <f>SUM(F296:F297)</f>
        <v>0</v>
      </c>
      <c r="G295" s="665">
        <f>SUM(G296:G297)</f>
        <v>0</v>
      </c>
      <c r="H295" s="665">
        <f>SUM(H296:H297)</f>
        <v>0</v>
      </c>
      <c r="I295" s="666" t="e">
        <f t="shared" si="43"/>
        <v>#DIV/0!</v>
      </c>
    </row>
    <row r="296" spans="1:9" ht="14.25" hidden="1" x14ac:dyDescent="0.2">
      <c r="A296" s="1048"/>
      <c r="B296" s="2581"/>
      <c r="C296" s="2581"/>
      <c r="D296" s="2921" t="s">
        <v>1135</v>
      </c>
      <c r="E296" s="1065" t="s">
        <v>534</v>
      </c>
      <c r="F296" s="672"/>
      <c r="G296" s="672"/>
      <c r="H296" s="672"/>
      <c r="I296" s="668" t="e">
        <f t="shared" si="43"/>
        <v>#DIV/0!</v>
      </c>
    </row>
    <row r="297" spans="1:9" ht="14.25" hidden="1" x14ac:dyDescent="0.2">
      <c r="A297" s="1048"/>
      <c r="B297" s="2581"/>
      <c r="C297" s="2581"/>
      <c r="D297" s="2905" t="s">
        <v>1136</v>
      </c>
      <c r="E297" s="439" t="s">
        <v>51</v>
      </c>
      <c r="F297" s="672"/>
      <c r="G297" s="672"/>
      <c r="H297" s="672"/>
      <c r="I297" s="668" t="e">
        <f t="shared" si="43"/>
        <v>#DIV/0!</v>
      </c>
    </row>
    <row r="298" spans="1:9" ht="15" x14ac:dyDescent="0.25">
      <c r="A298" s="2580">
        <v>1036</v>
      </c>
      <c r="B298" s="2581">
        <v>3114</v>
      </c>
      <c r="C298" s="1481">
        <v>5336</v>
      </c>
      <c r="D298" s="2903"/>
      <c r="E298" s="612" t="s">
        <v>1085</v>
      </c>
      <c r="F298" s="687"/>
      <c r="G298" s="687">
        <f>G299+G300+G301+G302+G303</f>
        <v>8470</v>
      </c>
      <c r="H298" s="687">
        <f>H299+H300+H301+H302+H303</f>
        <v>8470</v>
      </c>
      <c r="I298" s="679">
        <f t="shared" si="43"/>
        <v>100</v>
      </c>
    </row>
    <row r="299" spans="1:9" ht="15" hidden="1" x14ac:dyDescent="0.25">
      <c r="A299" s="2580"/>
      <c r="B299" s="2581"/>
      <c r="C299" s="1481"/>
      <c r="D299" s="2904" t="s">
        <v>1145</v>
      </c>
      <c r="E299" s="1483" t="s">
        <v>971</v>
      </c>
      <c r="F299" s="687"/>
      <c r="G299" s="680"/>
      <c r="H299" s="680"/>
      <c r="I299" s="668" t="e">
        <f t="shared" si="43"/>
        <v>#DIV/0!</v>
      </c>
    </row>
    <row r="300" spans="1:9" ht="15" x14ac:dyDescent="0.2">
      <c r="A300" s="2580"/>
      <c r="B300" s="2581"/>
      <c r="C300" s="1481"/>
      <c r="D300" s="2904" t="s">
        <v>1132</v>
      </c>
      <c r="E300" s="1484" t="s">
        <v>1084</v>
      </c>
      <c r="F300" s="1733"/>
      <c r="G300" s="1734">
        <v>219</v>
      </c>
      <c r="H300" s="1734">
        <v>219</v>
      </c>
      <c r="I300" s="368">
        <f t="shared" ref="I300:I301" si="44">(H300/G300)*100</f>
        <v>100</v>
      </c>
    </row>
    <row r="301" spans="1:9" ht="28.5" hidden="1" x14ac:dyDescent="0.2">
      <c r="A301" s="2580"/>
      <c r="B301" s="2581"/>
      <c r="C301" s="1481"/>
      <c r="D301" s="2903" t="s">
        <v>1133</v>
      </c>
      <c r="E301" s="1772" t="s">
        <v>1134</v>
      </c>
      <c r="F301" s="1733"/>
      <c r="G301" s="1778"/>
      <c r="H301" s="1778"/>
      <c r="I301" s="1111" t="e">
        <f t="shared" si="44"/>
        <v>#DIV/0!</v>
      </c>
    </row>
    <row r="302" spans="1:9" ht="15" x14ac:dyDescent="0.25">
      <c r="A302" s="2580"/>
      <c r="B302" s="2581"/>
      <c r="C302" s="1481"/>
      <c r="D302" s="2905" t="s">
        <v>1131</v>
      </c>
      <c r="E302" s="439" t="s">
        <v>1995</v>
      </c>
      <c r="F302" s="687"/>
      <c r="G302" s="680">
        <v>8191</v>
      </c>
      <c r="H302" s="680">
        <v>8191</v>
      </c>
      <c r="I302" s="668">
        <f t="shared" si="43"/>
        <v>100</v>
      </c>
    </row>
    <row r="303" spans="1:9" ht="14.25" x14ac:dyDescent="0.2">
      <c r="A303" s="2580"/>
      <c r="B303" s="2901"/>
      <c r="C303" s="1481"/>
      <c r="D303" s="2905" t="s">
        <v>1148</v>
      </c>
      <c r="E303" s="3188" t="s">
        <v>1086</v>
      </c>
      <c r="F303" s="677"/>
      <c r="G303" s="995">
        <v>60</v>
      </c>
      <c r="H303" s="995">
        <v>60</v>
      </c>
      <c r="I303" s="999">
        <f t="shared" ref="I303" si="45">(H303/G303)*100</f>
        <v>100</v>
      </c>
    </row>
    <row r="304" spans="1:9" ht="15" x14ac:dyDescent="0.25">
      <c r="A304" s="2580"/>
      <c r="B304" s="2901"/>
      <c r="C304" s="1481"/>
      <c r="D304" s="2903"/>
      <c r="E304" s="3189"/>
      <c r="F304" s="687"/>
      <c r="G304" s="680"/>
      <c r="H304" s="680"/>
      <c r="I304" s="673"/>
    </row>
    <row r="305" spans="1:20" ht="16.5" customHeight="1" x14ac:dyDescent="0.25">
      <c r="A305" s="1048">
        <v>1036</v>
      </c>
      <c r="B305" s="2901">
        <v>3141</v>
      </c>
      <c r="C305" s="1481">
        <v>5336</v>
      </c>
      <c r="D305" s="2905"/>
      <c r="E305" s="612" t="s">
        <v>1085</v>
      </c>
      <c r="F305" s="677"/>
      <c r="G305" s="687">
        <f>G306</f>
        <v>17</v>
      </c>
      <c r="H305" s="687">
        <f>H306</f>
        <v>17</v>
      </c>
      <c r="I305" s="679">
        <f t="shared" si="43"/>
        <v>100</v>
      </c>
    </row>
    <row r="306" spans="1:20" ht="15" customHeight="1" x14ac:dyDescent="0.2">
      <c r="A306" s="1048"/>
      <c r="B306" s="2901"/>
      <c r="C306" s="1481"/>
      <c r="D306" s="2905" t="s">
        <v>1131</v>
      </c>
      <c r="E306" s="439" t="s">
        <v>1995</v>
      </c>
      <c r="F306" s="677"/>
      <c r="G306" s="677">
        <v>17</v>
      </c>
      <c r="H306" s="677">
        <v>17</v>
      </c>
      <c r="I306" s="673">
        <f t="shared" si="43"/>
        <v>100</v>
      </c>
    </row>
    <row r="307" spans="1:20" ht="15" x14ac:dyDescent="0.25">
      <c r="A307" s="1048">
        <v>1036</v>
      </c>
      <c r="B307" s="2901">
        <v>3143</v>
      </c>
      <c r="C307" s="2901">
        <v>5336</v>
      </c>
      <c r="D307" s="2905"/>
      <c r="E307" s="612" t="s">
        <v>1085</v>
      </c>
      <c r="F307" s="677"/>
      <c r="G307" s="687">
        <f>G308</f>
        <v>620</v>
      </c>
      <c r="H307" s="687">
        <f>H308</f>
        <v>620</v>
      </c>
      <c r="I307" s="681">
        <f t="shared" si="43"/>
        <v>100</v>
      </c>
    </row>
    <row r="308" spans="1:20" ht="15" thickBot="1" x14ac:dyDescent="0.25">
      <c r="A308" s="1048"/>
      <c r="B308" s="2901"/>
      <c r="C308" s="1481"/>
      <c r="D308" s="2905" t="s">
        <v>1131</v>
      </c>
      <c r="E308" s="439" t="s">
        <v>1995</v>
      </c>
      <c r="F308" s="677"/>
      <c r="G308" s="677">
        <v>620</v>
      </c>
      <c r="H308" s="677">
        <v>620</v>
      </c>
      <c r="I308" s="673">
        <f t="shared" si="43"/>
        <v>100</v>
      </c>
    </row>
    <row r="309" spans="1:20" ht="16.5" thickTop="1" thickBot="1" x14ac:dyDescent="0.3">
      <c r="A309" s="3180" t="s">
        <v>704</v>
      </c>
      <c r="B309" s="3181"/>
      <c r="C309" s="3181"/>
      <c r="D309" s="3181"/>
      <c r="E309" s="3181"/>
      <c r="F309" s="669">
        <f>SUM(F295)</f>
        <v>0</v>
      </c>
      <c r="G309" s="669">
        <f>G307+G305+G298+G295+G293</f>
        <v>10456</v>
      </c>
      <c r="H309" s="669">
        <f>H307+H305+H298+H295+H293</f>
        <v>10456</v>
      </c>
      <c r="I309" s="670">
        <f t="shared" si="43"/>
        <v>100</v>
      </c>
      <c r="R309" s="374">
        <f>F309</f>
        <v>0</v>
      </c>
      <c r="S309" s="374">
        <f>G309</f>
        <v>10456</v>
      </c>
      <c r="T309" s="374">
        <f>H309</f>
        <v>10456</v>
      </c>
    </row>
    <row r="310" spans="1:20" ht="15.75" thickTop="1" x14ac:dyDescent="0.25">
      <c r="A310" s="361"/>
      <c r="B310" s="361"/>
      <c r="C310" s="361"/>
      <c r="D310" s="361"/>
      <c r="E310" s="361"/>
      <c r="F310" s="178"/>
      <c r="G310" s="178"/>
      <c r="H310" s="178"/>
      <c r="I310" s="207"/>
      <c r="R310" s="374"/>
      <c r="S310" s="374"/>
      <c r="T310" s="374"/>
    </row>
    <row r="311" spans="1:20" ht="15" x14ac:dyDescent="0.25">
      <c r="A311" s="361"/>
      <c r="B311" s="361"/>
      <c r="C311" s="361"/>
      <c r="D311" s="361"/>
      <c r="E311" s="361"/>
      <c r="F311" s="178"/>
      <c r="G311" s="178"/>
      <c r="H311" s="178"/>
      <c r="I311" s="207"/>
      <c r="R311" s="374"/>
      <c r="S311" s="374"/>
      <c r="T311" s="374"/>
    </row>
    <row r="312" spans="1:20" ht="13.5" thickBot="1" x14ac:dyDescent="0.25">
      <c r="A312" s="421" t="s">
        <v>66</v>
      </c>
      <c r="I312" s="1041" t="s">
        <v>122</v>
      </c>
    </row>
    <row r="313" spans="1:20" s="106" customFormat="1" ht="20.25" customHeight="1" thickTop="1" thickBot="1" x14ac:dyDescent="0.25">
      <c r="A313" s="582" t="s">
        <v>412</v>
      </c>
      <c r="B313" s="650" t="s">
        <v>123</v>
      </c>
      <c r="C313" s="583" t="s">
        <v>124</v>
      </c>
      <c r="D313" s="585" t="s">
        <v>474</v>
      </c>
      <c r="E313" s="585" t="s">
        <v>125</v>
      </c>
      <c r="F313" s="585" t="s">
        <v>416</v>
      </c>
      <c r="G313" s="585" t="s">
        <v>417</v>
      </c>
      <c r="H313" s="585" t="s">
        <v>589</v>
      </c>
      <c r="I313" s="663" t="s">
        <v>590</v>
      </c>
    </row>
    <row r="314" spans="1:20" s="375" customFormat="1" ht="13.5" thickTop="1" thickBot="1" x14ac:dyDescent="0.25">
      <c r="A314" s="521">
        <v>1</v>
      </c>
      <c r="B314" s="522">
        <v>2</v>
      </c>
      <c r="C314" s="522">
        <v>3</v>
      </c>
      <c r="D314" s="522">
        <v>4</v>
      </c>
      <c r="E314" s="522">
        <v>5</v>
      </c>
      <c r="F314" s="508">
        <v>6</v>
      </c>
      <c r="G314" s="508">
        <v>7</v>
      </c>
      <c r="H314" s="509">
        <v>8</v>
      </c>
      <c r="I314" s="587" t="s">
        <v>510</v>
      </c>
    </row>
    <row r="315" spans="1:20" ht="15.75" thickTop="1" x14ac:dyDescent="0.25">
      <c r="A315" s="2915">
        <v>1037</v>
      </c>
      <c r="B315" s="2916">
        <v>3112</v>
      </c>
      <c r="C315" s="2916">
        <v>5336</v>
      </c>
      <c r="D315" s="2917"/>
      <c r="E315" s="612" t="s">
        <v>1085</v>
      </c>
      <c r="F315" s="699"/>
      <c r="G315" s="699">
        <f>G316</f>
        <v>812</v>
      </c>
      <c r="H315" s="699">
        <f>H316</f>
        <v>812</v>
      </c>
      <c r="I315" s="671">
        <f t="shared" ref="I315:I331" si="46">(H315/G315)*100</f>
        <v>100</v>
      </c>
    </row>
    <row r="316" spans="1:20" ht="14.25" x14ac:dyDescent="0.2">
      <c r="A316" s="1048"/>
      <c r="B316" s="2581"/>
      <c r="C316" s="2581"/>
      <c r="D316" s="2905" t="s">
        <v>1131</v>
      </c>
      <c r="E316" s="439" t="s">
        <v>1995</v>
      </c>
      <c r="F316" s="672"/>
      <c r="G316" s="672">
        <v>812</v>
      </c>
      <c r="H316" s="672">
        <v>812</v>
      </c>
      <c r="I316" s="668">
        <f t="shared" si="46"/>
        <v>100</v>
      </c>
    </row>
    <row r="317" spans="1:20" ht="15" hidden="1" x14ac:dyDescent="0.25">
      <c r="A317" s="1048">
        <v>1037</v>
      </c>
      <c r="B317" s="2901">
        <v>3114</v>
      </c>
      <c r="C317" s="2901">
        <v>5331</v>
      </c>
      <c r="D317" s="2911"/>
      <c r="E317" s="612" t="s">
        <v>624</v>
      </c>
      <c r="F317" s="678">
        <f>F318+F319</f>
        <v>0</v>
      </c>
      <c r="G317" s="678">
        <f t="shared" ref="G317:H317" si="47">G318+G319</f>
        <v>0</v>
      </c>
      <c r="H317" s="678">
        <f t="shared" si="47"/>
        <v>0</v>
      </c>
      <c r="I317" s="679" t="e">
        <f t="shared" si="46"/>
        <v>#DIV/0!</v>
      </c>
    </row>
    <row r="318" spans="1:20" ht="15" hidden="1" x14ac:dyDescent="0.25">
      <c r="A318" s="1048"/>
      <c r="B318" s="2901"/>
      <c r="C318" s="2901"/>
      <c r="D318" s="2921" t="s">
        <v>1135</v>
      </c>
      <c r="E318" s="1065" t="s">
        <v>534</v>
      </c>
      <c r="F318" s="680"/>
      <c r="G318" s="680"/>
      <c r="H318" s="680"/>
      <c r="I318" s="679"/>
    </row>
    <row r="319" spans="1:20" ht="14.25" hidden="1" x14ac:dyDescent="0.2">
      <c r="A319" s="1048"/>
      <c r="B319" s="2901"/>
      <c r="C319" s="2901"/>
      <c r="D319" s="2905" t="s">
        <v>1136</v>
      </c>
      <c r="E319" s="439" t="s">
        <v>51</v>
      </c>
      <c r="F319" s="677"/>
      <c r="G319" s="677"/>
      <c r="H319" s="677"/>
      <c r="I319" s="673" t="e">
        <f t="shared" si="46"/>
        <v>#DIV/0!</v>
      </c>
    </row>
    <row r="320" spans="1:20" s="1220" customFormat="1" ht="15" x14ac:dyDescent="0.25">
      <c r="A320" s="1048">
        <v>1037</v>
      </c>
      <c r="B320" s="2901">
        <v>3114</v>
      </c>
      <c r="C320" s="2901">
        <v>5336</v>
      </c>
      <c r="D320" s="2903"/>
      <c r="E320" s="612" t="s">
        <v>1085</v>
      </c>
      <c r="F320" s="995"/>
      <c r="G320" s="997">
        <f>G321+G322+G323+G324+G325+G326</f>
        <v>14520</v>
      </c>
      <c r="H320" s="997">
        <f>H321+H322+H323+H324+H325+H326</f>
        <v>14520</v>
      </c>
      <c r="I320" s="679">
        <f t="shared" si="46"/>
        <v>100</v>
      </c>
    </row>
    <row r="321" spans="1:20" s="1220" customFormat="1" ht="14.25" hidden="1" x14ac:dyDescent="0.2">
      <c r="A321" s="1048"/>
      <c r="B321" s="2901"/>
      <c r="C321" s="2901"/>
      <c r="D321" s="2904" t="s">
        <v>1145</v>
      </c>
      <c r="E321" s="1483" t="s">
        <v>971</v>
      </c>
      <c r="F321" s="995"/>
      <c r="G321" s="1106"/>
      <c r="H321" s="1106"/>
      <c r="I321" s="368" t="e">
        <f t="shared" si="46"/>
        <v>#DIV/0!</v>
      </c>
    </row>
    <row r="322" spans="1:20" s="1220" customFormat="1" ht="15" x14ac:dyDescent="0.2">
      <c r="A322" s="1048"/>
      <c r="B322" s="2901"/>
      <c r="C322" s="2901"/>
      <c r="D322" s="2904" t="s">
        <v>1132</v>
      </c>
      <c r="E322" s="1484" t="s">
        <v>1084</v>
      </c>
      <c r="F322" s="1733"/>
      <c r="G322" s="1734">
        <v>390</v>
      </c>
      <c r="H322" s="1734">
        <v>390</v>
      </c>
      <c r="I322" s="368">
        <f t="shared" ref="I322:I323" si="48">(H322/G322)*100</f>
        <v>100</v>
      </c>
    </row>
    <row r="323" spans="1:20" s="1220" customFormat="1" ht="28.5" hidden="1" x14ac:dyDescent="0.2">
      <c r="A323" s="1048"/>
      <c r="B323" s="2901"/>
      <c r="C323" s="2901"/>
      <c r="D323" s="2903" t="s">
        <v>1133</v>
      </c>
      <c r="E323" s="1772" t="s">
        <v>1134</v>
      </c>
      <c r="F323" s="1733"/>
      <c r="G323" s="1778"/>
      <c r="H323" s="1778"/>
      <c r="I323" s="1111" t="e">
        <f t="shared" si="48"/>
        <v>#DIV/0!</v>
      </c>
    </row>
    <row r="324" spans="1:20" s="1220" customFormat="1" ht="14.25" x14ac:dyDescent="0.2">
      <c r="A324" s="1048"/>
      <c r="B324" s="2901"/>
      <c r="C324" s="2901"/>
      <c r="D324" s="2905" t="s">
        <v>1131</v>
      </c>
      <c r="E324" s="439" t="s">
        <v>1995</v>
      </c>
      <c r="F324" s="995"/>
      <c r="G324" s="995">
        <v>14130</v>
      </c>
      <c r="H324" s="995">
        <v>14130</v>
      </c>
      <c r="I324" s="673">
        <f t="shared" si="46"/>
        <v>100</v>
      </c>
    </row>
    <row r="325" spans="1:20" s="1220" customFormat="1" ht="14.25" hidden="1" x14ac:dyDescent="0.2">
      <c r="A325" s="1048"/>
      <c r="B325" s="2901"/>
      <c r="C325" s="2901"/>
      <c r="D325" s="2903" t="s">
        <v>1137</v>
      </c>
      <c r="E325" s="1065" t="s">
        <v>1139</v>
      </c>
      <c r="F325" s="995"/>
      <c r="G325" s="995"/>
      <c r="H325" s="995"/>
      <c r="I325" s="673" t="e">
        <f t="shared" si="46"/>
        <v>#DIV/0!</v>
      </c>
    </row>
    <row r="326" spans="1:20" s="1220" customFormat="1" ht="14.25" hidden="1" x14ac:dyDescent="0.2">
      <c r="A326" s="1048"/>
      <c r="B326" s="2901"/>
      <c r="C326" s="2901"/>
      <c r="D326" s="2903" t="s">
        <v>1138</v>
      </c>
      <c r="E326" s="1065" t="s">
        <v>1139</v>
      </c>
      <c r="F326" s="995"/>
      <c r="G326" s="995"/>
      <c r="H326" s="995"/>
      <c r="I326" s="673" t="e">
        <f t="shared" si="46"/>
        <v>#DIV/0!</v>
      </c>
    </row>
    <row r="327" spans="1:20" ht="15" x14ac:dyDescent="0.25">
      <c r="A327" s="1048">
        <v>1037</v>
      </c>
      <c r="B327" s="2901">
        <v>3143</v>
      </c>
      <c r="C327" s="2901">
        <v>5336</v>
      </c>
      <c r="D327" s="2911"/>
      <c r="E327" s="612" t="s">
        <v>1085</v>
      </c>
      <c r="F327" s="678"/>
      <c r="G327" s="678">
        <f>G328</f>
        <v>526</v>
      </c>
      <c r="H327" s="678">
        <f>H328</f>
        <v>526</v>
      </c>
      <c r="I327" s="679">
        <f t="shared" si="46"/>
        <v>100</v>
      </c>
    </row>
    <row r="328" spans="1:20" ht="15" thickBot="1" x14ac:dyDescent="0.25">
      <c r="A328" s="1048"/>
      <c r="B328" s="2901"/>
      <c r="C328" s="1481"/>
      <c r="D328" s="2905" t="s">
        <v>1131</v>
      </c>
      <c r="E328" s="439" t="s">
        <v>1995</v>
      </c>
      <c r="F328" s="677"/>
      <c r="G328" s="677">
        <v>526</v>
      </c>
      <c r="H328" s="677">
        <v>526</v>
      </c>
      <c r="I328" s="673">
        <f t="shared" si="46"/>
        <v>100</v>
      </c>
    </row>
    <row r="329" spans="1:20" ht="18" hidden="1" customHeight="1" x14ac:dyDescent="0.25">
      <c r="A329" s="420">
        <v>1037</v>
      </c>
      <c r="B329" s="645">
        <v>3792</v>
      </c>
      <c r="C329" s="1044">
        <v>5331</v>
      </c>
      <c r="D329" s="514"/>
      <c r="E329" s="612" t="s">
        <v>624</v>
      </c>
      <c r="F329" s="677"/>
      <c r="G329" s="687">
        <f>G330</f>
        <v>0</v>
      </c>
      <c r="H329" s="687">
        <f>H330</f>
        <v>0</v>
      </c>
      <c r="I329" s="679" t="e">
        <f t="shared" si="46"/>
        <v>#DIV/0!</v>
      </c>
    </row>
    <row r="330" spans="1:20" ht="15" hidden="1" thickBot="1" x14ac:dyDescent="0.25">
      <c r="A330" s="420"/>
      <c r="B330" s="645"/>
      <c r="C330" s="1044"/>
      <c r="D330" s="655" t="s">
        <v>1147</v>
      </c>
      <c r="E330" s="903" t="s">
        <v>261</v>
      </c>
      <c r="F330" s="677"/>
      <c r="G330" s="677"/>
      <c r="H330" s="677"/>
      <c r="I330" s="673" t="e">
        <f t="shared" si="46"/>
        <v>#DIV/0!</v>
      </c>
    </row>
    <row r="331" spans="1:20" ht="18" customHeight="1" thickTop="1" thickBot="1" x14ac:dyDescent="0.3">
      <c r="A331" s="3180" t="s">
        <v>704</v>
      </c>
      <c r="B331" s="3181"/>
      <c r="C331" s="3181"/>
      <c r="D331" s="3181"/>
      <c r="E331" s="3181"/>
      <c r="F331" s="669">
        <f>SUM(F315,F317,F327)</f>
        <v>0</v>
      </c>
      <c r="G331" s="669">
        <f>G329+G327+G320+G317+G315</f>
        <v>15858</v>
      </c>
      <c r="H331" s="669">
        <f>H329+H327+H320+H317+H315</f>
        <v>15858</v>
      </c>
      <c r="I331" s="670">
        <f t="shared" si="46"/>
        <v>100</v>
      </c>
      <c r="R331" s="374">
        <f>F331</f>
        <v>0</v>
      </c>
      <c r="S331" s="374">
        <f>G331</f>
        <v>15858</v>
      </c>
      <c r="T331" s="374">
        <f>H331</f>
        <v>15858</v>
      </c>
    </row>
    <row r="332" spans="1:20" ht="18" customHeight="1" thickTop="1" x14ac:dyDescent="0.25">
      <c r="A332" s="361"/>
      <c r="B332" s="361"/>
      <c r="C332" s="361"/>
      <c r="D332" s="361"/>
      <c r="E332" s="361"/>
      <c r="F332" s="178"/>
      <c r="G332" s="178"/>
      <c r="H332" s="178"/>
      <c r="I332" s="207"/>
      <c r="R332" s="374"/>
      <c r="S332" s="374"/>
      <c r="T332" s="374"/>
    </row>
    <row r="333" spans="1:20" ht="18" customHeight="1" x14ac:dyDescent="0.25">
      <c r="A333" s="361"/>
      <c r="B333" s="361"/>
      <c r="C333" s="361"/>
      <c r="D333" s="361"/>
      <c r="E333" s="361"/>
      <c r="F333" s="178"/>
      <c r="G333" s="178"/>
      <c r="H333" s="178"/>
      <c r="I333" s="207"/>
      <c r="R333" s="374"/>
      <c r="S333" s="374"/>
      <c r="T333" s="374"/>
    </row>
    <row r="334" spans="1:20" ht="16.5" customHeight="1" thickBot="1" x14ac:dyDescent="0.25">
      <c r="A334" s="421" t="s">
        <v>901</v>
      </c>
      <c r="I334" s="1041" t="s">
        <v>122</v>
      </c>
    </row>
    <row r="335" spans="1:20" s="106" customFormat="1" thickTop="1" thickBot="1" x14ac:dyDescent="0.25">
      <c r="A335" s="582" t="s">
        <v>412</v>
      </c>
      <c r="B335" s="650" t="s">
        <v>123</v>
      </c>
      <c r="C335" s="583" t="s">
        <v>124</v>
      </c>
      <c r="D335" s="585" t="s">
        <v>474</v>
      </c>
      <c r="E335" s="585" t="s">
        <v>125</v>
      </c>
      <c r="F335" s="585" t="s">
        <v>416</v>
      </c>
      <c r="G335" s="585" t="s">
        <v>417</v>
      </c>
      <c r="H335" s="585" t="s">
        <v>589</v>
      </c>
      <c r="I335" s="663" t="s">
        <v>590</v>
      </c>
    </row>
    <row r="336" spans="1:20" s="1089" customFormat="1" ht="13.5" thickTop="1" thickBot="1" x14ac:dyDescent="0.25">
      <c r="A336" s="1084">
        <v>1</v>
      </c>
      <c r="B336" s="1085">
        <v>2</v>
      </c>
      <c r="C336" s="1085">
        <v>3</v>
      </c>
      <c r="D336" s="1085">
        <v>4</v>
      </c>
      <c r="E336" s="1085">
        <v>5</v>
      </c>
      <c r="F336" s="1086">
        <v>6</v>
      </c>
      <c r="G336" s="1086">
        <v>7</v>
      </c>
      <c r="H336" s="1087">
        <v>8</v>
      </c>
      <c r="I336" s="1088" t="s">
        <v>510</v>
      </c>
    </row>
    <row r="337" spans="1:9" s="1068" customFormat="1" ht="15.75" hidden="1" thickTop="1" x14ac:dyDescent="0.2">
      <c r="A337" s="1069">
        <v>1038</v>
      </c>
      <c r="B337" s="1070">
        <v>3114</v>
      </c>
      <c r="C337" s="1070">
        <v>5331</v>
      </c>
      <c r="D337" s="1071"/>
      <c r="E337" s="1072" t="s">
        <v>624</v>
      </c>
      <c r="F337" s="1073">
        <f>SUM(F338:F339)</f>
        <v>0</v>
      </c>
      <c r="G337" s="1073">
        <f>SUM(G338:G339)</f>
        <v>0</v>
      </c>
      <c r="H337" s="1073">
        <f>SUM(H338:H339)</f>
        <v>0</v>
      </c>
      <c r="I337" s="1074" t="e">
        <f t="shared" ref="I337:I358" si="49">(H337/G337)*100</f>
        <v>#DIV/0!</v>
      </c>
    </row>
    <row r="338" spans="1:9" s="1068" customFormat="1" ht="14.25" hidden="1" x14ac:dyDescent="0.2">
      <c r="A338" s="1090"/>
      <c r="B338" s="1091"/>
      <c r="C338" s="1091"/>
      <c r="D338" s="696" t="s">
        <v>1135</v>
      </c>
      <c r="E338" s="1092" t="s">
        <v>534</v>
      </c>
      <c r="F338" s="1000"/>
      <c r="G338" s="1000"/>
      <c r="H338" s="1000"/>
      <c r="I338" s="996" t="e">
        <f t="shared" si="49"/>
        <v>#DIV/0!</v>
      </c>
    </row>
    <row r="339" spans="1:9" ht="14.25" hidden="1" x14ac:dyDescent="0.2">
      <c r="A339" s="420"/>
      <c r="B339" s="613"/>
      <c r="C339" s="683"/>
      <c r="D339" s="514" t="s">
        <v>1136</v>
      </c>
      <c r="E339" s="439" t="s">
        <v>51</v>
      </c>
      <c r="F339" s="672"/>
      <c r="G339" s="672"/>
      <c r="H339" s="672"/>
      <c r="I339" s="668" t="e">
        <f t="shared" si="49"/>
        <v>#DIV/0!</v>
      </c>
    </row>
    <row r="340" spans="1:9" ht="15.75" thickTop="1" x14ac:dyDescent="0.25">
      <c r="A340" s="1048">
        <v>1038</v>
      </c>
      <c r="B340" s="2901">
        <v>3114</v>
      </c>
      <c r="C340" s="1481">
        <v>5336</v>
      </c>
      <c r="D340" s="994"/>
      <c r="E340" s="612" t="s">
        <v>1085</v>
      </c>
      <c r="F340" s="995"/>
      <c r="G340" s="997">
        <f>G341+G342+G343+G344+G346+G347+G349+G350</f>
        <v>9832</v>
      </c>
      <c r="H340" s="997">
        <f>H341+H342+H343+H344+H346+H347+H349+H350</f>
        <v>9832</v>
      </c>
      <c r="I340" s="679">
        <f t="shared" si="49"/>
        <v>100</v>
      </c>
    </row>
    <row r="341" spans="1:9" ht="14.25" customHeight="1" x14ac:dyDescent="0.2">
      <c r="A341" s="1048"/>
      <c r="B341" s="2901"/>
      <c r="C341" s="1481"/>
      <c r="D341" s="2904" t="s">
        <v>1145</v>
      </c>
      <c r="E341" s="1483" t="s">
        <v>971</v>
      </c>
      <c r="F341" s="672"/>
      <c r="G341" s="672">
        <v>18</v>
      </c>
      <c r="H341" s="672">
        <v>18</v>
      </c>
      <c r="I341" s="668">
        <f t="shared" ref="I341" si="50">(H341/G341)*100</f>
        <v>100</v>
      </c>
    </row>
    <row r="342" spans="1:9" ht="15" x14ac:dyDescent="0.2">
      <c r="A342" s="1048"/>
      <c r="B342" s="2901"/>
      <c r="C342" s="1481"/>
      <c r="D342" s="2904" t="s">
        <v>1132</v>
      </c>
      <c r="E342" s="1484" t="s">
        <v>1084</v>
      </c>
      <c r="F342" s="1733"/>
      <c r="G342" s="1734">
        <v>359</v>
      </c>
      <c r="H342" s="1734">
        <v>359</v>
      </c>
      <c r="I342" s="368">
        <f t="shared" ref="I342:I344" si="51">(H342/G342)*100</f>
        <v>100</v>
      </c>
    </row>
    <row r="343" spans="1:9" ht="28.5" hidden="1" x14ac:dyDescent="0.2">
      <c r="A343" s="1048"/>
      <c r="B343" s="2901"/>
      <c r="C343" s="1481"/>
      <c r="D343" s="994" t="s">
        <v>1133</v>
      </c>
      <c r="E343" s="1772" t="s">
        <v>1134</v>
      </c>
      <c r="F343" s="719"/>
      <c r="G343" s="1778"/>
      <c r="H343" s="1778"/>
      <c r="I343" s="1111" t="e">
        <f t="shared" si="51"/>
        <v>#DIV/0!</v>
      </c>
    </row>
    <row r="344" spans="1:9" ht="14.25" customHeight="1" x14ac:dyDescent="0.2">
      <c r="A344" s="1048"/>
      <c r="B344" s="2901"/>
      <c r="C344" s="1481"/>
      <c r="D344" s="2904" t="s">
        <v>1149</v>
      </c>
      <c r="E344" s="3190" t="s">
        <v>1087</v>
      </c>
      <c r="F344" s="310"/>
      <c r="G344" s="312">
        <v>50</v>
      </c>
      <c r="H344" s="312">
        <v>50</v>
      </c>
      <c r="I344" s="864">
        <f t="shared" si="51"/>
        <v>100</v>
      </c>
    </row>
    <row r="345" spans="1:9" ht="14.25" x14ac:dyDescent="0.2">
      <c r="A345" s="1048"/>
      <c r="B345" s="2901"/>
      <c r="C345" s="1481"/>
      <c r="D345" s="2904"/>
      <c r="E345" s="3190"/>
      <c r="F345" s="310"/>
      <c r="G345" s="312"/>
      <c r="H345" s="312"/>
      <c r="I345" s="864"/>
    </row>
    <row r="346" spans="1:9" ht="14.25" x14ac:dyDescent="0.2">
      <c r="A346" s="1048"/>
      <c r="B346" s="2901"/>
      <c r="C346" s="1481"/>
      <c r="D346" s="2905" t="s">
        <v>1131</v>
      </c>
      <c r="E346" s="439" t="s">
        <v>1995</v>
      </c>
      <c r="F346" s="995"/>
      <c r="G346" s="995">
        <v>9225</v>
      </c>
      <c r="H346" s="995">
        <v>9225</v>
      </c>
      <c r="I346" s="668">
        <f t="shared" si="49"/>
        <v>100</v>
      </c>
    </row>
    <row r="347" spans="1:9" ht="14.25" x14ac:dyDescent="0.2">
      <c r="A347" s="1048"/>
      <c r="B347" s="2901"/>
      <c r="C347" s="1481"/>
      <c r="D347" s="2905" t="s">
        <v>1148</v>
      </c>
      <c r="E347" s="3188" t="s">
        <v>1086</v>
      </c>
      <c r="F347" s="677"/>
      <c r="G347" s="995">
        <v>180</v>
      </c>
      <c r="H347" s="995">
        <v>180</v>
      </c>
      <c r="I347" s="999">
        <f t="shared" si="49"/>
        <v>100</v>
      </c>
    </row>
    <row r="348" spans="1:9" ht="15" x14ac:dyDescent="0.25">
      <c r="A348" s="1048"/>
      <c r="B348" s="2901"/>
      <c r="C348" s="1481"/>
      <c r="D348" s="2903"/>
      <c r="E348" s="3189"/>
      <c r="F348" s="687"/>
      <c r="G348" s="680"/>
      <c r="H348" s="680"/>
      <c r="I348" s="999"/>
    </row>
    <row r="349" spans="1:9" ht="15" hidden="1" x14ac:dyDescent="0.25">
      <c r="A349" s="1048"/>
      <c r="B349" s="2901"/>
      <c r="C349" s="1481"/>
      <c r="D349" s="2903" t="s">
        <v>1137</v>
      </c>
      <c r="E349" s="1065" t="s">
        <v>1139</v>
      </c>
      <c r="F349" s="687"/>
      <c r="G349" s="680"/>
      <c r="H349" s="680"/>
      <c r="I349" s="999" t="e">
        <f t="shared" si="49"/>
        <v>#DIV/0!</v>
      </c>
    </row>
    <row r="350" spans="1:9" ht="15" hidden="1" x14ac:dyDescent="0.25">
      <c r="A350" s="1048"/>
      <c r="B350" s="2901"/>
      <c r="C350" s="1481"/>
      <c r="D350" s="2903" t="s">
        <v>1138</v>
      </c>
      <c r="E350" s="1065" t="s">
        <v>1139</v>
      </c>
      <c r="F350" s="687"/>
      <c r="G350" s="680"/>
      <c r="H350" s="680"/>
      <c r="I350" s="999" t="e">
        <f t="shared" si="49"/>
        <v>#DIV/0!</v>
      </c>
    </row>
    <row r="351" spans="1:9" ht="15" x14ac:dyDescent="0.25">
      <c r="A351" s="1048">
        <v>1038</v>
      </c>
      <c r="B351" s="2901">
        <v>3124</v>
      </c>
      <c r="C351" s="2901">
        <v>5336</v>
      </c>
      <c r="D351" s="2903"/>
      <c r="E351" s="612" t="s">
        <v>1085</v>
      </c>
      <c r="F351" s="997"/>
      <c r="G351" s="997">
        <f>G352</f>
        <v>3079</v>
      </c>
      <c r="H351" s="997">
        <f>H352</f>
        <v>3079</v>
      </c>
      <c r="I351" s="679">
        <f t="shared" si="49"/>
        <v>100</v>
      </c>
    </row>
    <row r="352" spans="1:9" ht="15" x14ac:dyDescent="0.2">
      <c r="A352" s="1048"/>
      <c r="B352" s="2581"/>
      <c r="C352" s="2581"/>
      <c r="D352" s="2905" t="s">
        <v>1131</v>
      </c>
      <c r="E352" s="439" t="s">
        <v>1995</v>
      </c>
      <c r="F352" s="1109"/>
      <c r="G352" s="1035">
        <v>3079</v>
      </c>
      <c r="H352" s="1035">
        <v>3079</v>
      </c>
      <c r="I352" s="668">
        <f t="shared" si="49"/>
        <v>100</v>
      </c>
    </row>
    <row r="353" spans="1:20" ht="15" x14ac:dyDescent="0.25">
      <c r="A353" s="1048">
        <v>1038</v>
      </c>
      <c r="B353" s="2581">
        <v>3141</v>
      </c>
      <c r="C353" s="2581">
        <v>5336</v>
      </c>
      <c r="D353" s="2905"/>
      <c r="E353" s="612" t="s">
        <v>1085</v>
      </c>
      <c r="F353" s="1109"/>
      <c r="G353" s="1109">
        <f>G354</f>
        <v>65</v>
      </c>
      <c r="H353" s="1109">
        <f>H354</f>
        <v>65</v>
      </c>
      <c r="I353" s="692">
        <f t="shared" si="49"/>
        <v>100</v>
      </c>
    </row>
    <row r="354" spans="1:20" ht="15" x14ac:dyDescent="0.2">
      <c r="A354" s="1048"/>
      <c r="B354" s="2581"/>
      <c r="C354" s="2581"/>
      <c r="D354" s="2905" t="s">
        <v>1131</v>
      </c>
      <c r="E354" s="439" t="s">
        <v>1995</v>
      </c>
      <c r="F354" s="1109"/>
      <c r="G354" s="1035">
        <v>65</v>
      </c>
      <c r="H354" s="1035">
        <v>65</v>
      </c>
      <c r="I354" s="668">
        <f t="shared" si="49"/>
        <v>100</v>
      </c>
    </row>
    <row r="355" spans="1:20" ht="15" x14ac:dyDescent="0.25">
      <c r="A355" s="1048">
        <v>1038</v>
      </c>
      <c r="B355" s="2901">
        <v>3143</v>
      </c>
      <c r="C355" s="2901">
        <v>5336</v>
      </c>
      <c r="D355" s="2911"/>
      <c r="E355" s="612" t="s">
        <v>1085</v>
      </c>
      <c r="F355" s="678"/>
      <c r="G355" s="678">
        <f>G356</f>
        <v>477</v>
      </c>
      <c r="H355" s="678">
        <f>H356</f>
        <v>477</v>
      </c>
      <c r="I355" s="679">
        <f t="shared" si="49"/>
        <v>100</v>
      </c>
    </row>
    <row r="356" spans="1:20" ht="15" thickBot="1" x14ac:dyDescent="0.25">
      <c r="A356" s="1048"/>
      <c r="B356" s="2901"/>
      <c r="C356" s="2901"/>
      <c r="D356" s="2905" t="s">
        <v>1131</v>
      </c>
      <c r="E356" s="439" t="s">
        <v>1995</v>
      </c>
      <c r="F356" s="677"/>
      <c r="G356" s="677">
        <v>477</v>
      </c>
      <c r="H356" s="677">
        <v>477</v>
      </c>
      <c r="I356" s="673">
        <f t="shared" si="49"/>
        <v>100</v>
      </c>
    </row>
    <row r="357" spans="1:20" ht="15" hidden="1" x14ac:dyDescent="0.25">
      <c r="A357" s="420">
        <v>1038</v>
      </c>
      <c r="B357" s="645">
        <v>3293</v>
      </c>
      <c r="C357" s="645">
        <v>5336</v>
      </c>
      <c r="D357" s="697"/>
      <c r="E357" s="612" t="s">
        <v>1085</v>
      </c>
      <c r="F357" s="687"/>
      <c r="G357" s="687">
        <f>G358</f>
        <v>0</v>
      </c>
      <c r="H357" s="687">
        <f>H358</f>
        <v>0</v>
      </c>
      <c r="I357" s="679" t="e">
        <f t="shared" si="49"/>
        <v>#DIV/0!</v>
      </c>
    </row>
    <row r="358" spans="1:20" ht="15" hidden="1" thickBot="1" x14ac:dyDescent="0.25">
      <c r="A358" s="420"/>
      <c r="B358" s="645"/>
      <c r="C358" s="645"/>
      <c r="D358" s="858" t="s">
        <v>1143</v>
      </c>
      <c r="E358" s="1740" t="s">
        <v>763</v>
      </c>
      <c r="F358" s="677"/>
      <c r="G358" s="677"/>
      <c r="H358" s="677"/>
      <c r="I358" s="673" t="e">
        <f t="shared" si="49"/>
        <v>#DIV/0!</v>
      </c>
    </row>
    <row r="359" spans="1:20" ht="16.5" thickTop="1" thickBot="1" x14ac:dyDescent="0.3">
      <c r="A359" s="3180" t="s">
        <v>704</v>
      </c>
      <c r="B359" s="3181"/>
      <c r="C359" s="3181"/>
      <c r="D359" s="3181"/>
      <c r="E359" s="3181"/>
      <c r="F359" s="669">
        <f>SUM(F337,F355,F351,F357)</f>
        <v>0</v>
      </c>
      <c r="G359" s="669">
        <f>SUM(G337,G355,G351,G357,G353,G340)</f>
        <v>13453</v>
      </c>
      <c r="H359" s="669">
        <f>SUM(H337,H355,H351,H357,H353,H340)</f>
        <v>13453</v>
      </c>
      <c r="I359" s="670">
        <f>(H359/G359)*100</f>
        <v>100</v>
      </c>
      <c r="R359" s="374">
        <f>F359</f>
        <v>0</v>
      </c>
      <c r="S359" s="374">
        <f>G359</f>
        <v>13453</v>
      </c>
      <c r="T359" s="374">
        <f>H359</f>
        <v>13453</v>
      </c>
    </row>
    <row r="360" spans="1:20" s="1068" customFormat="1" ht="13.5" thickTop="1" x14ac:dyDescent="0.2">
      <c r="B360" s="1081"/>
      <c r="D360" s="1082"/>
      <c r="F360" s="1080"/>
      <c r="G360" s="1080"/>
      <c r="H360" s="1080"/>
      <c r="I360" s="1083"/>
    </row>
    <row r="361" spans="1:20" s="1068" customFormat="1" x14ac:dyDescent="0.2">
      <c r="B361" s="1081"/>
      <c r="D361" s="1082"/>
      <c r="F361" s="1080"/>
      <c r="G361" s="1080"/>
      <c r="H361" s="1080"/>
      <c r="I361" s="1083"/>
    </row>
    <row r="362" spans="1:20" ht="13.5" thickBot="1" x14ac:dyDescent="0.25">
      <c r="A362" s="421" t="s">
        <v>38</v>
      </c>
      <c r="I362" s="1041" t="s">
        <v>122</v>
      </c>
    </row>
    <row r="363" spans="1:20" s="106" customFormat="1" thickTop="1" thickBot="1" x14ac:dyDescent="0.25">
      <c r="A363" s="582" t="s">
        <v>412</v>
      </c>
      <c r="B363" s="650" t="s">
        <v>123</v>
      </c>
      <c r="C363" s="583" t="s">
        <v>124</v>
      </c>
      <c r="D363" s="585" t="s">
        <v>474</v>
      </c>
      <c r="E363" s="585" t="s">
        <v>125</v>
      </c>
      <c r="F363" s="585" t="s">
        <v>416</v>
      </c>
      <c r="G363" s="585" t="s">
        <v>417</v>
      </c>
      <c r="H363" s="585" t="s">
        <v>589</v>
      </c>
      <c r="I363" s="663" t="s">
        <v>590</v>
      </c>
    </row>
    <row r="364" spans="1:20" s="375" customFormat="1" ht="13.5" thickTop="1" thickBot="1" x14ac:dyDescent="0.25">
      <c r="A364" s="521">
        <v>1</v>
      </c>
      <c r="B364" s="522">
        <v>2</v>
      </c>
      <c r="C364" s="522">
        <v>3</v>
      </c>
      <c r="D364" s="522">
        <v>4</v>
      </c>
      <c r="E364" s="522">
        <v>5</v>
      </c>
      <c r="F364" s="508">
        <v>6</v>
      </c>
      <c r="G364" s="508">
        <v>7</v>
      </c>
      <c r="H364" s="509">
        <v>8</v>
      </c>
      <c r="I364" s="587" t="s">
        <v>510</v>
      </c>
    </row>
    <row r="365" spans="1:20" ht="15.75" thickTop="1" x14ac:dyDescent="0.25">
      <c r="A365" s="1048">
        <v>1040</v>
      </c>
      <c r="B365" s="2901">
        <v>3112</v>
      </c>
      <c r="C365" s="2901">
        <v>5336</v>
      </c>
      <c r="D365" s="2911"/>
      <c r="E365" s="612" t="s">
        <v>1085</v>
      </c>
      <c r="F365" s="680"/>
      <c r="G365" s="687">
        <f>G366</f>
        <v>7160</v>
      </c>
      <c r="H365" s="687">
        <f>H366</f>
        <v>7160</v>
      </c>
      <c r="I365" s="666">
        <f t="shared" ref="I365:I383" si="52">(H365/G365)*100</f>
        <v>100</v>
      </c>
    </row>
    <row r="366" spans="1:20" ht="15" x14ac:dyDescent="0.25">
      <c r="A366" s="1048"/>
      <c r="B366" s="2901"/>
      <c r="C366" s="2901"/>
      <c r="D366" s="2903" t="s">
        <v>1131</v>
      </c>
      <c r="E366" s="706" t="s">
        <v>1995</v>
      </c>
      <c r="F366" s="678"/>
      <c r="G366" s="680">
        <v>7160</v>
      </c>
      <c r="H366" s="680">
        <v>7160</v>
      </c>
      <c r="I366" s="668">
        <f t="shared" si="52"/>
        <v>100</v>
      </c>
    </row>
    <row r="367" spans="1:20" ht="15" hidden="1" x14ac:dyDescent="0.25">
      <c r="A367" s="1048">
        <v>1040</v>
      </c>
      <c r="B367" s="2581">
        <v>3114</v>
      </c>
      <c r="C367" s="2581">
        <v>5331</v>
      </c>
      <c r="D367" s="2922"/>
      <c r="E367" s="656" t="s">
        <v>624</v>
      </c>
      <c r="F367" s="665">
        <f>SUM(F368:F369)</f>
        <v>0</v>
      </c>
      <c r="G367" s="665">
        <f>SUM(G368:G369)</f>
        <v>0</v>
      </c>
      <c r="H367" s="665">
        <f>SUM(H368:H369)</f>
        <v>0</v>
      </c>
      <c r="I367" s="666" t="e">
        <f t="shared" si="52"/>
        <v>#DIV/0!</v>
      </c>
    </row>
    <row r="368" spans="1:20" ht="14.25" hidden="1" x14ac:dyDescent="0.2">
      <c r="A368" s="1048"/>
      <c r="B368" s="2581"/>
      <c r="C368" s="2581"/>
      <c r="D368" s="2921" t="s">
        <v>1135</v>
      </c>
      <c r="E368" s="1065" t="s">
        <v>534</v>
      </c>
      <c r="F368" s="672"/>
      <c r="G368" s="672"/>
      <c r="H368" s="672"/>
      <c r="I368" s="668" t="e">
        <f t="shared" si="52"/>
        <v>#DIV/0!</v>
      </c>
    </row>
    <row r="369" spans="1:20" ht="14.25" hidden="1" x14ac:dyDescent="0.2">
      <c r="A369" s="1048"/>
      <c r="B369" s="2581"/>
      <c r="C369" s="2581"/>
      <c r="D369" s="2905" t="s">
        <v>1136</v>
      </c>
      <c r="E369" s="439" t="s">
        <v>51</v>
      </c>
      <c r="F369" s="672"/>
      <c r="G369" s="672"/>
      <c r="H369" s="672"/>
      <c r="I369" s="668" t="e">
        <f t="shared" si="52"/>
        <v>#DIV/0!</v>
      </c>
    </row>
    <row r="370" spans="1:20" s="1220" customFormat="1" ht="15" x14ac:dyDescent="0.25">
      <c r="A370" s="1048">
        <v>1040</v>
      </c>
      <c r="B370" s="2901">
        <v>3114</v>
      </c>
      <c r="C370" s="2901">
        <v>5336</v>
      </c>
      <c r="D370" s="2903"/>
      <c r="E370" s="612" t="s">
        <v>1085</v>
      </c>
      <c r="F370" s="995"/>
      <c r="G370" s="997">
        <f>G371+G372+G373</f>
        <v>19591</v>
      </c>
      <c r="H370" s="997">
        <f>H371+H372+H373</f>
        <v>19591</v>
      </c>
      <c r="I370" s="666">
        <f t="shared" si="52"/>
        <v>100</v>
      </c>
    </row>
    <row r="371" spans="1:20" s="1220" customFormat="1" ht="15" x14ac:dyDescent="0.2">
      <c r="A371" s="1048"/>
      <c r="B371" s="2901"/>
      <c r="C371" s="2901"/>
      <c r="D371" s="2904" t="s">
        <v>1132</v>
      </c>
      <c r="E371" s="1484" t="s">
        <v>1084</v>
      </c>
      <c r="F371" s="1733"/>
      <c r="G371" s="1734">
        <v>695</v>
      </c>
      <c r="H371" s="1734">
        <v>695</v>
      </c>
      <c r="I371" s="368">
        <f t="shared" ref="I371:I372" si="53">(H371/G371)*100</f>
        <v>100</v>
      </c>
    </row>
    <row r="372" spans="1:20" s="1220" customFormat="1" ht="28.5" hidden="1" x14ac:dyDescent="0.2">
      <c r="A372" s="1048"/>
      <c r="B372" s="2901"/>
      <c r="C372" s="2901"/>
      <c r="D372" s="2903" t="s">
        <v>1133</v>
      </c>
      <c r="E372" s="1772" t="s">
        <v>1134</v>
      </c>
      <c r="F372" s="1733"/>
      <c r="G372" s="1778"/>
      <c r="H372" s="1778"/>
      <c r="I372" s="1111" t="e">
        <f t="shared" si="53"/>
        <v>#DIV/0!</v>
      </c>
    </row>
    <row r="373" spans="1:20" s="1220" customFormat="1" ht="14.25" x14ac:dyDescent="0.2">
      <c r="A373" s="1048"/>
      <c r="B373" s="2901"/>
      <c r="C373" s="2901"/>
      <c r="D373" s="2905" t="s">
        <v>1131</v>
      </c>
      <c r="E373" s="439" t="s">
        <v>1995</v>
      </c>
      <c r="F373" s="995"/>
      <c r="G373" s="995">
        <v>18896</v>
      </c>
      <c r="H373" s="995">
        <v>18896</v>
      </c>
      <c r="I373" s="668">
        <f t="shared" si="52"/>
        <v>100</v>
      </c>
    </row>
    <row r="374" spans="1:20" ht="15" x14ac:dyDescent="0.25">
      <c r="A374" s="1048">
        <v>1040</v>
      </c>
      <c r="B374" s="2901">
        <v>3124</v>
      </c>
      <c r="C374" s="2901">
        <v>5336</v>
      </c>
      <c r="D374" s="2905"/>
      <c r="E374" s="612" t="s">
        <v>1085</v>
      </c>
      <c r="F374" s="680"/>
      <c r="G374" s="687">
        <f>G375</f>
        <v>2139</v>
      </c>
      <c r="H374" s="687">
        <f>H375</f>
        <v>2139</v>
      </c>
      <c r="I374" s="666">
        <f t="shared" si="52"/>
        <v>100</v>
      </c>
    </row>
    <row r="375" spans="1:20" ht="14.25" x14ac:dyDescent="0.2">
      <c r="A375" s="1048"/>
      <c r="B375" s="2901"/>
      <c r="C375" s="2901"/>
      <c r="D375" s="2905" t="s">
        <v>1131</v>
      </c>
      <c r="E375" s="439" t="s">
        <v>1995</v>
      </c>
      <c r="F375" s="677"/>
      <c r="G375" s="677">
        <v>2139</v>
      </c>
      <c r="H375" s="677">
        <v>2139</v>
      </c>
      <c r="I375" s="673">
        <f t="shared" si="52"/>
        <v>100</v>
      </c>
    </row>
    <row r="376" spans="1:20" ht="15" x14ac:dyDescent="0.25">
      <c r="A376" s="1048">
        <v>1040</v>
      </c>
      <c r="B376" s="2901">
        <v>3141</v>
      </c>
      <c r="C376" s="2901">
        <v>5336</v>
      </c>
      <c r="D376" s="2905"/>
      <c r="E376" s="612" t="s">
        <v>1085</v>
      </c>
      <c r="F376" s="687"/>
      <c r="G376" s="687">
        <f>G377</f>
        <v>229</v>
      </c>
      <c r="H376" s="687">
        <f>H377</f>
        <v>229</v>
      </c>
      <c r="I376" s="681">
        <f t="shared" si="52"/>
        <v>100</v>
      </c>
    </row>
    <row r="377" spans="1:20" ht="14.25" x14ac:dyDescent="0.2">
      <c r="A377" s="1048"/>
      <c r="B377" s="2901"/>
      <c r="C377" s="2901"/>
      <c r="D377" s="2905" t="s">
        <v>1131</v>
      </c>
      <c r="E377" s="439" t="s">
        <v>1995</v>
      </c>
      <c r="F377" s="677"/>
      <c r="G377" s="677">
        <v>229</v>
      </c>
      <c r="H377" s="677">
        <v>229</v>
      </c>
      <c r="I377" s="673">
        <f t="shared" si="52"/>
        <v>100</v>
      </c>
    </row>
    <row r="378" spans="1:20" ht="15" x14ac:dyDescent="0.25">
      <c r="A378" s="1048">
        <v>1040</v>
      </c>
      <c r="B378" s="2901">
        <v>3143</v>
      </c>
      <c r="C378" s="2901">
        <v>5336</v>
      </c>
      <c r="D378" s="2905"/>
      <c r="E378" s="612" t="s">
        <v>1085</v>
      </c>
      <c r="F378" s="677"/>
      <c r="G378" s="687">
        <f>G379</f>
        <v>952</v>
      </c>
      <c r="H378" s="687">
        <f>H379</f>
        <v>952</v>
      </c>
      <c r="I378" s="681">
        <f t="shared" si="52"/>
        <v>100</v>
      </c>
    </row>
    <row r="379" spans="1:20" ht="14.25" x14ac:dyDescent="0.2">
      <c r="A379" s="1048"/>
      <c r="B379" s="2901"/>
      <c r="C379" s="1481"/>
      <c r="D379" s="2905" t="s">
        <v>1131</v>
      </c>
      <c r="E379" s="439" t="s">
        <v>1995</v>
      </c>
      <c r="F379" s="677"/>
      <c r="G379" s="677">
        <v>952</v>
      </c>
      <c r="H379" s="677">
        <v>952</v>
      </c>
      <c r="I379" s="673">
        <f t="shared" si="52"/>
        <v>100</v>
      </c>
    </row>
    <row r="380" spans="1:20" ht="15" x14ac:dyDescent="0.25">
      <c r="A380" s="1048">
        <v>1040</v>
      </c>
      <c r="B380" s="2901">
        <v>3145</v>
      </c>
      <c r="C380" s="2901">
        <v>5336</v>
      </c>
      <c r="D380" s="2905"/>
      <c r="E380" s="612" t="s">
        <v>1085</v>
      </c>
      <c r="F380" s="677"/>
      <c r="G380" s="687">
        <f>G381</f>
        <v>1780</v>
      </c>
      <c r="H380" s="687">
        <f>H381</f>
        <v>1780</v>
      </c>
      <c r="I380" s="681">
        <f t="shared" si="52"/>
        <v>100</v>
      </c>
    </row>
    <row r="381" spans="1:20" ht="15" thickBot="1" x14ac:dyDescent="0.25">
      <c r="A381" s="1048"/>
      <c r="B381" s="2901"/>
      <c r="C381" s="1481"/>
      <c r="D381" s="2905" t="s">
        <v>1131</v>
      </c>
      <c r="E381" s="439" t="s">
        <v>1995</v>
      </c>
      <c r="F381" s="677"/>
      <c r="G381" s="677">
        <v>1780</v>
      </c>
      <c r="H381" s="677">
        <v>1780</v>
      </c>
      <c r="I381" s="673">
        <f t="shared" si="52"/>
        <v>100</v>
      </c>
    </row>
    <row r="382" spans="1:20" ht="15" hidden="1" x14ac:dyDescent="0.25">
      <c r="A382" s="420">
        <v>1040</v>
      </c>
      <c r="B382" s="645">
        <v>3792</v>
      </c>
      <c r="C382" s="1044">
        <v>5331</v>
      </c>
      <c r="D382" s="514"/>
      <c r="E382" s="612" t="s">
        <v>624</v>
      </c>
      <c r="F382" s="687"/>
      <c r="G382" s="687">
        <f>G383</f>
        <v>0</v>
      </c>
      <c r="H382" s="687">
        <f>H383</f>
        <v>0</v>
      </c>
      <c r="I382" s="681" t="e">
        <f t="shared" si="52"/>
        <v>#DIV/0!</v>
      </c>
    </row>
    <row r="383" spans="1:20" ht="18" hidden="1" customHeight="1" thickBot="1" x14ac:dyDescent="0.25">
      <c r="A383" s="420"/>
      <c r="B383" s="645"/>
      <c r="C383" s="1044"/>
      <c r="D383" s="850" t="s">
        <v>1147</v>
      </c>
      <c r="E383" s="903" t="s">
        <v>261</v>
      </c>
      <c r="F383" s="677"/>
      <c r="G383" s="677"/>
      <c r="H383" s="677"/>
      <c r="I383" s="673" t="e">
        <f t="shared" si="52"/>
        <v>#DIV/0!</v>
      </c>
    </row>
    <row r="384" spans="1:20" ht="16.5" thickTop="1" thickBot="1" x14ac:dyDescent="0.3">
      <c r="A384" s="3180" t="s">
        <v>704</v>
      </c>
      <c r="B384" s="3181"/>
      <c r="C384" s="3181"/>
      <c r="D384" s="3181"/>
      <c r="E384" s="3181"/>
      <c r="F384" s="669">
        <f>F367</f>
        <v>0</v>
      </c>
      <c r="G384" s="669">
        <f>G382+G380+G378+G376+G374+G370+G367+G365</f>
        <v>31851</v>
      </c>
      <c r="H384" s="669">
        <f>H382+H380+H378+H376+H374+H370+H367+H365</f>
        <v>31851</v>
      </c>
      <c r="I384" s="670">
        <f>(H384/G384)*100</f>
        <v>100</v>
      </c>
      <c r="R384" s="374">
        <f>F384</f>
        <v>0</v>
      </c>
      <c r="S384" s="374">
        <f>G384</f>
        <v>31851</v>
      </c>
      <c r="T384" s="374">
        <f>H384</f>
        <v>31851</v>
      </c>
    </row>
    <row r="385" spans="1:9" ht="13.5" thickTop="1" x14ac:dyDescent="0.2"/>
    <row r="387" spans="1:9" s="1523" customFormat="1" ht="20.25" customHeight="1" thickBot="1" x14ac:dyDescent="0.25">
      <c r="A387" s="1559" t="s">
        <v>1088</v>
      </c>
      <c r="B387" s="2382"/>
      <c r="D387" s="1624"/>
      <c r="F387" s="1528"/>
      <c r="G387" s="1528"/>
      <c r="H387" s="1528"/>
      <c r="I387" s="2383" t="s">
        <v>122</v>
      </c>
    </row>
    <row r="388" spans="1:9" s="2389" customFormat="1" thickTop="1" thickBot="1" x14ac:dyDescent="0.25">
      <c r="A388" s="2384" t="s">
        <v>412</v>
      </c>
      <c r="B388" s="2385" t="s">
        <v>123</v>
      </c>
      <c r="C388" s="2386" t="s">
        <v>124</v>
      </c>
      <c r="D388" s="2387" t="s">
        <v>474</v>
      </c>
      <c r="E388" s="2387" t="s">
        <v>125</v>
      </c>
      <c r="F388" s="2387" t="s">
        <v>416</v>
      </c>
      <c r="G388" s="2387" t="s">
        <v>417</v>
      </c>
      <c r="H388" s="2387" t="s">
        <v>589</v>
      </c>
      <c r="I388" s="2388" t="s">
        <v>590</v>
      </c>
    </row>
    <row r="389" spans="1:9" s="2394" customFormat="1" ht="13.5" thickTop="1" thickBot="1" x14ac:dyDescent="0.25">
      <c r="A389" s="1576">
        <v>1</v>
      </c>
      <c r="B389" s="2390">
        <v>2</v>
      </c>
      <c r="C389" s="2390">
        <v>3</v>
      </c>
      <c r="D389" s="2390">
        <v>4</v>
      </c>
      <c r="E389" s="2390">
        <v>5</v>
      </c>
      <c r="F389" s="2391">
        <v>6</v>
      </c>
      <c r="G389" s="2391">
        <v>7</v>
      </c>
      <c r="H389" s="2392">
        <v>8</v>
      </c>
      <c r="I389" s="2393" t="s">
        <v>510</v>
      </c>
    </row>
    <row r="390" spans="1:9" s="2394" customFormat="1" ht="15.75" thickTop="1" x14ac:dyDescent="0.25">
      <c r="A390" s="2923">
        <v>1041</v>
      </c>
      <c r="B390" s="2924">
        <v>3112</v>
      </c>
      <c r="C390" s="2924">
        <v>5336</v>
      </c>
      <c r="D390" s="2925"/>
      <c r="E390" s="2396" t="s">
        <v>1085</v>
      </c>
      <c r="F390" s="1674"/>
      <c r="G390" s="2397">
        <f>G391</f>
        <v>2553</v>
      </c>
      <c r="H390" s="2397">
        <f>H391</f>
        <v>2553</v>
      </c>
      <c r="I390" s="2398">
        <f t="shared" ref="I390:I391" si="54">(H390/G390)*100</f>
        <v>100</v>
      </c>
    </row>
    <row r="391" spans="1:9" s="2394" customFormat="1" ht="15" x14ac:dyDescent="0.25">
      <c r="A391" s="2923"/>
      <c r="B391" s="2926"/>
      <c r="C391" s="2926"/>
      <c r="D391" s="2925" t="s">
        <v>1131</v>
      </c>
      <c r="E391" s="2400" t="s">
        <v>1995</v>
      </c>
      <c r="F391" s="2401"/>
      <c r="G391" s="2402">
        <v>2553</v>
      </c>
      <c r="H391" s="2402">
        <v>2553</v>
      </c>
      <c r="I391" s="2403">
        <f t="shared" si="54"/>
        <v>100</v>
      </c>
    </row>
    <row r="392" spans="1:9" s="1523" customFormat="1" ht="15" hidden="1" x14ac:dyDescent="0.25">
      <c r="A392" s="2923">
        <v>1041</v>
      </c>
      <c r="B392" s="2926">
        <v>3114</v>
      </c>
      <c r="C392" s="2926">
        <v>5331</v>
      </c>
      <c r="D392" s="2927"/>
      <c r="E392" s="2404" t="s">
        <v>624</v>
      </c>
      <c r="F392" s="2401">
        <f>SUM(F393:F396)</f>
        <v>0</v>
      </c>
      <c r="G392" s="2401">
        <f>SUM(G393:G394)</f>
        <v>0</v>
      </c>
      <c r="H392" s="2401">
        <f>SUM(H393:H394)</f>
        <v>0</v>
      </c>
      <c r="I392" s="2405" t="e">
        <f t="shared" ref="I392:I406" si="55">(H392/G392)*100</f>
        <v>#DIV/0!</v>
      </c>
    </row>
    <row r="393" spans="1:9" s="1523" customFormat="1" ht="14.25" hidden="1" x14ac:dyDescent="0.2">
      <c r="A393" s="2923"/>
      <c r="B393" s="2926"/>
      <c r="C393" s="2926"/>
      <c r="D393" s="2928" t="s">
        <v>1135</v>
      </c>
      <c r="E393" s="2407" t="s">
        <v>534</v>
      </c>
      <c r="F393" s="1674"/>
      <c r="G393" s="2402"/>
      <c r="H393" s="2402"/>
      <c r="I393" s="2403" t="e">
        <f t="shared" si="55"/>
        <v>#DIV/0!</v>
      </c>
    </row>
    <row r="394" spans="1:9" s="1523" customFormat="1" ht="14.25" hidden="1" x14ac:dyDescent="0.2">
      <c r="A394" s="2923"/>
      <c r="B394" s="2926"/>
      <c r="C394" s="2926"/>
      <c r="D394" s="2925" t="s">
        <v>1136</v>
      </c>
      <c r="E394" s="2400" t="s">
        <v>51</v>
      </c>
      <c r="F394" s="1674"/>
      <c r="G394" s="2402"/>
      <c r="H394" s="2402"/>
      <c r="I394" s="2403" t="e">
        <f t="shared" si="55"/>
        <v>#DIV/0!</v>
      </c>
    </row>
    <row r="395" spans="1:9" s="1523" customFormat="1" ht="15" x14ac:dyDescent="0.25">
      <c r="A395" s="2923">
        <v>1041</v>
      </c>
      <c r="B395" s="2924">
        <v>3114</v>
      </c>
      <c r="C395" s="2924">
        <v>5336</v>
      </c>
      <c r="D395" s="2925"/>
      <c r="E395" s="2396" t="s">
        <v>1085</v>
      </c>
      <c r="F395" s="1674"/>
      <c r="G395" s="2397">
        <f>+G396</f>
        <v>7771</v>
      </c>
      <c r="H395" s="2397">
        <f>+H396</f>
        <v>7771</v>
      </c>
      <c r="I395" s="2398">
        <f t="shared" si="55"/>
        <v>100</v>
      </c>
    </row>
    <row r="396" spans="1:9" s="1523" customFormat="1" ht="15" x14ac:dyDescent="0.25">
      <c r="A396" s="2923"/>
      <c r="B396" s="2926"/>
      <c r="C396" s="2926"/>
      <c r="D396" s="2925" t="s">
        <v>1131</v>
      </c>
      <c r="E396" s="2400" t="s">
        <v>1995</v>
      </c>
      <c r="F396" s="2401"/>
      <c r="G396" s="2402">
        <v>7771</v>
      </c>
      <c r="H396" s="2402">
        <v>7771</v>
      </c>
      <c r="I396" s="2403">
        <f t="shared" si="55"/>
        <v>100</v>
      </c>
    </row>
    <row r="397" spans="1:9" s="1523" customFormat="1" ht="15" x14ac:dyDescent="0.25">
      <c r="A397" s="2923">
        <v>1041</v>
      </c>
      <c r="B397" s="2924">
        <v>3124</v>
      </c>
      <c r="C397" s="2924">
        <v>5336</v>
      </c>
      <c r="D397" s="2925"/>
      <c r="E397" s="2396" t="s">
        <v>1085</v>
      </c>
      <c r="F397" s="2408"/>
      <c r="G397" s="2409">
        <f>G398</f>
        <v>944</v>
      </c>
      <c r="H397" s="2409">
        <f>H398</f>
        <v>944</v>
      </c>
      <c r="I397" s="2410">
        <f t="shared" si="55"/>
        <v>100</v>
      </c>
    </row>
    <row r="398" spans="1:9" s="1523" customFormat="1" ht="15" x14ac:dyDescent="0.25">
      <c r="A398" s="2923"/>
      <c r="B398" s="2924"/>
      <c r="C398" s="2929"/>
      <c r="D398" s="2925" t="s">
        <v>1131</v>
      </c>
      <c r="E398" s="2400" t="s">
        <v>1995</v>
      </c>
      <c r="F398" s="2411"/>
      <c r="G398" s="2412">
        <v>944</v>
      </c>
      <c r="H398" s="2412">
        <v>944</v>
      </c>
      <c r="I398" s="2413">
        <f t="shared" si="55"/>
        <v>100</v>
      </c>
    </row>
    <row r="399" spans="1:9" s="1523" customFormat="1" ht="15" x14ac:dyDescent="0.25">
      <c r="A399" s="2923">
        <v>1041</v>
      </c>
      <c r="B399" s="2924">
        <v>3133</v>
      </c>
      <c r="C399" s="2929">
        <v>5336</v>
      </c>
      <c r="D399" s="2930"/>
      <c r="E399" s="2396" t="s">
        <v>1085</v>
      </c>
      <c r="F399" s="2411"/>
      <c r="G399" s="2409">
        <f>G400+G401+G402+G403+G404</f>
        <v>23271</v>
      </c>
      <c r="H399" s="2409">
        <f>H400+H401+H402+H403+H404</f>
        <v>23271</v>
      </c>
      <c r="I399" s="2410">
        <f t="shared" si="55"/>
        <v>100</v>
      </c>
    </row>
    <row r="400" spans="1:9" s="1523" customFormat="1" ht="15" x14ac:dyDescent="0.25">
      <c r="A400" s="2923"/>
      <c r="B400" s="2924"/>
      <c r="C400" s="2929"/>
      <c r="D400" s="2925" t="s">
        <v>1132</v>
      </c>
      <c r="E400" s="2414" t="s">
        <v>1084</v>
      </c>
      <c r="F400" s="2411"/>
      <c r="G400" s="2408">
        <v>763</v>
      </c>
      <c r="H400" s="2408">
        <v>763</v>
      </c>
      <c r="I400" s="1675">
        <f t="shared" si="55"/>
        <v>100</v>
      </c>
    </row>
    <row r="401" spans="1:20" s="1523" customFormat="1" ht="28.5" hidden="1" x14ac:dyDescent="0.25">
      <c r="A401" s="2923"/>
      <c r="B401" s="2924"/>
      <c r="C401" s="2929"/>
      <c r="D401" s="2930" t="s">
        <v>1133</v>
      </c>
      <c r="E401" s="2415" t="s">
        <v>1134</v>
      </c>
      <c r="F401" s="2411"/>
      <c r="G401" s="2416"/>
      <c r="H401" s="2416"/>
      <c r="I401" s="2417" t="e">
        <f t="shared" si="55"/>
        <v>#DIV/0!</v>
      </c>
    </row>
    <row r="402" spans="1:20" s="1523" customFormat="1" ht="15" x14ac:dyDescent="0.25">
      <c r="A402" s="2923"/>
      <c r="B402" s="2924"/>
      <c r="C402" s="2929"/>
      <c r="D402" s="2925" t="s">
        <v>1131</v>
      </c>
      <c r="E402" s="2400" t="s">
        <v>1995</v>
      </c>
      <c r="F402" s="2411"/>
      <c r="G402" s="2412">
        <v>19036</v>
      </c>
      <c r="H402" s="2412">
        <v>19036</v>
      </c>
      <c r="I402" s="2413">
        <f t="shared" si="55"/>
        <v>100</v>
      </c>
    </row>
    <row r="403" spans="1:20" s="1523" customFormat="1" ht="15" x14ac:dyDescent="0.25">
      <c r="A403" s="2923"/>
      <c r="B403" s="2924"/>
      <c r="C403" s="2929"/>
      <c r="D403" s="2930" t="s">
        <v>1441</v>
      </c>
      <c r="E403" s="2407" t="s">
        <v>1861</v>
      </c>
      <c r="F403" s="2411"/>
      <c r="G403" s="2412">
        <v>521</v>
      </c>
      <c r="H403" s="2412">
        <v>521</v>
      </c>
      <c r="I403" s="2413">
        <f t="shared" si="55"/>
        <v>100</v>
      </c>
    </row>
    <row r="404" spans="1:20" s="1523" customFormat="1" ht="15" x14ac:dyDescent="0.25">
      <c r="A404" s="2923"/>
      <c r="B404" s="2924"/>
      <c r="C404" s="2929"/>
      <c r="D404" s="2925" t="s">
        <v>1442</v>
      </c>
      <c r="E404" s="2407" t="s">
        <v>1861</v>
      </c>
      <c r="F404" s="2411"/>
      <c r="G404" s="2402">
        <v>2951</v>
      </c>
      <c r="H404" s="2412">
        <v>2951</v>
      </c>
      <c r="I404" s="2413">
        <f t="shared" si="55"/>
        <v>100</v>
      </c>
    </row>
    <row r="405" spans="1:20" ht="15" customHeight="1" x14ac:dyDescent="0.25">
      <c r="A405" s="1048">
        <v>1041</v>
      </c>
      <c r="B405" s="2581">
        <v>3141</v>
      </c>
      <c r="C405" s="2898">
        <v>5336</v>
      </c>
      <c r="D405" s="2903"/>
      <c r="E405" s="612" t="s">
        <v>1085</v>
      </c>
      <c r="F405" s="352"/>
      <c r="G405" s="687">
        <f>G406</f>
        <v>617</v>
      </c>
      <c r="H405" s="687">
        <f>H406</f>
        <v>617</v>
      </c>
      <c r="I405" s="692">
        <f t="shared" si="55"/>
        <v>100</v>
      </c>
    </row>
    <row r="406" spans="1:20" ht="15" customHeight="1" x14ac:dyDescent="0.2">
      <c r="A406" s="1048"/>
      <c r="B406" s="2901"/>
      <c r="C406" s="1481"/>
      <c r="D406" s="2905" t="s">
        <v>1131</v>
      </c>
      <c r="E406" s="439" t="s">
        <v>1995</v>
      </c>
      <c r="F406" s="677"/>
      <c r="G406" s="677">
        <v>617</v>
      </c>
      <c r="H406" s="677">
        <v>617</v>
      </c>
      <c r="I406" s="673">
        <f t="shared" si="55"/>
        <v>100</v>
      </c>
    </row>
    <row r="407" spans="1:20" ht="15.75" customHeight="1" x14ac:dyDescent="0.25">
      <c r="A407" s="1048">
        <v>1041</v>
      </c>
      <c r="B407" s="2581">
        <v>3143</v>
      </c>
      <c r="C407" s="2581">
        <v>5336</v>
      </c>
      <c r="D407" s="2905"/>
      <c r="E407" s="612" t="s">
        <v>1085</v>
      </c>
      <c r="F407" s="1000"/>
      <c r="G407" s="1109">
        <f>G408</f>
        <v>403</v>
      </c>
      <c r="H407" s="1109">
        <f>H408</f>
        <v>403</v>
      </c>
      <c r="I407" s="679">
        <f>(H407/G407)*100</f>
        <v>100</v>
      </c>
    </row>
    <row r="408" spans="1:20" ht="15" thickBot="1" x14ac:dyDescent="0.25">
      <c r="A408" s="1048"/>
      <c r="B408" s="2581"/>
      <c r="C408" s="2581"/>
      <c r="D408" s="2905" t="s">
        <v>1131</v>
      </c>
      <c r="E408" s="439" t="s">
        <v>1995</v>
      </c>
      <c r="F408" s="1000"/>
      <c r="G408" s="1000">
        <v>403</v>
      </c>
      <c r="H408" s="1000">
        <v>403</v>
      </c>
      <c r="I408" s="368">
        <f>(H408/G408)*100</f>
        <v>100</v>
      </c>
    </row>
    <row r="409" spans="1:20" ht="16.5" thickTop="1" thickBot="1" x14ac:dyDescent="0.3">
      <c r="A409" s="3180" t="s">
        <v>704</v>
      </c>
      <c r="B409" s="3181"/>
      <c r="C409" s="3181"/>
      <c r="D409" s="3181"/>
      <c r="E409" s="3181"/>
      <c r="F409" s="669">
        <f>F392</f>
        <v>0</v>
      </c>
      <c r="G409" s="669">
        <f>G407+G405+G399+G397+G395+G392+G390</f>
        <v>35559</v>
      </c>
      <c r="H409" s="669">
        <f>H407+H405+H399+H397+H395+H392+H390</f>
        <v>35559</v>
      </c>
      <c r="I409" s="670">
        <f>(H409/G409)*100</f>
        <v>100</v>
      </c>
      <c r="R409" s="374">
        <f>F409</f>
        <v>0</v>
      </c>
      <c r="S409" s="374">
        <f>G409</f>
        <v>35559</v>
      </c>
      <c r="T409" s="374">
        <f>H409</f>
        <v>35559</v>
      </c>
    </row>
    <row r="410" spans="1:20" s="1068" customFormat="1" ht="13.5" thickTop="1" x14ac:dyDescent="0.2">
      <c r="B410" s="1081"/>
      <c r="D410" s="1082"/>
      <c r="E410" s="2789"/>
      <c r="F410" s="1080"/>
      <c r="G410" s="1080"/>
      <c r="H410" s="1080"/>
      <c r="I410" s="1083"/>
    </row>
    <row r="411" spans="1:20" s="1068" customFormat="1" x14ac:dyDescent="0.2">
      <c r="B411" s="1081"/>
      <c r="D411" s="1082"/>
      <c r="E411" s="2790"/>
      <c r="F411" s="1080"/>
      <c r="G411" s="1080"/>
      <c r="H411" s="1080"/>
      <c r="I411" s="1083"/>
    </row>
    <row r="412" spans="1:20" ht="13.5" thickBot="1" x14ac:dyDescent="0.25">
      <c r="A412" s="421" t="s">
        <v>64</v>
      </c>
      <c r="E412" s="1746"/>
      <c r="I412" s="1041" t="s">
        <v>122</v>
      </c>
    </row>
    <row r="413" spans="1:20" s="106" customFormat="1" thickTop="1" thickBot="1" x14ac:dyDescent="0.25">
      <c r="A413" s="582" t="s">
        <v>412</v>
      </c>
      <c r="B413" s="650" t="s">
        <v>123</v>
      </c>
      <c r="C413" s="583" t="s">
        <v>124</v>
      </c>
      <c r="D413" s="585" t="s">
        <v>474</v>
      </c>
      <c r="E413" s="585" t="s">
        <v>125</v>
      </c>
      <c r="F413" s="585" t="s">
        <v>416</v>
      </c>
      <c r="G413" s="585" t="s">
        <v>417</v>
      </c>
      <c r="H413" s="585" t="s">
        <v>589</v>
      </c>
      <c r="I413" s="663" t="s">
        <v>590</v>
      </c>
    </row>
    <row r="414" spans="1:20" s="375" customFormat="1" ht="20.25" customHeight="1" thickTop="1" thickBot="1" x14ac:dyDescent="0.25">
      <c r="A414" s="521">
        <v>1</v>
      </c>
      <c r="B414" s="522">
        <v>2</v>
      </c>
      <c r="C414" s="522">
        <v>3</v>
      </c>
      <c r="D414" s="522">
        <v>4</v>
      </c>
      <c r="E414" s="522">
        <v>5</v>
      </c>
      <c r="F414" s="508">
        <v>6</v>
      </c>
      <c r="G414" s="508">
        <v>7</v>
      </c>
      <c r="H414" s="509">
        <v>8</v>
      </c>
      <c r="I414" s="587" t="s">
        <v>510</v>
      </c>
    </row>
    <row r="415" spans="1:20" ht="15.75" hidden="1" thickTop="1" x14ac:dyDescent="0.25">
      <c r="A415" s="1042">
        <v>1043</v>
      </c>
      <c r="B415" s="651">
        <v>3114</v>
      </c>
      <c r="C415" s="651">
        <v>5331</v>
      </c>
      <c r="D415" s="682"/>
      <c r="E415" s="698" t="s">
        <v>624</v>
      </c>
      <c r="F415" s="699">
        <f>SUM(F416,F417)</f>
        <v>0</v>
      </c>
      <c r="G415" s="699">
        <f>G416+G417</f>
        <v>0</v>
      </c>
      <c r="H415" s="699">
        <f>H416+H417</f>
        <v>0</v>
      </c>
      <c r="I415" s="671" t="e">
        <f t="shared" ref="I415:I430" si="56">(H415/G415)*100</f>
        <v>#DIV/0!</v>
      </c>
    </row>
    <row r="416" spans="1:20" ht="14.25" hidden="1" x14ac:dyDescent="0.2">
      <c r="A416" s="420"/>
      <c r="B416" s="613"/>
      <c r="C416" s="613"/>
      <c r="D416" s="630" t="s">
        <v>1135</v>
      </c>
      <c r="E416" s="1065" t="s">
        <v>534</v>
      </c>
      <c r="F416" s="672"/>
      <c r="G416" s="672"/>
      <c r="H416" s="672"/>
      <c r="I416" s="668" t="e">
        <f t="shared" si="56"/>
        <v>#DIV/0!</v>
      </c>
    </row>
    <row r="417" spans="1:20" ht="14.25" hidden="1" x14ac:dyDescent="0.2">
      <c r="A417" s="420"/>
      <c r="B417" s="613"/>
      <c r="C417" s="613"/>
      <c r="D417" s="514" t="s">
        <v>1136</v>
      </c>
      <c r="E417" s="439" t="s">
        <v>51</v>
      </c>
      <c r="F417" s="672"/>
      <c r="G417" s="672"/>
      <c r="H417" s="672"/>
      <c r="I417" s="668" t="e">
        <f t="shared" si="56"/>
        <v>#DIV/0!</v>
      </c>
    </row>
    <row r="418" spans="1:20" ht="15.75" thickTop="1" x14ac:dyDescent="0.25">
      <c r="A418" s="1048">
        <v>1043</v>
      </c>
      <c r="B418" s="2901">
        <v>3114</v>
      </c>
      <c r="C418" s="2901">
        <v>5336</v>
      </c>
      <c r="D418" s="2903"/>
      <c r="E418" s="612" t="s">
        <v>1085</v>
      </c>
      <c r="F418" s="997"/>
      <c r="G418" s="997">
        <f>G419+G420+G421+G422+G423+G425+G426</f>
        <v>17647</v>
      </c>
      <c r="H418" s="997">
        <f>H419+H420+H421+H422+H423+H425+H426</f>
        <v>17647</v>
      </c>
      <c r="I418" s="679">
        <f t="shared" si="56"/>
        <v>100</v>
      </c>
    </row>
    <row r="419" spans="1:20" ht="14.25" x14ac:dyDescent="0.2">
      <c r="A419" s="1048"/>
      <c r="B419" s="2901"/>
      <c r="C419" s="2901"/>
      <c r="D419" s="2904" t="s">
        <v>1145</v>
      </c>
      <c r="E419" s="1484" t="s">
        <v>1084</v>
      </c>
      <c r="F419" s="352"/>
      <c r="G419" s="352">
        <v>10</v>
      </c>
      <c r="H419" s="352">
        <v>10</v>
      </c>
      <c r="I419" s="693">
        <f t="shared" si="56"/>
        <v>100</v>
      </c>
    </row>
    <row r="420" spans="1:20" ht="15" x14ac:dyDescent="0.2">
      <c r="A420" s="1048"/>
      <c r="B420" s="2901"/>
      <c r="C420" s="2901"/>
      <c r="D420" s="2904" t="s">
        <v>1132</v>
      </c>
      <c r="E420" s="1484" t="s">
        <v>1084</v>
      </c>
      <c r="F420" s="1733"/>
      <c r="G420" s="1734">
        <v>473</v>
      </c>
      <c r="H420" s="1734">
        <v>473</v>
      </c>
      <c r="I420" s="368">
        <f t="shared" ref="I420:I422" si="57">(H420/G420)*100</f>
        <v>100</v>
      </c>
    </row>
    <row r="421" spans="1:20" ht="28.5" hidden="1" x14ac:dyDescent="0.2">
      <c r="A421" s="1048"/>
      <c r="B421" s="2901"/>
      <c r="C421" s="2901"/>
      <c r="D421" s="2903" t="s">
        <v>1133</v>
      </c>
      <c r="E421" s="1772" t="s">
        <v>1134</v>
      </c>
      <c r="F421" s="1733"/>
      <c r="G421" s="1778"/>
      <c r="H421" s="1778"/>
      <c r="I421" s="1111" t="e">
        <f t="shared" si="57"/>
        <v>#DIV/0!</v>
      </c>
    </row>
    <row r="422" spans="1:20" ht="15" x14ac:dyDescent="0.2">
      <c r="A422" s="1048"/>
      <c r="B422" s="2901"/>
      <c r="C422" s="2901"/>
      <c r="D422" s="2905" t="s">
        <v>1131</v>
      </c>
      <c r="E422" s="439" t="s">
        <v>1995</v>
      </c>
      <c r="F422" s="997"/>
      <c r="G422" s="1106">
        <v>16911</v>
      </c>
      <c r="H422" s="1106">
        <v>16911</v>
      </c>
      <c r="I422" s="673">
        <f t="shared" si="57"/>
        <v>100</v>
      </c>
    </row>
    <row r="423" spans="1:20" ht="14.25" customHeight="1" x14ac:dyDescent="0.2">
      <c r="A423" s="1048"/>
      <c r="B423" s="2901"/>
      <c r="C423" s="2901"/>
      <c r="D423" s="2905" t="s">
        <v>1148</v>
      </c>
      <c r="E423" s="3188" t="s">
        <v>1086</v>
      </c>
      <c r="F423" s="995"/>
      <c r="G423" s="995">
        <v>253</v>
      </c>
      <c r="H423" s="995">
        <v>253</v>
      </c>
      <c r="I423" s="996">
        <f t="shared" ref="I423:I426" si="58">(H423/G423)*100</f>
        <v>100</v>
      </c>
    </row>
    <row r="424" spans="1:20" ht="15" x14ac:dyDescent="0.2">
      <c r="A424" s="1048"/>
      <c r="B424" s="2901"/>
      <c r="C424" s="2901"/>
      <c r="D424" s="2903"/>
      <c r="E424" s="3189"/>
      <c r="F424" s="997"/>
      <c r="G424" s="997"/>
      <c r="H424" s="997"/>
      <c r="I424" s="996"/>
    </row>
    <row r="425" spans="1:20" ht="15" hidden="1" x14ac:dyDescent="0.2">
      <c r="A425" s="1048"/>
      <c r="B425" s="2901"/>
      <c r="C425" s="2901"/>
      <c r="D425" s="2903" t="s">
        <v>1137</v>
      </c>
      <c r="E425" s="1065" t="s">
        <v>1139</v>
      </c>
      <c r="F425" s="997"/>
      <c r="G425" s="1106"/>
      <c r="H425" s="1106"/>
      <c r="I425" s="1107" t="e">
        <f t="shared" si="58"/>
        <v>#DIV/0!</v>
      </c>
    </row>
    <row r="426" spans="1:20" ht="15" hidden="1" x14ac:dyDescent="0.2">
      <c r="A426" s="1048"/>
      <c r="B426" s="2901"/>
      <c r="C426" s="2901"/>
      <c r="D426" s="2903" t="s">
        <v>1138</v>
      </c>
      <c r="E426" s="1065" t="s">
        <v>1139</v>
      </c>
      <c r="F426" s="997"/>
      <c r="G426" s="1106"/>
      <c r="H426" s="1106"/>
      <c r="I426" s="1107" t="e">
        <f t="shared" si="58"/>
        <v>#DIV/0!</v>
      </c>
    </row>
    <row r="427" spans="1:20" ht="15" x14ac:dyDescent="0.25">
      <c r="A427" s="1048">
        <v>1043</v>
      </c>
      <c r="B427" s="2901">
        <v>3141</v>
      </c>
      <c r="C427" s="1481">
        <v>5336</v>
      </c>
      <c r="D427" s="2919"/>
      <c r="E427" s="612" t="s">
        <v>1085</v>
      </c>
      <c r="F427" s="678"/>
      <c r="G427" s="678">
        <f>G428</f>
        <v>39</v>
      </c>
      <c r="H427" s="678">
        <f>H428</f>
        <v>39</v>
      </c>
      <c r="I427" s="679">
        <f t="shared" si="56"/>
        <v>100</v>
      </c>
    </row>
    <row r="428" spans="1:20" ht="14.25" x14ac:dyDescent="0.2">
      <c r="A428" s="1048"/>
      <c r="B428" s="2901"/>
      <c r="C428" s="1481"/>
      <c r="D428" s="2905" t="s">
        <v>1131</v>
      </c>
      <c r="E428" s="439" t="s">
        <v>1995</v>
      </c>
      <c r="F428" s="677"/>
      <c r="G428" s="677">
        <v>39</v>
      </c>
      <c r="H428" s="677">
        <v>39</v>
      </c>
      <c r="I428" s="673">
        <f t="shared" si="56"/>
        <v>100</v>
      </c>
    </row>
    <row r="429" spans="1:20" ht="15" x14ac:dyDescent="0.25">
      <c r="A429" s="1048">
        <v>1043</v>
      </c>
      <c r="B429" s="2901">
        <v>3143</v>
      </c>
      <c r="C429" s="1481">
        <v>5336</v>
      </c>
      <c r="D429" s="2919"/>
      <c r="E429" s="612" t="s">
        <v>1085</v>
      </c>
      <c r="F429" s="678"/>
      <c r="G429" s="678">
        <f>G430</f>
        <v>1203</v>
      </c>
      <c r="H429" s="678">
        <f>H430</f>
        <v>1203</v>
      </c>
      <c r="I429" s="679">
        <f t="shared" si="56"/>
        <v>100</v>
      </c>
    </row>
    <row r="430" spans="1:20" ht="15" thickBot="1" x14ac:dyDescent="0.25">
      <c r="A430" s="1048"/>
      <c r="B430" s="2901"/>
      <c r="C430" s="1481"/>
      <c r="D430" s="2905" t="s">
        <v>1131</v>
      </c>
      <c r="E430" s="439" t="s">
        <v>1995</v>
      </c>
      <c r="F430" s="677"/>
      <c r="G430" s="677">
        <v>1203</v>
      </c>
      <c r="H430" s="677">
        <v>1203</v>
      </c>
      <c r="I430" s="673">
        <f t="shared" si="56"/>
        <v>100</v>
      </c>
    </row>
    <row r="431" spans="1:20" ht="16.5" thickTop="1" thickBot="1" x14ac:dyDescent="0.3">
      <c r="A431" s="3180" t="s">
        <v>704</v>
      </c>
      <c r="B431" s="3181"/>
      <c r="C431" s="3181"/>
      <c r="D431" s="3181"/>
      <c r="E431" s="3181"/>
      <c r="F431" s="669">
        <f>F415+F427+F429</f>
        <v>0</v>
      </c>
      <c r="G431" s="669">
        <f>G415+G427+G429+G418</f>
        <v>18889</v>
      </c>
      <c r="H431" s="669">
        <f>H415+H427+H429+H418</f>
        <v>18889</v>
      </c>
      <c r="I431" s="670">
        <f>(H431/G431)*100</f>
        <v>100</v>
      </c>
      <c r="R431" s="374">
        <f>F431</f>
        <v>0</v>
      </c>
      <c r="S431" s="374">
        <f>G431</f>
        <v>18889</v>
      </c>
      <c r="T431" s="374">
        <f>H431</f>
        <v>18889</v>
      </c>
    </row>
    <row r="432" spans="1:20" ht="15.75" thickTop="1" x14ac:dyDescent="0.25">
      <c r="A432" s="361"/>
      <c r="B432" s="361"/>
      <c r="C432" s="361"/>
      <c r="D432" s="361"/>
      <c r="E432" s="361"/>
      <c r="F432" s="178"/>
      <c r="G432" s="178"/>
      <c r="H432" s="178"/>
      <c r="I432" s="207"/>
      <c r="R432" s="374"/>
      <c r="S432" s="374"/>
      <c r="T432" s="374"/>
    </row>
    <row r="433" spans="1:20" ht="15" x14ac:dyDescent="0.25">
      <c r="A433" s="361"/>
      <c r="B433" s="361"/>
      <c r="C433" s="361"/>
      <c r="D433" s="361"/>
      <c r="E433" s="361"/>
      <c r="F433" s="178"/>
      <c r="G433" s="178"/>
      <c r="H433" s="178"/>
      <c r="I433" s="207"/>
      <c r="R433" s="374"/>
      <c r="S433" s="374"/>
      <c r="T433" s="374"/>
    </row>
    <row r="434" spans="1:20" ht="13.5" thickBot="1" x14ac:dyDescent="0.25">
      <c r="A434" s="421" t="s">
        <v>820</v>
      </c>
      <c r="I434" s="1041" t="s">
        <v>122</v>
      </c>
    </row>
    <row r="435" spans="1:20" s="106" customFormat="1" thickTop="1" thickBot="1" x14ac:dyDescent="0.25">
      <c r="A435" s="582" t="s">
        <v>412</v>
      </c>
      <c r="B435" s="650" t="s">
        <v>123</v>
      </c>
      <c r="C435" s="583" t="s">
        <v>124</v>
      </c>
      <c r="D435" s="585" t="s">
        <v>474</v>
      </c>
      <c r="E435" s="585" t="s">
        <v>125</v>
      </c>
      <c r="F435" s="585" t="s">
        <v>416</v>
      </c>
      <c r="G435" s="585" t="s">
        <v>417</v>
      </c>
      <c r="H435" s="585" t="s">
        <v>589</v>
      </c>
      <c r="I435" s="663" t="s">
        <v>590</v>
      </c>
    </row>
    <row r="436" spans="1:20" s="375" customFormat="1" ht="13.5" thickTop="1" thickBot="1" x14ac:dyDescent="0.25">
      <c r="A436" s="521">
        <v>1</v>
      </c>
      <c r="B436" s="522">
        <v>2</v>
      </c>
      <c r="C436" s="522">
        <v>3</v>
      </c>
      <c r="D436" s="522">
        <v>4</v>
      </c>
      <c r="E436" s="522">
        <v>5</v>
      </c>
      <c r="F436" s="508">
        <v>6</v>
      </c>
      <c r="G436" s="508">
        <v>7</v>
      </c>
      <c r="H436" s="509">
        <v>8</v>
      </c>
      <c r="I436" s="587" t="s">
        <v>510</v>
      </c>
    </row>
    <row r="437" spans="1:20" ht="15.75" hidden="1" thickTop="1" x14ac:dyDescent="0.25">
      <c r="A437" s="1042">
        <v>1100</v>
      </c>
      <c r="B437" s="651">
        <v>3121</v>
      </c>
      <c r="C437" s="651">
        <v>5331</v>
      </c>
      <c r="D437" s="682"/>
      <c r="E437" s="698" t="s">
        <v>624</v>
      </c>
      <c r="F437" s="699">
        <f>SUM(F438:F440)</f>
        <v>0</v>
      </c>
      <c r="G437" s="699">
        <f>SUM(G438:G440)</f>
        <v>0</v>
      </c>
      <c r="H437" s="699">
        <f>SUM(H438:H440)</f>
        <v>0</v>
      </c>
      <c r="I437" s="671" t="e">
        <f t="shared" ref="I437:I448" si="59">(H437/G437)*100</f>
        <v>#DIV/0!</v>
      </c>
    </row>
    <row r="438" spans="1:20" ht="14.25" hidden="1" x14ac:dyDescent="0.2">
      <c r="A438" s="420"/>
      <c r="B438" s="613"/>
      <c r="C438" s="613"/>
      <c r="D438" s="630" t="s">
        <v>1135</v>
      </c>
      <c r="E438" s="1065" t="s">
        <v>534</v>
      </c>
      <c r="F438" s="672"/>
      <c r="G438" s="672"/>
      <c r="H438" s="672"/>
      <c r="I438" s="668" t="e">
        <f t="shared" si="59"/>
        <v>#DIV/0!</v>
      </c>
    </row>
    <row r="439" spans="1:20" ht="14.25" hidden="1" x14ac:dyDescent="0.2">
      <c r="A439" s="420"/>
      <c r="B439" s="613"/>
      <c r="C439" s="613"/>
      <c r="D439" s="643" t="s">
        <v>1102</v>
      </c>
      <c r="E439" s="439" t="s">
        <v>561</v>
      </c>
      <c r="F439" s="677"/>
      <c r="G439" s="672"/>
      <c r="H439" s="672"/>
      <c r="I439" s="668" t="e">
        <f t="shared" si="59"/>
        <v>#DIV/0!</v>
      </c>
    </row>
    <row r="440" spans="1:20" ht="14.25" hidden="1" x14ac:dyDescent="0.2">
      <c r="A440" s="420"/>
      <c r="B440" s="613"/>
      <c r="C440" s="613"/>
      <c r="D440" s="514" t="s">
        <v>1136</v>
      </c>
      <c r="E440" s="439" t="s">
        <v>51</v>
      </c>
      <c r="F440" s="677"/>
      <c r="G440" s="672"/>
      <c r="H440" s="672"/>
      <c r="I440" s="668" t="e">
        <f t="shared" si="59"/>
        <v>#DIV/0!</v>
      </c>
    </row>
    <row r="441" spans="1:20" ht="15.75" thickTop="1" x14ac:dyDescent="0.25">
      <c r="A441" s="1048">
        <v>1100</v>
      </c>
      <c r="B441" s="2901">
        <v>3121</v>
      </c>
      <c r="C441" s="2581">
        <v>5336</v>
      </c>
      <c r="D441" s="2905"/>
      <c r="E441" s="612" t="s">
        <v>1085</v>
      </c>
      <c r="F441" s="677"/>
      <c r="G441" s="687">
        <f>G442+G443+G444</f>
        <v>13458</v>
      </c>
      <c r="H441" s="687">
        <f>H442+H443+H445+H444</f>
        <v>13473</v>
      </c>
      <c r="I441" s="692">
        <f t="shared" si="59"/>
        <v>100.11145786892554</v>
      </c>
    </row>
    <row r="442" spans="1:20" ht="14.25" x14ac:dyDescent="0.2">
      <c r="A442" s="1048"/>
      <c r="B442" s="2901"/>
      <c r="C442" s="2581"/>
      <c r="D442" s="2905" t="s">
        <v>1150</v>
      </c>
      <c r="E442" s="1004" t="s">
        <v>973</v>
      </c>
      <c r="F442" s="677"/>
      <c r="G442" s="677">
        <v>23</v>
      </c>
      <c r="H442" s="672">
        <v>23</v>
      </c>
      <c r="I442" s="668">
        <f t="shared" ref="I442" si="60">(H442/G442)*100</f>
        <v>100</v>
      </c>
    </row>
    <row r="443" spans="1:20" ht="15" x14ac:dyDescent="0.2">
      <c r="A443" s="1048"/>
      <c r="B443" s="2901"/>
      <c r="C443" s="2581"/>
      <c r="D443" s="2904" t="s">
        <v>1132</v>
      </c>
      <c r="E443" s="1484" t="s">
        <v>1084</v>
      </c>
      <c r="F443" s="1733"/>
      <c r="G443" s="1734">
        <v>379</v>
      </c>
      <c r="H443" s="1734">
        <v>379</v>
      </c>
      <c r="I443" s="368">
        <f t="shared" ref="I443" si="61">(H443/G443)*100</f>
        <v>100</v>
      </c>
    </row>
    <row r="444" spans="1:20" ht="14.25" x14ac:dyDescent="0.2">
      <c r="A444" s="1048"/>
      <c r="B444" s="2901"/>
      <c r="C444" s="477"/>
      <c r="D444" s="2905" t="s">
        <v>1131</v>
      </c>
      <c r="E444" s="439" t="s">
        <v>1995</v>
      </c>
      <c r="F444" s="677"/>
      <c r="G444" s="677">
        <v>13056</v>
      </c>
      <c r="H444" s="672">
        <v>13056</v>
      </c>
      <c r="I444" s="668">
        <f>(H444/G444)*100</f>
        <v>100</v>
      </c>
    </row>
    <row r="445" spans="1:20" ht="15" x14ac:dyDescent="0.25">
      <c r="A445" s="1048">
        <v>1100</v>
      </c>
      <c r="B445" s="2901">
        <v>3121</v>
      </c>
      <c r="C445" s="2581">
        <v>5331</v>
      </c>
      <c r="D445" s="477"/>
      <c r="E445" s="656" t="s">
        <v>624</v>
      </c>
      <c r="F445" s="1733"/>
      <c r="G445" s="687">
        <f>G446</f>
        <v>15</v>
      </c>
      <c r="H445" s="687">
        <f>H446</f>
        <v>15</v>
      </c>
      <c r="I445" s="692">
        <f>(H445/G445)*100</f>
        <v>100</v>
      </c>
    </row>
    <row r="446" spans="1:20" ht="14.25" x14ac:dyDescent="0.2">
      <c r="A446" s="1048"/>
      <c r="B446" s="2901"/>
      <c r="C446" s="2581"/>
      <c r="D446" s="2903" t="s">
        <v>1147</v>
      </c>
      <c r="E446" s="1077" t="s">
        <v>1889</v>
      </c>
      <c r="F446" s="373"/>
      <c r="G446" s="1043">
        <v>15</v>
      </c>
      <c r="H446" s="1043">
        <v>15</v>
      </c>
      <c r="I446" s="1111">
        <f>(H446/G446)*100</f>
        <v>100</v>
      </c>
    </row>
    <row r="447" spans="1:20" ht="15" x14ac:dyDescent="0.25">
      <c r="A447" s="1048">
        <v>1100</v>
      </c>
      <c r="B447" s="2901">
        <v>3792</v>
      </c>
      <c r="C447" s="2581">
        <v>5331</v>
      </c>
      <c r="D447" s="2905"/>
      <c r="E447" s="612" t="s">
        <v>624</v>
      </c>
      <c r="F447" s="677"/>
      <c r="G447" s="687">
        <f>G448</f>
        <v>20</v>
      </c>
      <c r="H447" s="687">
        <f>H448</f>
        <v>20</v>
      </c>
      <c r="I447" s="692">
        <f t="shared" si="59"/>
        <v>100</v>
      </c>
    </row>
    <row r="448" spans="1:20" ht="15" thickBot="1" x14ac:dyDescent="0.25">
      <c r="A448" s="1048"/>
      <c r="B448" s="2901"/>
      <c r="C448" s="2901"/>
      <c r="D448" s="2931" t="s">
        <v>1218</v>
      </c>
      <c r="E448" s="903" t="s">
        <v>1885</v>
      </c>
      <c r="F448" s="677"/>
      <c r="G448" s="677">
        <v>20</v>
      </c>
      <c r="H448" s="677">
        <v>20</v>
      </c>
      <c r="I448" s="668">
        <f t="shared" si="59"/>
        <v>100</v>
      </c>
    </row>
    <row r="449" spans="1:20" ht="16.5" thickTop="1" thickBot="1" x14ac:dyDescent="0.3">
      <c r="A449" s="3180" t="s">
        <v>704</v>
      </c>
      <c r="B449" s="3181"/>
      <c r="C449" s="3181"/>
      <c r="D449" s="3181"/>
      <c r="E449" s="3181"/>
      <c r="F449" s="669">
        <f>F437</f>
        <v>0</v>
      </c>
      <c r="G449" s="669">
        <f>G441+G437+G447+G445</f>
        <v>13493</v>
      </c>
      <c r="H449" s="669">
        <f>H441+H437+H447+H445</f>
        <v>13508</v>
      </c>
      <c r="I449" s="670">
        <f>(H449/G449)*100</f>
        <v>100.11116875416883</v>
      </c>
      <c r="R449" s="374">
        <f>F449</f>
        <v>0</v>
      </c>
      <c r="S449" s="374">
        <f>G449</f>
        <v>13493</v>
      </c>
      <c r="T449" s="374">
        <f>H449</f>
        <v>13508</v>
      </c>
    </row>
    <row r="450" spans="1:20" ht="14.25" customHeight="1" thickTop="1" x14ac:dyDescent="0.2"/>
    <row r="451" spans="1:20" ht="14.25" customHeight="1" x14ac:dyDescent="0.2"/>
    <row r="452" spans="1:20" ht="16.5" customHeight="1" thickBot="1" x14ac:dyDescent="0.25">
      <c r="A452" s="421" t="s">
        <v>821</v>
      </c>
      <c r="I452" s="1041" t="s">
        <v>122</v>
      </c>
    </row>
    <row r="453" spans="1:20" s="106" customFormat="1" thickTop="1" thickBot="1" x14ac:dyDescent="0.25">
      <c r="A453" s="582" t="s">
        <v>412</v>
      </c>
      <c r="B453" s="650" t="s">
        <v>123</v>
      </c>
      <c r="C453" s="583" t="s">
        <v>124</v>
      </c>
      <c r="D453" s="585" t="s">
        <v>474</v>
      </c>
      <c r="E453" s="585" t="s">
        <v>125</v>
      </c>
      <c r="F453" s="585" t="s">
        <v>416</v>
      </c>
      <c r="G453" s="585" t="s">
        <v>417</v>
      </c>
      <c r="H453" s="585" t="s">
        <v>589</v>
      </c>
      <c r="I453" s="663" t="s">
        <v>590</v>
      </c>
    </row>
    <row r="454" spans="1:20" s="375" customFormat="1" ht="13.5" thickTop="1" thickBot="1" x14ac:dyDescent="0.25">
      <c r="A454" s="521">
        <v>1</v>
      </c>
      <c r="B454" s="522">
        <v>2</v>
      </c>
      <c r="C454" s="522">
        <v>3</v>
      </c>
      <c r="D454" s="522">
        <v>4</v>
      </c>
      <c r="E454" s="522">
        <v>5</v>
      </c>
      <c r="F454" s="508">
        <v>6</v>
      </c>
      <c r="G454" s="508">
        <v>7</v>
      </c>
      <c r="H454" s="509">
        <v>8</v>
      </c>
      <c r="I454" s="587" t="s">
        <v>510</v>
      </c>
    </row>
    <row r="455" spans="1:20" ht="15.75" hidden="1" thickTop="1" x14ac:dyDescent="0.25">
      <c r="A455" s="1042">
        <v>1101</v>
      </c>
      <c r="B455" s="651">
        <v>3121</v>
      </c>
      <c r="C455" s="651">
        <v>5331</v>
      </c>
      <c r="D455" s="682"/>
      <c r="E455" s="698" t="s">
        <v>624</v>
      </c>
      <c r="F455" s="699">
        <f>SUM(F456:F457)</f>
        <v>0</v>
      </c>
      <c r="G455" s="699">
        <f>SUM(G456:G457)</f>
        <v>0</v>
      </c>
      <c r="H455" s="699">
        <f>SUM(H456:H457)</f>
        <v>0</v>
      </c>
      <c r="I455" s="671" t="e">
        <f t="shared" ref="I455:I474" si="62">(H455/G455)*100</f>
        <v>#DIV/0!</v>
      </c>
    </row>
    <row r="456" spans="1:20" ht="14.25" hidden="1" x14ac:dyDescent="0.2">
      <c r="A456" s="420"/>
      <c r="B456" s="613"/>
      <c r="C456" s="613"/>
      <c r="D456" s="630" t="s">
        <v>1135</v>
      </c>
      <c r="E456" s="1065" t="s">
        <v>534</v>
      </c>
      <c r="F456" s="672"/>
      <c r="G456" s="672"/>
      <c r="H456" s="672"/>
      <c r="I456" s="668" t="e">
        <f t="shared" si="62"/>
        <v>#DIV/0!</v>
      </c>
    </row>
    <row r="457" spans="1:20" ht="14.25" hidden="1" x14ac:dyDescent="0.2">
      <c r="A457" s="420"/>
      <c r="B457" s="613"/>
      <c r="C457" s="613"/>
      <c r="D457" s="514" t="s">
        <v>1136</v>
      </c>
      <c r="E457" s="439" t="s">
        <v>51</v>
      </c>
      <c r="F457" s="672"/>
      <c r="G457" s="672"/>
      <c r="H457" s="672"/>
      <c r="I457" s="668" t="e">
        <f t="shared" si="62"/>
        <v>#DIV/0!</v>
      </c>
    </row>
    <row r="458" spans="1:20" ht="15.75" thickTop="1" x14ac:dyDescent="0.25">
      <c r="A458" s="1048">
        <v>1101</v>
      </c>
      <c r="B458" s="2901">
        <v>3121</v>
      </c>
      <c r="C458" s="2901">
        <v>5336</v>
      </c>
      <c r="D458" s="2905"/>
      <c r="E458" s="612" t="s">
        <v>1085</v>
      </c>
      <c r="F458" s="672"/>
      <c r="G458" s="690">
        <f>G459+G460+G463+G464+G465+G467</f>
        <v>30774</v>
      </c>
      <c r="H458" s="690">
        <f>H459+H460+H463+H464+H465+H467</f>
        <v>30774</v>
      </c>
      <c r="I458" s="692">
        <f t="shared" si="62"/>
        <v>100</v>
      </c>
    </row>
    <row r="459" spans="1:20" ht="14.25" x14ac:dyDescent="0.2">
      <c r="A459" s="1048"/>
      <c r="B459" s="2901"/>
      <c r="C459" s="2901"/>
      <c r="D459" s="2904" t="s">
        <v>1150</v>
      </c>
      <c r="E459" s="1484" t="s">
        <v>973</v>
      </c>
      <c r="F459" s="672"/>
      <c r="G459" s="672">
        <v>4</v>
      </c>
      <c r="H459" s="672">
        <v>4</v>
      </c>
      <c r="I459" s="668">
        <f t="shared" ref="I459:I460" si="63">(H459/G459)*100</f>
        <v>100</v>
      </c>
    </row>
    <row r="460" spans="1:20" ht="14.25" x14ac:dyDescent="0.2">
      <c r="A460" s="1048"/>
      <c r="B460" s="2901"/>
      <c r="C460" s="2901"/>
      <c r="D460" s="2904" t="s">
        <v>1151</v>
      </c>
      <c r="E460" s="3193" t="s">
        <v>1089</v>
      </c>
      <c r="F460" s="352"/>
      <c r="G460" s="352">
        <v>439</v>
      </c>
      <c r="H460" s="352">
        <v>439</v>
      </c>
      <c r="I460" s="693">
        <f t="shared" si="63"/>
        <v>100</v>
      </c>
    </row>
    <row r="461" spans="1:20" ht="14.25" x14ac:dyDescent="0.2">
      <c r="A461" s="1048"/>
      <c r="B461" s="2901"/>
      <c r="C461" s="2901"/>
      <c r="D461" s="2904"/>
      <c r="E461" s="3193"/>
      <c r="F461" s="352"/>
      <c r="G461" s="352"/>
      <c r="H461" s="352"/>
      <c r="I461" s="693"/>
    </row>
    <row r="462" spans="1:20" ht="14.25" x14ac:dyDescent="0.2">
      <c r="A462" s="1048"/>
      <c r="B462" s="2901"/>
      <c r="C462" s="2901"/>
      <c r="D462" s="2904"/>
      <c r="E462" s="3193"/>
      <c r="F462" s="672"/>
      <c r="G462" s="672"/>
      <c r="H462" s="672"/>
      <c r="I462" s="668"/>
    </row>
    <row r="463" spans="1:20" ht="15" x14ac:dyDescent="0.2">
      <c r="A463" s="1048"/>
      <c r="B463" s="2901"/>
      <c r="C463" s="2901"/>
      <c r="D463" s="2904" t="s">
        <v>1132</v>
      </c>
      <c r="E463" s="1484" t="s">
        <v>1084</v>
      </c>
      <c r="F463" s="1733"/>
      <c r="G463" s="1734">
        <v>842</v>
      </c>
      <c r="H463" s="1734">
        <v>842</v>
      </c>
      <c r="I463" s="368">
        <f t="shared" ref="I463:I465" si="64">(H463/G463)*100</f>
        <v>100</v>
      </c>
    </row>
    <row r="464" spans="1:20" ht="15" x14ac:dyDescent="0.2">
      <c r="A464" s="1048"/>
      <c r="B464" s="2901"/>
      <c r="C464" s="2901"/>
      <c r="D464" s="2903" t="s">
        <v>1428</v>
      </c>
      <c r="E464" s="1772" t="s">
        <v>1862</v>
      </c>
      <c r="F464" s="719"/>
      <c r="G464" s="1778">
        <v>6</v>
      </c>
      <c r="H464" s="1778">
        <v>6</v>
      </c>
      <c r="I464" s="1111">
        <f t="shared" si="64"/>
        <v>100</v>
      </c>
    </row>
    <row r="465" spans="1:20" ht="14.25" x14ac:dyDescent="0.2">
      <c r="A465" s="1048"/>
      <c r="B465" s="2901"/>
      <c r="C465" s="2901"/>
      <c r="D465" s="2904" t="s">
        <v>1152</v>
      </c>
      <c r="E465" s="3194" t="s">
        <v>1090</v>
      </c>
      <c r="F465" s="310"/>
      <c r="G465" s="312">
        <v>77</v>
      </c>
      <c r="H465" s="312">
        <v>77</v>
      </c>
      <c r="I465" s="864">
        <f t="shared" si="64"/>
        <v>100</v>
      </c>
    </row>
    <row r="466" spans="1:20" ht="14.25" x14ac:dyDescent="0.2">
      <c r="A466" s="1048"/>
      <c r="B466" s="2901"/>
      <c r="C466" s="2901"/>
      <c r="D466" s="2904"/>
      <c r="E466" s="3194"/>
      <c r="F466" s="310"/>
      <c r="G466" s="312"/>
      <c r="H466" s="312"/>
      <c r="I466" s="864"/>
    </row>
    <row r="467" spans="1:20" ht="14.25" x14ac:dyDescent="0.2">
      <c r="A467" s="1048"/>
      <c r="B467" s="2901"/>
      <c r="C467" s="2901"/>
      <c r="D467" s="2905" t="s">
        <v>1131</v>
      </c>
      <c r="E467" s="439" t="s">
        <v>1995</v>
      </c>
      <c r="F467" s="672"/>
      <c r="G467" s="672">
        <v>29406</v>
      </c>
      <c r="H467" s="672">
        <v>29406</v>
      </c>
      <c r="I467" s="668">
        <f t="shared" si="62"/>
        <v>100</v>
      </c>
    </row>
    <row r="468" spans="1:20" ht="15" x14ac:dyDescent="0.25">
      <c r="A468" s="1048">
        <v>1101</v>
      </c>
      <c r="B468" s="2901">
        <v>3121</v>
      </c>
      <c r="C468" s="2901">
        <v>5331</v>
      </c>
      <c r="D468" s="2903"/>
      <c r="E468" s="612" t="s">
        <v>624</v>
      </c>
      <c r="F468" s="687"/>
      <c r="G468" s="687">
        <f>G469</f>
        <v>15</v>
      </c>
      <c r="H468" s="687">
        <f>H469</f>
        <v>15</v>
      </c>
      <c r="I468" s="692">
        <f t="shared" si="62"/>
        <v>100</v>
      </c>
    </row>
    <row r="469" spans="1:20" ht="14.25" x14ac:dyDescent="0.2">
      <c r="A469" s="1048"/>
      <c r="B469" s="2901"/>
      <c r="C469" s="2901"/>
      <c r="D469" s="2905" t="s">
        <v>1432</v>
      </c>
      <c r="E469" s="439" t="s">
        <v>1883</v>
      </c>
      <c r="F469" s="677"/>
      <c r="G469" s="677">
        <v>15</v>
      </c>
      <c r="H469" s="677">
        <v>15</v>
      </c>
      <c r="I469" s="668">
        <f t="shared" si="62"/>
        <v>100</v>
      </c>
    </row>
    <row r="470" spans="1:20" ht="15" x14ac:dyDescent="0.25">
      <c r="A470" s="1048">
        <v>1101</v>
      </c>
      <c r="B470" s="2901">
        <v>3141</v>
      </c>
      <c r="C470" s="2901">
        <v>5336</v>
      </c>
      <c r="D470" s="2903"/>
      <c r="E470" s="612" t="s">
        <v>1085</v>
      </c>
      <c r="F470" s="687"/>
      <c r="G470" s="687">
        <f>G471</f>
        <v>455</v>
      </c>
      <c r="H470" s="687">
        <f>H471</f>
        <v>455</v>
      </c>
      <c r="I470" s="681">
        <f t="shared" si="62"/>
        <v>100</v>
      </c>
    </row>
    <row r="471" spans="1:20" ht="14.25" x14ac:dyDescent="0.2">
      <c r="A471" s="1048"/>
      <c r="B471" s="2901"/>
      <c r="C471" s="2901"/>
      <c r="D471" s="2905" t="s">
        <v>1131</v>
      </c>
      <c r="E471" s="439" t="s">
        <v>1995</v>
      </c>
      <c r="F471" s="677"/>
      <c r="G471" s="677">
        <v>455</v>
      </c>
      <c r="H471" s="677">
        <v>455</v>
      </c>
      <c r="I471" s="673">
        <f t="shared" si="62"/>
        <v>100</v>
      </c>
    </row>
    <row r="472" spans="1:20" ht="15" x14ac:dyDescent="0.25">
      <c r="A472" s="1048">
        <v>1101</v>
      </c>
      <c r="B472" s="2901">
        <v>3792</v>
      </c>
      <c r="C472" s="1481">
        <v>5331</v>
      </c>
      <c r="D472" s="2919"/>
      <c r="E472" s="612" t="s">
        <v>624</v>
      </c>
      <c r="F472" s="678"/>
      <c r="G472" s="678">
        <f>G473+G474</f>
        <v>19</v>
      </c>
      <c r="H472" s="678">
        <f>H473+H474</f>
        <v>19</v>
      </c>
      <c r="I472" s="679">
        <f t="shared" si="62"/>
        <v>100</v>
      </c>
    </row>
    <row r="473" spans="1:20" ht="15" thickBot="1" x14ac:dyDescent="0.25">
      <c r="A473" s="1048"/>
      <c r="B473" s="2901"/>
      <c r="C473" s="1481"/>
      <c r="D473" s="2931" t="s">
        <v>1218</v>
      </c>
      <c r="E473" s="903" t="s">
        <v>1885</v>
      </c>
      <c r="F473" s="672"/>
      <c r="G473" s="672">
        <v>19</v>
      </c>
      <c r="H473" s="672">
        <v>19</v>
      </c>
      <c r="I473" s="668">
        <f t="shared" si="62"/>
        <v>100</v>
      </c>
    </row>
    <row r="474" spans="1:20" ht="43.5" hidden="1" thickBot="1" x14ac:dyDescent="0.25">
      <c r="A474" s="420"/>
      <c r="B474" s="645"/>
      <c r="C474" s="1044"/>
      <c r="D474" s="643" t="s">
        <v>1154</v>
      </c>
      <c r="E474" s="1773" t="s">
        <v>1155</v>
      </c>
      <c r="F474" s="677"/>
      <c r="G474" s="995"/>
      <c r="H474" s="995"/>
      <c r="I474" s="999" t="e">
        <f t="shared" si="62"/>
        <v>#DIV/0!</v>
      </c>
    </row>
    <row r="475" spans="1:20" ht="16.5" thickTop="1" thickBot="1" x14ac:dyDescent="0.3">
      <c r="A475" s="3180" t="s">
        <v>704</v>
      </c>
      <c r="B475" s="3181"/>
      <c r="C475" s="3181"/>
      <c r="D475" s="3181"/>
      <c r="E475" s="3181"/>
      <c r="F475" s="669">
        <f>F455+F472</f>
        <v>0</v>
      </c>
      <c r="G475" s="669">
        <f>G472+G470+G458+G455+G468</f>
        <v>31263</v>
      </c>
      <c r="H475" s="669">
        <f>H472+H470+H458+H455+H468</f>
        <v>31263</v>
      </c>
      <c r="I475" s="670">
        <f>(H475/G475)*100</f>
        <v>100</v>
      </c>
      <c r="R475" s="374">
        <f>F475</f>
        <v>0</v>
      </c>
      <c r="S475" s="374">
        <f>G475</f>
        <v>31263</v>
      </c>
      <c r="T475" s="374">
        <f>H475</f>
        <v>31263</v>
      </c>
    </row>
    <row r="476" spans="1:20" ht="15.75" thickTop="1" x14ac:dyDescent="0.25">
      <c r="A476" s="361"/>
      <c r="B476" s="361"/>
      <c r="C476" s="361"/>
      <c r="D476" s="361"/>
      <c r="E476" s="361"/>
      <c r="F476" s="178"/>
      <c r="G476" s="178"/>
      <c r="H476" s="178"/>
      <c r="I476" s="207"/>
      <c r="R476" s="374"/>
      <c r="S476" s="374"/>
      <c r="T476" s="374"/>
    </row>
    <row r="477" spans="1:20" ht="15" x14ac:dyDescent="0.25">
      <c r="A477" s="361"/>
      <c r="B477" s="361"/>
      <c r="C477" s="361"/>
      <c r="D477" s="361"/>
      <c r="E477" s="361"/>
      <c r="F477" s="178"/>
      <c r="G477" s="178"/>
      <c r="H477" s="178"/>
      <c r="I477" s="207"/>
      <c r="R477" s="374"/>
      <c r="S477" s="374"/>
      <c r="T477" s="374"/>
    </row>
    <row r="478" spans="1:20" ht="13.5" thickBot="1" x14ac:dyDescent="0.25">
      <c r="A478" s="421" t="s">
        <v>278</v>
      </c>
      <c r="I478" s="1041" t="s">
        <v>122</v>
      </c>
    </row>
    <row r="479" spans="1:20" s="106" customFormat="1" thickTop="1" thickBot="1" x14ac:dyDescent="0.25">
      <c r="A479" s="582" t="s">
        <v>412</v>
      </c>
      <c r="B479" s="650" t="s">
        <v>123</v>
      </c>
      <c r="C479" s="583" t="s">
        <v>124</v>
      </c>
      <c r="D479" s="585" t="s">
        <v>474</v>
      </c>
      <c r="E479" s="585" t="s">
        <v>125</v>
      </c>
      <c r="F479" s="585" t="s">
        <v>416</v>
      </c>
      <c r="G479" s="585" t="s">
        <v>417</v>
      </c>
      <c r="H479" s="585" t="s">
        <v>589</v>
      </c>
      <c r="I479" s="663" t="s">
        <v>590</v>
      </c>
    </row>
    <row r="480" spans="1:20" s="375" customFormat="1" ht="13.5" thickTop="1" thickBot="1" x14ac:dyDescent="0.25">
      <c r="A480" s="521">
        <v>1</v>
      </c>
      <c r="B480" s="522">
        <v>2</v>
      </c>
      <c r="C480" s="522">
        <v>3</v>
      </c>
      <c r="D480" s="522">
        <v>4</v>
      </c>
      <c r="E480" s="522">
        <v>5</v>
      </c>
      <c r="F480" s="508">
        <v>6</v>
      </c>
      <c r="G480" s="508">
        <v>7</v>
      </c>
      <c r="H480" s="509">
        <v>8</v>
      </c>
      <c r="I480" s="587" t="s">
        <v>510</v>
      </c>
    </row>
    <row r="481" spans="1:19" ht="15.75" hidden="1" thickTop="1" x14ac:dyDescent="0.25">
      <c r="A481" s="1042">
        <v>1102</v>
      </c>
      <c r="B481" s="651">
        <v>3121</v>
      </c>
      <c r="C481" s="651">
        <v>5331</v>
      </c>
      <c r="D481" s="682"/>
      <c r="E481" s="698" t="s">
        <v>624</v>
      </c>
      <c r="F481" s="699">
        <f>F482+F483</f>
        <v>0</v>
      </c>
      <c r="G481" s="699">
        <f t="shared" ref="G481:H481" si="65">G482+G483</f>
        <v>0</v>
      </c>
      <c r="H481" s="699">
        <f t="shared" si="65"/>
        <v>0</v>
      </c>
      <c r="I481" s="671" t="e">
        <f t="shared" ref="I481:I493" si="66">(H481/G481)*100</f>
        <v>#DIV/0!</v>
      </c>
    </row>
    <row r="482" spans="1:19" ht="14.25" hidden="1" x14ac:dyDescent="0.2">
      <c r="A482" s="420"/>
      <c r="B482" s="613"/>
      <c r="C482" s="613"/>
      <c r="D482" s="630" t="s">
        <v>1135</v>
      </c>
      <c r="E482" s="1065" t="s">
        <v>534</v>
      </c>
      <c r="F482" s="672"/>
      <c r="G482" s="672"/>
      <c r="H482" s="672"/>
      <c r="I482" s="668" t="e">
        <f t="shared" si="66"/>
        <v>#DIV/0!</v>
      </c>
    </row>
    <row r="483" spans="1:19" ht="14.25" hidden="1" x14ac:dyDescent="0.2">
      <c r="A483" s="420"/>
      <c r="B483" s="613"/>
      <c r="C483" s="613"/>
      <c r="D483" s="514" t="s">
        <v>1136</v>
      </c>
      <c r="E483" s="439" t="s">
        <v>51</v>
      </c>
      <c r="F483" s="672"/>
      <c r="G483" s="672"/>
      <c r="H483" s="672"/>
      <c r="I483" s="668" t="e">
        <f t="shared" si="66"/>
        <v>#DIV/0!</v>
      </c>
    </row>
    <row r="484" spans="1:19" ht="15.75" thickTop="1" x14ac:dyDescent="0.25">
      <c r="A484" s="1048">
        <v>1102</v>
      </c>
      <c r="B484" s="2901">
        <v>3121</v>
      </c>
      <c r="C484" s="2901">
        <v>5336</v>
      </c>
      <c r="D484" s="2905"/>
      <c r="E484" s="612" t="s">
        <v>1085</v>
      </c>
      <c r="F484" s="672"/>
      <c r="G484" s="690">
        <f>G485+G486+G487+G488+G489</f>
        <v>42521</v>
      </c>
      <c r="H484" s="690">
        <f>H485+H486+H487+H488+H489</f>
        <v>42521</v>
      </c>
      <c r="I484" s="692">
        <f t="shared" si="66"/>
        <v>100</v>
      </c>
    </row>
    <row r="485" spans="1:19" ht="14.25" x14ac:dyDescent="0.2">
      <c r="A485" s="1048"/>
      <c r="B485" s="2901"/>
      <c r="C485" s="2901"/>
      <c r="D485" s="2904" t="s">
        <v>1156</v>
      </c>
      <c r="E485" s="1050" t="s">
        <v>902</v>
      </c>
      <c r="F485" s="672"/>
      <c r="G485" s="672">
        <v>96</v>
      </c>
      <c r="H485" s="672">
        <v>96</v>
      </c>
      <c r="I485" s="668">
        <f t="shared" ref="I485:I486" si="67">(H485/G485)*100</f>
        <v>100</v>
      </c>
    </row>
    <row r="486" spans="1:19" ht="14.25" x14ac:dyDescent="0.2">
      <c r="A486" s="1048"/>
      <c r="B486" s="2901"/>
      <c r="C486" s="2901"/>
      <c r="D486" s="2904" t="s">
        <v>1150</v>
      </c>
      <c r="E486" s="1484" t="s">
        <v>973</v>
      </c>
      <c r="F486" s="672"/>
      <c r="G486" s="672">
        <v>190</v>
      </c>
      <c r="H486" s="672">
        <v>190</v>
      </c>
      <c r="I486" s="668">
        <f t="shared" si="67"/>
        <v>100</v>
      </c>
    </row>
    <row r="487" spans="1:19" ht="15" x14ac:dyDescent="0.2">
      <c r="A487" s="1048"/>
      <c r="B487" s="2901"/>
      <c r="C487" s="2901"/>
      <c r="D487" s="2904" t="s">
        <v>1132</v>
      </c>
      <c r="E487" s="1484" t="s">
        <v>1084</v>
      </c>
      <c r="F487" s="1733"/>
      <c r="G487" s="1734">
        <v>1055</v>
      </c>
      <c r="H487" s="1734">
        <v>1055</v>
      </c>
      <c r="I487" s="368">
        <f t="shared" ref="I487:I488" si="68">(H487/G487)*100</f>
        <v>100</v>
      </c>
    </row>
    <row r="488" spans="1:19" ht="15" x14ac:dyDescent="0.2">
      <c r="A488" s="1048"/>
      <c r="B488" s="2901"/>
      <c r="C488" s="2901"/>
      <c r="D488" s="2904" t="s">
        <v>1428</v>
      </c>
      <c r="E488" s="1772" t="s">
        <v>1862</v>
      </c>
      <c r="F488" s="1733"/>
      <c r="G488" s="1778">
        <v>39</v>
      </c>
      <c r="H488" s="1778">
        <v>39</v>
      </c>
      <c r="I488" s="1111">
        <f t="shared" si="68"/>
        <v>100</v>
      </c>
    </row>
    <row r="489" spans="1:19" ht="14.25" x14ac:dyDescent="0.2">
      <c r="A489" s="1048"/>
      <c r="B489" s="2901"/>
      <c r="C489" s="2581"/>
      <c r="D489" s="2905" t="s">
        <v>1131</v>
      </c>
      <c r="E489" s="439" t="s">
        <v>1995</v>
      </c>
      <c r="F489" s="672"/>
      <c r="G489" s="672">
        <v>41141</v>
      </c>
      <c r="H489" s="672">
        <v>41141</v>
      </c>
      <c r="I489" s="668">
        <f t="shared" si="66"/>
        <v>100</v>
      </c>
    </row>
    <row r="490" spans="1:19" ht="15" x14ac:dyDescent="0.25">
      <c r="A490" s="2933">
        <v>1102</v>
      </c>
      <c r="B490" s="2901">
        <v>3121</v>
      </c>
      <c r="C490" s="2901">
        <v>5331</v>
      </c>
      <c r="D490" s="2903"/>
      <c r="E490" s="612" t="s">
        <v>624</v>
      </c>
      <c r="F490" s="2795"/>
      <c r="G490" s="2795">
        <f>G491</f>
        <v>15</v>
      </c>
      <c r="H490" s="2795">
        <f>H491</f>
        <v>15</v>
      </c>
      <c r="I490" s="692">
        <f t="shared" si="66"/>
        <v>100</v>
      </c>
    </row>
    <row r="491" spans="1:19" ht="14.25" x14ac:dyDescent="0.2">
      <c r="A491" s="2933"/>
      <c r="B491" s="2901"/>
      <c r="C491" s="2901"/>
      <c r="D491" s="2905" t="s">
        <v>1432</v>
      </c>
      <c r="E491" s="439" t="s">
        <v>1883</v>
      </c>
      <c r="F491" s="2797"/>
      <c r="G491" s="2797">
        <v>15</v>
      </c>
      <c r="H491" s="2797">
        <v>15</v>
      </c>
      <c r="I491" s="668">
        <f t="shared" si="66"/>
        <v>100</v>
      </c>
    </row>
    <row r="492" spans="1:19" ht="15" x14ac:dyDescent="0.25">
      <c r="A492" s="1048">
        <v>1102</v>
      </c>
      <c r="B492" s="2901">
        <v>3141</v>
      </c>
      <c r="C492" s="2901">
        <v>5336</v>
      </c>
      <c r="D492" s="2903"/>
      <c r="E492" s="612" t="s">
        <v>1085</v>
      </c>
      <c r="F492" s="687"/>
      <c r="G492" s="687">
        <f>G493</f>
        <v>716</v>
      </c>
      <c r="H492" s="687">
        <f>H493</f>
        <v>716</v>
      </c>
      <c r="I492" s="681">
        <f t="shared" si="66"/>
        <v>100</v>
      </c>
    </row>
    <row r="493" spans="1:19" ht="15" thickBot="1" x14ac:dyDescent="0.25">
      <c r="A493" s="1048"/>
      <c r="B493" s="2901"/>
      <c r="C493" s="2901"/>
      <c r="D493" s="2905" t="s">
        <v>1131</v>
      </c>
      <c r="E493" s="439" t="s">
        <v>1995</v>
      </c>
      <c r="F493" s="677"/>
      <c r="G493" s="677">
        <v>716</v>
      </c>
      <c r="H493" s="677">
        <v>716</v>
      </c>
      <c r="I493" s="673">
        <f t="shared" si="66"/>
        <v>100</v>
      </c>
    </row>
    <row r="494" spans="1:19" ht="15" hidden="1" x14ac:dyDescent="0.25">
      <c r="A494" s="420">
        <v>1102</v>
      </c>
      <c r="B494" s="613">
        <v>3299</v>
      </c>
      <c r="C494" s="1043">
        <v>5331</v>
      </c>
      <c r="D494" s="674"/>
      <c r="E494" s="656" t="s">
        <v>624</v>
      </c>
      <c r="F494" s="678"/>
      <c r="G494" s="678">
        <f>SUM(G495:G495)</f>
        <v>0</v>
      </c>
      <c r="H494" s="678">
        <f>SUM(H495:H495)</f>
        <v>0</v>
      </c>
      <c r="I494" s="666">
        <v>100</v>
      </c>
      <c r="R494" s="724"/>
      <c r="S494" s="1774"/>
    </row>
    <row r="495" spans="1:19" ht="14.25" hidden="1" customHeight="1" x14ac:dyDescent="0.25">
      <c r="A495" s="420"/>
      <c r="B495" s="613"/>
      <c r="C495" s="1043"/>
      <c r="D495" s="1001" t="s">
        <v>1153</v>
      </c>
      <c r="E495" s="442" t="s">
        <v>714</v>
      </c>
      <c r="F495" s="665"/>
      <c r="G495" s="672"/>
      <c r="H495" s="672"/>
      <c r="I495" s="668" t="e">
        <f t="shared" ref="I495:I498" si="69">(H495/G495)*100</f>
        <v>#DIV/0!</v>
      </c>
    </row>
    <row r="496" spans="1:19" ht="14.25" hidden="1" customHeight="1" x14ac:dyDescent="0.25">
      <c r="A496" s="420">
        <v>1102</v>
      </c>
      <c r="B496" s="613">
        <v>3792</v>
      </c>
      <c r="C496" s="1043">
        <v>5331</v>
      </c>
      <c r="D496" s="1001"/>
      <c r="E496" s="656" t="s">
        <v>624</v>
      </c>
      <c r="F496" s="665"/>
      <c r="G496" s="690">
        <f>G497</f>
        <v>0</v>
      </c>
      <c r="H496" s="690">
        <f>H497</f>
        <v>0</v>
      </c>
      <c r="I496" s="692" t="e">
        <f t="shared" si="69"/>
        <v>#DIV/0!</v>
      </c>
    </row>
    <row r="497" spans="1:20" ht="30" hidden="1" thickBot="1" x14ac:dyDescent="0.3">
      <c r="A497" s="420"/>
      <c r="B497" s="613"/>
      <c r="C497" s="1043"/>
      <c r="D497" s="643" t="s">
        <v>1147</v>
      </c>
      <c r="E497" s="1775" t="s">
        <v>1054</v>
      </c>
      <c r="F497" s="665"/>
      <c r="G497" s="1000"/>
      <c r="H497" s="1000"/>
      <c r="I497" s="996" t="e">
        <f t="shared" si="69"/>
        <v>#DIV/0!</v>
      </c>
    </row>
    <row r="498" spans="1:20" ht="16.5" thickTop="1" thickBot="1" x14ac:dyDescent="0.3">
      <c r="A498" s="3180" t="s">
        <v>704</v>
      </c>
      <c r="B498" s="3181"/>
      <c r="C498" s="3181"/>
      <c r="D498" s="3181"/>
      <c r="E498" s="3181"/>
      <c r="F498" s="669">
        <f>F481</f>
        <v>0</v>
      </c>
      <c r="G498" s="669">
        <f>G496+G494+G492+G484+G481+G490</f>
        <v>43252</v>
      </c>
      <c r="H498" s="669">
        <f>H496+H494+H492+H484+H481+H490</f>
        <v>43252</v>
      </c>
      <c r="I498" s="670">
        <f t="shared" si="69"/>
        <v>100</v>
      </c>
      <c r="R498" s="374">
        <f>F498</f>
        <v>0</v>
      </c>
      <c r="S498" s="374">
        <f>G498</f>
        <v>43252</v>
      </c>
      <c r="T498" s="374">
        <f>H498</f>
        <v>43252</v>
      </c>
    </row>
    <row r="499" spans="1:20" ht="13.5" thickTop="1" x14ac:dyDescent="0.2"/>
    <row r="501" spans="1:20" ht="13.5" thickBot="1" x14ac:dyDescent="0.25">
      <c r="A501" s="421" t="s">
        <v>822</v>
      </c>
      <c r="I501" s="1041" t="s">
        <v>122</v>
      </c>
    </row>
    <row r="502" spans="1:20" s="106" customFormat="1" thickTop="1" thickBot="1" x14ac:dyDescent="0.25">
      <c r="A502" s="582" t="s">
        <v>412</v>
      </c>
      <c r="B502" s="650" t="s">
        <v>123</v>
      </c>
      <c r="C502" s="583" t="s">
        <v>124</v>
      </c>
      <c r="D502" s="585" t="s">
        <v>474</v>
      </c>
      <c r="E502" s="585" t="s">
        <v>125</v>
      </c>
      <c r="F502" s="585" t="s">
        <v>416</v>
      </c>
      <c r="G502" s="585" t="s">
        <v>417</v>
      </c>
      <c r="H502" s="585" t="s">
        <v>589</v>
      </c>
      <c r="I502" s="663" t="s">
        <v>590</v>
      </c>
    </row>
    <row r="503" spans="1:20" s="375" customFormat="1" ht="13.5" thickTop="1" thickBot="1" x14ac:dyDescent="0.25">
      <c r="A503" s="521">
        <v>1</v>
      </c>
      <c r="B503" s="522">
        <v>2</v>
      </c>
      <c r="C503" s="522">
        <v>3</v>
      </c>
      <c r="D503" s="522">
        <v>4</v>
      </c>
      <c r="E503" s="522">
        <v>5</v>
      </c>
      <c r="F503" s="508">
        <v>6</v>
      </c>
      <c r="G503" s="508">
        <v>7</v>
      </c>
      <c r="H503" s="509">
        <v>8</v>
      </c>
      <c r="I503" s="587" t="s">
        <v>510</v>
      </c>
    </row>
    <row r="504" spans="1:20" ht="15.75" hidden="1" thickTop="1" x14ac:dyDescent="0.25">
      <c r="A504" s="1042">
        <v>1103</v>
      </c>
      <c r="B504" s="651">
        <v>3121</v>
      </c>
      <c r="C504" s="651">
        <v>5331</v>
      </c>
      <c r="D504" s="682"/>
      <c r="E504" s="698" t="s">
        <v>624</v>
      </c>
      <c r="F504" s="699">
        <f>F505+F506</f>
        <v>0</v>
      </c>
      <c r="G504" s="699">
        <f t="shared" ref="G504:H504" si="70">G505+G506</f>
        <v>0</v>
      </c>
      <c r="H504" s="699">
        <f t="shared" si="70"/>
        <v>0</v>
      </c>
      <c r="I504" s="671" t="e">
        <f t="shared" ref="I504:I514" si="71">(H504/G504)*100</f>
        <v>#DIV/0!</v>
      </c>
    </row>
    <row r="505" spans="1:20" ht="14.25" hidden="1" x14ac:dyDescent="0.2">
      <c r="A505" s="420"/>
      <c r="B505" s="613"/>
      <c r="C505" s="613"/>
      <c r="D505" s="630" t="s">
        <v>1135</v>
      </c>
      <c r="E505" s="1065" t="s">
        <v>534</v>
      </c>
      <c r="F505" s="672"/>
      <c r="G505" s="672"/>
      <c r="H505" s="672"/>
      <c r="I505" s="668" t="e">
        <f t="shared" si="71"/>
        <v>#DIV/0!</v>
      </c>
    </row>
    <row r="506" spans="1:20" ht="14.25" hidden="1" x14ac:dyDescent="0.2">
      <c r="A506" s="420"/>
      <c r="B506" s="613"/>
      <c r="C506" s="613"/>
      <c r="D506" s="514" t="s">
        <v>1136</v>
      </c>
      <c r="E506" s="439" t="s">
        <v>51</v>
      </c>
      <c r="F506" s="672"/>
      <c r="G506" s="672"/>
      <c r="H506" s="672"/>
      <c r="I506" s="668" t="e">
        <f t="shared" si="71"/>
        <v>#DIV/0!</v>
      </c>
    </row>
    <row r="507" spans="1:20" ht="15.75" thickTop="1" x14ac:dyDescent="0.25">
      <c r="A507" s="1048">
        <v>1103</v>
      </c>
      <c r="B507" s="2901">
        <v>3121</v>
      </c>
      <c r="C507" s="2901">
        <v>5336</v>
      </c>
      <c r="D507" s="2903"/>
      <c r="E507" s="612" t="s">
        <v>1085</v>
      </c>
      <c r="F507" s="687"/>
      <c r="G507" s="687">
        <f>G508+G509+G510+G511+G512</f>
        <v>47238</v>
      </c>
      <c r="H507" s="687">
        <f>H508+H509+H510+H511+H512</f>
        <v>47238</v>
      </c>
      <c r="I507" s="681">
        <f t="shared" si="71"/>
        <v>100</v>
      </c>
    </row>
    <row r="508" spans="1:20" ht="14.25" x14ac:dyDescent="0.2">
      <c r="A508" s="1048"/>
      <c r="B508" s="2901"/>
      <c r="C508" s="2901"/>
      <c r="D508" s="2904" t="s">
        <v>1150</v>
      </c>
      <c r="E508" s="1484" t="s">
        <v>973</v>
      </c>
      <c r="F508" s="672"/>
      <c r="G508" s="672">
        <v>338</v>
      </c>
      <c r="H508" s="672">
        <v>338</v>
      </c>
      <c r="I508" s="668">
        <f t="shared" ref="I508" si="72">(H508/G508)*100</f>
        <v>100</v>
      </c>
    </row>
    <row r="509" spans="1:20" ht="15" x14ac:dyDescent="0.2">
      <c r="A509" s="1048"/>
      <c r="B509" s="2901"/>
      <c r="C509" s="2901"/>
      <c r="D509" s="2904" t="s">
        <v>1132</v>
      </c>
      <c r="E509" s="1484" t="s">
        <v>1084</v>
      </c>
      <c r="F509" s="1733"/>
      <c r="G509" s="1734">
        <v>1185</v>
      </c>
      <c r="H509" s="1734">
        <v>1185</v>
      </c>
      <c r="I509" s="368">
        <f t="shared" ref="I509:I511" si="73">(H509/G509)*100</f>
        <v>100</v>
      </c>
    </row>
    <row r="510" spans="1:20" ht="15" x14ac:dyDescent="0.2">
      <c r="A510" s="1048"/>
      <c r="B510" s="2901"/>
      <c r="C510" s="2901"/>
      <c r="D510" s="2904" t="s">
        <v>1428</v>
      </c>
      <c r="E510" s="2787" t="s">
        <v>1862</v>
      </c>
      <c r="F510" s="1733"/>
      <c r="G510" s="1778">
        <v>87</v>
      </c>
      <c r="H510" s="1778">
        <v>87</v>
      </c>
      <c r="I510" s="1111">
        <f t="shared" si="73"/>
        <v>100</v>
      </c>
    </row>
    <row r="511" spans="1:20" ht="28.5" hidden="1" x14ac:dyDescent="0.2">
      <c r="A511" s="1048"/>
      <c r="B511" s="2901"/>
      <c r="C511" s="2901"/>
      <c r="D511" s="2904" t="s">
        <v>1133</v>
      </c>
      <c r="E511" s="1772" t="s">
        <v>1134</v>
      </c>
      <c r="F511" s="1733"/>
      <c r="G511" s="1778"/>
      <c r="H511" s="1778"/>
      <c r="I511" s="1111" t="e">
        <f t="shared" si="73"/>
        <v>#DIV/0!</v>
      </c>
    </row>
    <row r="512" spans="1:20" ht="14.25" x14ac:dyDescent="0.2">
      <c r="A512" s="1048"/>
      <c r="B512" s="2581"/>
      <c r="C512" s="2581"/>
      <c r="D512" s="2905" t="s">
        <v>1131</v>
      </c>
      <c r="E512" s="439" t="s">
        <v>1995</v>
      </c>
      <c r="F512" s="672"/>
      <c r="G512" s="672">
        <v>45628</v>
      </c>
      <c r="H512" s="672">
        <v>45628</v>
      </c>
      <c r="I512" s="668">
        <f t="shared" si="71"/>
        <v>100</v>
      </c>
    </row>
    <row r="513" spans="1:20" ht="15" x14ac:dyDescent="0.25">
      <c r="A513" s="1048">
        <v>1103</v>
      </c>
      <c r="B513" s="2934">
        <v>3121</v>
      </c>
      <c r="C513" s="2934">
        <v>5331</v>
      </c>
      <c r="D513" s="2935"/>
      <c r="E513" s="612" t="s">
        <v>624</v>
      </c>
      <c r="F513" s="672"/>
      <c r="G513" s="690">
        <f>G514</f>
        <v>15</v>
      </c>
      <c r="H513" s="690">
        <f>H514</f>
        <v>15</v>
      </c>
      <c r="I513" s="692">
        <f t="shared" si="71"/>
        <v>100</v>
      </c>
    </row>
    <row r="514" spans="1:20" ht="14.25" x14ac:dyDescent="0.2">
      <c r="A514" s="2936"/>
      <c r="B514" s="2934"/>
      <c r="C514" s="2934"/>
      <c r="D514" s="2935" t="s">
        <v>1432</v>
      </c>
      <c r="E514" s="2796" t="s">
        <v>1883</v>
      </c>
      <c r="F514" s="1779"/>
      <c r="G514" s="1779">
        <v>15</v>
      </c>
      <c r="H514" s="1779">
        <v>15</v>
      </c>
      <c r="I514" s="668">
        <f t="shared" si="71"/>
        <v>100</v>
      </c>
    </row>
    <row r="515" spans="1:20" ht="15" x14ac:dyDescent="0.25">
      <c r="A515" s="1048">
        <v>1103</v>
      </c>
      <c r="B515" s="2581">
        <v>3299</v>
      </c>
      <c r="C515" s="2898">
        <v>5331</v>
      </c>
      <c r="D515" s="2937"/>
      <c r="E515" s="656" t="s">
        <v>624</v>
      </c>
      <c r="F515" s="665"/>
      <c r="G515" s="665">
        <f>G516+G517</f>
        <v>26</v>
      </c>
      <c r="H515" s="665">
        <f>H516+H517</f>
        <v>26</v>
      </c>
      <c r="I515" s="666">
        <v>100</v>
      </c>
    </row>
    <row r="516" spans="1:20" ht="30" thickBot="1" x14ac:dyDescent="0.3">
      <c r="A516" s="1048"/>
      <c r="B516" s="2581"/>
      <c r="C516" s="2898"/>
      <c r="D516" s="2593" t="s">
        <v>1436</v>
      </c>
      <c r="E516" s="2374" t="s">
        <v>1881</v>
      </c>
      <c r="F516" s="665"/>
      <c r="G516" s="1035">
        <v>26</v>
      </c>
      <c r="H516" s="1035">
        <v>26</v>
      </c>
      <c r="I516" s="996">
        <f>(H516/G516)*100</f>
        <v>100</v>
      </c>
    </row>
    <row r="517" spans="1:20" ht="44.25" hidden="1" thickBot="1" x14ac:dyDescent="0.3">
      <c r="A517" s="420"/>
      <c r="B517" s="613"/>
      <c r="C517" s="1043"/>
      <c r="D517" s="643" t="s">
        <v>1154</v>
      </c>
      <c r="E517" s="1773" t="s">
        <v>1155</v>
      </c>
      <c r="F517" s="665"/>
      <c r="G517" s="1000"/>
      <c r="H517" s="1000"/>
      <c r="I517" s="996" t="e">
        <f>(H517/G517)*100</f>
        <v>#DIV/0!</v>
      </c>
    </row>
    <row r="518" spans="1:20" ht="20.25" customHeight="1" thickTop="1" thickBot="1" x14ac:dyDescent="0.3">
      <c r="A518" s="3180" t="s">
        <v>704</v>
      </c>
      <c r="B518" s="3181"/>
      <c r="C518" s="3181"/>
      <c r="D518" s="3181"/>
      <c r="E518" s="3181"/>
      <c r="F518" s="669">
        <f>F504+F515</f>
        <v>0</v>
      </c>
      <c r="G518" s="669">
        <f>G504+G507+G515+G513</f>
        <v>47279</v>
      </c>
      <c r="H518" s="669">
        <f>H504+H507+H515+H513</f>
        <v>47279</v>
      </c>
      <c r="I518" s="670">
        <f>(H518/G518)*100</f>
        <v>100</v>
      </c>
      <c r="R518" s="374">
        <f>F518</f>
        <v>0</v>
      </c>
      <c r="S518" s="374">
        <f>G518</f>
        <v>47279</v>
      </c>
      <c r="T518" s="374">
        <f>H518</f>
        <v>47279</v>
      </c>
    </row>
    <row r="519" spans="1:20" ht="15" customHeight="1" thickTop="1" x14ac:dyDescent="0.25">
      <c r="A519" s="361"/>
      <c r="B519" s="361"/>
      <c r="C519" s="361"/>
      <c r="D519" s="361"/>
      <c r="E519" s="361"/>
      <c r="F519" s="178"/>
      <c r="G519" s="178"/>
      <c r="H519" s="178"/>
      <c r="I519" s="207"/>
      <c r="R519" s="374"/>
      <c r="S519" s="374"/>
      <c r="T519" s="374"/>
    </row>
    <row r="520" spans="1:20" ht="15" customHeight="1" x14ac:dyDescent="0.25">
      <c r="A520" s="361"/>
      <c r="B520" s="361"/>
      <c r="C520" s="361"/>
      <c r="D520" s="361"/>
      <c r="E520" s="361"/>
      <c r="F520" s="178"/>
      <c r="G520" s="178"/>
      <c r="H520" s="178"/>
      <c r="I520" s="207"/>
      <c r="R520" s="374"/>
      <c r="S520" s="374"/>
      <c r="T520" s="374"/>
    </row>
    <row r="521" spans="1:20" ht="13.5" thickBot="1" x14ac:dyDescent="0.25">
      <c r="A521" s="421" t="s">
        <v>234</v>
      </c>
      <c r="I521" s="1041" t="s">
        <v>122</v>
      </c>
    </row>
    <row r="522" spans="1:20" s="106" customFormat="1" thickTop="1" thickBot="1" x14ac:dyDescent="0.25">
      <c r="A522" s="582" t="s">
        <v>412</v>
      </c>
      <c r="B522" s="650" t="s">
        <v>123</v>
      </c>
      <c r="C522" s="583" t="s">
        <v>124</v>
      </c>
      <c r="D522" s="585" t="s">
        <v>474</v>
      </c>
      <c r="E522" s="585" t="s">
        <v>125</v>
      </c>
      <c r="F522" s="585" t="s">
        <v>416</v>
      </c>
      <c r="G522" s="585" t="s">
        <v>417</v>
      </c>
      <c r="H522" s="585" t="s">
        <v>589</v>
      </c>
      <c r="I522" s="663" t="s">
        <v>590</v>
      </c>
    </row>
    <row r="523" spans="1:20" s="375" customFormat="1" ht="13.5" thickTop="1" thickBot="1" x14ac:dyDescent="0.25">
      <c r="A523" s="521">
        <v>1</v>
      </c>
      <c r="B523" s="522">
        <v>2</v>
      </c>
      <c r="C523" s="522">
        <v>3</v>
      </c>
      <c r="D523" s="522">
        <v>4</v>
      </c>
      <c r="E523" s="522">
        <v>5</v>
      </c>
      <c r="F523" s="508">
        <v>6</v>
      </c>
      <c r="G523" s="508">
        <v>7</v>
      </c>
      <c r="H523" s="509">
        <v>8</v>
      </c>
      <c r="I523" s="587" t="s">
        <v>510</v>
      </c>
    </row>
    <row r="524" spans="1:20" ht="15.75" hidden="1" thickTop="1" x14ac:dyDescent="0.25">
      <c r="A524" s="1042">
        <v>1104</v>
      </c>
      <c r="B524" s="651">
        <v>3121</v>
      </c>
      <c r="C524" s="651">
        <v>5331</v>
      </c>
      <c r="D524" s="682"/>
      <c r="E524" s="698" t="s">
        <v>624</v>
      </c>
      <c r="F524" s="699">
        <f>F525+F526</f>
        <v>0</v>
      </c>
      <c r="G524" s="699">
        <f>G525+G526</f>
        <v>0</v>
      </c>
      <c r="H524" s="699">
        <f>H525+H526</f>
        <v>0</v>
      </c>
      <c r="I524" s="671" t="e">
        <f t="shared" ref="I524:I534" si="74">(H524/G524)*100</f>
        <v>#DIV/0!</v>
      </c>
    </row>
    <row r="525" spans="1:20" ht="14.25" hidden="1" x14ac:dyDescent="0.2">
      <c r="A525" s="420"/>
      <c r="B525" s="613"/>
      <c r="C525" s="613"/>
      <c r="D525" s="630" t="s">
        <v>1135</v>
      </c>
      <c r="E525" s="1065" t="s">
        <v>534</v>
      </c>
      <c r="F525" s="672"/>
      <c r="G525" s="672"/>
      <c r="H525" s="672"/>
      <c r="I525" s="668" t="e">
        <f t="shared" si="74"/>
        <v>#DIV/0!</v>
      </c>
    </row>
    <row r="526" spans="1:20" ht="14.25" hidden="1" x14ac:dyDescent="0.2">
      <c r="A526" s="420"/>
      <c r="B526" s="613"/>
      <c r="C526" s="613"/>
      <c r="D526" s="514" t="s">
        <v>1136</v>
      </c>
      <c r="E526" s="439" t="s">
        <v>51</v>
      </c>
      <c r="F526" s="672"/>
      <c r="G526" s="672"/>
      <c r="H526" s="672"/>
      <c r="I526" s="668" t="e">
        <f t="shared" si="74"/>
        <v>#DIV/0!</v>
      </c>
    </row>
    <row r="527" spans="1:20" ht="15.75" thickTop="1" x14ac:dyDescent="0.25">
      <c r="A527" s="1048">
        <v>1104</v>
      </c>
      <c r="B527" s="2901">
        <v>3121</v>
      </c>
      <c r="C527" s="2901">
        <v>5336</v>
      </c>
      <c r="D527" s="2903"/>
      <c r="E527" s="612" t="s">
        <v>1085</v>
      </c>
      <c r="F527" s="687"/>
      <c r="G527" s="687">
        <f>G528+G529+G530+G531</f>
        <v>17064</v>
      </c>
      <c r="H527" s="687">
        <f>H528+H529+H530+H531</f>
        <v>17064</v>
      </c>
      <c r="I527" s="681">
        <f t="shared" si="74"/>
        <v>100</v>
      </c>
    </row>
    <row r="528" spans="1:20" ht="14.25" x14ac:dyDescent="0.2">
      <c r="A528" s="1048"/>
      <c r="B528" s="2901"/>
      <c r="C528" s="2901"/>
      <c r="D528" s="2904" t="s">
        <v>1150</v>
      </c>
      <c r="E528" s="1484" t="s">
        <v>973</v>
      </c>
      <c r="F528" s="672"/>
      <c r="G528" s="672">
        <v>15</v>
      </c>
      <c r="H528" s="672">
        <v>15</v>
      </c>
      <c r="I528" s="668">
        <f t="shared" ref="I528" si="75">(H528/G528)*100</f>
        <v>100</v>
      </c>
    </row>
    <row r="529" spans="1:20" ht="15" x14ac:dyDescent="0.2">
      <c r="A529" s="1048"/>
      <c r="B529" s="2901"/>
      <c r="C529" s="2901"/>
      <c r="D529" s="2904" t="s">
        <v>1132</v>
      </c>
      <c r="E529" s="1484" t="s">
        <v>1084</v>
      </c>
      <c r="F529" s="1733"/>
      <c r="G529" s="1734">
        <v>419</v>
      </c>
      <c r="H529" s="1734">
        <v>419</v>
      </c>
      <c r="I529" s="368">
        <f t="shared" ref="I529:I530" si="76">(H529/G529)*100</f>
        <v>100</v>
      </c>
    </row>
    <row r="530" spans="1:20" ht="15" x14ac:dyDescent="0.2">
      <c r="A530" s="1048"/>
      <c r="B530" s="2901"/>
      <c r="C530" s="2901"/>
      <c r="D530" s="2904" t="s">
        <v>1428</v>
      </c>
      <c r="E530" s="2787" t="s">
        <v>1862</v>
      </c>
      <c r="F530" s="1733"/>
      <c r="G530" s="1778">
        <v>19</v>
      </c>
      <c r="H530" s="1778">
        <v>19</v>
      </c>
      <c r="I530" s="1111">
        <f t="shared" si="76"/>
        <v>100</v>
      </c>
    </row>
    <row r="531" spans="1:20" ht="14.25" x14ac:dyDescent="0.2">
      <c r="A531" s="1048"/>
      <c r="B531" s="2581"/>
      <c r="C531" s="2581"/>
      <c r="D531" s="2905" t="s">
        <v>1131</v>
      </c>
      <c r="E531" s="439" t="s">
        <v>1995</v>
      </c>
      <c r="F531" s="672"/>
      <c r="G531" s="672">
        <v>16611</v>
      </c>
      <c r="H531" s="672">
        <v>16611</v>
      </c>
      <c r="I531" s="668">
        <f t="shared" si="74"/>
        <v>100</v>
      </c>
    </row>
    <row r="532" spans="1:20" ht="15" x14ac:dyDescent="0.25">
      <c r="A532" s="1048">
        <v>1104</v>
      </c>
      <c r="B532" s="2901">
        <v>3299</v>
      </c>
      <c r="C532" s="2901">
        <v>5331</v>
      </c>
      <c r="D532" s="2903"/>
      <c r="E532" s="612" t="s">
        <v>624</v>
      </c>
      <c r="F532" s="687"/>
      <c r="G532" s="687">
        <f>G533</f>
        <v>46</v>
      </c>
      <c r="H532" s="687">
        <f>H533</f>
        <v>46</v>
      </c>
      <c r="I532" s="692">
        <f t="shared" si="74"/>
        <v>100</v>
      </c>
    </row>
    <row r="533" spans="1:20" ht="29.25" thickBot="1" x14ac:dyDescent="0.25">
      <c r="A533" s="420"/>
      <c r="B533" s="613"/>
      <c r="C533" s="613"/>
      <c r="D533" s="643" t="s">
        <v>1436</v>
      </c>
      <c r="E533" s="2374" t="s">
        <v>1881</v>
      </c>
      <c r="F533" s="672"/>
      <c r="G533" s="1000">
        <v>46</v>
      </c>
      <c r="H533" s="1000">
        <v>46</v>
      </c>
      <c r="I533" s="996">
        <f t="shared" si="74"/>
        <v>100</v>
      </c>
    </row>
    <row r="534" spans="1:20" ht="16.5" thickTop="1" thickBot="1" x14ac:dyDescent="0.3">
      <c r="A534" s="3180" t="s">
        <v>704</v>
      </c>
      <c r="B534" s="3181"/>
      <c r="C534" s="3181"/>
      <c r="D534" s="3181"/>
      <c r="E534" s="3181"/>
      <c r="F534" s="669">
        <f>F524</f>
        <v>0</v>
      </c>
      <c r="G534" s="669">
        <f>G524+G527+G532</f>
        <v>17110</v>
      </c>
      <c r="H534" s="669">
        <f>H524+H527+H532</f>
        <v>17110</v>
      </c>
      <c r="I534" s="670">
        <f t="shared" si="74"/>
        <v>100</v>
      </c>
      <c r="R534" s="374">
        <f>F534</f>
        <v>0</v>
      </c>
      <c r="S534" s="374">
        <f>G534</f>
        <v>17110</v>
      </c>
      <c r="T534" s="374">
        <f>H534</f>
        <v>17110</v>
      </c>
    </row>
    <row r="535" spans="1:20" ht="15" customHeight="1" thickTop="1" x14ac:dyDescent="0.25">
      <c r="A535" s="361"/>
      <c r="B535" s="361"/>
      <c r="C535" s="361"/>
      <c r="D535" s="361"/>
      <c r="E535" s="361"/>
      <c r="F535" s="178"/>
      <c r="G535" s="178"/>
      <c r="H535" s="178"/>
      <c r="I535" s="207"/>
      <c r="R535" s="374"/>
      <c r="S535" s="374"/>
      <c r="T535" s="374"/>
    </row>
    <row r="536" spans="1:20" ht="15" customHeight="1" x14ac:dyDescent="0.25">
      <c r="A536" s="361"/>
      <c r="B536" s="361"/>
      <c r="C536" s="361"/>
      <c r="D536" s="361"/>
      <c r="E536" s="361"/>
      <c r="F536" s="178"/>
      <c r="G536" s="178"/>
      <c r="H536" s="178"/>
      <c r="I536" s="207"/>
      <c r="R536" s="374"/>
      <c r="S536" s="374"/>
      <c r="T536" s="374"/>
    </row>
    <row r="537" spans="1:20" ht="13.5" thickBot="1" x14ac:dyDescent="0.25">
      <c r="A537" s="421" t="s">
        <v>235</v>
      </c>
      <c r="I537" s="1041" t="s">
        <v>122</v>
      </c>
    </row>
    <row r="538" spans="1:20" s="106" customFormat="1" thickTop="1" thickBot="1" x14ac:dyDescent="0.25">
      <c r="A538" s="582" t="s">
        <v>412</v>
      </c>
      <c r="B538" s="650" t="s">
        <v>123</v>
      </c>
      <c r="C538" s="583" t="s">
        <v>124</v>
      </c>
      <c r="D538" s="585" t="s">
        <v>474</v>
      </c>
      <c r="E538" s="585" t="s">
        <v>125</v>
      </c>
      <c r="F538" s="585" t="s">
        <v>416</v>
      </c>
      <c r="G538" s="585" t="s">
        <v>417</v>
      </c>
      <c r="H538" s="585" t="s">
        <v>589</v>
      </c>
      <c r="I538" s="663" t="s">
        <v>590</v>
      </c>
    </row>
    <row r="539" spans="1:20" s="375" customFormat="1" ht="13.5" customHeight="1" thickTop="1" thickBot="1" x14ac:dyDescent="0.25">
      <c r="A539" s="521">
        <v>1</v>
      </c>
      <c r="B539" s="522">
        <v>2</v>
      </c>
      <c r="C539" s="522">
        <v>3</v>
      </c>
      <c r="D539" s="522">
        <v>4</v>
      </c>
      <c r="E539" s="522">
        <v>5</v>
      </c>
      <c r="F539" s="508">
        <v>6</v>
      </c>
      <c r="G539" s="508">
        <v>7</v>
      </c>
      <c r="H539" s="509">
        <v>8</v>
      </c>
      <c r="I539" s="587" t="s">
        <v>510</v>
      </c>
    </row>
    <row r="540" spans="1:20" ht="13.5" hidden="1" customHeight="1" thickTop="1" x14ac:dyDescent="0.25">
      <c r="A540" s="1042">
        <v>1105</v>
      </c>
      <c r="B540" s="651">
        <v>3121</v>
      </c>
      <c r="C540" s="651">
        <v>5331</v>
      </c>
      <c r="D540" s="682"/>
      <c r="E540" s="698" t="s">
        <v>624</v>
      </c>
      <c r="F540" s="699">
        <f>F541+F542</f>
        <v>0</v>
      </c>
      <c r="G540" s="699">
        <f>G541+G542</f>
        <v>0</v>
      </c>
      <c r="H540" s="699">
        <f>H541+H542</f>
        <v>0</v>
      </c>
      <c r="I540" s="671" t="e">
        <f t="shared" ref="I540:I550" si="77">(H540/G540)*100</f>
        <v>#DIV/0!</v>
      </c>
    </row>
    <row r="541" spans="1:20" ht="13.5" hidden="1" customHeight="1" x14ac:dyDescent="0.2">
      <c r="A541" s="420"/>
      <c r="B541" s="613"/>
      <c r="C541" s="613"/>
      <c r="D541" s="630" t="s">
        <v>1135</v>
      </c>
      <c r="E541" s="1065" t="s">
        <v>534</v>
      </c>
      <c r="F541" s="672"/>
      <c r="G541" s="672"/>
      <c r="H541" s="672"/>
      <c r="I541" s="668" t="e">
        <f t="shared" si="77"/>
        <v>#DIV/0!</v>
      </c>
    </row>
    <row r="542" spans="1:20" ht="13.5" hidden="1" customHeight="1" x14ac:dyDescent="0.2">
      <c r="A542" s="420"/>
      <c r="B542" s="613"/>
      <c r="C542" s="613"/>
      <c r="D542" s="514" t="s">
        <v>1136</v>
      </c>
      <c r="E542" s="439" t="s">
        <v>51</v>
      </c>
      <c r="F542" s="672"/>
      <c r="G542" s="672"/>
      <c r="H542" s="672"/>
      <c r="I542" s="668" t="e">
        <f t="shared" si="77"/>
        <v>#DIV/0!</v>
      </c>
    </row>
    <row r="543" spans="1:20" ht="15.75" thickTop="1" x14ac:dyDescent="0.25">
      <c r="A543" s="1048">
        <v>1105</v>
      </c>
      <c r="B543" s="2901">
        <v>3121</v>
      </c>
      <c r="C543" s="2901">
        <v>5336</v>
      </c>
      <c r="D543" s="2903"/>
      <c r="E543" s="612" t="s">
        <v>1085</v>
      </c>
      <c r="F543" s="687"/>
      <c r="G543" s="687">
        <f>G544+G545+G546+G547</f>
        <v>13143</v>
      </c>
      <c r="H543" s="687">
        <f>H544+H545+H546+H547</f>
        <v>13143</v>
      </c>
      <c r="I543" s="681">
        <f t="shared" si="77"/>
        <v>100</v>
      </c>
    </row>
    <row r="544" spans="1:20" ht="14.25" x14ac:dyDescent="0.2">
      <c r="A544" s="1048"/>
      <c r="B544" s="2901"/>
      <c r="C544" s="2901"/>
      <c r="D544" s="2904" t="s">
        <v>1150</v>
      </c>
      <c r="E544" s="1484" t="s">
        <v>973</v>
      </c>
      <c r="F544" s="672"/>
      <c r="G544" s="672">
        <v>33</v>
      </c>
      <c r="H544" s="672">
        <v>33</v>
      </c>
      <c r="I544" s="668">
        <f t="shared" ref="I544" si="78">(H544/G544)*100</f>
        <v>100</v>
      </c>
    </row>
    <row r="545" spans="1:20" ht="15" x14ac:dyDescent="0.2">
      <c r="A545" s="1048"/>
      <c r="B545" s="2901"/>
      <c r="C545" s="2901"/>
      <c r="D545" s="2904" t="s">
        <v>1132</v>
      </c>
      <c r="E545" s="1484" t="s">
        <v>1084</v>
      </c>
      <c r="F545" s="1733"/>
      <c r="G545" s="1734">
        <v>345</v>
      </c>
      <c r="H545" s="1734">
        <v>345</v>
      </c>
      <c r="I545" s="368">
        <f t="shared" ref="I545:I546" si="79">(H545/G545)*100</f>
        <v>100</v>
      </c>
    </row>
    <row r="546" spans="1:20" ht="15" x14ac:dyDescent="0.2">
      <c r="A546" s="1048"/>
      <c r="B546" s="2901"/>
      <c r="C546" s="2901"/>
      <c r="D546" s="2904" t="s">
        <v>1428</v>
      </c>
      <c r="E546" s="2787" t="s">
        <v>1862</v>
      </c>
      <c r="F546" s="1733"/>
      <c r="G546" s="1778">
        <v>19</v>
      </c>
      <c r="H546" s="1778">
        <v>19</v>
      </c>
      <c r="I546" s="1111">
        <f t="shared" si="79"/>
        <v>100</v>
      </c>
    </row>
    <row r="547" spans="1:20" ht="13.5" customHeight="1" x14ac:dyDescent="0.2">
      <c r="A547" s="1048"/>
      <c r="B547" s="2581"/>
      <c r="C547" s="2581"/>
      <c r="D547" s="2905" t="s">
        <v>1131</v>
      </c>
      <c r="E547" s="439" t="s">
        <v>1995</v>
      </c>
      <c r="F547" s="672"/>
      <c r="G547" s="672">
        <v>12746</v>
      </c>
      <c r="H547" s="672">
        <v>12746</v>
      </c>
      <c r="I547" s="668">
        <f t="shared" si="77"/>
        <v>100</v>
      </c>
    </row>
    <row r="548" spans="1:20" ht="13.5" customHeight="1" x14ac:dyDescent="0.25">
      <c r="A548" s="1048">
        <v>1105</v>
      </c>
      <c r="B548" s="2581">
        <v>3121</v>
      </c>
      <c r="C548" s="2581">
        <v>5331</v>
      </c>
      <c r="D548" s="2905"/>
      <c r="E548" s="612" t="s">
        <v>624</v>
      </c>
      <c r="F548" s="672"/>
      <c r="G548" s="687">
        <f>G549</f>
        <v>34</v>
      </c>
      <c r="H548" s="687">
        <f>H549</f>
        <v>34</v>
      </c>
      <c r="I548" s="681">
        <f t="shared" si="77"/>
        <v>100</v>
      </c>
    </row>
    <row r="549" spans="1:20" s="2897" customFormat="1" ht="13.5" customHeight="1" thickBot="1" x14ac:dyDescent="0.25">
      <c r="A549" s="1048"/>
      <c r="B549" s="2581"/>
      <c r="C549" s="2581"/>
      <c r="D549" s="2905" t="s">
        <v>1147</v>
      </c>
      <c r="E549" s="1077" t="s">
        <v>1889</v>
      </c>
      <c r="F549" s="672"/>
      <c r="G549" s="672">
        <v>34</v>
      </c>
      <c r="H549" s="672">
        <v>34</v>
      </c>
      <c r="I549" s="668">
        <f t="shared" si="77"/>
        <v>100</v>
      </c>
    </row>
    <row r="550" spans="1:20" ht="16.5" thickTop="1" thickBot="1" x14ac:dyDescent="0.3">
      <c r="A550" s="3180" t="s">
        <v>704</v>
      </c>
      <c r="B550" s="3181"/>
      <c r="C550" s="3181"/>
      <c r="D550" s="3181"/>
      <c r="E550" s="3181"/>
      <c r="F550" s="669">
        <f>F540</f>
        <v>0</v>
      </c>
      <c r="G550" s="669">
        <f>G540+G543+G548</f>
        <v>13177</v>
      </c>
      <c r="H550" s="669">
        <f>H540+H543+H548</f>
        <v>13177</v>
      </c>
      <c r="I550" s="670">
        <f t="shared" si="77"/>
        <v>100</v>
      </c>
      <c r="R550" s="374">
        <f>F550</f>
        <v>0</v>
      </c>
      <c r="S550" s="374">
        <f>G550</f>
        <v>13177</v>
      </c>
      <c r="T550" s="374">
        <f>H550</f>
        <v>13177</v>
      </c>
    </row>
    <row r="551" spans="1:20" ht="13.5" thickTop="1" x14ac:dyDescent="0.2"/>
    <row r="553" spans="1:20" ht="13.5" thickBot="1" x14ac:dyDescent="0.25">
      <c r="A553" s="421" t="s">
        <v>236</v>
      </c>
      <c r="I553" s="1041" t="s">
        <v>122</v>
      </c>
    </row>
    <row r="554" spans="1:20" s="106" customFormat="1" ht="18" customHeight="1" thickTop="1" thickBot="1" x14ac:dyDescent="0.25">
      <c r="A554" s="582" t="s">
        <v>412</v>
      </c>
      <c r="B554" s="650" t="s">
        <v>123</v>
      </c>
      <c r="C554" s="583" t="s">
        <v>124</v>
      </c>
      <c r="D554" s="585" t="s">
        <v>474</v>
      </c>
      <c r="E554" s="585" t="s">
        <v>125</v>
      </c>
      <c r="F554" s="585" t="s">
        <v>416</v>
      </c>
      <c r="G554" s="585" t="s">
        <v>417</v>
      </c>
      <c r="H554" s="585" t="s">
        <v>589</v>
      </c>
      <c r="I554" s="663" t="s">
        <v>590</v>
      </c>
    </row>
    <row r="555" spans="1:20" s="375" customFormat="1" ht="13.5" thickTop="1" thickBot="1" x14ac:dyDescent="0.25">
      <c r="A555" s="521">
        <v>1</v>
      </c>
      <c r="B555" s="522">
        <v>2</v>
      </c>
      <c r="C555" s="522">
        <v>3</v>
      </c>
      <c r="D555" s="522">
        <v>4</v>
      </c>
      <c r="E555" s="522">
        <v>5</v>
      </c>
      <c r="F555" s="508">
        <v>6</v>
      </c>
      <c r="G555" s="508">
        <v>7</v>
      </c>
      <c r="H555" s="509">
        <v>8</v>
      </c>
      <c r="I555" s="587" t="s">
        <v>510</v>
      </c>
    </row>
    <row r="556" spans="1:20" ht="15.75" hidden="1" thickTop="1" x14ac:dyDescent="0.25">
      <c r="A556" s="1042">
        <v>1106</v>
      </c>
      <c r="B556" s="651">
        <v>3121</v>
      </c>
      <c r="C556" s="651">
        <v>5331</v>
      </c>
      <c r="D556" s="682"/>
      <c r="E556" s="698" t="s">
        <v>624</v>
      </c>
      <c r="F556" s="699">
        <f>SUM(F557:F563)</f>
        <v>0</v>
      </c>
      <c r="G556" s="699">
        <f>G557+G558</f>
        <v>0</v>
      </c>
      <c r="H556" s="699">
        <f>H557+H558</f>
        <v>0</v>
      </c>
      <c r="I556" s="671" t="e">
        <f t="shared" ref="I556:I573" si="80">(H556/G556)*100</f>
        <v>#DIV/0!</v>
      </c>
    </row>
    <row r="557" spans="1:20" ht="14.25" hidden="1" x14ac:dyDescent="0.2">
      <c r="A557" s="420"/>
      <c r="B557" s="613"/>
      <c r="C557" s="613"/>
      <c r="D557" s="630" t="s">
        <v>1135</v>
      </c>
      <c r="E557" s="1065" t="s">
        <v>534</v>
      </c>
      <c r="F557" s="672"/>
      <c r="G557" s="672"/>
      <c r="H557" s="672"/>
      <c r="I557" s="668" t="e">
        <f t="shared" si="80"/>
        <v>#DIV/0!</v>
      </c>
    </row>
    <row r="558" spans="1:20" ht="14.25" hidden="1" x14ac:dyDescent="0.2">
      <c r="A558" s="420"/>
      <c r="B558" s="613"/>
      <c r="C558" s="613"/>
      <c r="D558" s="514" t="s">
        <v>1136</v>
      </c>
      <c r="E558" s="439" t="s">
        <v>51</v>
      </c>
      <c r="F558" s="672"/>
      <c r="G558" s="672"/>
      <c r="H558" s="672"/>
      <c r="I558" s="668" t="e">
        <f t="shared" si="80"/>
        <v>#DIV/0!</v>
      </c>
    </row>
    <row r="559" spans="1:20" ht="20.25" customHeight="1" thickTop="1" x14ac:dyDescent="0.25">
      <c r="A559" s="1048">
        <v>1106</v>
      </c>
      <c r="B559" s="2901">
        <v>3121</v>
      </c>
      <c r="C559" s="2901">
        <v>5336</v>
      </c>
      <c r="D559" s="2903"/>
      <c r="E559" s="612" t="s">
        <v>1085</v>
      </c>
      <c r="F559" s="687"/>
      <c r="G559" s="687">
        <f>G560+G561+G562+G563+G564</f>
        <v>32595</v>
      </c>
      <c r="H559" s="687">
        <f>H560+H561+H562+H563+H564</f>
        <v>32595</v>
      </c>
      <c r="I559" s="681">
        <f t="shared" si="80"/>
        <v>100</v>
      </c>
    </row>
    <row r="560" spans="1:20" ht="14.25" customHeight="1" x14ac:dyDescent="0.2">
      <c r="A560" s="1048"/>
      <c r="B560" s="2901"/>
      <c r="C560" s="2901"/>
      <c r="D560" s="2904" t="s">
        <v>1150</v>
      </c>
      <c r="E560" s="1484" t="s">
        <v>973</v>
      </c>
      <c r="F560" s="672"/>
      <c r="G560" s="672">
        <v>94</v>
      </c>
      <c r="H560" s="672">
        <v>94</v>
      </c>
      <c r="I560" s="668">
        <f t="shared" ref="I560" si="81">(H560/G560)*100</f>
        <v>100</v>
      </c>
    </row>
    <row r="561" spans="1:22" ht="14.25" customHeight="1" x14ac:dyDescent="0.2">
      <c r="A561" s="1048"/>
      <c r="B561" s="2901"/>
      <c r="C561" s="2901"/>
      <c r="D561" s="2904" t="s">
        <v>1132</v>
      </c>
      <c r="E561" s="1484" t="s">
        <v>1084</v>
      </c>
      <c r="F561" s="1733"/>
      <c r="G561" s="1734">
        <v>845</v>
      </c>
      <c r="H561" s="1734">
        <v>845</v>
      </c>
      <c r="I561" s="368">
        <f t="shared" ref="I561:I562" si="82">(H561/G561)*100</f>
        <v>100</v>
      </c>
    </row>
    <row r="562" spans="1:22" ht="15" x14ac:dyDescent="0.2">
      <c r="A562" s="1048"/>
      <c r="B562" s="2901"/>
      <c r="C562" s="2901"/>
      <c r="D562" s="2904" t="s">
        <v>1428</v>
      </c>
      <c r="E562" s="2787" t="s">
        <v>1862</v>
      </c>
      <c r="F562" s="1733"/>
      <c r="G562" s="1778">
        <v>33</v>
      </c>
      <c r="H562" s="1778">
        <v>33</v>
      </c>
      <c r="I562" s="1111">
        <f t="shared" si="82"/>
        <v>100</v>
      </c>
    </row>
    <row r="563" spans="1:22" ht="14.25" x14ac:dyDescent="0.2">
      <c r="A563" s="1048"/>
      <c r="B563" s="2581"/>
      <c r="C563" s="2581"/>
      <c r="D563" s="2905" t="s">
        <v>1131</v>
      </c>
      <c r="E563" s="439" t="s">
        <v>1995</v>
      </c>
      <c r="F563" s="672"/>
      <c r="G563" s="672">
        <v>31207</v>
      </c>
      <c r="H563" s="672">
        <v>31207</v>
      </c>
      <c r="I563" s="668">
        <f t="shared" si="80"/>
        <v>100</v>
      </c>
    </row>
    <row r="564" spans="1:22" ht="14.25" x14ac:dyDescent="0.2">
      <c r="A564" s="1048"/>
      <c r="B564" s="2901"/>
      <c r="C564" s="2901"/>
      <c r="D564" s="2905" t="s">
        <v>1439</v>
      </c>
      <c r="E564" s="1065" t="s">
        <v>1996</v>
      </c>
      <c r="F564" s="677"/>
      <c r="G564" s="677">
        <v>416</v>
      </c>
      <c r="H564" s="677">
        <v>416</v>
      </c>
      <c r="I564" s="668">
        <f t="shared" si="80"/>
        <v>100</v>
      </c>
    </row>
    <row r="565" spans="1:22" ht="15" x14ac:dyDescent="0.25">
      <c r="A565" s="1048">
        <v>1106</v>
      </c>
      <c r="B565" s="2934">
        <v>3121</v>
      </c>
      <c r="C565" s="2934">
        <v>5331</v>
      </c>
      <c r="D565" s="2935"/>
      <c r="E565" s="896" t="s">
        <v>624</v>
      </c>
      <c r="F565" s="677"/>
      <c r="G565" s="687">
        <f>G566</f>
        <v>15</v>
      </c>
      <c r="H565" s="687">
        <f>H566</f>
        <v>15</v>
      </c>
      <c r="I565" s="692">
        <f t="shared" si="80"/>
        <v>100</v>
      </c>
    </row>
    <row r="566" spans="1:22" ht="28.5" x14ac:dyDescent="0.2">
      <c r="A566" s="420"/>
      <c r="B566" s="152"/>
      <c r="C566" s="152"/>
      <c r="D566" s="2938" t="s">
        <v>1433</v>
      </c>
      <c r="E566" s="2798" t="s">
        <v>1884</v>
      </c>
      <c r="F566" s="677"/>
      <c r="G566" s="995">
        <v>15</v>
      </c>
      <c r="H566" s="995">
        <v>15</v>
      </c>
      <c r="I566" s="996">
        <f t="shared" si="80"/>
        <v>100</v>
      </c>
    </row>
    <row r="567" spans="1:22" ht="15" x14ac:dyDescent="0.25">
      <c r="A567" s="1048">
        <v>1106</v>
      </c>
      <c r="B567" s="2901">
        <v>3141</v>
      </c>
      <c r="C567" s="2901">
        <v>5336</v>
      </c>
      <c r="D567" s="2919"/>
      <c r="E567" s="612" t="s">
        <v>1085</v>
      </c>
      <c r="F567" s="678"/>
      <c r="G567" s="678">
        <f>G568</f>
        <v>228</v>
      </c>
      <c r="H567" s="678">
        <f>H568</f>
        <v>228</v>
      </c>
      <c r="I567" s="679">
        <f t="shared" si="80"/>
        <v>100</v>
      </c>
    </row>
    <row r="568" spans="1:22" ht="14.25" x14ac:dyDescent="0.2">
      <c r="A568" s="1048"/>
      <c r="B568" s="2901"/>
      <c r="C568" s="2901"/>
      <c r="D568" s="2905" t="s">
        <v>1131</v>
      </c>
      <c r="E568" s="439" t="s">
        <v>1995</v>
      </c>
      <c r="F568" s="677"/>
      <c r="G568" s="677">
        <v>228</v>
      </c>
      <c r="H568" s="677">
        <v>228</v>
      </c>
      <c r="I568" s="673">
        <f t="shared" si="80"/>
        <v>100</v>
      </c>
    </row>
    <row r="569" spans="1:22" ht="15" x14ac:dyDescent="0.25">
      <c r="A569" s="1048">
        <v>1106</v>
      </c>
      <c r="B569" s="2901">
        <v>3143</v>
      </c>
      <c r="C569" s="2901">
        <v>5336</v>
      </c>
      <c r="D569" s="2919"/>
      <c r="E569" s="612" t="s">
        <v>1085</v>
      </c>
      <c r="F569" s="677"/>
      <c r="G569" s="687">
        <f>G570</f>
        <v>382</v>
      </c>
      <c r="H569" s="687">
        <f>H570</f>
        <v>382</v>
      </c>
      <c r="I569" s="681">
        <f t="shared" si="80"/>
        <v>100</v>
      </c>
    </row>
    <row r="570" spans="1:22" ht="15" thickBot="1" x14ac:dyDescent="0.25">
      <c r="A570" s="1048"/>
      <c r="B570" s="2901"/>
      <c r="C570" s="2901"/>
      <c r="D570" s="2905" t="s">
        <v>1131</v>
      </c>
      <c r="E570" s="439" t="s">
        <v>1995</v>
      </c>
      <c r="F570" s="677"/>
      <c r="G570" s="677">
        <v>382</v>
      </c>
      <c r="H570" s="677">
        <v>382</v>
      </c>
      <c r="I570" s="673">
        <f t="shared" si="80"/>
        <v>100</v>
      </c>
    </row>
    <row r="571" spans="1:22" ht="15" hidden="1" x14ac:dyDescent="0.25">
      <c r="A571" s="420">
        <v>1106</v>
      </c>
      <c r="B571" s="645">
        <v>3299</v>
      </c>
      <c r="C571" s="645">
        <v>5331</v>
      </c>
      <c r="D571" s="514"/>
      <c r="E571" s="656" t="s">
        <v>624</v>
      </c>
      <c r="F571" s="677"/>
      <c r="G571" s="687">
        <f>G572</f>
        <v>0</v>
      </c>
      <c r="H571" s="687">
        <f>H572</f>
        <v>0</v>
      </c>
      <c r="I571" s="679" t="e">
        <f t="shared" si="80"/>
        <v>#DIV/0!</v>
      </c>
    </row>
    <row r="572" spans="1:22" ht="15" hidden="1" thickBot="1" x14ac:dyDescent="0.25">
      <c r="A572" s="420"/>
      <c r="B572" s="645"/>
      <c r="C572" s="645"/>
      <c r="D572" s="1034" t="s">
        <v>1153</v>
      </c>
      <c r="E572" s="1485" t="s">
        <v>850</v>
      </c>
      <c r="F572" s="1006"/>
      <c r="G572" s="435"/>
      <c r="H572" s="312"/>
      <c r="I572" s="864" t="e">
        <f t="shared" ref="I572" si="83">(H572/G572)*100</f>
        <v>#DIV/0!</v>
      </c>
    </row>
    <row r="573" spans="1:22" ht="16.5" thickTop="1" thickBot="1" x14ac:dyDescent="0.3">
      <c r="A573" s="3180" t="s">
        <v>704</v>
      </c>
      <c r="B573" s="3181"/>
      <c r="C573" s="3181"/>
      <c r="D573" s="3181"/>
      <c r="E573" s="3181"/>
      <c r="F573" s="669">
        <f>SUM(F556,F567)</f>
        <v>0</v>
      </c>
      <c r="G573" s="669">
        <f>G571+G569+G567+G559+G556+G565</f>
        <v>33220</v>
      </c>
      <c r="H573" s="669">
        <f>H571+H569+H567+H559+H556+H565</f>
        <v>33220</v>
      </c>
      <c r="I573" s="670">
        <f t="shared" si="80"/>
        <v>100</v>
      </c>
      <c r="Q573" s="1047"/>
      <c r="R573" s="725">
        <f>F573</f>
        <v>0</v>
      </c>
      <c r="S573" s="725">
        <f>G573</f>
        <v>33220</v>
      </c>
      <c r="T573" s="725">
        <f>H573</f>
        <v>33220</v>
      </c>
      <c r="U573" s="1047"/>
      <c r="V573" s="1047"/>
    </row>
    <row r="574" spans="1:22" ht="18" customHeight="1" thickTop="1" x14ac:dyDescent="0.25">
      <c r="A574" s="361"/>
      <c r="B574" s="361"/>
      <c r="C574" s="361"/>
      <c r="D574" s="361"/>
      <c r="E574" s="361"/>
      <c r="F574" s="178"/>
      <c r="G574" s="178"/>
      <c r="H574" s="178"/>
      <c r="I574" s="207"/>
      <c r="Q574" s="1047"/>
      <c r="R574" s="725"/>
      <c r="S574" s="725"/>
      <c r="T574" s="725"/>
      <c r="U574" s="1047"/>
      <c r="V574" s="1047"/>
    </row>
    <row r="575" spans="1:22" ht="18" customHeight="1" x14ac:dyDescent="0.25">
      <c r="A575" s="361"/>
      <c r="B575" s="361"/>
      <c r="C575" s="361"/>
      <c r="D575" s="361"/>
      <c r="E575" s="361"/>
      <c r="F575" s="178"/>
      <c r="G575" s="178"/>
      <c r="H575" s="178"/>
      <c r="I575" s="207"/>
      <c r="Q575" s="1047"/>
      <c r="R575" s="725"/>
      <c r="S575" s="725"/>
      <c r="T575" s="725"/>
      <c r="U575" s="1047"/>
      <c r="V575" s="1047"/>
    </row>
    <row r="576" spans="1:22" ht="13.5" thickBot="1" x14ac:dyDescent="0.25">
      <c r="A576" s="421" t="s">
        <v>237</v>
      </c>
      <c r="I576" s="1041" t="s">
        <v>122</v>
      </c>
    </row>
    <row r="577" spans="1:20" s="106" customFormat="1" thickTop="1" thickBot="1" x14ac:dyDescent="0.25">
      <c r="A577" s="582" t="s">
        <v>412</v>
      </c>
      <c r="B577" s="650" t="s">
        <v>123</v>
      </c>
      <c r="C577" s="583" t="s">
        <v>124</v>
      </c>
      <c r="D577" s="585" t="s">
        <v>474</v>
      </c>
      <c r="E577" s="585" t="s">
        <v>125</v>
      </c>
      <c r="F577" s="585" t="s">
        <v>416</v>
      </c>
      <c r="G577" s="585" t="s">
        <v>417</v>
      </c>
      <c r="H577" s="585" t="s">
        <v>589</v>
      </c>
      <c r="I577" s="663" t="s">
        <v>590</v>
      </c>
    </row>
    <row r="578" spans="1:20" ht="15.75" hidden="1" thickTop="1" x14ac:dyDescent="0.25">
      <c r="A578" s="1042">
        <v>1108</v>
      </c>
      <c r="B578" s="651">
        <v>3121</v>
      </c>
      <c r="C578" s="651">
        <v>5331</v>
      </c>
      <c r="D578" s="682"/>
      <c r="E578" s="698" t="s">
        <v>624</v>
      </c>
      <c r="F578" s="699">
        <f>F579+F580</f>
        <v>0</v>
      </c>
      <c r="G578" s="699">
        <f>G579+G580</f>
        <v>0</v>
      </c>
      <c r="H578" s="699">
        <f>H579+H580</f>
        <v>0</v>
      </c>
      <c r="I578" s="671" t="e">
        <f t="shared" ref="I578:I588" si="84">(H578/G578)*100</f>
        <v>#DIV/0!</v>
      </c>
    </row>
    <row r="579" spans="1:20" ht="14.25" hidden="1" x14ac:dyDescent="0.2">
      <c r="A579" s="420"/>
      <c r="B579" s="613"/>
      <c r="C579" s="613"/>
      <c r="D579" s="630" t="s">
        <v>1135</v>
      </c>
      <c r="E579" s="1065" t="s">
        <v>534</v>
      </c>
      <c r="F579" s="672"/>
      <c r="G579" s="672"/>
      <c r="H579" s="672"/>
      <c r="I579" s="668" t="e">
        <f t="shared" si="84"/>
        <v>#DIV/0!</v>
      </c>
    </row>
    <row r="580" spans="1:20" ht="14.25" hidden="1" x14ac:dyDescent="0.2">
      <c r="A580" s="420"/>
      <c r="B580" s="613"/>
      <c r="C580" s="613"/>
      <c r="D580" s="514" t="s">
        <v>1136</v>
      </c>
      <c r="E580" s="439" t="s">
        <v>51</v>
      </c>
      <c r="F580" s="672"/>
      <c r="G580" s="672"/>
      <c r="H580" s="672"/>
      <c r="I580" s="668" t="e">
        <f t="shared" si="84"/>
        <v>#DIV/0!</v>
      </c>
    </row>
    <row r="581" spans="1:20" ht="15.75" thickTop="1" x14ac:dyDescent="0.25">
      <c r="A581" s="1048">
        <v>1108</v>
      </c>
      <c r="B581" s="2901">
        <v>3121</v>
      </c>
      <c r="C581" s="2901">
        <v>5336</v>
      </c>
      <c r="D581" s="2903"/>
      <c r="E581" s="612" t="s">
        <v>1085</v>
      </c>
      <c r="F581" s="687"/>
      <c r="G581" s="687">
        <f>G582+G583+G584+G585+G586+G587+G588</f>
        <v>31819</v>
      </c>
      <c r="H581" s="687">
        <f>H582+H583+H584+H585+H586+H587+H588</f>
        <v>31819</v>
      </c>
      <c r="I581" s="679">
        <f t="shared" si="84"/>
        <v>100</v>
      </c>
    </row>
    <row r="582" spans="1:20" ht="14.25" x14ac:dyDescent="0.2">
      <c r="A582" s="1048"/>
      <c r="B582" s="2901"/>
      <c r="C582" s="2901"/>
      <c r="D582" s="2904" t="s">
        <v>1150</v>
      </c>
      <c r="E582" s="1484" t="s">
        <v>973</v>
      </c>
      <c r="F582" s="672"/>
      <c r="G582" s="672">
        <v>330</v>
      </c>
      <c r="H582" s="672">
        <v>330</v>
      </c>
      <c r="I582" s="668">
        <f t="shared" ref="I582" si="85">(H582/G582)*100</f>
        <v>100</v>
      </c>
    </row>
    <row r="583" spans="1:20" ht="15" x14ac:dyDescent="0.2">
      <c r="A583" s="1048"/>
      <c r="B583" s="2901"/>
      <c r="C583" s="2901"/>
      <c r="D583" s="2904" t="s">
        <v>1132</v>
      </c>
      <c r="E583" s="1484" t="s">
        <v>1084</v>
      </c>
      <c r="F583" s="1733"/>
      <c r="G583" s="1734">
        <v>740</v>
      </c>
      <c r="H583" s="1734">
        <v>740</v>
      </c>
      <c r="I583" s="368">
        <f t="shared" ref="I583:I585" si="86">(H583/G583)*100</f>
        <v>100</v>
      </c>
    </row>
    <row r="584" spans="1:20" ht="28.5" hidden="1" x14ac:dyDescent="0.2">
      <c r="A584" s="1048"/>
      <c r="B584" s="2901"/>
      <c r="C584" s="2901"/>
      <c r="D584" s="2904" t="s">
        <v>1157</v>
      </c>
      <c r="E584" s="1772" t="s">
        <v>1158</v>
      </c>
      <c r="F584" s="1733"/>
      <c r="G584" s="1778"/>
      <c r="H584" s="1778"/>
      <c r="I584" s="1111" t="e">
        <f t="shared" si="86"/>
        <v>#DIV/0!</v>
      </c>
    </row>
    <row r="585" spans="1:20" ht="15" x14ac:dyDescent="0.2">
      <c r="A585" s="1048"/>
      <c r="B585" s="2901"/>
      <c r="C585" s="2901"/>
      <c r="D585" s="2904" t="s">
        <v>1428</v>
      </c>
      <c r="E585" s="2787" t="s">
        <v>1862</v>
      </c>
      <c r="F585" s="1733"/>
      <c r="G585" s="1778">
        <v>50</v>
      </c>
      <c r="H585" s="1778">
        <v>50</v>
      </c>
      <c r="I585" s="1111">
        <f t="shared" si="86"/>
        <v>100</v>
      </c>
    </row>
    <row r="586" spans="1:20" ht="14.25" x14ac:dyDescent="0.2">
      <c r="A586" s="1048"/>
      <c r="B586" s="2581"/>
      <c r="C586" s="2581"/>
      <c r="D586" s="2905" t="s">
        <v>1131</v>
      </c>
      <c r="E586" s="439" t="s">
        <v>1995</v>
      </c>
      <c r="F586" s="672"/>
      <c r="G586" s="672">
        <v>30699</v>
      </c>
      <c r="H586" s="672">
        <v>30699</v>
      </c>
      <c r="I586" s="668">
        <f t="shared" si="84"/>
        <v>100</v>
      </c>
    </row>
    <row r="587" spans="1:20" ht="14.25" hidden="1" x14ac:dyDescent="0.2">
      <c r="A587" s="1048"/>
      <c r="B587" s="2901"/>
      <c r="C587" s="2901"/>
      <c r="D587" s="2905" t="s">
        <v>1137</v>
      </c>
      <c r="E587" s="1065" t="s">
        <v>1139</v>
      </c>
      <c r="F587" s="677"/>
      <c r="G587" s="677"/>
      <c r="H587" s="677"/>
      <c r="I587" s="673" t="e">
        <f t="shared" si="84"/>
        <v>#DIV/0!</v>
      </c>
    </row>
    <row r="588" spans="1:20" ht="14.25" hidden="1" x14ac:dyDescent="0.2">
      <c r="A588" s="1048"/>
      <c r="B588" s="2901"/>
      <c r="C588" s="2901"/>
      <c r="D588" s="2905" t="s">
        <v>1138</v>
      </c>
      <c r="E588" s="1065" t="s">
        <v>1139</v>
      </c>
      <c r="F588" s="677"/>
      <c r="G588" s="677"/>
      <c r="H588" s="677"/>
      <c r="I588" s="673" t="e">
        <f t="shared" si="84"/>
        <v>#DIV/0!</v>
      </c>
    </row>
    <row r="589" spans="1:20" ht="15" x14ac:dyDescent="0.25">
      <c r="A589" s="1048">
        <v>1108</v>
      </c>
      <c r="B589" s="2901">
        <v>3299</v>
      </c>
      <c r="C589" s="2901">
        <v>5331</v>
      </c>
      <c r="D589" s="2911"/>
      <c r="E589" s="612" t="s">
        <v>624</v>
      </c>
      <c r="F589" s="678"/>
      <c r="G589" s="678">
        <f>G590</f>
        <v>22</v>
      </c>
      <c r="H589" s="678">
        <f>H590</f>
        <v>22</v>
      </c>
      <c r="I589" s="679">
        <f>(H589/G589)*100</f>
        <v>100</v>
      </c>
    </row>
    <row r="590" spans="1:20" ht="30" thickBot="1" x14ac:dyDescent="0.3">
      <c r="A590" s="420"/>
      <c r="B590" s="645"/>
      <c r="C590" s="645"/>
      <c r="D590" s="643" t="s">
        <v>1436</v>
      </c>
      <c r="E590" s="2374" t="s">
        <v>1881</v>
      </c>
      <c r="F590" s="678"/>
      <c r="G590" s="995">
        <v>22</v>
      </c>
      <c r="H590" s="995">
        <v>22</v>
      </c>
      <c r="I590" s="999">
        <f>(H590/G590)*100</f>
        <v>100</v>
      </c>
    </row>
    <row r="591" spans="1:20" ht="16.5" thickTop="1" thickBot="1" x14ac:dyDescent="0.3">
      <c r="A591" s="3180" t="s">
        <v>704</v>
      </c>
      <c r="B591" s="3181"/>
      <c r="C591" s="3181"/>
      <c r="D591" s="3181"/>
      <c r="E591" s="3181"/>
      <c r="F591" s="669">
        <f>F578</f>
        <v>0</v>
      </c>
      <c r="G591" s="669">
        <f>G581+G589+G578</f>
        <v>31841</v>
      </c>
      <c r="H591" s="669">
        <f>H581+H589+H578</f>
        <v>31841</v>
      </c>
      <c r="I591" s="670">
        <f>(H591/G591)*100</f>
        <v>100</v>
      </c>
      <c r="R591" s="374">
        <f>F591</f>
        <v>0</v>
      </c>
      <c r="S591" s="374">
        <f>G591</f>
        <v>31841</v>
      </c>
      <c r="T591" s="374">
        <f>H591</f>
        <v>31841</v>
      </c>
    </row>
    <row r="592" spans="1:20" ht="15.75" thickTop="1" x14ac:dyDescent="0.25">
      <c r="A592" s="361"/>
      <c r="B592" s="361"/>
      <c r="C592" s="361"/>
      <c r="D592" s="361"/>
      <c r="E592" s="361"/>
      <c r="F592" s="178"/>
      <c r="G592" s="178"/>
      <c r="H592" s="178"/>
      <c r="I592" s="207"/>
      <c r="R592" s="374"/>
      <c r="S592" s="374"/>
      <c r="T592" s="374"/>
    </row>
    <row r="593" spans="1:20" ht="15" x14ac:dyDescent="0.25">
      <c r="A593" s="361"/>
      <c r="B593" s="361"/>
      <c r="C593" s="361"/>
      <c r="D593" s="361"/>
      <c r="E593" s="361"/>
      <c r="F593" s="178"/>
      <c r="G593" s="178"/>
      <c r="H593" s="178"/>
      <c r="I593" s="207"/>
      <c r="R593" s="374"/>
      <c r="S593" s="374"/>
      <c r="T593" s="374"/>
    </row>
    <row r="594" spans="1:20" ht="13.5" thickBot="1" x14ac:dyDescent="0.25">
      <c r="A594" s="421" t="s">
        <v>784</v>
      </c>
      <c r="I594" s="1041" t="s">
        <v>122</v>
      </c>
    </row>
    <row r="595" spans="1:20" s="106" customFormat="1" thickTop="1" thickBot="1" x14ac:dyDescent="0.25">
      <c r="A595" s="582" t="s">
        <v>412</v>
      </c>
      <c r="B595" s="650" t="s">
        <v>123</v>
      </c>
      <c r="C595" s="583" t="s">
        <v>124</v>
      </c>
      <c r="D595" s="585" t="s">
        <v>474</v>
      </c>
      <c r="E595" s="585" t="s">
        <v>125</v>
      </c>
      <c r="F595" s="585" t="s">
        <v>416</v>
      </c>
      <c r="G595" s="585" t="s">
        <v>417</v>
      </c>
      <c r="H595" s="585" t="s">
        <v>589</v>
      </c>
      <c r="I595" s="663" t="s">
        <v>590</v>
      </c>
    </row>
    <row r="596" spans="1:20" s="375" customFormat="1" ht="13.5" thickTop="1" thickBot="1" x14ac:dyDescent="0.25">
      <c r="A596" s="521">
        <v>1</v>
      </c>
      <c r="B596" s="522">
        <v>2</v>
      </c>
      <c r="C596" s="522">
        <v>3</v>
      </c>
      <c r="D596" s="522">
        <v>4</v>
      </c>
      <c r="E596" s="522">
        <v>5</v>
      </c>
      <c r="F596" s="508">
        <v>6</v>
      </c>
      <c r="G596" s="508">
        <v>7</v>
      </c>
      <c r="H596" s="509">
        <v>8</v>
      </c>
      <c r="I596" s="587" t="s">
        <v>510</v>
      </c>
    </row>
    <row r="597" spans="1:20" ht="15.75" hidden="1" thickTop="1" x14ac:dyDescent="0.25">
      <c r="A597" s="1042">
        <v>1109</v>
      </c>
      <c r="B597" s="651">
        <v>3121</v>
      </c>
      <c r="C597" s="651">
        <v>5331</v>
      </c>
      <c r="D597" s="682"/>
      <c r="E597" s="698" t="s">
        <v>624</v>
      </c>
      <c r="F597" s="699"/>
      <c r="G597" s="699"/>
      <c r="H597" s="699"/>
      <c r="I597" s="671" t="e">
        <f t="shared" ref="I597:I607" si="87">(H597/G597)*100</f>
        <v>#DIV/0!</v>
      </c>
    </row>
    <row r="598" spans="1:20" ht="14.25" hidden="1" x14ac:dyDescent="0.2">
      <c r="A598" s="420"/>
      <c r="B598" s="613"/>
      <c r="C598" s="613"/>
      <c r="D598" s="630" t="s">
        <v>1135</v>
      </c>
      <c r="E598" s="1065" t="s">
        <v>534</v>
      </c>
      <c r="F598" s="672"/>
      <c r="G598" s="672"/>
      <c r="H598" s="672"/>
      <c r="I598" s="668" t="e">
        <f t="shared" si="87"/>
        <v>#DIV/0!</v>
      </c>
    </row>
    <row r="599" spans="1:20" ht="14.25" hidden="1" x14ac:dyDescent="0.2">
      <c r="A599" s="420"/>
      <c r="B599" s="613"/>
      <c r="C599" s="613"/>
      <c r="D599" s="514" t="s">
        <v>1136</v>
      </c>
      <c r="E599" s="439" t="s">
        <v>51</v>
      </c>
      <c r="F599" s="672"/>
      <c r="G599" s="672"/>
      <c r="H599" s="672"/>
      <c r="I599" s="668" t="e">
        <f t="shared" si="87"/>
        <v>#DIV/0!</v>
      </c>
    </row>
    <row r="600" spans="1:20" ht="15.75" thickTop="1" x14ac:dyDescent="0.25">
      <c r="A600" s="1048">
        <v>1109</v>
      </c>
      <c r="B600" s="2901">
        <v>3121</v>
      </c>
      <c r="C600" s="2901">
        <v>5336</v>
      </c>
      <c r="D600" s="2903"/>
      <c r="E600" s="612" t="s">
        <v>1085</v>
      </c>
      <c r="F600" s="687"/>
      <c r="G600" s="687">
        <f>G601+G602+G603+G604+G605</f>
        <v>14016</v>
      </c>
      <c r="H600" s="687">
        <f>H601+H602+H603+H604+H605</f>
        <v>14016</v>
      </c>
      <c r="I600" s="679">
        <f>(H600/G600)*100</f>
        <v>100</v>
      </c>
    </row>
    <row r="601" spans="1:20" ht="15" customHeight="1" x14ac:dyDescent="0.2">
      <c r="A601" s="1048"/>
      <c r="B601" s="2901"/>
      <c r="C601" s="2901"/>
      <c r="D601" s="2904" t="s">
        <v>1150</v>
      </c>
      <c r="E601" s="1484" t="s">
        <v>973</v>
      </c>
      <c r="F601" s="672"/>
      <c r="G601" s="672">
        <v>41</v>
      </c>
      <c r="H601" s="672">
        <v>41</v>
      </c>
      <c r="I601" s="668">
        <f t="shared" ref="I601" si="88">(H601/G601)*100</f>
        <v>100</v>
      </c>
    </row>
    <row r="602" spans="1:20" ht="12" customHeight="1" x14ac:dyDescent="0.2">
      <c r="A602" s="1048"/>
      <c r="B602" s="2901"/>
      <c r="C602" s="2901"/>
      <c r="D602" s="2904" t="s">
        <v>1132</v>
      </c>
      <c r="E602" s="1484" t="s">
        <v>1084</v>
      </c>
      <c r="F602" s="1733"/>
      <c r="G602" s="1734">
        <v>366</v>
      </c>
      <c r="H602" s="1734">
        <v>366</v>
      </c>
      <c r="I602" s="368">
        <f t="shared" ref="I602:I603" si="89">(H602/G602)*100</f>
        <v>100</v>
      </c>
    </row>
    <row r="603" spans="1:20" ht="28.5" hidden="1" x14ac:dyDescent="0.2">
      <c r="A603" s="1048"/>
      <c r="B603" s="2901"/>
      <c r="C603" s="2901"/>
      <c r="D603" s="2904" t="s">
        <v>1157</v>
      </c>
      <c r="E603" s="2787" t="s">
        <v>1158</v>
      </c>
      <c r="F603" s="1733"/>
      <c r="G603" s="1778"/>
      <c r="H603" s="1778"/>
      <c r="I603" s="1111" t="e">
        <f t="shared" si="89"/>
        <v>#DIV/0!</v>
      </c>
    </row>
    <row r="604" spans="1:20" ht="14.25" x14ac:dyDescent="0.2">
      <c r="A604" s="1048"/>
      <c r="B604" s="2581"/>
      <c r="C604" s="2581"/>
      <c r="D604" s="2904" t="s">
        <v>1428</v>
      </c>
      <c r="E604" s="2787" t="s">
        <v>1862</v>
      </c>
      <c r="F604" s="672"/>
      <c r="G604" s="672">
        <v>28</v>
      </c>
      <c r="H604" s="672">
        <v>28</v>
      </c>
      <c r="I604" s="668">
        <f t="shared" si="87"/>
        <v>100</v>
      </c>
    </row>
    <row r="605" spans="1:20" ht="14.25" x14ac:dyDescent="0.2">
      <c r="A605" s="1048"/>
      <c r="B605" s="2901"/>
      <c r="C605" s="2901"/>
      <c r="D605" s="2905" t="s">
        <v>1131</v>
      </c>
      <c r="E605" s="439" t="s">
        <v>1995</v>
      </c>
      <c r="F605" s="677"/>
      <c r="G605" s="677">
        <v>13581</v>
      </c>
      <c r="H605" s="677">
        <v>13581</v>
      </c>
      <c r="I605" s="668">
        <f t="shared" si="87"/>
        <v>100</v>
      </c>
    </row>
    <row r="606" spans="1:20" ht="15" x14ac:dyDescent="0.25">
      <c r="A606" s="1048">
        <v>1109</v>
      </c>
      <c r="B606" s="2934">
        <v>3121</v>
      </c>
      <c r="C606" s="2934">
        <v>5331</v>
      </c>
      <c r="D606" s="2935"/>
      <c r="E606" s="896" t="s">
        <v>624</v>
      </c>
      <c r="F606" s="677"/>
      <c r="G606" s="687">
        <f>G607</f>
        <v>15</v>
      </c>
      <c r="H606" s="687">
        <f>H607</f>
        <v>15</v>
      </c>
      <c r="I606" s="668">
        <f t="shared" si="87"/>
        <v>100</v>
      </c>
    </row>
    <row r="607" spans="1:20" ht="29.25" thickBot="1" x14ac:dyDescent="0.25">
      <c r="A607" s="420"/>
      <c r="B607" s="152"/>
      <c r="C607" s="152"/>
      <c r="D607" s="2938" t="s">
        <v>1433</v>
      </c>
      <c r="E607" s="2798" t="s">
        <v>1884</v>
      </c>
      <c r="F607" s="677"/>
      <c r="G607" s="995">
        <v>15</v>
      </c>
      <c r="H607" s="995">
        <v>15</v>
      </c>
      <c r="I607" s="996">
        <f t="shared" si="87"/>
        <v>100</v>
      </c>
    </row>
    <row r="608" spans="1:20" s="1068" customFormat="1" ht="16.5" thickTop="1" thickBot="1" x14ac:dyDescent="0.25">
      <c r="A608" s="3186" t="s">
        <v>704</v>
      </c>
      <c r="B608" s="3187"/>
      <c r="C608" s="3187"/>
      <c r="D608" s="3187"/>
      <c r="E608" s="3187"/>
      <c r="F608" s="1078">
        <f>F597</f>
        <v>0</v>
      </c>
      <c r="G608" s="1078">
        <f>G597+G600+G606</f>
        <v>14031</v>
      </c>
      <c r="H608" s="1078">
        <f>H597+H600+H606</f>
        <v>14031</v>
      </c>
      <c r="I608" s="1079">
        <f>(H608/G608)*100</f>
        <v>100</v>
      </c>
      <c r="R608" s="1080">
        <f>F608</f>
        <v>0</v>
      </c>
      <c r="S608" s="1080">
        <f>G608</f>
        <v>14031</v>
      </c>
      <c r="T608" s="1080">
        <f>H608</f>
        <v>14031</v>
      </c>
    </row>
    <row r="609" spans="1:9" s="1068" customFormat="1" ht="13.5" thickTop="1" x14ac:dyDescent="0.2">
      <c r="B609" s="1081"/>
      <c r="D609" s="1082"/>
      <c r="F609" s="1080"/>
      <c r="G609" s="1080"/>
      <c r="H609" s="1080"/>
      <c r="I609" s="1083"/>
    </row>
    <row r="610" spans="1:9" s="1068" customFormat="1" x14ac:dyDescent="0.2">
      <c r="B610" s="1081"/>
      <c r="D610" s="1082"/>
      <c r="F610" s="1080"/>
      <c r="G610" s="1080"/>
      <c r="H610" s="1080"/>
      <c r="I610" s="1083"/>
    </row>
    <row r="611" spans="1:9" ht="13.5" thickBot="1" x14ac:dyDescent="0.25">
      <c r="A611" s="421" t="s">
        <v>485</v>
      </c>
      <c r="I611" s="1041" t="s">
        <v>122</v>
      </c>
    </row>
    <row r="612" spans="1:9" s="106" customFormat="1" thickTop="1" thickBot="1" x14ac:dyDescent="0.25">
      <c r="A612" s="582" t="s">
        <v>412</v>
      </c>
      <c r="B612" s="650" t="s">
        <v>123</v>
      </c>
      <c r="C612" s="583" t="s">
        <v>124</v>
      </c>
      <c r="D612" s="585" t="s">
        <v>474</v>
      </c>
      <c r="E612" s="585" t="s">
        <v>125</v>
      </c>
      <c r="F612" s="585" t="s">
        <v>416</v>
      </c>
      <c r="G612" s="585" t="s">
        <v>417</v>
      </c>
      <c r="H612" s="585" t="s">
        <v>589</v>
      </c>
      <c r="I612" s="663" t="s">
        <v>590</v>
      </c>
    </row>
    <row r="613" spans="1:9" s="375" customFormat="1" ht="13.5" thickTop="1" thickBot="1" x14ac:dyDescent="0.25">
      <c r="A613" s="521">
        <v>1</v>
      </c>
      <c r="B613" s="522">
        <v>2</v>
      </c>
      <c r="C613" s="522">
        <v>3</v>
      </c>
      <c r="D613" s="522">
        <v>4</v>
      </c>
      <c r="E613" s="522">
        <v>5</v>
      </c>
      <c r="F613" s="508">
        <v>6</v>
      </c>
      <c r="G613" s="508">
        <v>7</v>
      </c>
      <c r="H613" s="509">
        <v>8</v>
      </c>
      <c r="I613" s="587" t="s">
        <v>510</v>
      </c>
    </row>
    <row r="614" spans="1:9" ht="15.75" hidden="1" thickTop="1" x14ac:dyDescent="0.25">
      <c r="A614" s="1042">
        <v>1110</v>
      </c>
      <c r="B614" s="651">
        <v>3121</v>
      </c>
      <c r="C614" s="651">
        <v>5331</v>
      </c>
      <c r="D614" s="682"/>
      <c r="E614" s="698" t="s">
        <v>624</v>
      </c>
      <c r="F614" s="699">
        <f>SUM(F615:F622)</f>
        <v>0</v>
      </c>
      <c r="G614" s="699">
        <f>G615+G616</f>
        <v>0</v>
      </c>
      <c r="H614" s="699">
        <f>H615+H616</f>
        <v>0</v>
      </c>
      <c r="I614" s="671" t="e">
        <f t="shared" ref="I614:I625" si="90">(H614/G614)*100</f>
        <v>#DIV/0!</v>
      </c>
    </row>
    <row r="615" spans="1:9" ht="14.25" hidden="1" x14ac:dyDescent="0.2">
      <c r="A615" s="420"/>
      <c r="B615" s="613"/>
      <c r="C615" s="613"/>
      <c r="D615" s="630" t="s">
        <v>1135</v>
      </c>
      <c r="E615" s="1065" t="s">
        <v>534</v>
      </c>
      <c r="F615" s="672"/>
      <c r="G615" s="672"/>
      <c r="H615" s="672"/>
      <c r="I615" s="668" t="e">
        <f t="shared" si="90"/>
        <v>#DIV/0!</v>
      </c>
    </row>
    <row r="616" spans="1:9" ht="14.25" hidden="1" x14ac:dyDescent="0.2">
      <c r="A616" s="420"/>
      <c r="B616" s="613"/>
      <c r="C616" s="613"/>
      <c r="D616" s="514" t="s">
        <v>1136</v>
      </c>
      <c r="E616" s="439" t="s">
        <v>51</v>
      </c>
      <c r="F616" s="672"/>
      <c r="G616" s="672"/>
      <c r="H616" s="672"/>
      <c r="I616" s="668" t="e">
        <f t="shared" si="90"/>
        <v>#DIV/0!</v>
      </c>
    </row>
    <row r="617" spans="1:9" ht="15.75" thickTop="1" x14ac:dyDescent="0.25">
      <c r="A617" s="1048">
        <v>1110</v>
      </c>
      <c r="B617" s="2901">
        <v>3121</v>
      </c>
      <c r="C617" s="2901">
        <v>5336</v>
      </c>
      <c r="D617" s="2903"/>
      <c r="E617" s="612" t="s">
        <v>1085</v>
      </c>
      <c r="F617" s="687"/>
      <c r="G617" s="687">
        <f>G618+G619+G620+G621+G622</f>
        <v>13167</v>
      </c>
      <c r="H617" s="687">
        <f>H618+H619+H620+H621+H622</f>
        <v>13167</v>
      </c>
      <c r="I617" s="679">
        <f>(H617/G617)*100</f>
        <v>100</v>
      </c>
    </row>
    <row r="618" spans="1:9" ht="14.25" x14ac:dyDescent="0.2">
      <c r="A618" s="1048"/>
      <c r="B618" s="2901"/>
      <c r="C618" s="2901"/>
      <c r="D618" s="2904" t="s">
        <v>1159</v>
      </c>
      <c r="E618" s="1735" t="s">
        <v>1080</v>
      </c>
      <c r="F618" s="310"/>
      <c r="G618" s="312">
        <v>18</v>
      </c>
      <c r="H618" s="312">
        <v>18</v>
      </c>
      <c r="I618" s="864">
        <f t="shared" ref="I618" si="91">(H618/G618)*100</f>
        <v>100</v>
      </c>
    </row>
    <row r="619" spans="1:9" ht="14.25" x14ac:dyDescent="0.2">
      <c r="A619" s="1048"/>
      <c r="B619" s="2901"/>
      <c r="C619" s="2901"/>
      <c r="D619" s="2904" t="s">
        <v>1150</v>
      </c>
      <c r="E619" s="1484" t="s">
        <v>973</v>
      </c>
      <c r="F619" s="672"/>
      <c r="G619" s="672">
        <v>14</v>
      </c>
      <c r="H619" s="672">
        <v>14</v>
      </c>
      <c r="I619" s="668">
        <f t="shared" ref="I619" si="92">(H619/G619)*100</f>
        <v>100</v>
      </c>
    </row>
    <row r="620" spans="1:9" ht="15" x14ac:dyDescent="0.2">
      <c r="A620" s="1048"/>
      <c r="B620" s="2901"/>
      <c r="C620" s="2901"/>
      <c r="D620" s="2904" t="s">
        <v>1132</v>
      </c>
      <c r="E620" s="1484" t="s">
        <v>1084</v>
      </c>
      <c r="F620" s="1733"/>
      <c r="G620" s="1734">
        <v>338</v>
      </c>
      <c r="H620" s="1734">
        <v>338</v>
      </c>
      <c r="I620" s="368">
        <f t="shared" ref="I620:I621" si="93">(H620/G620)*100</f>
        <v>100</v>
      </c>
    </row>
    <row r="621" spans="1:9" ht="15" x14ac:dyDescent="0.2">
      <c r="A621" s="1048"/>
      <c r="B621" s="2901"/>
      <c r="C621" s="2901"/>
      <c r="D621" s="2904" t="s">
        <v>1428</v>
      </c>
      <c r="E621" s="2787" t="s">
        <v>1862</v>
      </c>
      <c r="F621" s="1733"/>
      <c r="G621" s="1778">
        <v>13</v>
      </c>
      <c r="H621" s="1778">
        <v>13</v>
      </c>
      <c r="I621" s="1111">
        <f t="shared" si="93"/>
        <v>100</v>
      </c>
    </row>
    <row r="622" spans="1:9" ht="14.25" x14ac:dyDescent="0.2">
      <c r="A622" s="1048"/>
      <c r="B622" s="2581"/>
      <c r="C622" s="2898"/>
      <c r="D622" s="2905" t="s">
        <v>1131</v>
      </c>
      <c r="E622" s="439" t="s">
        <v>1995</v>
      </c>
      <c r="F622" s="672"/>
      <c r="G622" s="672">
        <v>12784</v>
      </c>
      <c r="H622" s="672">
        <v>12784</v>
      </c>
      <c r="I622" s="668">
        <f t="shared" si="90"/>
        <v>100</v>
      </c>
    </row>
    <row r="623" spans="1:9" ht="15" x14ac:dyDescent="0.25">
      <c r="A623" s="1048">
        <v>1110</v>
      </c>
      <c r="B623" s="2901">
        <v>3792</v>
      </c>
      <c r="C623" s="2901">
        <v>5331</v>
      </c>
      <c r="D623" s="2903"/>
      <c r="E623" s="896" t="s">
        <v>624</v>
      </c>
      <c r="F623" s="677"/>
      <c r="G623" s="687">
        <f>G624+G625</f>
        <v>18</v>
      </c>
      <c r="H623" s="687">
        <f>H624+H625</f>
        <v>18</v>
      </c>
      <c r="I623" s="692">
        <f>(H624/G624)*100</f>
        <v>100</v>
      </c>
    </row>
    <row r="624" spans="1:9" ht="14.25" x14ac:dyDescent="0.2">
      <c r="A624" s="1048"/>
      <c r="B624" s="2901"/>
      <c r="C624" s="1481"/>
      <c r="D624" s="2931" t="s">
        <v>1218</v>
      </c>
      <c r="E624" s="903" t="s">
        <v>1885</v>
      </c>
      <c r="F624" s="677"/>
      <c r="G624" s="677">
        <v>10</v>
      </c>
      <c r="H624" s="677">
        <v>10</v>
      </c>
      <c r="I624" s="668">
        <f>(H625/G625)*100</f>
        <v>100</v>
      </c>
    </row>
    <row r="625" spans="1:20" ht="15" thickBot="1" x14ac:dyDescent="0.25">
      <c r="A625" s="1048"/>
      <c r="B625" s="2901"/>
      <c r="C625" s="1481"/>
      <c r="D625" s="2905" t="s">
        <v>1220</v>
      </c>
      <c r="E625" s="1065" t="s">
        <v>1886</v>
      </c>
      <c r="F625" s="677"/>
      <c r="G625" s="677">
        <v>8</v>
      </c>
      <c r="H625" s="677">
        <v>8</v>
      </c>
      <c r="I625" s="668">
        <f t="shared" si="90"/>
        <v>100</v>
      </c>
    </row>
    <row r="626" spans="1:20" ht="16.5" thickTop="1" thickBot="1" x14ac:dyDescent="0.3">
      <c r="A626" s="3180" t="s">
        <v>704</v>
      </c>
      <c r="B626" s="3181"/>
      <c r="C626" s="3181"/>
      <c r="D626" s="3181"/>
      <c r="E626" s="3181"/>
      <c r="F626" s="669">
        <f>F614</f>
        <v>0</v>
      </c>
      <c r="G626" s="669">
        <f>G614+G617+G623</f>
        <v>13185</v>
      </c>
      <c r="H626" s="669">
        <f>H614+H617+H623</f>
        <v>13185</v>
      </c>
      <c r="I626" s="670">
        <f>(H626/G626)*100</f>
        <v>100</v>
      </c>
      <c r="K626" s="374" t="e">
        <f>SUM(F626,#REF!,#REF!,#REF!,#REF!,F550,#REF!,#REF!,F498,F475,F449,#REF!,F431,#REF!,F409,F384,F359,F331,F309)</f>
        <v>#REF!</v>
      </c>
      <c r="L626" s="374" t="e">
        <f>SUM(G626,#REF!,#REF!,#REF!,#REF!,G550,#REF!,#REF!,G498,G475,G449,#REF!,G431,#REF!,G409,G384,G359,G331,G309)</f>
        <v>#REF!</v>
      </c>
      <c r="M626" s="374" t="e">
        <f>SUM(H626,#REF!,#REF!,#REF!,#REF!,H550,#REF!,#REF!,H498,H475,H449,#REF!,H431,#REF!,H409,H384,H359,H331,H309)</f>
        <v>#REF!</v>
      </c>
      <c r="R626" s="374">
        <f>F626</f>
        <v>0</v>
      </c>
      <c r="S626" s="374">
        <f>G626</f>
        <v>13185</v>
      </c>
      <c r="T626" s="374">
        <f>H626</f>
        <v>13185</v>
      </c>
    </row>
    <row r="627" spans="1:20" ht="15.75" thickTop="1" x14ac:dyDescent="0.25">
      <c r="A627" s="361"/>
      <c r="B627" s="361"/>
      <c r="C627" s="361"/>
      <c r="D627" s="361"/>
      <c r="E627" s="361"/>
      <c r="F627" s="178"/>
      <c r="G627" s="178"/>
      <c r="H627" s="178"/>
      <c r="I627" s="207"/>
      <c r="K627" s="374"/>
      <c r="L627" s="374"/>
      <c r="M627" s="374"/>
      <c r="R627" s="374"/>
      <c r="S627" s="374"/>
      <c r="T627" s="374"/>
    </row>
    <row r="628" spans="1:20" ht="15" x14ac:dyDescent="0.25">
      <c r="A628" s="361"/>
      <c r="B628" s="361"/>
      <c r="C628" s="361"/>
      <c r="D628" s="361"/>
      <c r="E628" s="361"/>
      <c r="F628" s="178"/>
      <c r="G628" s="178"/>
      <c r="H628" s="178"/>
      <c r="I628" s="207"/>
      <c r="K628" s="374"/>
      <c r="L628" s="374"/>
      <c r="M628" s="374"/>
      <c r="R628" s="374"/>
      <c r="S628" s="374"/>
      <c r="T628" s="374"/>
    </row>
    <row r="629" spans="1:20" ht="13.5" thickBot="1" x14ac:dyDescent="0.25">
      <c r="A629" s="421" t="s">
        <v>423</v>
      </c>
      <c r="I629" s="1041" t="s">
        <v>122</v>
      </c>
    </row>
    <row r="630" spans="1:20" s="106" customFormat="1" ht="18" customHeight="1" thickTop="1" thickBot="1" x14ac:dyDescent="0.25">
      <c r="A630" s="582" t="s">
        <v>412</v>
      </c>
      <c r="B630" s="650" t="s">
        <v>123</v>
      </c>
      <c r="C630" s="583" t="s">
        <v>124</v>
      </c>
      <c r="D630" s="585" t="s">
        <v>474</v>
      </c>
      <c r="E630" s="585" t="s">
        <v>125</v>
      </c>
      <c r="F630" s="585" t="s">
        <v>416</v>
      </c>
      <c r="G630" s="585" t="s">
        <v>417</v>
      </c>
      <c r="H630" s="585" t="s">
        <v>589</v>
      </c>
      <c r="I630" s="663" t="s">
        <v>590</v>
      </c>
    </row>
    <row r="631" spans="1:20" s="375" customFormat="1" ht="13.5" thickTop="1" thickBot="1" x14ac:dyDescent="0.25">
      <c r="A631" s="521">
        <v>1</v>
      </c>
      <c r="B631" s="522">
        <v>2</v>
      </c>
      <c r="C631" s="522">
        <v>3</v>
      </c>
      <c r="D631" s="522">
        <v>4</v>
      </c>
      <c r="E631" s="522">
        <v>5</v>
      </c>
      <c r="F631" s="508">
        <v>6</v>
      </c>
      <c r="G631" s="508">
        <v>7</v>
      </c>
      <c r="H631" s="509">
        <v>8</v>
      </c>
      <c r="I631" s="587" t="s">
        <v>510</v>
      </c>
    </row>
    <row r="632" spans="1:20" ht="15.75" hidden="1" thickTop="1" x14ac:dyDescent="0.25">
      <c r="A632" s="1042">
        <v>1111</v>
      </c>
      <c r="B632" s="651">
        <v>3121</v>
      </c>
      <c r="C632" s="651">
        <v>5331</v>
      </c>
      <c r="D632" s="682"/>
      <c r="E632" s="698" t="s">
        <v>624</v>
      </c>
      <c r="F632" s="699">
        <f>F633+F634</f>
        <v>0</v>
      </c>
      <c r="G632" s="699">
        <f>G633+G634</f>
        <v>0</v>
      </c>
      <c r="H632" s="699">
        <f>H633+H634</f>
        <v>0</v>
      </c>
      <c r="I632" s="671" t="e">
        <f t="shared" ref="I632:I647" si="94">(H632/G632)*100</f>
        <v>#DIV/0!</v>
      </c>
    </row>
    <row r="633" spans="1:20" ht="14.25" hidden="1" x14ac:dyDescent="0.2">
      <c r="A633" s="420"/>
      <c r="B633" s="613"/>
      <c r="C633" s="613"/>
      <c r="D633" s="630" t="s">
        <v>1135</v>
      </c>
      <c r="E633" s="1065" t="s">
        <v>534</v>
      </c>
      <c r="F633" s="672"/>
      <c r="G633" s="672"/>
      <c r="H633" s="672"/>
      <c r="I633" s="668" t="e">
        <f t="shared" si="94"/>
        <v>#DIV/0!</v>
      </c>
    </row>
    <row r="634" spans="1:20" ht="14.25" hidden="1" x14ac:dyDescent="0.2">
      <c r="A634" s="420"/>
      <c r="B634" s="613"/>
      <c r="C634" s="613"/>
      <c r="D634" s="514" t="s">
        <v>1136</v>
      </c>
      <c r="E634" s="439" t="s">
        <v>51</v>
      </c>
      <c r="F634" s="672"/>
      <c r="G634" s="672"/>
      <c r="H634" s="672"/>
      <c r="I634" s="668" t="e">
        <f t="shared" si="94"/>
        <v>#DIV/0!</v>
      </c>
    </row>
    <row r="635" spans="1:20" ht="15.75" thickTop="1" x14ac:dyDescent="0.25">
      <c r="A635" s="1048">
        <v>1111</v>
      </c>
      <c r="B635" s="2901">
        <v>3121</v>
      </c>
      <c r="C635" s="2901">
        <v>5336</v>
      </c>
      <c r="D635" s="2903"/>
      <c r="E635" s="612" t="s">
        <v>1085</v>
      </c>
      <c r="F635" s="687"/>
      <c r="G635" s="687">
        <f>G636+G637+G638+G639</f>
        <v>25590</v>
      </c>
      <c r="H635" s="687">
        <f>H636+H637+H638+H639</f>
        <v>25590</v>
      </c>
      <c r="I635" s="679">
        <f>(H635/G635)*100</f>
        <v>100</v>
      </c>
    </row>
    <row r="636" spans="1:20" ht="14.25" x14ac:dyDescent="0.2">
      <c r="A636" s="1048"/>
      <c r="B636" s="2901"/>
      <c r="C636" s="2901"/>
      <c r="D636" s="2904" t="s">
        <v>1150</v>
      </c>
      <c r="E636" s="1484" t="s">
        <v>973</v>
      </c>
      <c r="F636" s="672"/>
      <c r="G636" s="672">
        <v>88</v>
      </c>
      <c r="H636" s="672">
        <v>88</v>
      </c>
      <c r="I636" s="668">
        <f t="shared" ref="I636" si="95">(H636/G636)*100</f>
        <v>100</v>
      </c>
    </row>
    <row r="637" spans="1:20" ht="15" x14ac:dyDescent="0.2">
      <c r="A637" s="1048"/>
      <c r="B637" s="2901"/>
      <c r="C637" s="2901"/>
      <c r="D637" s="2904" t="s">
        <v>1132</v>
      </c>
      <c r="E637" s="1484" t="s">
        <v>1084</v>
      </c>
      <c r="F637" s="1733"/>
      <c r="G637" s="1734">
        <v>695</v>
      </c>
      <c r="H637" s="1734">
        <v>695</v>
      </c>
      <c r="I637" s="368">
        <f t="shared" ref="I637:I638" si="96">(H637/G637)*100</f>
        <v>100</v>
      </c>
    </row>
    <row r="638" spans="1:20" ht="15" x14ac:dyDescent="0.2">
      <c r="A638" s="1048"/>
      <c r="B638" s="2901"/>
      <c r="C638" s="2901"/>
      <c r="D638" s="2904" t="s">
        <v>1428</v>
      </c>
      <c r="E638" s="2787" t="s">
        <v>1862</v>
      </c>
      <c r="F638" s="1733"/>
      <c r="G638" s="1778">
        <v>29</v>
      </c>
      <c r="H638" s="1778">
        <v>29</v>
      </c>
      <c r="I638" s="1111">
        <f t="shared" si="96"/>
        <v>100</v>
      </c>
    </row>
    <row r="639" spans="1:20" ht="14.25" x14ac:dyDescent="0.2">
      <c r="A639" s="1048"/>
      <c r="B639" s="2581"/>
      <c r="C639" s="2898"/>
      <c r="D639" s="2905" t="s">
        <v>1131</v>
      </c>
      <c r="E639" s="439" t="s">
        <v>1995</v>
      </c>
      <c r="F639" s="672"/>
      <c r="G639" s="672">
        <v>24778</v>
      </c>
      <c r="H639" s="672">
        <v>24778</v>
      </c>
      <c r="I639" s="668">
        <f t="shared" si="94"/>
        <v>100</v>
      </c>
    </row>
    <row r="640" spans="1:20" ht="15" x14ac:dyDescent="0.25">
      <c r="A640" s="1048">
        <v>1111</v>
      </c>
      <c r="B640" s="2934">
        <v>3121</v>
      </c>
      <c r="C640" s="2934">
        <v>5331</v>
      </c>
      <c r="D640" s="2935"/>
      <c r="E640" s="896" t="s">
        <v>624</v>
      </c>
      <c r="F640" s="677"/>
      <c r="G640" s="687">
        <f>G641</f>
        <v>15</v>
      </c>
      <c r="H640" s="687">
        <f>H641</f>
        <v>15</v>
      </c>
      <c r="I640" s="692">
        <f t="shared" si="94"/>
        <v>100</v>
      </c>
    </row>
    <row r="641" spans="1:20" ht="14.25" x14ac:dyDescent="0.2">
      <c r="A641" s="1048"/>
      <c r="B641" s="2934"/>
      <c r="C641" s="2934"/>
      <c r="D641" s="2935" t="s">
        <v>1432</v>
      </c>
      <c r="E641" s="2796" t="s">
        <v>1883</v>
      </c>
      <c r="F641" s="677"/>
      <c r="G641" s="677">
        <v>15</v>
      </c>
      <c r="H641" s="677">
        <v>15</v>
      </c>
      <c r="I641" s="668">
        <f t="shared" si="94"/>
        <v>100</v>
      </c>
    </row>
    <row r="642" spans="1:20" ht="15" x14ac:dyDescent="0.25">
      <c r="A642" s="1048">
        <v>1111</v>
      </c>
      <c r="B642" s="2901">
        <v>3141</v>
      </c>
      <c r="C642" s="1481">
        <v>5336</v>
      </c>
      <c r="D642" s="2903"/>
      <c r="E642" s="612" t="s">
        <v>1085</v>
      </c>
      <c r="F642" s="687"/>
      <c r="G642" s="687">
        <f>G643</f>
        <v>1394</v>
      </c>
      <c r="H642" s="687">
        <f>H643</f>
        <v>1394</v>
      </c>
      <c r="I642" s="692">
        <f t="shared" si="94"/>
        <v>100</v>
      </c>
    </row>
    <row r="643" spans="1:20" ht="14.25" x14ac:dyDescent="0.2">
      <c r="A643" s="1048"/>
      <c r="B643" s="2901"/>
      <c r="C643" s="1481"/>
      <c r="D643" s="2905" t="s">
        <v>1131</v>
      </c>
      <c r="E643" s="439" t="s">
        <v>1995</v>
      </c>
      <c r="F643" s="677"/>
      <c r="G643" s="677">
        <v>1394</v>
      </c>
      <c r="H643" s="677">
        <v>1394</v>
      </c>
      <c r="I643" s="668">
        <f t="shared" si="94"/>
        <v>100</v>
      </c>
    </row>
    <row r="644" spans="1:20" ht="15" x14ac:dyDescent="0.25">
      <c r="A644" s="1048">
        <v>1111</v>
      </c>
      <c r="B644" s="2901">
        <v>3299</v>
      </c>
      <c r="C644" s="1481">
        <v>5331</v>
      </c>
      <c r="D644" s="2905"/>
      <c r="E644" s="612" t="s">
        <v>624</v>
      </c>
      <c r="F644" s="677"/>
      <c r="G644" s="687">
        <f>G645</f>
        <v>22</v>
      </c>
      <c r="H644" s="687">
        <f>H645</f>
        <v>22</v>
      </c>
      <c r="I644" s="681">
        <f t="shared" si="94"/>
        <v>100</v>
      </c>
    </row>
    <row r="645" spans="1:20" ht="28.5" x14ac:dyDescent="0.2">
      <c r="A645" s="1048"/>
      <c r="B645" s="2901"/>
      <c r="C645" s="1481"/>
      <c r="D645" s="2593" t="s">
        <v>1436</v>
      </c>
      <c r="E645" s="2374" t="s">
        <v>1881</v>
      </c>
      <c r="F645" s="677"/>
      <c r="G645" s="995">
        <v>22</v>
      </c>
      <c r="H645" s="995">
        <v>22</v>
      </c>
      <c r="I645" s="999">
        <f t="shared" si="94"/>
        <v>100</v>
      </c>
    </row>
    <row r="646" spans="1:20" ht="15" x14ac:dyDescent="0.25">
      <c r="A646" s="1048">
        <v>1111</v>
      </c>
      <c r="B646" s="2901">
        <v>3792</v>
      </c>
      <c r="C646" s="1481">
        <v>5331</v>
      </c>
      <c r="D646" s="2905"/>
      <c r="E646" s="612" t="s">
        <v>624</v>
      </c>
      <c r="F646" s="677"/>
      <c r="G646" s="687">
        <f>G647</f>
        <v>23</v>
      </c>
      <c r="H646" s="687">
        <f>H647</f>
        <v>23</v>
      </c>
      <c r="I646" s="681">
        <f t="shared" si="94"/>
        <v>100</v>
      </c>
    </row>
    <row r="647" spans="1:20" ht="15" thickBot="1" x14ac:dyDescent="0.25">
      <c r="A647" s="1048"/>
      <c r="B647" s="2901"/>
      <c r="C647" s="1481"/>
      <c r="D647" s="2931" t="s">
        <v>1218</v>
      </c>
      <c r="E647" s="903" t="s">
        <v>1885</v>
      </c>
      <c r="F647" s="677"/>
      <c r="G647" s="677">
        <v>23</v>
      </c>
      <c r="H647" s="677">
        <v>23</v>
      </c>
      <c r="I647" s="673">
        <f t="shared" si="94"/>
        <v>100</v>
      </c>
    </row>
    <row r="648" spans="1:20" ht="16.5" thickTop="1" thickBot="1" x14ac:dyDescent="0.3">
      <c r="A648" s="3180" t="s">
        <v>704</v>
      </c>
      <c r="B648" s="3181"/>
      <c r="C648" s="3181"/>
      <c r="D648" s="3181"/>
      <c r="E648" s="3181"/>
      <c r="F648" s="669">
        <f>F632</f>
        <v>0</v>
      </c>
      <c r="G648" s="669">
        <f>G632+G635+G642+G644+G640+G646</f>
        <v>27044</v>
      </c>
      <c r="H648" s="669">
        <f>H632+H635+H642+H644+H640+H646</f>
        <v>27044</v>
      </c>
      <c r="I648" s="670">
        <f>(H648/G648)*100</f>
        <v>100</v>
      </c>
      <c r="R648" s="374">
        <f>F648</f>
        <v>0</v>
      </c>
      <c r="S648" s="374">
        <f>G648</f>
        <v>27044</v>
      </c>
      <c r="T648" s="374">
        <f>H648</f>
        <v>27044</v>
      </c>
    </row>
    <row r="649" spans="1:20" ht="15.75" thickTop="1" x14ac:dyDescent="0.25">
      <c r="A649" s="361"/>
      <c r="B649" s="361"/>
      <c r="C649" s="361"/>
      <c r="D649" s="361"/>
      <c r="E649" s="361"/>
      <c r="F649" s="178"/>
      <c r="G649" s="178"/>
      <c r="H649" s="178"/>
      <c r="I649" s="207"/>
      <c r="R649" s="374"/>
      <c r="S649" s="374"/>
      <c r="T649" s="374"/>
    </row>
    <row r="650" spans="1:20" ht="15" x14ac:dyDescent="0.25">
      <c r="A650" s="361"/>
      <c r="B650" s="361"/>
      <c r="C650" s="361"/>
      <c r="D650" s="361"/>
      <c r="E650" s="361"/>
      <c r="F650" s="178"/>
      <c r="G650" s="178"/>
      <c r="H650" s="178"/>
      <c r="I650" s="207"/>
      <c r="R650" s="374"/>
      <c r="S650" s="374"/>
      <c r="T650" s="374"/>
    </row>
    <row r="651" spans="1:20" ht="13.5" thickBot="1" x14ac:dyDescent="0.25">
      <c r="A651" s="421" t="s">
        <v>903</v>
      </c>
      <c r="I651" s="1041" t="s">
        <v>122</v>
      </c>
    </row>
    <row r="652" spans="1:20" s="106" customFormat="1" thickTop="1" thickBot="1" x14ac:dyDescent="0.25">
      <c r="A652" s="582" t="s">
        <v>412</v>
      </c>
      <c r="B652" s="650" t="s">
        <v>123</v>
      </c>
      <c r="C652" s="583" t="s">
        <v>124</v>
      </c>
      <c r="D652" s="585" t="s">
        <v>474</v>
      </c>
      <c r="E652" s="585" t="s">
        <v>125</v>
      </c>
      <c r="F652" s="585" t="s">
        <v>416</v>
      </c>
      <c r="G652" s="585" t="s">
        <v>417</v>
      </c>
      <c r="H652" s="585" t="s">
        <v>589</v>
      </c>
      <c r="I652" s="663" t="s">
        <v>590</v>
      </c>
    </row>
    <row r="653" spans="1:20" s="375" customFormat="1" ht="13.5" thickTop="1" thickBot="1" x14ac:dyDescent="0.25">
      <c r="A653" s="521">
        <v>1</v>
      </c>
      <c r="B653" s="522">
        <v>2</v>
      </c>
      <c r="C653" s="522">
        <v>3</v>
      </c>
      <c r="D653" s="522">
        <v>4</v>
      </c>
      <c r="E653" s="522">
        <v>5</v>
      </c>
      <c r="F653" s="508">
        <v>6</v>
      </c>
      <c r="G653" s="508">
        <v>7</v>
      </c>
      <c r="H653" s="509">
        <v>8</v>
      </c>
      <c r="I653" s="587" t="s">
        <v>510</v>
      </c>
    </row>
    <row r="654" spans="1:20" ht="15.75" hidden="1" thickTop="1" x14ac:dyDescent="0.25">
      <c r="A654" s="1042">
        <v>1112</v>
      </c>
      <c r="B654" s="651">
        <v>3121</v>
      </c>
      <c r="C654" s="651">
        <v>5331</v>
      </c>
      <c r="D654" s="682"/>
      <c r="E654" s="698" t="s">
        <v>624</v>
      </c>
      <c r="F654" s="699">
        <f>F655+F656</f>
        <v>0</v>
      </c>
      <c r="G654" s="699">
        <f>G655+G656</f>
        <v>0</v>
      </c>
      <c r="H654" s="699">
        <f>H655+H656</f>
        <v>0</v>
      </c>
      <c r="I654" s="671" t="e">
        <f>(H654/G654)*100</f>
        <v>#DIV/0!</v>
      </c>
    </row>
    <row r="655" spans="1:20" ht="14.25" hidden="1" x14ac:dyDescent="0.2">
      <c r="A655" s="420"/>
      <c r="B655" s="613"/>
      <c r="C655" s="613"/>
      <c r="D655" s="630" t="s">
        <v>1135</v>
      </c>
      <c r="E655" s="1065" t="s">
        <v>534</v>
      </c>
      <c r="F655" s="672"/>
      <c r="G655" s="672"/>
      <c r="H655" s="672"/>
      <c r="I655" s="668" t="e">
        <f>(H655/G655)*100</f>
        <v>#DIV/0!</v>
      </c>
    </row>
    <row r="656" spans="1:20" ht="14.25" hidden="1" x14ac:dyDescent="0.2">
      <c r="A656" s="420"/>
      <c r="B656" s="613"/>
      <c r="C656" s="613"/>
      <c r="D656" s="514" t="s">
        <v>1136</v>
      </c>
      <c r="E656" s="439" t="s">
        <v>51</v>
      </c>
      <c r="F656" s="672"/>
      <c r="G656" s="672"/>
      <c r="H656" s="672"/>
      <c r="I656" s="668">
        <v>100</v>
      </c>
    </row>
    <row r="657" spans="1:20" ht="16.5" customHeight="1" thickTop="1" x14ac:dyDescent="0.25">
      <c r="A657" s="1048">
        <v>1112</v>
      </c>
      <c r="B657" s="2901">
        <v>3121</v>
      </c>
      <c r="C657" s="2901">
        <v>5336</v>
      </c>
      <c r="D657" s="2905"/>
      <c r="E657" s="612" t="s">
        <v>1085</v>
      </c>
      <c r="F657" s="677"/>
      <c r="G657" s="687">
        <f>G658+G659+G660+G661</f>
        <v>15624</v>
      </c>
      <c r="H657" s="687">
        <f>H658+H659+H660+H661</f>
        <v>15624</v>
      </c>
      <c r="I657" s="681">
        <f>(H657/G657)*100</f>
        <v>100</v>
      </c>
    </row>
    <row r="658" spans="1:20" ht="14.25" x14ac:dyDescent="0.2">
      <c r="A658" s="1048"/>
      <c r="B658" s="2901"/>
      <c r="C658" s="2901"/>
      <c r="D658" s="2904" t="s">
        <v>1150</v>
      </c>
      <c r="E658" s="1484" t="s">
        <v>973</v>
      </c>
      <c r="F658" s="672"/>
      <c r="G658" s="672">
        <v>22</v>
      </c>
      <c r="H658" s="672">
        <v>22</v>
      </c>
      <c r="I658" s="668">
        <v>100</v>
      </c>
    </row>
    <row r="659" spans="1:20" ht="15" x14ac:dyDescent="0.2">
      <c r="A659" s="1048"/>
      <c r="B659" s="2901"/>
      <c r="C659" s="2901"/>
      <c r="D659" s="2904" t="s">
        <v>1132</v>
      </c>
      <c r="E659" s="1484" t="s">
        <v>1084</v>
      </c>
      <c r="F659" s="1733"/>
      <c r="G659" s="1734">
        <v>399</v>
      </c>
      <c r="H659" s="1734">
        <v>399</v>
      </c>
      <c r="I659" s="368">
        <f t="shared" ref="I659:I660" si="97">(H659/G659)*100</f>
        <v>100</v>
      </c>
    </row>
    <row r="660" spans="1:20" ht="15" x14ac:dyDescent="0.2">
      <c r="A660" s="1048"/>
      <c r="B660" s="2901"/>
      <c r="C660" s="2901"/>
      <c r="D660" s="2904" t="s">
        <v>1428</v>
      </c>
      <c r="E660" s="2787" t="s">
        <v>1862</v>
      </c>
      <c r="F660" s="1733"/>
      <c r="G660" s="1778">
        <v>6</v>
      </c>
      <c r="H660" s="1778">
        <v>6</v>
      </c>
      <c r="I660" s="1111">
        <f t="shared" si="97"/>
        <v>100</v>
      </c>
    </row>
    <row r="661" spans="1:20" ht="14.25" x14ac:dyDescent="0.2">
      <c r="A661" s="1048"/>
      <c r="B661" s="2581"/>
      <c r="C661" s="2898"/>
      <c r="D661" s="2905" t="s">
        <v>1131</v>
      </c>
      <c r="E661" s="439" t="s">
        <v>1995</v>
      </c>
      <c r="F661" s="672"/>
      <c r="G661" s="672">
        <v>15197</v>
      </c>
      <c r="H661" s="672">
        <v>15197</v>
      </c>
      <c r="I661" s="673">
        <f t="shared" ref="I661:I668" si="98">(H661/G661)*100</f>
        <v>100</v>
      </c>
    </row>
    <row r="662" spans="1:20" ht="15" x14ac:dyDescent="0.25">
      <c r="A662" s="1048">
        <v>1112</v>
      </c>
      <c r="B662" s="2934">
        <v>3121</v>
      </c>
      <c r="C662" s="2934">
        <v>5331</v>
      </c>
      <c r="D662" s="2935"/>
      <c r="E662" s="896" t="s">
        <v>624</v>
      </c>
      <c r="F662" s="677"/>
      <c r="G662" s="687">
        <f>G663</f>
        <v>13</v>
      </c>
      <c r="H662" s="687">
        <f>H663</f>
        <v>13</v>
      </c>
      <c r="I662" s="681">
        <f t="shared" si="98"/>
        <v>100</v>
      </c>
    </row>
    <row r="663" spans="1:20" ht="14.25" x14ac:dyDescent="0.2">
      <c r="A663" s="1048"/>
      <c r="B663" s="2934"/>
      <c r="C663" s="2934"/>
      <c r="D663" s="2935" t="s">
        <v>1432</v>
      </c>
      <c r="E663" s="2796" t="s">
        <v>1883</v>
      </c>
      <c r="F663" s="677"/>
      <c r="G663" s="677">
        <v>13</v>
      </c>
      <c r="H663" s="677">
        <v>13</v>
      </c>
      <c r="I663" s="368">
        <f t="shared" si="98"/>
        <v>100</v>
      </c>
    </row>
    <row r="664" spans="1:20" ht="15" x14ac:dyDescent="0.25">
      <c r="A664" s="1048">
        <v>1112</v>
      </c>
      <c r="B664" s="2901">
        <v>3141</v>
      </c>
      <c r="C664" s="1481">
        <v>5336</v>
      </c>
      <c r="D664" s="2903"/>
      <c r="E664" s="612" t="s">
        <v>1085</v>
      </c>
      <c r="F664" s="687"/>
      <c r="G664" s="687">
        <f>G665</f>
        <v>967</v>
      </c>
      <c r="H664" s="687">
        <f>H665</f>
        <v>967</v>
      </c>
      <c r="I664" s="681">
        <f t="shared" si="98"/>
        <v>100</v>
      </c>
    </row>
    <row r="665" spans="1:20" ht="15" thickBot="1" x14ac:dyDescent="0.25">
      <c r="A665" s="1048"/>
      <c r="B665" s="2901"/>
      <c r="C665" s="1481"/>
      <c r="D665" s="2905" t="s">
        <v>1131</v>
      </c>
      <c r="E665" s="439" t="s">
        <v>1995</v>
      </c>
      <c r="F665" s="677"/>
      <c r="G665" s="677">
        <v>967</v>
      </c>
      <c r="H665" s="677">
        <v>967</v>
      </c>
      <c r="I665" s="673">
        <f t="shared" si="98"/>
        <v>100</v>
      </c>
    </row>
    <row r="666" spans="1:20" ht="15" hidden="1" x14ac:dyDescent="0.25">
      <c r="A666" s="420">
        <v>1112</v>
      </c>
      <c r="B666" s="645">
        <v>3299</v>
      </c>
      <c r="C666" s="1044">
        <v>5331</v>
      </c>
      <c r="D666" s="514"/>
      <c r="E666" s="612" t="s">
        <v>624</v>
      </c>
      <c r="F666" s="677"/>
      <c r="G666" s="687">
        <f>G667</f>
        <v>0</v>
      </c>
      <c r="H666" s="687">
        <f>H667</f>
        <v>0</v>
      </c>
      <c r="I666" s="681" t="e">
        <f t="shared" si="98"/>
        <v>#DIV/0!</v>
      </c>
    </row>
    <row r="667" spans="1:20" ht="43.5" hidden="1" thickBot="1" x14ac:dyDescent="0.25">
      <c r="A667" s="420"/>
      <c r="B667" s="645"/>
      <c r="C667" s="1044"/>
      <c r="D667" s="643" t="s">
        <v>1154</v>
      </c>
      <c r="E667" s="1773" t="s">
        <v>1155</v>
      </c>
      <c r="F667" s="672"/>
      <c r="G667" s="1000"/>
      <c r="H667" s="1000"/>
      <c r="I667" s="996">
        <v>100</v>
      </c>
    </row>
    <row r="668" spans="1:20" ht="16.5" thickTop="1" thickBot="1" x14ac:dyDescent="0.3">
      <c r="A668" s="3180" t="s">
        <v>704</v>
      </c>
      <c r="B668" s="3181"/>
      <c r="C668" s="3181"/>
      <c r="D668" s="3181"/>
      <c r="E668" s="3181"/>
      <c r="F668" s="669">
        <f>F654</f>
        <v>0</v>
      </c>
      <c r="G668" s="669">
        <f>G654+G657+G664+G666+G662</f>
        <v>16604</v>
      </c>
      <c r="H668" s="669">
        <f>H654+H657+H664+H666+H662</f>
        <v>16604</v>
      </c>
      <c r="I668" s="670">
        <f t="shared" si="98"/>
        <v>100</v>
      </c>
      <c r="R668" s="374">
        <f>F668</f>
        <v>0</v>
      </c>
      <c r="S668" s="374">
        <f>G668</f>
        <v>16604</v>
      </c>
      <c r="T668" s="374">
        <f>H668</f>
        <v>16604</v>
      </c>
    </row>
    <row r="669" spans="1:20" ht="15.75" thickTop="1" x14ac:dyDescent="0.25">
      <c r="A669" s="361"/>
      <c r="B669" s="361"/>
      <c r="C669" s="361"/>
      <c r="D669" s="361"/>
      <c r="E669" s="361"/>
      <c r="F669" s="178"/>
      <c r="G669" s="178"/>
      <c r="H669" s="178"/>
      <c r="I669" s="207"/>
      <c r="R669" s="374"/>
      <c r="S669" s="374"/>
      <c r="T669" s="374"/>
    </row>
    <row r="670" spans="1:20" ht="15" x14ac:dyDescent="0.25">
      <c r="A670" s="361"/>
      <c r="B670" s="361"/>
      <c r="C670" s="361"/>
      <c r="D670" s="361"/>
      <c r="E670" s="361"/>
      <c r="F670" s="178"/>
      <c r="G670" s="178"/>
      <c r="H670" s="178"/>
      <c r="I670" s="207"/>
      <c r="R670" s="374"/>
      <c r="S670" s="374"/>
      <c r="T670" s="374"/>
    </row>
    <row r="671" spans="1:20" ht="13.5" thickBot="1" x14ac:dyDescent="0.25">
      <c r="A671" s="421" t="s">
        <v>702</v>
      </c>
      <c r="I671" s="1041" t="s">
        <v>122</v>
      </c>
    </row>
    <row r="672" spans="1:20" s="106" customFormat="1" thickTop="1" thickBot="1" x14ac:dyDescent="0.25">
      <c r="A672" s="582" t="s">
        <v>412</v>
      </c>
      <c r="B672" s="650" t="s">
        <v>123</v>
      </c>
      <c r="C672" s="583" t="s">
        <v>124</v>
      </c>
      <c r="D672" s="585" t="s">
        <v>474</v>
      </c>
      <c r="E672" s="585" t="s">
        <v>125</v>
      </c>
      <c r="F672" s="585" t="s">
        <v>416</v>
      </c>
      <c r="G672" s="585" t="s">
        <v>417</v>
      </c>
      <c r="H672" s="585" t="s">
        <v>589</v>
      </c>
      <c r="I672" s="663" t="s">
        <v>590</v>
      </c>
    </row>
    <row r="673" spans="1:20" s="375" customFormat="1" ht="13.5" thickTop="1" thickBot="1" x14ac:dyDescent="0.25">
      <c r="A673" s="521">
        <v>1</v>
      </c>
      <c r="B673" s="522">
        <v>2</v>
      </c>
      <c r="C673" s="522">
        <v>3</v>
      </c>
      <c r="D673" s="522">
        <v>4</v>
      </c>
      <c r="E673" s="522">
        <v>5</v>
      </c>
      <c r="F673" s="508">
        <v>6</v>
      </c>
      <c r="G673" s="508">
        <v>7</v>
      </c>
      <c r="H673" s="509">
        <v>8</v>
      </c>
      <c r="I673" s="587" t="s">
        <v>510</v>
      </c>
    </row>
    <row r="674" spans="1:20" ht="20.25" hidden="1" customHeight="1" thickTop="1" x14ac:dyDescent="0.25">
      <c r="A674" s="1042">
        <v>1113</v>
      </c>
      <c r="B674" s="651">
        <v>3121</v>
      </c>
      <c r="C674" s="651">
        <v>5331</v>
      </c>
      <c r="D674" s="682"/>
      <c r="E674" s="698" t="s">
        <v>624</v>
      </c>
      <c r="F674" s="699">
        <f>SUM(F675:F676)</f>
        <v>0</v>
      </c>
      <c r="G674" s="699">
        <f>SUM(G675:G676)</f>
        <v>0</v>
      </c>
      <c r="H674" s="699">
        <f>SUM(H675:H676)</f>
        <v>0</v>
      </c>
      <c r="I674" s="671" t="e">
        <f t="shared" ref="I674:I688" si="99">(H674/G674)*100</f>
        <v>#DIV/0!</v>
      </c>
    </row>
    <row r="675" spans="1:20" ht="14.25" hidden="1" x14ac:dyDescent="0.2">
      <c r="A675" s="420"/>
      <c r="B675" s="613"/>
      <c r="C675" s="613"/>
      <c r="D675" s="630" t="s">
        <v>1135</v>
      </c>
      <c r="E675" s="1065" t="s">
        <v>534</v>
      </c>
      <c r="F675" s="672"/>
      <c r="G675" s="672"/>
      <c r="H675" s="672"/>
      <c r="I675" s="668" t="e">
        <f t="shared" si="99"/>
        <v>#DIV/0!</v>
      </c>
    </row>
    <row r="676" spans="1:20" ht="14.25" hidden="1" x14ac:dyDescent="0.2">
      <c r="A676" s="420"/>
      <c r="B676" s="613"/>
      <c r="C676" s="613"/>
      <c r="D676" s="514" t="s">
        <v>1136</v>
      </c>
      <c r="E676" s="439" t="s">
        <v>51</v>
      </c>
      <c r="F676" s="672"/>
      <c r="G676" s="672"/>
      <c r="H676" s="672"/>
      <c r="I676" s="668" t="e">
        <f t="shared" si="99"/>
        <v>#DIV/0!</v>
      </c>
    </row>
    <row r="677" spans="1:20" ht="15.75" thickTop="1" x14ac:dyDescent="0.25">
      <c r="A677" s="1048">
        <v>1113</v>
      </c>
      <c r="B677" s="2901">
        <v>3121</v>
      </c>
      <c r="C677" s="2901">
        <v>5336</v>
      </c>
      <c r="D677" s="2905"/>
      <c r="E677" s="612" t="s">
        <v>1085</v>
      </c>
      <c r="F677" s="672"/>
      <c r="G677" s="690">
        <f>G678+G679+G680+G681+G682+G683</f>
        <v>19339</v>
      </c>
      <c r="H677" s="690">
        <f>H678+H679+H680+H681+H682+H683</f>
        <v>19339</v>
      </c>
      <c r="I677" s="692">
        <f t="shared" si="99"/>
        <v>100</v>
      </c>
    </row>
    <row r="678" spans="1:20" ht="14.25" x14ac:dyDescent="0.2">
      <c r="A678" s="1048"/>
      <c r="B678" s="2901"/>
      <c r="C678" s="2901"/>
      <c r="D678" s="2904" t="s">
        <v>1150</v>
      </c>
      <c r="E678" s="1484" t="s">
        <v>973</v>
      </c>
      <c r="F678" s="672"/>
      <c r="G678" s="672">
        <v>6</v>
      </c>
      <c r="H678" s="677">
        <v>6</v>
      </c>
      <c r="I678" s="668">
        <f t="shared" ref="I678" si="100">(H678/G678)*100</f>
        <v>100</v>
      </c>
    </row>
    <row r="679" spans="1:20" ht="15" x14ac:dyDescent="0.2">
      <c r="A679" s="1048"/>
      <c r="B679" s="2901"/>
      <c r="C679" s="2901"/>
      <c r="D679" s="2904" t="s">
        <v>1132</v>
      </c>
      <c r="E679" s="1484" t="s">
        <v>1084</v>
      </c>
      <c r="F679" s="1733"/>
      <c r="G679" s="1734">
        <v>468</v>
      </c>
      <c r="H679" s="1734">
        <v>468</v>
      </c>
      <c r="I679" s="368">
        <f t="shared" ref="I679:I680" si="101">(H679/G679)*100</f>
        <v>100</v>
      </c>
    </row>
    <row r="680" spans="1:20" ht="15" x14ac:dyDescent="0.2">
      <c r="A680" s="1048"/>
      <c r="B680" s="2901"/>
      <c r="C680" s="2901"/>
      <c r="D680" s="2904" t="s">
        <v>1428</v>
      </c>
      <c r="E680" s="2787" t="s">
        <v>1862</v>
      </c>
      <c r="F680" s="1733"/>
      <c r="G680" s="1778">
        <v>19</v>
      </c>
      <c r="H680" s="1778">
        <v>19</v>
      </c>
      <c r="I680" s="1111">
        <f t="shared" si="101"/>
        <v>100</v>
      </c>
    </row>
    <row r="681" spans="1:20" ht="14.25" x14ac:dyDescent="0.2">
      <c r="A681" s="1048"/>
      <c r="B681" s="2581"/>
      <c r="C681" s="2581"/>
      <c r="D681" s="2905" t="s">
        <v>1131</v>
      </c>
      <c r="E681" s="439" t="s">
        <v>1995</v>
      </c>
      <c r="F681" s="672"/>
      <c r="G681" s="672">
        <v>18516</v>
      </c>
      <c r="H681" s="677">
        <v>18516</v>
      </c>
      <c r="I681" s="668">
        <f t="shared" si="99"/>
        <v>100</v>
      </c>
    </row>
    <row r="682" spans="1:20" ht="14.25" hidden="1" x14ac:dyDescent="0.2">
      <c r="A682" s="1048"/>
      <c r="B682" s="2581"/>
      <c r="C682" s="2581"/>
      <c r="D682" s="2905" t="s">
        <v>1137</v>
      </c>
      <c r="E682" s="1065" t="s">
        <v>1139</v>
      </c>
      <c r="F682" s="672"/>
      <c r="G682" s="672"/>
      <c r="H682" s="677"/>
      <c r="I682" s="668" t="e">
        <f t="shared" si="99"/>
        <v>#DIV/0!</v>
      </c>
    </row>
    <row r="683" spans="1:20" ht="14.25" x14ac:dyDescent="0.2">
      <c r="A683" s="1048"/>
      <c r="B683" s="2581"/>
      <c r="C683" s="2581"/>
      <c r="D683" s="2905" t="s">
        <v>1439</v>
      </c>
      <c r="E683" s="1065" t="s">
        <v>1996</v>
      </c>
      <c r="F683" s="672"/>
      <c r="G683" s="672">
        <v>330</v>
      </c>
      <c r="H683" s="677">
        <v>330</v>
      </c>
      <c r="I683" s="668">
        <f t="shared" si="99"/>
        <v>100</v>
      </c>
    </row>
    <row r="684" spans="1:20" ht="15" x14ac:dyDescent="0.25">
      <c r="A684" s="1048">
        <v>1113</v>
      </c>
      <c r="B684" s="2581">
        <v>3141</v>
      </c>
      <c r="C684" s="2581">
        <v>5336</v>
      </c>
      <c r="D684" s="2905"/>
      <c r="E684" s="612" t="s">
        <v>1085</v>
      </c>
      <c r="F684" s="690"/>
      <c r="G684" s="690">
        <f>G685</f>
        <v>274</v>
      </c>
      <c r="H684" s="690">
        <f>H685</f>
        <v>274</v>
      </c>
      <c r="I684" s="692">
        <f t="shared" si="99"/>
        <v>100</v>
      </c>
    </row>
    <row r="685" spans="1:20" ht="14.25" x14ac:dyDescent="0.2">
      <c r="A685" s="1048"/>
      <c r="B685" s="2581"/>
      <c r="C685" s="2581"/>
      <c r="D685" s="2905" t="s">
        <v>1131</v>
      </c>
      <c r="E685" s="706" t="s">
        <v>1995</v>
      </c>
      <c r="F685" s="672"/>
      <c r="G685" s="672">
        <v>274</v>
      </c>
      <c r="H685" s="677">
        <v>274</v>
      </c>
      <c r="I685" s="668">
        <f t="shared" si="99"/>
        <v>100</v>
      </c>
    </row>
    <row r="686" spans="1:20" ht="15" x14ac:dyDescent="0.25">
      <c r="A686" s="1048">
        <v>1113</v>
      </c>
      <c r="B686" s="2581">
        <v>3293</v>
      </c>
      <c r="C686" s="2581">
        <v>5336</v>
      </c>
      <c r="D686" s="2905"/>
      <c r="E686" s="612" t="s">
        <v>1085</v>
      </c>
      <c r="F686" s="690"/>
      <c r="G686" s="690">
        <f>G687</f>
        <v>3</v>
      </c>
      <c r="H686" s="690">
        <f>H687</f>
        <v>3</v>
      </c>
      <c r="I686" s="692">
        <f t="shared" si="99"/>
        <v>100</v>
      </c>
    </row>
    <row r="687" spans="1:20" ht="15" thickBot="1" x14ac:dyDescent="0.25">
      <c r="A687" s="1048"/>
      <c r="B687" s="2581"/>
      <c r="C687" s="2581"/>
      <c r="D687" s="2905" t="s">
        <v>1143</v>
      </c>
      <c r="E687" s="706" t="s">
        <v>972</v>
      </c>
      <c r="F687" s="672"/>
      <c r="G687" s="672">
        <v>3</v>
      </c>
      <c r="H687" s="677">
        <v>3</v>
      </c>
      <c r="I687" s="668">
        <f t="shared" si="99"/>
        <v>100</v>
      </c>
    </row>
    <row r="688" spans="1:20" ht="18" customHeight="1" thickTop="1" thickBot="1" x14ac:dyDescent="0.3">
      <c r="A688" s="3183" t="s">
        <v>704</v>
      </c>
      <c r="B688" s="3184"/>
      <c r="C688" s="3184"/>
      <c r="D688" s="3184"/>
      <c r="E688" s="3185"/>
      <c r="F688" s="669">
        <f>F674</f>
        <v>0</v>
      </c>
      <c r="G688" s="669">
        <f>G674+G677+G684+G686</f>
        <v>19616</v>
      </c>
      <c r="H688" s="669">
        <f>H674+H677+H684+H686</f>
        <v>19616</v>
      </c>
      <c r="I688" s="670">
        <f t="shared" si="99"/>
        <v>100</v>
      </c>
      <c r="R688" s="374">
        <f>F688</f>
        <v>0</v>
      </c>
      <c r="S688" s="374">
        <f>G688</f>
        <v>19616</v>
      </c>
      <c r="T688" s="374">
        <f>H688</f>
        <v>19616</v>
      </c>
    </row>
    <row r="689" spans="1:20" ht="18" customHeight="1" thickTop="1" x14ac:dyDescent="0.25">
      <c r="A689" s="361"/>
      <c r="B689" s="361"/>
      <c r="C689" s="361"/>
      <c r="D689" s="361"/>
      <c r="E689" s="361"/>
      <c r="F689" s="178"/>
      <c r="G689" s="178"/>
      <c r="H689" s="178"/>
      <c r="I689" s="207"/>
      <c r="R689" s="374"/>
      <c r="S689" s="374"/>
      <c r="T689" s="374"/>
    </row>
    <row r="690" spans="1:20" ht="20.25" customHeight="1" x14ac:dyDescent="0.2"/>
    <row r="691" spans="1:20" ht="13.5" thickBot="1" x14ac:dyDescent="0.25">
      <c r="A691" s="421" t="s">
        <v>703</v>
      </c>
      <c r="I691" s="1041" t="s">
        <v>122</v>
      </c>
    </row>
    <row r="692" spans="1:20" s="106" customFormat="1" thickTop="1" thickBot="1" x14ac:dyDescent="0.25">
      <c r="A692" s="582" t="s">
        <v>412</v>
      </c>
      <c r="B692" s="650" t="s">
        <v>123</v>
      </c>
      <c r="C692" s="583" t="s">
        <v>124</v>
      </c>
      <c r="D692" s="585" t="s">
        <v>474</v>
      </c>
      <c r="E692" s="585" t="s">
        <v>125</v>
      </c>
      <c r="F692" s="585" t="s">
        <v>416</v>
      </c>
      <c r="G692" s="585" t="s">
        <v>417</v>
      </c>
      <c r="H692" s="585" t="s">
        <v>589</v>
      </c>
      <c r="I692" s="663" t="s">
        <v>590</v>
      </c>
    </row>
    <row r="693" spans="1:20" s="375" customFormat="1" ht="13.5" thickTop="1" thickBot="1" x14ac:dyDescent="0.25">
      <c r="A693" s="521">
        <v>1</v>
      </c>
      <c r="B693" s="522">
        <v>2</v>
      </c>
      <c r="C693" s="522">
        <v>3</v>
      </c>
      <c r="D693" s="522">
        <v>4</v>
      </c>
      <c r="E693" s="522">
        <v>5</v>
      </c>
      <c r="F693" s="508">
        <v>6</v>
      </c>
      <c r="G693" s="508">
        <v>7</v>
      </c>
      <c r="H693" s="509">
        <v>8</v>
      </c>
      <c r="I693" s="587" t="s">
        <v>510</v>
      </c>
    </row>
    <row r="694" spans="1:20" ht="15.75" hidden="1" thickTop="1" x14ac:dyDescent="0.25">
      <c r="A694" s="1042">
        <v>1120</v>
      </c>
      <c r="B694" s="651">
        <v>3122</v>
      </c>
      <c r="C694" s="651">
        <v>5331</v>
      </c>
      <c r="D694" s="682"/>
      <c r="E694" s="698" t="s">
        <v>624</v>
      </c>
      <c r="F694" s="699">
        <f>SUM(F695:F696)</f>
        <v>0</v>
      </c>
      <c r="G694" s="699">
        <f>SUM(G695:G696,G697)</f>
        <v>0</v>
      </c>
      <c r="H694" s="699">
        <f>SUM(H695:H696,H697)</f>
        <v>0</v>
      </c>
      <c r="I694" s="671" t="e">
        <f t="shared" ref="I694:I709" si="102">(H694/G694)*100</f>
        <v>#DIV/0!</v>
      </c>
    </row>
    <row r="695" spans="1:20" ht="14.25" hidden="1" x14ac:dyDescent="0.2">
      <c r="A695" s="420"/>
      <c r="B695" s="613"/>
      <c r="C695" s="613"/>
      <c r="D695" s="630" t="s">
        <v>1135</v>
      </c>
      <c r="E695" s="1065" t="s">
        <v>534</v>
      </c>
      <c r="F695" s="672"/>
      <c r="G695" s="672"/>
      <c r="H695" s="672"/>
      <c r="I695" s="668" t="e">
        <f t="shared" si="102"/>
        <v>#DIV/0!</v>
      </c>
    </row>
    <row r="696" spans="1:20" ht="14.25" hidden="1" x14ac:dyDescent="0.2">
      <c r="A696" s="420"/>
      <c r="B696" s="613"/>
      <c r="C696" s="1043"/>
      <c r="D696" s="514" t="s">
        <v>1136</v>
      </c>
      <c r="E696" s="439" t="s">
        <v>51</v>
      </c>
      <c r="F696" s="672"/>
      <c r="G696" s="672"/>
      <c r="H696" s="672"/>
      <c r="I696" s="668" t="e">
        <f t="shared" si="102"/>
        <v>#DIV/0!</v>
      </c>
    </row>
    <row r="697" spans="1:20" ht="14.25" hidden="1" x14ac:dyDescent="0.2">
      <c r="A697" s="420"/>
      <c r="B697" s="613"/>
      <c r="C697" s="1043"/>
      <c r="D697" s="514" t="s">
        <v>1160</v>
      </c>
      <c r="E697" s="706" t="s">
        <v>1056</v>
      </c>
      <c r="F697" s="672"/>
      <c r="G697" s="672"/>
      <c r="H697" s="672"/>
      <c r="I697" s="668" t="e">
        <f t="shared" si="102"/>
        <v>#DIV/0!</v>
      </c>
    </row>
    <row r="698" spans="1:20" ht="15.75" thickTop="1" x14ac:dyDescent="0.25">
      <c r="A698" s="1048">
        <v>1120</v>
      </c>
      <c r="B698" s="2581">
        <v>3122</v>
      </c>
      <c r="C698" s="2581">
        <v>5336</v>
      </c>
      <c r="D698" s="2905"/>
      <c r="E698" s="612" t="s">
        <v>1085</v>
      </c>
      <c r="F698" s="690"/>
      <c r="G698" s="690">
        <f>G699+G700+G701+G702</f>
        <v>16924</v>
      </c>
      <c r="H698" s="690">
        <f>H699+H700+H701+H702</f>
        <v>16924</v>
      </c>
      <c r="I698" s="692">
        <f t="shared" si="102"/>
        <v>100</v>
      </c>
    </row>
    <row r="699" spans="1:20" ht="14.25" x14ac:dyDescent="0.2">
      <c r="A699" s="1048"/>
      <c r="B699" s="2901"/>
      <c r="C699" s="2901"/>
      <c r="D699" s="2904" t="s">
        <v>1150</v>
      </c>
      <c r="E699" s="1484" t="s">
        <v>973</v>
      </c>
      <c r="F699" s="677"/>
      <c r="G699" s="677">
        <v>156</v>
      </c>
      <c r="H699" s="677">
        <v>156</v>
      </c>
      <c r="I699" s="668">
        <f t="shared" ref="I699" si="103">(H699/G699)*100</f>
        <v>100</v>
      </c>
    </row>
    <row r="700" spans="1:20" ht="15" x14ac:dyDescent="0.2">
      <c r="A700" s="1048"/>
      <c r="B700" s="2901"/>
      <c r="C700" s="2901"/>
      <c r="D700" s="2904" t="s">
        <v>1132</v>
      </c>
      <c r="E700" s="1484" t="s">
        <v>1084</v>
      </c>
      <c r="F700" s="1733"/>
      <c r="G700" s="1734">
        <v>560</v>
      </c>
      <c r="H700" s="1734">
        <v>560</v>
      </c>
      <c r="I700" s="368">
        <f t="shared" ref="I700:I701" si="104">(H700/G700)*100</f>
        <v>100</v>
      </c>
    </row>
    <row r="701" spans="1:20" ht="28.5" hidden="1" x14ac:dyDescent="0.2">
      <c r="A701" s="1048"/>
      <c r="B701" s="2901"/>
      <c r="C701" s="2901"/>
      <c r="D701" s="2904" t="s">
        <v>1133</v>
      </c>
      <c r="E701" s="1772" t="s">
        <v>1134</v>
      </c>
      <c r="F701" s="1733"/>
      <c r="G701" s="1778"/>
      <c r="H701" s="1778"/>
      <c r="I701" s="1111" t="e">
        <f t="shared" si="104"/>
        <v>#DIV/0!</v>
      </c>
    </row>
    <row r="702" spans="1:20" ht="14.25" x14ac:dyDescent="0.2">
      <c r="A702" s="1048"/>
      <c r="B702" s="2901"/>
      <c r="C702" s="1481"/>
      <c r="D702" s="2905" t="s">
        <v>1131</v>
      </c>
      <c r="E702" s="439" t="s">
        <v>1995</v>
      </c>
      <c r="F702" s="677"/>
      <c r="G702" s="677">
        <v>16208</v>
      </c>
      <c r="H702" s="677">
        <v>16208</v>
      </c>
      <c r="I702" s="673">
        <f t="shared" si="102"/>
        <v>100</v>
      </c>
    </row>
    <row r="703" spans="1:20" ht="15" x14ac:dyDescent="0.25">
      <c r="A703" s="1048">
        <v>1120</v>
      </c>
      <c r="B703" s="2581">
        <v>3122</v>
      </c>
      <c r="C703" s="2581">
        <v>5331</v>
      </c>
      <c r="D703" s="2905"/>
      <c r="E703" s="896" t="s">
        <v>624</v>
      </c>
      <c r="F703" s="672"/>
      <c r="G703" s="690">
        <f>G704</f>
        <v>124</v>
      </c>
      <c r="H703" s="690">
        <f>H704</f>
        <v>124</v>
      </c>
      <c r="I703" s="692">
        <f t="shared" si="102"/>
        <v>100</v>
      </c>
    </row>
    <row r="704" spans="1:20" ht="28.5" x14ac:dyDescent="0.2">
      <c r="A704" s="1048"/>
      <c r="B704" s="2901"/>
      <c r="C704" s="1481"/>
      <c r="D704" s="2902" t="s">
        <v>1430</v>
      </c>
      <c r="E704" s="2792" t="s">
        <v>1882</v>
      </c>
      <c r="F704" s="672"/>
      <c r="G704" s="1000">
        <v>124</v>
      </c>
      <c r="H704" s="1000">
        <v>124</v>
      </c>
      <c r="I704" s="996">
        <f t="shared" si="102"/>
        <v>100</v>
      </c>
    </row>
    <row r="705" spans="1:20" ht="15" x14ac:dyDescent="0.25">
      <c r="A705" s="1048">
        <v>1120</v>
      </c>
      <c r="B705" s="2581">
        <v>3141</v>
      </c>
      <c r="C705" s="2581">
        <v>5336</v>
      </c>
      <c r="D705" s="2905"/>
      <c r="E705" s="656" t="s">
        <v>1085</v>
      </c>
      <c r="F705" s="690"/>
      <c r="G705" s="690">
        <f>G706</f>
        <v>210</v>
      </c>
      <c r="H705" s="690">
        <f>H706</f>
        <v>210</v>
      </c>
      <c r="I705" s="692">
        <f t="shared" si="102"/>
        <v>100</v>
      </c>
    </row>
    <row r="706" spans="1:20" ht="14.25" x14ac:dyDescent="0.2">
      <c r="A706" s="1048"/>
      <c r="B706" s="2901"/>
      <c r="C706" s="1481"/>
      <c r="D706" s="2905" t="s">
        <v>1131</v>
      </c>
      <c r="E706" s="439" t="s">
        <v>1995</v>
      </c>
      <c r="F706" s="677"/>
      <c r="G706" s="677">
        <v>210</v>
      </c>
      <c r="H706" s="677">
        <v>210</v>
      </c>
      <c r="I706" s="673">
        <f t="shared" si="102"/>
        <v>100</v>
      </c>
    </row>
    <row r="707" spans="1:20" ht="15" x14ac:dyDescent="0.25">
      <c r="A707" s="1048">
        <v>1120</v>
      </c>
      <c r="B707" s="2581">
        <v>3150</v>
      </c>
      <c r="C707" s="2581">
        <v>5336</v>
      </c>
      <c r="D707" s="2905"/>
      <c r="E707" s="612" t="s">
        <v>1085</v>
      </c>
      <c r="F707" s="690"/>
      <c r="G707" s="690">
        <f>G708</f>
        <v>4926</v>
      </c>
      <c r="H707" s="690">
        <f>H708</f>
        <v>4926</v>
      </c>
      <c r="I707" s="692">
        <f t="shared" si="102"/>
        <v>100</v>
      </c>
    </row>
    <row r="708" spans="1:20" ht="15" thickBot="1" x14ac:dyDescent="0.25">
      <c r="A708" s="1048"/>
      <c r="B708" s="2901"/>
      <c r="C708" s="1481"/>
      <c r="D708" s="2905" t="s">
        <v>1131</v>
      </c>
      <c r="E708" s="439" t="s">
        <v>1995</v>
      </c>
      <c r="F708" s="677"/>
      <c r="G708" s="677">
        <v>4926</v>
      </c>
      <c r="H708" s="677">
        <v>4926</v>
      </c>
      <c r="I708" s="673">
        <f t="shared" si="102"/>
        <v>100</v>
      </c>
    </row>
    <row r="709" spans="1:20" ht="16.5" thickTop="1" thickBot="1" x14ac:dyDescent="0.3">
      <c r="A709" s="3180" t="s">
        <v>704</v>
      </c>
      <c r="B709" s="3181"/>
      <c r="C709" s="3181"/>
      <c r="D709" s="3181"/>
      <c r="E709" s="3181"/>
      <c r="F709" s="669">
        <f>F694</f>
        <v>0</v>
      </c>
      <c r="G709" s="669">
        <f>G694+G698+G705+G707+G703</f>
        <v>22184</v>
      </c>
      <c r="H709" s="669">
        <f>H694+H698+H705+H707+H703</f>
        <v>22184</v>
      </c>
      <c r="I709" s="670">
        <f t="shared" si="102"/>
        <v>100</v>
      </c>
      <c r="R709" s="374">
        <f>F709</f>
        <v>0</v>
      </c>
      <c r="S709" s="374">
        <f>G709</f>
        <v>22184</v>
      </c>
      <c r="T709" s="374">
        <f>H709</f>
        <v>22184</v>
      </c>
    </row>
    <row r="710" spans="1:20" ht="13.5" thickTop="1" x14ac:dyDescent="0.2"/>
    <row r="712" spans="1:20" ht="13.5" thickBot="1" x14ac:dyDescent="0.25">
      <c r="A712" s="421" t="s">
        <v>238</v>
      </c>
      <c r="I712" s="1041" t="s">
        <v>122</v>
      </c>
    </row>
    <row r="713" spans="1:20" s="106" customFormat="1" thickTop="1" thickBot="1" x14ac:dyDescent="0.25">
      <c r="A713" s="582" t="s">
        <v>412</v>
      </c>
      <c r="B713" s="650" t="s">
        <v>123</v>
      </c>
      <c r="C713" s="583" t="s">
        <v>124</v>
      </c>
      <c r="D713" s="585" t="s">
        <v>474</v>
      </c>
      <c r="E713" s="585" t="s">
        <v>125</v>
      </c>
      <c r="F713" s="585" t="s">
        <v>416</v>
      </c>
      <c r="G713" s="585" t="s">
        <v>417</v>
      </c>
      <c r="H713" s="585" t="s">
        <v>589</v>
      </c>
      <c r="I713" s="663" t="s">
        <v>590</v>
      </c>
    </row>
    <row r="714" spans="1:20" s="375" customFormat="1" ht="13.5" thickTop="1" thickBot="1" x14ac:dyDescent="0.25">
      <c r="A714" s="521">
        <v>1</v>
      </c>
      <c r="B714" s="522">
        <v>2</v>
      </c>
      <c r="C714" s="522">
        <v>3</v>
      </c>
      <c r="D714" s="522">
        <v>4</v>
      </c>
      <c r="E714" s="522">
        <v>5</v>
      </c>
      <c r="F714" s="508">
        <v>6</v>
      </c>
      <c r="G714" s="508">
        <v>7</v>
      </c>
      <c r="H714" s="509">
        <v>8</v>
      </c>
      <c r="I714" s="587" t="s">
        <v>510</v>
      </c>
    </row>
    <row r="715" spans="1:20" ht="15.75" hidden="1" thickTop="1" x14ac:dyDescent="0.25">
      <c r="A715" s="1042">
        <v>1121</v>
      </c>
      <c r="B715" s="651">
        <v>3122</v>
      </c>
      <c r="C715" s="651">
        <v>5331</v>
      </c>
      <c r="D715" s="682"/>
      <c r="E715" s="698" t="s">
        <v>624</v>
      </c>
      <c r="F715" s="699">
        <f>F716+F717+F718</f>
        <v>0</v>
      </c>
      <c r="G715" s="699">
        <f t="shared" ref="G715:H715" si="105">G716+G717+G718</f>
        <v>0</v>
      </c>
      <c r="H715" s="699">
        <f t="shared" si="105"/>
        <v>0</v>
      </c>
      <c r="I715" s="671" t="e">
        <f t="shared" ref="I715:I727" si="106">(H715/G715)*100</f>
        <v>#DIV/0!</v>
      </c>
    </row>
    <row r="716" spans="1:20" ht="14.25" hidden="1" x14ac:dyDescent="0.2">
      <c r="A716" s="420"/>
      <c r="B716" s="613"/>
      <c r="C716" s="613"/>
      <c r="D716" s="630" t="s">
        <v>1135</v>
      </c>
      <c r="E716" s="1065" t="s">
        <v>534</v>
      </c>
      <c r="F716" s="672"/>
      <c r="G716" s="672"/>
      <c r="H716" s="672"/>
      <c r="I716" s="668" t="e">
        <f t="shared" si="106"/>
        <v>#DIV/0!</v>
      </c>
    </row>
    <row r="717" spans="1:20" ht="14.25" hidden="1" x14ac:dyDescent="0.2">
      <c r="A717" s="420"/>
      <c r="B717" s="613"/>
      <c r="C717" s="613"/>
      <c r="D717" s="514" t="s">
        <v>1136</v>
      </c>
      <c r="E717" s="439" t="s">
        <v>51</v>
      </c>
      <c r="F717" s="672"/>
      <c r="G717" s="672"/>
      <c r="H717" s="672"/>
      <c r="I717" s="668" t="e">
        <f t="shared" si="106"/>
        <v>#DIV/0!</v>
      </c>
    </row>
    <row r="718" spans="1:20" ht="14.25" hidden="1" x14ac:dyDescent="0.2">
      <c r="A718" s="420"/>
      <c r="B718" s="613"/>
      <c r="C718" s="613"/>
      <c r="D718" s="514" t="s">
        <v>1160</v>
      </c>
      <c r="E718" s="706" t="s">
        <v>1056</v>
      </c>
      <c r="F718" s="1006"/>
      <c r="G718" s="435"/>
      <c r="H718" s="312"/>
      <c r="I718" s="864" t="e">
        <f t="shared" si="106"/>
        <v>#DIV/0!</v>
      </c>
    </row>
    <row r="719" spans="1:20" ht="15.75" thickTop="1" x14ac:dyDescent="0.25">
      <c r="A719" s="1048">
        <v>1121</v>
      </c>
      <c r="B719" s="2581">
        <v>3122</v>
      </c>
      <c r="C719" s="2581">
        <v>5336</v>
      </c>
      <c r="D719" s="2905"/>
      <c r="E719" s="612" t="s">
        <v>1085</v>
      </c>
      <c r="F719" s="690"/>
      <c r="G719" s="690">
        <f>G720+G721+G722+G723</f>
        <v>18674</v>
      </c>
      <c r="H719" s="690">
        <f>H720+H721+H722+H723</f>
        <v>18674</v>
      </c>
      <c r="I719" s="692">
        <f t="shared" si="106"/>
        <v>100</v>
      </c>
    </row>
    <row r="720" spans="1:20" ht="14.25" x14ac:dyDescent="0.2">
      <c r="A720" s="1048"/>
      <c r="B720" s="2581"/>
      <c r="C720" s="2581"/>
      <c r="D720" s="2904" t="s">
        <v>1150</v>
      </c>
      <c r="E720" s="1484" t="s">
        <v>973</v>
      </c>
      <c r="F720" s="672"/>
      <c r="G720" s="672">
        <v>19</v>
      </c>
      <c r="H720" s="672">
        <v>19</v>
      </c>
      <c r="I720" s="668">
        <f t="shared" ref="I720" si="107">(H720/G720)*100</f>
        <v>100</v>
      </c>
    </row>
    <row r="721" spans="1:20" ht="15" x14ac:dyDescent="0.2">
      <c r="A721" s="1048"/>
      <c r="B721" s="2581"/>
      <c r="C721" s="2581"/>
      <c r="D721" s="2904" t="s">
        <v>1132</v>
      </c>
      <c r="E721" s="1484" t="s">
        <v>1084</v>
      </c>
      <c r="F721" s="1733"/>
      <c r="G721" s="1734">
        <v>478</v>
      </c>
      <c r="H721" s="1734">
        <v>478</v>
      </c>
      <c r="I721" s="368">
        <f t="shared" ref="I721:I722" si="108">(H721/G721)*100</f>
        <v>100</v>
      </c>
    </row>
    <row r="722" spans="1:20" ht="28.5" hidden="1" x14ac:dyDescent="0.2">
      <c r="A722" s="1048"/>
      <c r="B722" s="2581"/>
      <c r="C722" s="2581"/>
      <c r="D722" s="2904" t="s">
        <v>1133</v>
      </c>
      <c r="E722" s="1772" t="s">
        <v>1134</v>
      </c>
      <c r="F722" s="1733"/>
      <c r="G722" s="1778"/>
      <c r="H722" s="1778"/>
      <c r="I722" s="1111" t="e">
        <f t="shared" si="108"/>
        <v>#DIV/0!</v>
      </c>
    </row>
    <row r="723" spans="1:20" ht="14.25" x14ac:dyDescent="0.2">
      <c r="A723" s="1048"/>
      <c r="B723" s="2581"/>
      <c r="C723" s="2581"/>
      <c r="D723" s="2905" t="s">
        <v>1131</v>
      </c>
      <c r="E723" s="439" t="s">
        <v>1995</v>
      </c>
      <c r="F723" s="672"/>
      <c r="G723" s="672">
        <v>18177</v>
      </c>
      <c r="H723" s="672">
        <v>18177</v>
      </c>
      <c r="I723" s="668">
        <f t="shared" si="106"/>
        <v>100</v>
      </c>
    </row>
    <row r="724" spans="1:20" ht="15" x14ac:dyDescent="0.25">
      <c r="A724" s="1048">
        <v>1121</v>
      </c>
      <c r="B724" s="2581">
        <v>3122</v>
      </c>
      <c r="C724" s="2581">
        <v>5331</v>
      </c>
      <c r="D724" s="2905"/>
      <c r="E724" s="896" t="s">
        <v>624</v>
      </c>
      <c r="F724" s="672"/>
      <c r="G724" s="690">
        <f>G725+G726</f>
        <v>88</v>
      </c>
      <c r="H724" s="690">
        <f>H725+H726</f>
        <v>86</v>
      </c>
      <c r="I724" s="692">
        <f t="shared" si="106"/>
        <v>97.727272727272734</v>
      </c>
    </row>
    <row r="725" spans="1:20" ht="28.5" x14ac:dyDescent="0.2">
      <c r="A725" s="1048"/>
      <c r="B725" s="2901"/>
      <c r="C725" s="1481"/>
      <c r="D725" s="2902" t="s">
        <v>1430</v>
      </c>
      <c r="E725" s="2792" t="s">
        <v>1882</v>
      </c>
      <c r="F725" s="672"/>
      <c r="G725" s="1000">
        <v>73</v>
      </c>
      <c r="H725" s="1000">
        <v>73</v>
      </c>
      <c r="I725" s="996">
        <f t="shared" si="106"/>
        <v>100</v>
      </c>
    </row>
    <row r="726" spans="1:20" ht="15" thickBot="1" x14ac:dyDescent="0.25">
      <c r="A726" s="1048"/>
      <c r="B726" s="2901"/>
      <c r="C726" s="1481"/>
      <c r="D726" s="2935" t="s">
        <v>1432</v>
      </c>
      <c r="E726" s="2796" t="s">
        <v>1883</v>
      </c>
      <c r="F726" s="672"/>
      <c r="G726" s="672">
        <v>15</v>
      </c>
      <c r="H726" s="672">
        <v>13</v>
      </c>
      <c r="I726" s="668">
        <f t="shared" si="106"/>
        <v>86.666666666666671</v>
      </c>
    </row>
    <row r="727" spans="1:20" ht="16.5" thickTop="1" thickBot="1" x14ac:dyDescent="0.3">
      <c r="A727" s="3180" t="s">
        <v>704</v>
      </c>
      <c r="B727" s="3181"/>
      <c r="C727" s="3181"/>
      <c r="D727" s="3181"/>
      <c r="E727" s="3181"/>
      <c r="F727" s="669">
        <f>SUM(F715)</f>
        <v>0</v>
      </c>
      <c r="G727" s="669">
        <f>G715+G719+G724</f>
        <v>18762</v>
      </c>
      <c r="H727" s="669">
        <f>H715+H719+H724</f>
        <v>18760</v>
      </c>
      <c r="I727" s="670">
        <f t="shared" si="106"/>
        <v>99.989340155633727</v>
      </c>
      <c r="R727" s="374">
        <f>F727</f>
        <v>0</v>
      </c>
      <c r="S727" s="374">
        <f>G727</f>
        <v>18762</v>
      </c>
      <c r="T727" s="374">
        <f>H727</f>
        <v>18760</v>
      </c>
    </row>
    <row r="728" spans="1:20" ht="13.5" thickTop="1" x14ac:dyDescent="0.2"/>
    <row r="730" spans="1:20" ht="13.5" thickBot="1" x14ac:dyDescent="0.25">
      <c r="A730" s="421" t="s">
        <v>1091</v>
      </c>
      <c r="I730" s="1041" t="s">
        <v>122</v>
      </c>
    </row>
    <row r="731" spans="1:20" s="106" customFormat="1" thickTop="1" thickBot="1" x14ac:dyDescent="0.25">
      <c r="A731" s="582" t="s">
        <v>412</v>
      </c>
      <c r="B731" s="650" t="s">
        <v>123</v>
      </c>
      <c r="C731" s="583" t="s">
        <v>124</v>
      </c>
      <c r="D731" s="585" t="s">
        <v>474</v>
      </c>
      <c r="E731" s="585" t="s">
        <v>125</v>
      </c>
      <c r="F731" s="585" t="s">
        <v>416</v>
      </c>
      <c r="G731" s="585" t="s">
        <v>417</v>
      </c>
      <c r="H731" s="585" t="s">
        <v>589</v>
      </c>
      <c r="I731" s="663" t="s">
        <v>590</v>
      </c>
    </row>
    <row r="732" spans="1:20" s="375" customFormat="1" ht="14.25" customHeight="1" thickTop="1" thickBot="1" x14ac:dyDescent="0.25">
      <c r="A732" s="521">
        <v>1</v>
      </c>
      <c r="B732" s="522">
        <v>2</v>
      </c>
      <c r="C732" s="522">
        <v>3</v>
      </c>
      <c r="D732" s="522">
        <v>4</v>
      </c>
      <c r="E732" s="522">
        <v>5</v>
      </c>
      <c r="F732" s="508">
        <v>6</v>
      </c>
      <c r="G732" s="508">
        <v>7</v>
      </c>
      <c r="H732" s="509">
        <v>8</v>
      </c>
      <c r="I732" s="587" t="s">
        <v>510</v>
      </c>
    </row>
    <row r="733" spans="1:20" ht="15.75" thickTop="1" x14ac:dyDescent="0.25">
      <c r="A733" s="1048">
        <v>1122</v>
      </c>
      <c r="B733" s="2581">
        <v>3122</v>
      </c>
      <c r="C733" s="2581">
        <v>5336</v>
      </c>
      <c r="D733" s="2905"/>
      <c r="E733" s="612" t="s">
        <v>1085</v>
      </c>
      <c r="F733" s="690"/>
      <c r="G733" s="690">
        <f>G734</f>
        <v>9542</v>
      </c>
      <c r="H733" s="690">
        <f>H734</f>
        <v>9542</v>
      </c>
      <c r="I733" s="692">
        <f t="shared" ref="I733:I751" si="109">(H733/G733)*100</f>
        <v>100</v>
      </c>
    </row>
    <row r="734" spans="1:20" ht="14.25" x14ac:dyDescent="0.2">
      <c r="A734" s="1048"/>
      <c r="B734" s="2581"/>
      <c r="C734" s="2581"/>
      <c r="D734" s="2905" t="s">
        <v>1131</v>
      </c>
      <c r="E734" s="439" t="s">
        <v>1995</v>
      </c>
      <c r="F734" s="672"/>
      <c r="G734" s="672">
        <v>9542</v>
      </c>
      <c r="H734" s="672">
        <v>9542</v>
      </c>
      <c r="I734" s="668">
        <f t="shared" si="109"/>
        <v>100</v>
      </c>
    </row>
    <row r="735" spans="1:20" ht="15" x14ac:dyDescent="0.25">
      <c r="A735" s="1048">
        <v>1122</v>
      </c>
      <c r="B735" s="2901">
        <v>3123</v>
      </c>
      <c r="C735" s="2901">
        <v>5336</v>
      </c>
      <c r="D735" s="2939"/>
      <c r="E735" s="612" t="s">
        <v>1085</v>
      </c>
      <c r="F735" s="677"/>
      <c r="G735" s="687">
        <f>G736</f>
        <v>12801</v>
      </c>
      <c r="H735" s="687">
        <f>H736</f>
        <v>12801</v>
      </c>
      <c r="I735" s="692">
        <f t="shared" si="109"/>
        <v>100</v>
      </c>
    </row>
    <row r="736" spans="1:20" ht="14.25" x14ac:dyDescent="0.2">
      <c r="A736" s="1048"/>
      <c r="B736" s="2901"/>
      <c r="C736" s="2901"/>
      <c r="D736" s="2905" t="s">
        <v>1131</v>
      </c>
      <c r="E736" s="439" t="s">
        <v>1995</v>
      </c>
      <c r="F736" s="677"/>
      <c r="G736" s="677">
        <v>12801</v>
      </c>
      <c r="H736" s="677">
        <v>12801</v>
      </c>
      <c r="I736" s="673">
        <f t="shared" ref="I736" si="110">(H736/G736)*100</f>
        <v>100</v>
      </c>
    </row>
    <row r="737" spans="1:20" ht="15" hidden="1" x14ac:dyDescent="0.25">
      <c r="A737" s="1048">
        <v>1122</v>
      </c>
      <c r="B737" s="2901">
        <v>3127</v>
      </c>
      <c r="C737" s="2901">
        <v>5331</v>
      </c>
      <c r="D737" s="2903"/>
      <c r="E737" s="612" t="s">
        <v>624</v>
      </c>
      <c r="F737" s="687">
        <f>F738+F739+F740</f>
        <v>0</v>
      </c>
      <c r="G737" s="687">
        <f>G738+G739+G740</f>
        <v>0</v>
      </c>
      <c r="H737" s="687">
        <f>H738+H739+H740</f>
        <v>0</v>
      </c>
      <c r="I737" s="681" t="e">
        <f t="shared" si="109"/>
        <v>#DIV/0!</v>
      </c>
    </row>
    <row r="738" spans="1:20" ht="14.25" hidden="1" x14ac:dyDescent="0.2">
      <c r="A738" s="1048"/>
      <c r="B738" s="2901"/>
      <c r="C738" s="2901"/>
      <c r="D738" s="2921" t="s">
        <v>1135</v>
      </c>
      <c r="E738" s="1065" t="s">
        <v>534</v>
      </c>
      <c r="F738" s="680"/>
      <c r="G738" s="680"/>
      <c r="H738" s="680"/>
      <c r="I738" s="368" t="e">
        <f t="shared" si="109"/>
        <v>#DIV/0!</v>
      </c>
    </row>
    <row r="739" spans="1:20" ht="14.25" hidden="1" x14ac:dyDescent="0.2">
      <c r="A739" s="1048"/>
      <c r="B739" s="2901"/>
      <c r="C739" s="2901"/>
      <c r="D739" s="2905" t="s">
        <v>1136</v>
      </c>
      <c r="E739" s="439" t="s">
        <v>51</v>
      </c>
      <c r="F739" s="680"/>
      <c r="G739" s="680"/>
      <c r="H739" s="680"/>
      <c r="I739" s="368" t="e">
        <f t="shared" si="109"/>
        <v>#DIV/0!</v>
      </c>
    </row>
    <row r="740" spans="1:20" ht="14.25" hidden="1" x14ac:dyDescent="0.2">
      <c r="A740" s="1048"/>
      <c r="B740" s="2901"/>
      <c r="C740" s="2901"/>
      <c r="D740" s="2905" t="s">
        <v>1160</v>
      </c>
      <c r="E740" s="706" t="s">
        <v>1056</v>
      </c>
      <c r="F740" s="680"/>
      <c r="G740" s="680"/>
      <c r="H740" s="680"/>
      <c r="I740" s="368" t="e">
        <f t="shared" si="109"/>
        <v>#DIV/0!</v>
      </c>
    </row>
    <row r="741" spans="1:20" ht="15" x14ac:dyDescent="0.25">
      <c r="A741" s="1048">
        <v>1122</v>
      </c>
      <c r="B741" s="2901">
        <v>3127</v>
      </c>
      <c r="C741" s="2901">
        <v>5336</v>
      </c>
      <c r="D741" s="2911"/>
      <c r="E741" s="612" t="s">
        <v>1085</v>
      </c>
      <c r="F741" s="678"/>
      <c r="G741" s="678">
        <f>G742+G743+G744+G745</f>
        <v>1301</v>
      </c>
      <c r="H741" s="678">
        <f>H742+H743+H744+H745</f>
        <v>1301</v>
      </c>
      <c r="I741" s="679">
        <f t="shared" si="109"/>
        <v>100</v>
      </c>
    </row>
    <row r="742" spans="1:20" ht="14.25" x14ac:dyDescent="0.2">
      <c r="A742" s="1048"/>
      <c r="B742" s="2901"/>
      <c r="C742" s="2901"/>
      <c r="D742" s="2904" t="s">
        <v>1150</v>
      </c>
      <c r="E742" s="1484" t="s">
        <v>973</v>
      </c>
      <c r="F742" s="677"/>
      <c r="G742" s="677">
        <v>10</v>
      </c>
      <c r="H742" s="677">
        <v>10</v>
      </c>
      <c r="I742" s="673">
        <f t="shared" si="109"/>
        <v>100</v>
      </c>
    </row>
    <row r="743" spans="1:20" ht="14.25" x14ac:dyDescent="0.2">
      <c r="A743" s="1048"/>
      <c r="B743" s="2901"/>
      <c r="C743" s="2901"/>
      <c r="D743" s="2905" t="s">
        <v>1142</v>
      </c>
      <c r="E743" s="439" t="s">
        <v>1033</v>
      </c>
      <c r="F743" s="677"/>
      <c r="G743" s="677">
        <v>662</v>
      </c>
      <c r="H743" s="677">
        <v>662</v>
      </c>
      <c r="I743" s="673">
        <f t="shared" si="109"/>
        <v>100</v>
      </c>
    </row>
    <row r="744" spans="1:20" ht="14.25" x14ac:dyDescent="0.2">
      <c r="A744" s="1048"/>
      <c r="B744" s="2901"/>
      <c r="C744" s="2901"/>
      <c r="D744" s="2904" t="s">
        <v>1132</v>
      </c>
      <c r="E744" s="1484" t="s">
        <v>1084</v>
      </c>
      <c r="F744" s="677"/>
      <c r="G744" s="677">
        <v>629</v>
      </c>
      <c r="H744" s="677">
        <v>629</v>
      </c>
      <c r="I744" s="673">
        <f t="shared" si="109"/>
        <v>100</v>
      </c>
    </row>
    <row r="745" spans="1:20" ht="28.5" hidden="1" x14ac:dyDescent="0.2">
      <c r="A745" s="1048"/>
      <c r="B745" s="2901"/>
      <c r="C745" s="2901"/>
      <c r="D745" s="2904" t="s">
        <v>1133</v>
      </c>
      <c r="E745" s="1772" t="s">
        <v>1134</v>
      </c>
      <c r="F745" s="677"/>
      <c r="G745" s="995"/>
      <c r="H745" s="995"/>
      <c r="I745" s="999" t="e">
        <f t="shared" si="109"/>
        <v>#DIV/0!</v>
      </c>
    </row>
    <row r="746" spans="1:20" ht="15" x14ac:dyDescent="0.25">
      <c r="A746" s="2933">
        <v>1122</v>
      </c>
      <c r="B746" s="2934">
        <v>3127</v>
      </c>
      <c r="C746" s="2934">
        <v>5331</v>
      </c>
      <c r="D746" s="2935"/>
      <c r="E746" s="896" t="s">
        <v>624</v>
      </c>
      <c r="F746" s="677"/>
      <c r="G746" s="997">
        <f>G747</f>
        <v>154</v>
      </c>
      <c r="H746" s="997">
        <f>H747</f>
        <v>154</v>
      </c>
      <c r="I746" s="998">
        <f t="shared" si="109"/>
        <v>100</v>
      </c>
    </row>
    <row r="747" spans="1:20" ht="28.5" x14ac:dyDescent="0.2">
      <c r="A747" s="2933"/>
      <c r="B747" s="2934"/>
      <c r="C747" s="2940"/>
      <c r="D747" s="2935" t="s">
        <v>1430</v>
      </c>
      <c r="E747" s="2792" t="s">
        <v>1882</v>
      </c>
      <c r="F747" s="677"/>
      <c r="G747" s="995">
        <v>154</v>
      </c>
      <c r="H747" s="995">
        <v>154</v>
      </c>
      <c r="I747" s="999">
        <f t="shared" si="109"/>
        <v>100</v>
      </c>
    </row>
    <row r="748" spans="1:20" ht="15" x14ac:dyDescent="0.25">
      <c r="A748" s="1048">
        <v>1122</v>
      </c>
      <c r="B748" s="2901">
        <v>3141</v>
      </c>
      <c r="C748" s="2901">
        <v>5336</v>
      </c>
      <c r="D748" s="2903"/>
      <c r="E748" s="612" t="s">
        <v>1085</v>
      </c>
      <c r="F748" s="687"/>
      <c r="G748" s="687">
        <f>G749</f>
        <v>1903</v>
      </c>
      <c r="H748" s="687">
        <f>H749</f>
        <v>1903</v>
      </c>
      <c r="I748" s="681">
        <f t="shared" si="109"/>
        <v>100</v>
      </c>
    </row>
    <row r="749" spans="1:20" ht="14.25" x14ac:dyDescent="0.2">
      <c r="A749" s="1048"/>
      <c r="B749" s="2901"/>
      <c r="C749" s="2901"/>
      <c r="D749" s="2905" t="s">
        <v>1131</v>
      </c>
      <c r="E749" s="439" t="s">
        <v>1995</v>
      </c>
      <c r="F749" s="677"/>
      <c r="G749" s="677">
        <v>1903</v>
      </c>
      <c r="H749" s="677">
        <v>1903</v>
      </c>
      <c r="I749" s="673">
        <f t="shared" si="109"/>
        <v>100</v>
      </c>
    </row>
    <row r="750" spans="1:20" ht="15" x14ac:dyDescent="0.25">
      <c r="A750" s="1048">
        <v>1122</v>
      </c>
      <c r="B750" s="2901">
        <v>3147</v>
      </c>
      <c r="C750" s="2901">
        <v>5336</v>
      </c>
      <c r="D750" s="2905"/>
      <c r="E750" s="612" t="s">
        <v>1085</v>
      </c>
      <c r="F750" s="677"/>
      <c r="G750" s="687">
        <f>G751</f>
        <v>1627</v>
      </c>
      <c r="H750" s="687">
        <f>H751</f>
        <v>1627</v>
      </c>
      <c r="I750" s="681">
        <f t="shared" si="109"/>
        <v>100</v>
      </c>
    </row>
    <row r="751" spans="1:20" ht="18" customHeight="1" thickBot="1" x14ac:dyDescent="0.25">
      <c r="A751" s="1048"/>
      <c r="B751" s="2901"/>
      <c r="C751" s="1481"/>
      <c r="D751" s="2905" t="s">
        <v>1131</v>
      </c>
      <c r="E751" s="439" t="s">
        <v>1995</v>
      </c>
      <c r="F751" s="677"/>
      <c r="G751" s="677">
        <v>1627</v>
      </c>
      <c r="H751" s="677">
        <v>1627</v>
      </c>
      <c r="I751" s="673">
        <f t="shared" si="109"/>
        <v>100</v>
      </c>
    </row>
    <row r="752" spans="1:20" ht="16.5" thickTop="1" thickBot="1" x14ac:dyDescent="0.3">
      <c r="A752" s="3180" t="s">
        <v>704</v>
      </c>
      <c r="B752" s="3181"/>
      <c r="C752" s="3181"/>
      <c r="D752" s="3181"/>
      <c r="E752" s="3181"/>
      <c r="F752" s="669">
        <f>F737</f>
        <v>0</v>
      </c>
      <c r="G752" s="669">
        <f>G733+G735+G737+G741+G748+G750+G746</f>
        <v>27328</v>
      </c>
      <c r="H752" s="669">
        <f>H733+H735+H737+H741+H748+H750+H746</f>
        <v>27328</v>
      </c>
      <c r="I752" s="670">
        <f>(H752/G752)*100</f>
        <v>100</v>
      </c>
      <c r="R752" s="374">
        <f>F752</f>
        <v>0</v>
      </c>
      <c r="S752" s="374">
        <f>G752</f>
        <v>27328</v>
      </c>
      <c r="T752" s="374">
        <f>H752</f>
        <v>27328</v>
      </c>
    </row>
    <row r="753" spans="1:9" ht="15" customHeight="1" thickTop="1" x14ac:dyDescent="0.2"/>
    <row r="754" spans="1:9" ht="15" customHeight="1" x14ac:dyDescent="0.2"/>
    <row r="755" spans="1:9" ht="13.5" thickBot="1" x14ac:dyDescent="0.25">
      <c r="A755" s="1559" t="s">
        <v>239</v>
      </c>
      <c r="B755" s="2382"/>
      <c r="C755" s="1523"/>
      <c r="D755" s="1624"/>
      <c r="E755" s="1523"/>
      <c r="F755" s="1528"/>
      <c r="G755" s="1528"/>
      <c r="H755" s="1528"/>
      <c r="I755" s="2383" t="s">
        <v>122</v>
      </c>
    </row>
    <row r="756" spans="1:9" s="106" customFormat="1" ht="20.25" customHeight="1" thickTop="1" thickBot="1" x14ac:dyDescent="0.25">
      <c r="A756" s="2384" t="s">
        <v>412</v>
      </c>
      <c r="B756" s="2385" t="s">
        <v>123</v>
      </c>
      <c r="C756" s="2386" t="s">
        <v>124</v>
      </c>
      <c r="D756" s="2387" t="s">
        <v>474</v>
      </c>
      <c r="E756" s="2387" t="s">
        <v>125</v>
      </c>
      <c r="F756" s="2387" t="s">
        <v>416</v>
      </c>
      <c r="G756" s="2387" t="s">
        <v>417</v>
      </c>
      <c r="H756" s="2387" t="s">
        <v>589</v>
      </c>
      <c r="I756" s="2388" t="s">
        <v>590</v>
      </c>
    </row>
    <row r="757" spans="1:9" s="375" customFormat="1" ht="13.5" thickTop="1" thickBot="1" x14ac:dyDescent="0.25">
      <c r="A757" s="1576">
        <v>1</v>
      </c>
      <c r="B757" s="2390">
        <v>2</v>
      </c>
      <c r="C757" s="2390">
        <v>3</v>
      </c>
      <c r="D757" s="2390">
        <v>4</v>
      </c>
      <c r="E757" s="2390">
        <v>5</v>
      </c>
      <c r="F757" s="2391">
        <v>6</v>
      </c>
      <c r="G757" s="2391">
        <v>7</v>
      </c>
      <c r="H757" s="2392">
        <v>8</v>
      </c>
      <c r="I757" s="2393" t="s">
        <v>510</v>
      </c>
    </row>
    <row r="758" spans="1:9" ht="15.75" thickTop="1" x14ac:dyDescent="0.25">
      <c r="A758" s="2923">
        <v>1123</v>
      </c>
      <c r="B758" s="2924">
        <v>3122</v>
      </c>
      <c r="C758" s="2924">
        <v>5336</v>
      </c>
      <c r="D758" s="2925"/>
      <c r="E758" s="2396" t="s">
        <v>1085</v>
      </c>
      <c r="F758" s="2412"/>
      <c r="G758" s="2409">
        <f>G759</f>
        <v>9395</v>
      </c>
      <c r="H758" s="2409">
        <f>H759</f>
        <v>9395</v>
      </c>
      <c r="I758" s="2410">
        <f t="shared" ref="I758:I775" si="111">(H758/G758)*100</f>
        <v>100</v>
      </c>
    </row>
    <row r="759" spans="1:9" ht="14.25" x14ac:dyDescent="0.2">
      <c r="A759" s="2923"/>
      <c r="B759" s="2926"/>
      <c r="C759" s="2926"/>
      <c r="D759" s="2925" t="s">
        <v>1131</v>
      </c>
      <c r="E759" s="2400" t="s">
        <v>1995</v>
      </c>
      <c r="F759" s="2402"/>
      <c r="G759" s="2402">
        <v>9395</v>
      </c>
      <c r="H759" s="2402">
        <v>9395</v>
      </c>
      <c r="I759" s="2403">
        <f t="shared" si="111"/>
        <v>100</v>
      </c>
    </row>
    <row r="760" spans="1:9" ht="15" x14ac:dyDescent="0.25">
      <c r="A760" s="2923">
        <v>1123</v>
      </c>
      <c r="B760" s="2924">
        <v>3123</v>
      </c>
      <c r="C760" s="2924">
        <v>5336</v>
      </c>
      <c r="D760" s="2925"/>
      <c r="E760" s="2396" t="s">
        <v>1085</v>
      </c>
      <c r="F760" s="2412"/>
      <c r="G760" s="2409">
        <f>G761</f>
        <v>8980</v>
      </c>
      <c r="H760" s="2409">
        <f>H761</f>
        <v>8980</v>
      </c>
      <c r="I760" s="2410">
        <f>(H760/G760)*100</f>
        <v>100</v>
      </c>
    </row>
    <row r="761" spans="1:9" ht="14.25" x14ac:dyDescent="0.2">
      <c r="A761" s="2923"/>
      <c r="B761" s="2924"/>
      <c r="C761" s="2929"/>
      <c r="D761" s="2925" t="s">
        <v>1131</v>
      </c>
      <c r="E761" s="2400" t="s">
        <v>1995</v>
      </c>
      <c r="F761" s="2412"/>
      <c r="G761" s="2412">
        <v>8980</v>
      </c>
      <c r="H761" s="2412">
        <v>8980</v>
      </c>
      <c r="I761" s="2413">
        <f t="shared" si="111"/>
        <v>100</v>
      </c>
    </row>
    <row r="762" spans="1:9" ht="15" x14ac:dyDescent="0.25">
      <c r="A762" s="2923">
        <v>1123</v>
      </c>
      <c r="B762" s="2924">
        <v>3124</v>
      </c>
      <c r="C762" s="2924">
        <v>5336</v>
      </c>
      <c r="D762" s="2925"/>
      <c r="E762" s="2396" t="s">
        <v>1085</v>
      </c>
      <c r="F762" s="2412"/>
      <c r="G762" s="2409">
        <f>G763</f>
        <v>563</v>
      </c>
      <c r="H762" s="2409">
        <f>H763</f>
        <v>563</v>
      </c>
      <c r="I762" s="2410">
        <f t="shared" si="111"/>
        <v>100</v>
      </c>
    </row>
    <row r="763" spans="1:9" ht="14.25" x14ac:dyDescent="0.2">
      <c r="A763" s="2923"/>
      <c r="B763" s="2924"/>
      <c r="C763" s="2929"/>
      <c r="D763" s="2925" t="s">
        <v>1131</v>
      </c>
      <c r="E763" s="2400" t="s">
        <v>1995</v>
      </c>
      <c r="F763" s="2412"/>
      <c r="G763" s="2412">
        <v>563</v>
      </c>
      <c r="H763" s="2412">
        <v>563</v>
      </c>
      <c r="I763" s="2413">
        <f t="shared" si="111"/>
        <v>100</v>
      </c>
    </row>
    <row r="764" spans="1:9" ht="15" hidden="1" x14ac:dyDescent="0.25">
      <c r="A764" s="2923">
        <v>1123</v>
      </c>
      <c r="B764" s="2924">
        <v>3127</v>
      </c>
      <c r="C764" s="2924">
        <v>5331</v>
      </c>
      <c r="D764" s="2941"/>
      <c r="E764" s="2396" t="s">
        <v>624</v>
      </c>
      <c r="F764" s="2411">
        <f>F765+F766</f>
        <v>0</v>
      </c>
      <c r="G764" s="2411">
        <f>G765+G766</f>
        <v>0</v>
      </c>
      <c r="H764" s="2411">
        <f>H765+H766</f>
        <v>0</v>
      </c>
      <c r="I764" s="2418" t="e">
        <f t="shared" si="111"/>
        <v>#DIV/0!</v>
      </c>
    </row>
    <row r="765" spans="1:9" ht="14.25" hidden="1" x14ac:dyDescent="0.2">
      <c r="A765" s="2923"/>
      <c r="B765" s="2924"/>
      <c r="C765" s="2924"/>
      <c r="D765" s="2942" t="s">
        <v>1135</v>
      </c>
      <c r="E765" s="2407" t="s">
        <v>534</v>
      </c>
      <c r="F765" s="2412"/>
      <c r="G765" s="2412"/>
      <c r="H765" s="2412"/>
      <c r="I765" s="2413" t="e">
        <f t="shared" si="111"/>
        <v>#DIV/0!</v>
      </c>
    </row>
    <row r="766" spans="1:9" ht="14.25" hidden="1" x14ac:dyDescent="0.2">
      <c r="A766" s="2923"/>
      <c r="B766" s="2924"/>
      <c r="C766" s="2924"/>
      <c r="D766" s="2925" t="s">
        <v>1136</v>
      </c>
      <c r="E766" s="2400" t="s">
        <v>51</v>
      </c>
      <c r="F766" s="2412"/>
      <c r="G766" s="2412"/>
      <c r="H766" s="2412"/>
      <c r="I766" s="2413" t="e">
        <f t="shared" si="111"/>
        <v>#DIV/0!</v>
      </c>
    </row>
    <row r="767" spans="1:9" ht="15" x14ac:dyDescent="0.25">
      <c r="A767" s="2923">
        <v>1123</v>
      </c>
      <c r="B767" s="2924">
        <v>3127</v>
      </c>
      <c r="C767" s="2924">
        <v>5336</v>
      </c>
      <c r="D767" s="2925"/>
      <c r="E767" s="2396" t="s">
        <v>1085</v>
      </c>
      <c r="F767" s="2412"/>
      <c r="G767" s="2409">
        <f>G768+G769+G770+G771</f>
        <v>1319</v>
      </c>
      <c r="H767" s="2409">
        <f>H768+H769+H770+H771</f>
        <v>1319</v>
      </c>
      <c r="I767" s="2410">
        <f t="shared" si="111"/>
        <v>100</v>
      </c>
    </row>
    <row r="768" spans="1:9" ht="14.25" x14ac:dyDescent="0.2">
      <c r="A768" s="2923"/>
      <c r="B768" s="2924"/>
      <c r="C768" s="2924"/>
      <c r="D768" s="2925" t="s">
        <v>1150</v>
      </c>
      <c r="E768" s="2414" t="s">
        <v>973</v>
      </c>
      <c r="F768" s="2412"/>
      <c r="G768" s="2408">
        <v>10</v>
      </c>
      <c r="H768" s="2408">
        <v>10</v>
      </c>
      <c r="I768" s="1675">
        <f t="shared" si="111"/>
        <v>100</v>
      </c>
    </row>
    <row r="769" spans="1:20" ht="14.25" x14ac:dyDescent="0.2">
      <c r="A769" s="2923"/>
      <c r="B769" s="2924"/>
      <c r="C769" s="2924"/>
      <c r="D769" s="2925" t="s">
        <v>1142</v>
      </c>
      <c r="E769" s="2400" t="s">
        <v>1033</v>
      </c>
      <c r="F769" s="2412"/>
      <c r="G769" s="2408">
        <v>689</v>
      </c>
      <c r="H769" s="2408">
        <v>689</v>
      </c>
      <c r="I769" s="1675">
        <f t="shared" si="111"/>
        <v>100</v>
      </c>
    </row>
    <row r="770" spans="1:20" ht="14.25" x14ac:dyDescent="0.2">
      <c r="A770" s="2923"/>
      <c r="B770" s="2924"/>
      <c r="C770" s="2924"/>
      <c r="D770" s="2925" t="s">
        <v>1132</v>
      </c>
      <c r="E770" s="2414" t="s">
        <v>1084</v>
      </c>
      <c r="F770" s="2412"/>
      <c r="G770" s="2408">
        <v>620</v>
      </c>
      <c r="H770" s="2408">
        <v>620</v>
      </c>
      <c r="I770" s="1675">
        <f t="shared" si="111"/>
        <v>100</v>
      </c>
    </row>
    <row r="771" spans="1:20" ht="28.5" hidden="1" x14ac:dyDescent="0.2">
      <c r="A771" s="2923"/>
      <c r="B771" s="2924"/>
      <c r="C771" s="2924"/>
      <c r="D771" s="2925" t="s">
        <v>1133</v>
      </c>
      <c r="E771" s="2415" t="s">
        <v>1134</v>
      </c>
      <c r="F771" s="2412"/>
      <c r="G771" s="2408"/>
      <c r="H771" s="2408"/>
      <c r="I771" s="1675" t="e">
        <f t="shared" si="111"/>
        <v>#DIV/0!</v>
      </c>
    </row>
    <row r="772" spans="1:20" ht="15" x14ac:dyDescent="0.25">
      <c r="A772" s="2923">
        <v>1123</v>
      </c>
      <c r="B772" s="2924">
        <v>3141</v>
      </c>
      <c r="C772" s="2924">
        <v>5336</v>
      </c>
      <c r="D772" s="2925"/>
      <c r="E772" s="2396" t="s">
        <v>1085</v>
      </c>
      <c r="F772" s="2412"/>
      <c r="G772" s="2409">
        <f>G773</f>
        <v>1634</v>
      </c>
      <c r="H772" s="2409">
        <f>H773</f>
        <v>1634</v>
      </c>
      <c r="I772" s="2410">
        <f t="shared" si="111"/>
        <v>100</v>
      </c>
    </row>
    <row r="773" spans="1:20" ht="14.25" x14ac:dyDescent="0.2">
      <c r="A773" s="2923"/>
      <c r="B773" s="2924"/>
      <c r="C773" s="2929"/>
      <c r="D773" s="2925" t="s">
        <v>1131</v>
      </c>
      <c r="E773" s="2400" t="s">
        <v>1995</v>
      </c>
      <c r="F773" s="2412"/>
      <c r="G773" s="2412">
        <v>1634</v>
      </c>
      <c r="H773" s="2412">
        <v>1634</v>
      </c>
      <c r="I773" s="2413">
        <f t="shared" si="111"/>
        <v>100</v>
      </c>
    </row>
    <row r="774" spans="1:20" ht="15" x14ac:dyDescent="0.25">
      <c r="A774" s="2923">
        <v>1123</v>
      </c>
      <c r="B774" s="2924">
        <v>3147</v>
      </c>
      <c r="C774" s="2924">
        <v>5336</v>
      </c>
      <c r="D774" s="2925"/>
      <c r="E774" s="2396" t="s">
        <v>1085</v>
      </c>
      <c r="F774" s="2412"/>
      <c r="G774" s="2409">
        <f>G775</f>
        <v>2474</v>
      </c>
      <c r="H774" s="2409">
        <f t="shared" ref="H774" si="112">H775</f>
        <v>2474</v>
      </c>
      <c r="I774" s="2410">
        <f t="shared" si="111"/>
        <v>100</v>
      </c>
    </row>
    <row r="775" spans="1:20" ht="15" thickBot="1" x14ac:dyDescent="0.25">
      <c r="A775" s="2923"/>
      <c r="B775" s="2924"/>
      <c r="C775" s="2929"/>
      <c r="D775" s="2925" t="s">
        <v>1131</v>
      </c>
      <c r="E775" s="2400" t="s">
        <v>1995</v>
      </c>
      <c r="F775" s="2412"/>
      <c r="G775" s="2412">
        <v>2474</v>
      </c>
      <c r="H775" s="2412">
        <v>2474</v>
      </c>
      <c r="I775" s="2413">
        <f t="shared" si="111"/>
        <v>100</v>
      </c>
    </row>
    <row r="776" spans="1:20" ht="16.5" thickTop="1" thickBot="1" x14ac:dyDescent="0.3">
      <c r="A776" s="3180" t="s">
        <v>704</v>
      </c>
      <c r="B776" s="3181"/>
      <c r="C776" s="3181"/>
      <c r="D776" s="3181"/>
      <c r="E776" s="3181"/>
      <c r="F776" s="669">
        <f>F764</f>
        <v>0</v>
      </c>
      <c r="G776" s="669">
        <f>G758+G760+G762+G764+G767+G772+G774</f>
        <v>24365</v>
      </c>
      <c r="H776" s="669">
        <f>H758+H760+H762+H764+H767+H772+H774</f>
        <v>24365</v>
      </c>
      <c r="I776" s="670">
        <f>(H776/G776)*100</f>
        <v>100</v>
      </c>
    </row>
    <row r="777" spans="1:20" ht="15.75" thickTop="1" x14ac:dyDescent="0.25">
      <c r="A777" s="2923">
        <v>1123</v>
      </c>
      <c r="B777" s="2924">
        <v>3127</v>
      </c>
      <c r="C777" s="2924">
        <v>6351</v>
      </c>
      <c r="D777" s="2925"/>
      <c r="E777" s="2396" t="s">
        <v>744</v>
      </c>
      <c r="F777" s="2412"/>
      <c r="G777" s="2409">
        <f>G778</f>
        <v>1845</v>
      </c>
      <c r="H777" s="2409">
        <f>H778</f>
        <v>1845</v>
      </c>
      <c r="I777" s="2410">
        <f t="shared" ref="I777" si="113">(H777/G777)*100</f>
        <v>100</v>
      </c>
    </row>
    <row r="778" spans="1:20" ht="15" thickBot="1" x14ac:dyDescent="0.25">
      <c r="A778" s="2923"/>
      <c r="B778" s="2924"/>
      <c r="C778" s="2929"/>
      <c r="D778" s="2925" t="s">
        <v>1190</v>
      </c>
      <c r="E778" s="2407" t="s">
        <v>1048</v>
      </c>
      <c r="F778" s="2412"/>
      <c r="G778" s="2408">
        <v>1845</v>
      </c>
      <c r="H778" s="2408">
        <v>1845</v>
      </c>
      <c r="I778" s="1675">
        <f>(H778/G778)*100</f>
        <v>100</v>
      </c>
    </row>
    <row r="779" spans="1:20" ht="16.5" thickTop="1" thickBot="1" x14ac:dyDescent="0.3">
      <c r="A779" s="3202" t="s">
        <v>705</v>
      </c>
      <c r="B779" s="3203"/>
      <c r="C779" s="3203"/>
      <c r="D779" s="3203"/>
      <c r="E779" s="3204"/>
      <c r="F779" s="2821">
        <f>F777</f>
        <v>0</v>
      </c>
      <c r="G779" s="2821">
        <f t="shared" ref="G779:H779" si="114">G777</f>
        <v>1845</v>
      </c>
      <c r="H779" s="2821">
        <f t="shared" si="114"/>
        <v>1845</v>
      </c>
      <c r="I779" s="670">
        <f>(H779/G779)*100</f>
        <v>100</v>
      </c>
      <c r="R779" s="374">
        <f>F776</f>
        <v>0</v>
      </c>
      <c r="S779" s="374">
        <f>G776+G779</f>
        <v>26210</v>
      </c>
      <c r="T779" s="374">
        <f>H776+H779</f>
        <v>26210</v>
      </c>
    </row>
    <row r="780" spans="1:20" ht="13.5" thickTop="1" x14ac:dyDescent="0.2">
      <c r="R780" s="374"/>
    </row>
    <row r="782" spans="1:20" ht="13.5" thickBot="1" x14ac:dyDescent="0.25">
      <c r="A782" s="421" t="s">
        <v>905</v>
      </c>
      <c r="I782" s="1041" t="s">
        <v>122</v>
      </c>
    </row>
    <row r="783" spans="1:20" s="106" customFormat="1" thickTop="1" thickBot="1" x14ac:dyDescent="0.25">
      <c r="A783" s="582" t="s">
        <v>412</v>
      </c>
      <c r="B783" s="650" t="s">
        <v>123</v>
      </c>
      <c r="C783" s="583" t="s">
        <v>124</v>
      </c>
      <c r="D783" s="585" t="s">
        <v>474</v>
      </c>
      <c r="E783" s="585" t="s">
        <v>125</v>
      </c>
      <c r="F783" s="585" t="s">
        <v>416</v>
      </c>
      <c r="G783" s="585" t="s">
        <v>417</v>
      </c>
      <c r="H783" s="585" t="s">
        <v>589</v>
      </c>
      <c r="I783" s="663" t="s">
        <v>590</v>
      </c>
    </row>
    <row r="784" spans="1:20" s="375" customFormat="1" ht="13.5" thickTop="1" thickBot="1" x14ac:dyDescent="0.25">
      <c r="A784" s="521">
        <v>1</v>
      </c>
      <c r="B784" s="522">
        <v>2</v>
      </c>
      <c r="C784" s="522">
        <v>3</v>
      </c>
      <c r="D784" s="522">
        <v>4</v>
      </c>
      <c r="E784" s="522">
        <v>5</v>
      </c>
      <c r="F784" s="508">
        <v>6</v>
      </c>
      <c r="G784" s="508">
        <v>7</v>
      </c>
      <c r="H784" s="509">
        <v>8</v>
      </c>
      <c r="I784" s="587" t="s">
        <v>510</v>
      </c>
    </row>
    <row r="785" spans="1:20" ht="15.75" hidden="1" thickTop="1" x14ac:dyDescent="0.25">
      <c r="A785" s="1042">
        <v>1125</v>
      </c>
      <c r="B785" s="651">
        <v>3122</v>
      </c>
      <c r="C785" s="651">
        <v>5331</v>
      </c>
      <c r="D785" s="682"/>
      <c r="E785" s="698" t="s">
        <v>624</v>
      </c>
      <c r="F785" s="699">
        <f>F786+F787</f>
        <v>0</v>
      </c>
      <c r="G785" s="699">
        <f>G786+G787</f>
        <v>0</v>
      </c>
      <c r="H785" s="699">
        <f>H786+H787</f>
        <v>0</v>
      </c>
      <c r="I785" s="671" t="e">
        <f t="shared" ref="I785:I800" si="115">(H785/G785)*100</f>
        <v>#DIV/0!</v>
      </c>
    </row>
    <row r="786" spans="1:20" ht="14.25" hidden="1" x14ac:dyDescent="0.2">
      <c r="A786" s="420"/>
      <c r="B786" s="613"/>
      <c r="C786" s="613"/>
      <c r="D786" s="630" t="s">
        <v>1135</v>
      </c>
      <c r="E786" s="1065" t="s">
        <v>534</v>
      </c>
      <c r="F786" s="672"/>
      <c r="G786" s="672"/>
      <c r="H786" s="672"/>
      <c r="I786" s="668" t="e">
        <f t="shared" si="115"/>
        <v>#DIV/0!</v>
      </c>
    </row>
    <row r="787" spans="1:20" ht="14.25" hidden="1" customHeight="1" x14ac:dyDescent="0.2">
      <c r="A787" s="420"/>
      <c r="B787" s="613"/>
      <c r="C787" s="613"/>
      <c r="D787" s="514" t="s">
        <v>1136</v>
      </c>
      <c r="E787" s="439" t="s">
        <v>51</v>
      </c>
      <c r="F787" s="672"/>
      <c r="G787" s="672"/>
      <c r="H787" s="672"/>
      <c r="I787" s="668" t="e">
        <f t="shared" si="115"/>
        <v>#DIV/0!</v>
      </c>
    </row>
    <row r="788" spans="1:20" ht="15.75" thickTop="1" x14ac:dyDescent="0.25">
      <c r="A788" s="1048">
        <v>1125</v>
      </c>
      <c r="B788" s="2581">
        <v>3122</v>
      </c>
      <c r="C788" s="2581">
        <v>5336</v>
      </c>
      <c r="D788" s="2904"/>
      <c r="E788" s="612" t="s">
        <v>1085</v>
      </c>
      <c r="F788" s="672"/>
      <c r="G788" s="690">
        <f>G789+G790+G791+G792+G793+G794+G795</f>
        <v>14897</v>
      </c>
      <c r="H788" s="690">
        <f>H789+H790+H791+H792+H793+H794+H795</f>
        <v>14897</v>
      </c>
      <c r="I788" s="692">
        <f t="shared" si="115"/>
        <v>100</v>
      </c>
    </row>
    <row r="789" spans="1:20" ht="14.25" hidden="1" customHeight="1" x14ac:dyDescent="0.2">
      <c r="A789" s="1048"/>
      <c r="B789" s="2581"/>
      <c r="C789" s="2581"/>
      <c r="D789" s="2904" t="s">
        <v>1150</v>
      </c>
      <c r="E789" s="1484" t="s">
        <v>973</v>
      </c>
      <c r="F789" s="672"/>
      <c r="G789" s="680"/>
      <c r="H789" s="680"/>
      <c r="I789" s="668" t="e">
        <f t="shared" si="115"/>
        <v>#DIV/0!</v>
      </c>
    </row>
    <row r="790" spans="1:20" ht="15" x14ac:dyDescent="0.2">
      <c r="A790" s="1048"/>
      <c r="B790" s="2581"/>
      <c r="C790" s="2581"/>
      <c r="D790" s="2904" t="s">
        <v>1132</v>
      </c>
      <c r="E790" s="1484" t="s">
        <v>1084</v>
      </c>
      <c r="F790" s="1733"/>
      <c r="G790" s="1734">
        <v>416</v>
      </c>
      <c r="H790" s="1734">
        <v>416</v>
      </c>
      <c r="I790" s="368">
        <f t="shared" ref="I790:I792" si="116">(H790/G790)*100</f>
        <v>100</v>
      </c>
    </row>
    <row r="791" spans="1:20" ht="15" hidden="1" x14ac:dyDescent="0.2">
      <c r="A791" s="1048"/>
      <c r="B791" s="2581"/>
      <c r="C791" s="2581"/>
      <c r="D791" s="2904" t="s">
        <v>1161</v>
      </c>
      <c r="E791" s="1484" t="s">
        <v>1162</v>
      </c>
      <c r="F791" s="1733"/>
      <c r="G791" s="1734"/>
      <c r="H791" s="1734"/>
      <c r="I791" s="368" t="e">
        <f t="shared" si="116"/>
        <v>#DIV/0!</v>
      </c>
    </row>
    <row r="792" spans="1:20" ht="28.5" hidden="1" x14ac:dyDescent="0.2">
      <c r="A792" s="1048"/>
      <c r="B792" s="2581"/>
      <c r="C792" s="2581"/>
      <c r="D792" s="2904" t="s">
        <v>1133</v>
      </c>
      <c r="E792" s="1772" t="s">
        <v>1134</v>
      </c>
      <c r="F792" s="1733"/>
      <c r="G792" s="1778"/>
      <c r="H792" s="1778"/>
      <c r="I792" s="1111" t="e">
        <f t="shared" si="116"/>
        <v>#DIV/0!</v>
      </c>
    </row>
    <row r="793" spans="1:20" ht="14.25" x14ac:dyDescent="0.2">
      <c r="A793" s="1048"/>
      <c r="B793" s="2581"/>
      <c r="C793" s="2581"/>
      <c r="D793" s="2905" t="s">
        <v>1131</v>
      </c>
      <c r="E793" s="439" t="s">
        <v>1995</v>
      </c>
      <c r="F793" s="672"/>
      <c r="G793" s="672">
        <v>14481</v>
      </c>
      <c r="H793" s="672">
        <v>14481</v>
      </c>
      <c r="I793" s="668">
        <f t="shared" si="115"/>
        <v>100</v>
      </c>
    </row>
    <row r="794" spans="1:20" ht="14.25" hidden="1" x14ac:dyDescent="0.2">
      <c r="A794" s="1048"/>
      <c r="B794" s="2901"/>
      <c r="C794" s="2901"/>
      <c r="D794" s="2905" t="s">
        <v>1137</v>
      </c>
      <c r="E794" s="1065" t="s">
        <v>1139</v>
      </c>
      <c r="F794" s="677"/>
      <c r="G794" s="677"/>
      <c r="H794" s="677"/>
      <c r="I794" s="668" t="e">
        <f t="shared" si="115"/>
        <v>#DIV/0!</v>
      </c>
    </row>
    <row r="795" spans="1:20" ht="14.25" hidden="1" x14ac:dyDescent="0.2">
      <c r="A795" s="1048"/>
      <c r="B795" s="2901"/>
      <c r="C795" s="2901"/>
      <c r="D795" s="2905" t="s">
        <v>1138</v>
      </c>
      <c r="E795" s="1065" t="s">
        <v>1139</v>
      </c>
      <c r="F795" s="677"/>
      <c r="G795" s="677"/>
      <c r="H795" s="677"/>
      <c r="I795" s="668" t="e">
        <f t="shared" si="115"/>
        <v>#DIV/0!</v>
      </c>
    </row>
    <row r="796" spans="1:20" ht="15" x14ac:dyDescent="0.25">
      <c r="A796" s="1048">
        <v>1125</v>
      </c>
      <c r="B796" s="2901">
        <v>3141</v>
      </c>
      <c r="C796" s="1481">
        <v>5336</v>
      </c>
      <c r="D796" s="2919"/>
      <c r="E796" s="612" t="s">
        <v>1085</v>
      </c>
      <c r="F796" s="678"/>
      <c r="G796" s="678">
        <f>G797</f>
        <v>1208</v>
      </c>
      <c r="H796" s="678">
        <f>H797</f>
        <v>1208</v>
      </c>
      <c r="I796" s="679">
        <f t="shared" si="115"/>
        <v>100</v>
      </c>
    </row>
    <row r="797" spans="1:20" ht="14.25" x14ac:dyDescent="0.2">
      <c r="A797" s="1048"/>
      <c r="B797" s="2901"/>
      <c r="C797" s="1481"/>
      <c r="D797" s="2905" t="s">
        <v>1131</v>
      </c>
      <c r="E797" s="439" t="s">
        <v>1995</v>
      </c>
      <c r="F797" s="677"/>
      <c r="G797" s="677">
        <v>1208</v>
      </c>
      <c r="H797" s="677">
        <v>1208</v>
      </c>
      <c r="I797" s="673">
        <f t="shared" si="115"/>
        <v>100</v>
      </c>
    </row>
    <row r="798" spans="1:20" ht="15" x14ac:dyDescent="0.25">
      <c r="A798" s="1048">
        <v>1125</v>
      </c>
      <c r="B798" s="2901">
        <v>3147</v>
      </c>
      <c r="C798" s="1481">
        <v>5336</v>
      </c>
      <c r="D798" s="2905"/>
      <c r="E798" s="612" t="s">
        <v>1085</v>
      </c>
      <c r="F798" s="677"/>
      <c r="G798" s="687">
        <f>G799</f>
        <v>2064</v>
      </c>
      <c r="H798" s="687">
        <f>H799</f>
        <v>2064</v>
      </c>
      <c r="I798" s="681">
        <f t="shared" si="115"/>
        <v>100</v>
      </c>
    </row>
    <row r="799" spans="1:20" ht="15" thickBot="1" x14ac:dyDescent="0.25">
      <c r="A799" s="1048"/>
      <c r="B799" s="2901"/>
      <c r="C799" s="1481"/>
      <c r="D799" s="2905" t="s">
        <v>1131</v>
      </c>
      <c r="E799" s="439" t="s">
        <v>1995</v>
      </c>
      <c r="F799" s="677"/>
      <c r="G799" s="677">
        <v>2064</v>
      </c>
      <c r="H799" s="677">
        <v>2064</v>
      </c>
      <c r="I799" s="673">
        <f t="shared" si="115"/>
        <v>100</v>
      </c>
    </row>
    <row r="800" spans="1:20" ht="16.5" thickTop="1" thickBot="1" x14ac:dyDescent="0.3">
      <c r="A800" s="3180" t="s">
        <v>704</v>
      </c>
      <c r="B800" s="3181"/>
      <c r="C800" s="3181"/>
      <c r="D800" s="3181"/>
      <c r="E800" s="3181"/>
      <c r="F800" s="669">
        <f>F785</f>
        <v>0</v>
      </c>
      <c r="G800" s="669">
        <f>G785+G788+G796+G798</f>
        <v>18169</v>
      </c>
      <c r="H800" s="669">
        <f>H785+H788+H796+H798</f>
        <v>18169</v>
      </c>
      <c r="I800" s="670">
        <f t="shared" si="115"/>
        <v>100</v>
      </c>
      <c r="R800" s="374">
        <f>F800</f>
        <v>0</v>
      </c>
      <c r="S800" s="374">
        <f>G800</f>
        <v>18169</v>
      </c>
      <c r="T800" s="374">
        <f>H800</f>
        <v>18169</v>
      </c>
    </row>
    <row r="801" spans="1:16" ht="13.5" thickTop="1" x14ac:dyDescent="0.2"/>
    <row r="803" spans="1:16" ht="13.5" thickBot="1" x14ac:dyDescent="0.25">
      <c r="A803" s="421" t="s">
        <v>761</v>
      </c>
      <c r="I803" s="1041" t="s">
        <v>122</v>
      </c>
    </row>
    <row r="804" spans="1:16" s="106" customFormat="1" thickTop="1" thickBot="1" x14ac:dyDescent="0.25">
      <c r="A804" s="582" t="s">
        <v>412</v>
      </c>
      <c r="B804" s="650" t="s">
        <v>123</v>
      </c>
      <c r="C804" s="583" t="s">
        <v>124</v>
      </c>
      <c r="D804" s="585" t="s">
        <v>474</v>
      </c>
      <c r="E804" s="585" t="s">
        <v>125</v>
      </c>
      <c r="F804" s="585" t="s">
        <v>416</v>
      </c>
      <c r="G804" s="585" t="s">
        <v>417</v>
      </c>
      <c r="H804" s="585" t="s">
        <v>589</v>
      </c>
      <c r="I804" s="663" t="s">
        <v>590</v>
      </c>
    </row>
    <row r="805" spans="1:16" s="375" customFormat="1" ht="13.5" thickTop="1" thickBot="1" x14ac:dyDescent="0.25">
      <c r="A805" s="521">
        <v>1</v>
      </c>
      <c r="B805" s="522">
        <v>2</v>
      </c>
      <c r="C805" s="522">
        <v>3</v>
      </c>
      <c r="D805" s="522">
        <v>4</v>
      </c>
      <c r="E805" s="522">
        <v>5</v>
      </c>
      <c r="F805" s="508">
        <v>6</v>
      </c>
      <c r="G805" s="508">
        <v>7</v>
      </c>
      <c r="H805" s="509">
        <v>8</v>
      </c>
      <c r="I805" s="587" t="s">
        <v>510</v>
      </c>
    </row>
    <row r="806" spans="1:16" ht="15.75" thickTop="1" x14ac:dyDescent="0.25">
      <c r="A806" s="1048">
        <v>1126</v>
      </c>
      <c r="B806" s="2581">
        <v>3122</v>
      </c>
      <c r="C806" s="2581">
        <v>5336</v>
      </c>
      <c r="D806" s="2945"/>
      <c r="E806" s="612" t="s">
        <v>1085</v>
      </c>
      <c r="F806" s="672"/>
      <c r="G806" s="690">
        <f>G807</f>
        <v>10081</v>
      </c>
      <c r="H806" s="690">
        <f>H807</f>
        <v>10081</v>
      </c>
      <c r="I806" s="692">
        <f t="shared" ref="I806:I822" si="117">(H806/G806)*100</f>
        <v>100</v>
      </c>
    </row>
    <row r="807" spans="1:16" ht="17.25" customHeight="1" x14ac:dyDescent="0.2">
      <c r="A807" s="1048"/>
      <c r="B807" s="2901"/>
      <c r="C807" s="2901"/>
      <c r="D807" s="2905" t="s">
        <v>1131</v>
      </c>
      <c r="E807" s="439" t="s">
        <v>1995</v>
      </c>
      <c r="F807" s="677"/>
      <c r="G807" s="677">
        <v>10081</v>
      </c>
      <c r="H807" s="677">
        <v>10081</v>
      </c>
      <c r="I807" s="668">
        <f t="shared" si="117"/>
        <v>100</v>
      </c>
    </row>
    <row r="808" spans="1:16" ht="15" x14ac:dyDescent="0.25">
      <c r="A808" s="1048">
        <v>1126</v>
      </c>
      <c r="B808" s="2901">
        <v>3123</v>
      </c>
      <c r="C808" s="2901">
        <v>5336</v>
      </c>
      <c r="D808" s="2943"/>
      <c r="E808" s="612" t="s">
        <v>1085</v>
      </c>
      <c r="F808" s="677"/>
      <c r="G808" s="687">
        <f>G809</f>
        <v>10603</v>
      </c>
      <c r="H808" s="687">
        <f>H809</f>
        <v>10603</v>
      </c>
      <c r="I808" s="681">
        <f t="shared" si="117"/>
        <v>100</v>
      </c>
    </row>
    <row r="809" spans="1:16" ht="15.75" customHeight="1" x14ac:dyDescent="0.2">
      <c r="A809" s="1048"/>
      <c r="B809" s="2901"/>
      <c r="C809" s="2901"/>
      <c r="D809" s="2905" t="s">
        <v>1131</v>
      </c>
      <c r="E809" s="439" t="s">
        <v>1995</v>
      </c>
      <c r="F809" s="677"/>
      <c r="G809" s="677">
        <v>10603</v>
      </c>
      <c r="H809" s="677">
        <v>10603</v>
      </c>
      <c r="I809" s="673">
        <f t="shared" si="117"/>
        <v>100</v>
      </c>
    </row>
    <row r="810" spans="1:16" ht="15.75" hidden="1" customHeight="1" x14ac:dyDescent="0.25">
      <c r="A810" s="1048">
        <v>1126</v>
      </c>
      <c r="B810" s="2901">
        <v>3127</v>
      </c>
      <c r="C810" s="2901">
        <v>5331</v>
      </c>
      <c r="D810" s="2903"/>
      <c r="E810" s="612" t="s">
        <v>624</v>
      </c>
      <c r="F810" s="687">
        <f>F811+F812+F813</f>
        <v>0</v>
      </c>
      <c r="G810" s="687">
        <f t="shared" ref="G810:H810" si="118">G811+G812+G813</f>
        <v>0</v>
      </c>
      <c r="H810" s="687">
        <f t="shared" si="118"/>
        <v>0</v>
      </c>
      <c r="I810" s="681" t="e">
        <f t="shared" si="117"/>
        <v>#DIV/0!</v>
      </c>
    </row>
    <row r="811" spans="1:16" ht="15.75" hidden="1" customHeight="1" x14ac:dyDescent="0.2">
      <c r="A811" s="1048"/>
      <c r="B811" s="2901"/>
      <c r="C811" s="2901"/>
      <c r="D811" s="2908" t="s">
        <v>1135</v>
      </c>
      <c r="E811" s="1065" t="s">
        <v>534</v>
      </c>
      <c r="F811" s="680"/>
      <c r="G811" s="680"/>
      <c r="H811" s="680"/>
      <c r="I811" s="368" t="e">
        <f t="shared" si="117"/>
        <v>#DIV/0!</v>
      </c>
    </row>
    <row r="812" spans="1:16" ht="15.75" hidden="1" customHeight="1" x14ac:dyDescent="0.2">
      <c r="A812" s="1048"/>
      <c r="B812" s="2901"/>
      <c r="C812" s="2901"/>
      <c r="D812" s="2905" t="s">
        <v>1136</v>
      </c>
      <c r="E812" s="439" t="s">
        <v>51</v>
      </c>
      <c r="F812" s="677"/>
      <c r="G812" s="677"/>
      <c r="H812" s="677"/>
      <c r="I812" s="673" t="e">
        <f t="shared" ref="I812:I813" si="119">(H812/G812)*100</f>
        <v>#DIV/0!</v>
      </c>
    </row>
    <row r="813" spans="1:16" ht="15.75" hidden="1" customHeight="1" x14ac:dyDescent="0.2">
      <c r="A813" s="1048"/>
      <c r="B813" s="2901"/>
      <c r="C813" s="2901"/>
      <c r="D813" s="2905" t="s">
        <v>1160</v>
      </c>
      <c r="E813" s="706" t="s">
        <v>1056</v>
      </c>
      <c r="F813" s="677"/>
      <c r="G813" s="677"/>
      <c r="H813" s="677"/>
      <c r="I813" s="673" t="e">
        <f t="shared" si="119"/>
        <v>#DIV/0!</v>
      </c>
    </row>
    <row r="814" spans="1:16" ht="15" x14ac:dyDescent="0.25">
      <c r="A814" s="1048">
        <v>1126</v>
      </c>
      <c r="B814" s="2901">
        <v>3127</v>
      </c>
      <c r="C814" s="2901">
        <v>5336</v>
      </c>
      <c r="D814" s="2943"/>
      <c r="E814" s="612" t="s">
        <v>1085</v>
      </c>
      <c r="F814" s="678"/>
      <c r="G814" s="678">
        <f>G815+G816+G817+G818+G819</f>
        <v>1309</v>
      </c>
      <c r="H814" s="678">
        <f>H815+H816+H817+H818+H819</f>
        <v>1309</v>
      </c>
      <c r="I814" s="679">
        <f t="shared" si="117"/>
        <v>100</v>
      </c>
    </row>
    <row r="815" spans="1:16" ht="43.5" x14ac:dyDescent="0.25">
      <c r="A815" s="1048"/>
      <c r="B815" s="2901"/>
      <c r="C815" s="2901"/>
      <c r="D815" s="2944" t="s">
        <v>1166</v>
      </c>
      <c r="E815" s="2367" t="s">
        <v>904</v>
      </c>
      <c r="F815" s="678"/>
      <c r="G815" s="1106">
        <v>123</v>
      </c>
      <c r="H815" s="1106">
        <v>123</v>
      </c>
      <c r="I815" s="1111">
        <f t="shared" si="117"/>
        <v>100</v>
      </c>
      <c r="J815" s="1068"/>
      <c r="K815" s="1068"/>
      <c r="L815" s="1068"/>
      <c r="M815" s="1068"/>
      <c r="N815" s="1068"/>
      <c r="O815" s="1068"/>
      <c r="P815" s="1068"/>
    </row>
    <row r="816" spans="1:16" ht="15" hidden="1" x14ac:dyDescent="0.25">
      <c r="A816" s="1048"/>
      <c r="B816" s="2901"/>
      <c r="C816" s="2901"/>
      <c r="D816" s="2904" t="s">
        <v>1150</v>
      </c>
      <c r="E816" s="1484" t="s">
        <v>973</v>
      </c>
      <c r="F816" s="678"/>
      <c r="G816" s="680"/>
      <c r="H816" s="680"/>
      <c r="I816" s="368" t="e">
        <f t="shared" si="117"/>
        <v>#DIV/0!</v>
      </c>
    </row>
    <row r="817" spans="1:20" ht="15" x14ac:dyDescent="0.25">
      <c r="A817" s="1048"/>
      <c r="B817" s="2901"/>
      <c r="C817" s="2901"/>
      <c r="D817" s="2905" t="s">
        <v>1142</v>
      </c>
      <c r="E817" s="439" t="s">
        <v>1033</v>
      </c>
      <c r="F817" s="678"/>
      <c r="G817" s="680">
        <v>679</v>
      </c>
      <c r="H817" s="680">
        <v>679</v>
      </c>
      <c r="I817" s="368">
        <f t="shared" si="117"/>
        <v>100</v>
      </c>
    </row>
    <row r="818" spans="1:20" ht="15" x14ac:dyDescent="0.25">
      <c r="A818" s="1048"/>
      <c r="B818" s="2901"/>
      <c r="C818" s="2901"/>
      <c r="D818" s="2904" t="s">
        <v>1132</v>
      </c>
      <c r="E818" s="1484" t="s">
        <v>1084</v>
      </c>
      <c r="F818" s="678"/>
      <c r="G818" s="680">
        <v>507</v>
      </c>
      <c r="H818" s="680">
        <v>507</v>
      </c>
      <c r="I818" s="368">
        <f t="shared" si="117"/>
        <v>100</v>
      </c>
    </row>
    <row r="819" spans="1:20" ht="28.5" hidden="1" x14ac:dyDescent="0.25">
      <c r="A819" s="1048"/>
      <c r="B819" s="2901"/>
      <c r="C819" s="2901"/>
      <c r="D819" s="2904" t="s">
        <v>1133</v>
      </c>
      <c r="E819" s="2353" t="s">
        <v>1134</v>
      </c>
      <c r="F819" s="678"/>
      <c r="G819" s="1106"/>
      <c r="H819" s="1106"/>
      <c r="I819" s="1111" t="e">
        <f t="shared" si="117"/>
        <v>#DIV/0!</v>
      </c>
    </row>
    <row r="820" spans="1:20" ht="15" x14ac:dyDescent="0.25">
      <c r="A820" s="1048">
        <v>1126</v>
      </c>
      <c r="B820" s="2901">
        <v>3127</v>
      </c>
      <c r="C820" s="2901">
        <v>5331</v>
      </c>
      <c r="D820" s="2943"/>
      <c r="E820" s="896" t="s">
        <v>624</v>
      </c>
      <c r="F820" s="678"/>
      <c r="G820" s="678">
        <f>G821</f>
        <v>325</v>
      </c>
      <c r="H820" s="678">
        <f>H821</f>
        <v>325</v>
      </c>
      <c r="I820" s="679">
        <f t="shared" si="117"/>
        <v>100</v>
      </c>
    </row>
    <row r="821" spans="1:20" ht="29.25" thickBot="1" x14ac:dyDescent="0.25">
      <c r="A821" s="1048"/>
      <c r="B821" s="2901"/>
      <c r="C821" s="1481"/>
      <c r="D821" s="2902" t="s">
        <v>1430</v>
      </c>
      <c r="E821" s="2792" t="s">
        <v>1882</v>
      </c>
      <c r="F821" s="677"/>
      <c r="G821" s="995">
        <v>325</v>
      </c>
      <c r="H821" s="995">
        <v>325</v>
      </c>
      <c r="I821" s="1111">
        <f t="shared" si="117"/>
        <v>100</v>
      </c>
    </row>
    <row r="822" spans="1:20" ht="16.5" thickTop="1" thickBot="1" x14ac:dyDescent="0.3">
      <c r="A822" s="3180" t="s">
        <v>704</v>
      </c>
      <c r="B822" s="3181"/>
      <c r="C822" s="3181"/>
      <c r="D822" s="3181"/>
      <c r="E822" s="3181"/>
      <c r="F822" s="669">
        <f>F814+F808+F806+F810</f>
        <v>0</v>
      </c>
      <c r="G822" s="669">
        <f>G814+G808+G806+G810+G820</f>
        <v>22318</v>
      </c>
      <c r="H822" s="669">
        <f>H814+H808+H806+H810+H820</f>
        <v>22318</v>
      </c>
      <c r="I822" s="670">
        <f t="shared" si="117"/>
        <v>100</v>
      </c>
      <c r="R822" s="374">
        <f>F822</f>
        <v>0</v>
      </c>
      <c r="S822" s="374">
        <f>G822</f>
        <v>22318</v>
      </c>
      <c r="T822" s="374">
        <f>H822</f>
        <v>22318</v>
      </c>
    </row>
    <row r="823" spans="1:20" ht="15.75" thickTop="1" x14ac:dyDescent="0.25">
      <c r="A823" s="361"/>
      <c r="B823" s="361"/>
      <c r="C823" s="361"/>
      <c r="D823" s="361"/>
      <c r="E823" s="361"/>
      <c r="F823" s="178"/>
      <c r="G823" s="178"/>
      <c r="H823" s="178"/>
      <c r="I823" s="207"/>
      <c r="R823" s="374"/>
      <c r="S823" s="374"/>
      <c r="T823" s="374"/>
    </row>
    <row r="824" spans="1:20" ht="15" x14ac:dyDescent="0.25">
      <c r="A824" s="361"/>
      <c r="B824" s="361"/>
      <c r="C824" s="361"/>
      <c r="D824" s="361"/>
      <c r="E824" s="361"/>
      <c r="F824" s="178"/>
      <c r="G824" s="178"/>
      <c r="H824" s="178"/>
      <c r="I824" s="207"/>
      <c r="R824" s="374"/>
      <c r="S824" s="374"/>
      <c r="T824" s="374"/>
    </row>
    <row r="825" spans="1:20" ht="13.5" thickBot="1" x14ac:dyDescent="0.25">
      <c r="A825" s="421" t="s">
        <v>177</v>
      </c>
      <c r="I825" s="1041" t="s">
        <v>122</v>
      </c>
    </row>
    <row r="826" spans="1:20" s="106" customFormat="1" thickTop="1" thickBot="1" x14ac:dyDescent="0.25">
      <c r="A826" s="582" t="s">
        <v>412</v>
      </c>
      <c r="B826" s="650" t="s">
        <v>123</v>
      </c>
      <c r="C826" s="583" t="s">
        <v>124</v>
      </c>
      <c r="D826" s="585" t="s">
        <v>474</v>
      </c>
      <c r="E826" s="585" t="s">
        <v>125</v>
      </c>
      <c r="F826" s="585" t="s">
        <v>416</v>
      </c>
      <c r="G826" s="585" t="s">
        <v>417</v>
      </c>
      <c r="H826" s="585" t="s">
        <v>589</v>
      </c>
      <c r="I826" s="663" t="s">
        <v>590</v>
      </c>
    </row>
    <row r="827" spans="1:20" s="375" customFormat="1" ht="13.5" thickTop="1" thickBot="1" x14ac:dyDescent="0.25">
      <c r="A827" s="521">
        <v>1</v>
      </c>
      <c r="B827" s="522">
        <v>2</v>
      </c>
      <c r="C827" s="522">
        <v>3</v>
      </c>
      <c r="D827" s="522">
        <v>4</v>
      </c>
      <c r="E827" s="522">
        <v>5</v>
      </c>
      <c r="F827" s="508">
        <v>6</v>
      </c>
      <c r="G827" s="508">
        <v>7</v>
      </c>
      <c r="H827" s="509">
        <v>8</v>
      </c>
      <c r="I827" s="587" t="s">
        <v>510</v>
      </c>
    </row>
    <row r="828" spans="1:20" ht="15.75" thickTop="1" x14ac:dyDescent="0.25">
      <c r="A828" s="1048">
        <v>1127</v>
      </c>
      <c r="B828" s="2901">
        <v>3122</v>
      </c>
      <c r="C828" s="2901">
        <v>5336</v>
      </c>
      <c r="D828" s="2943"/>
      <c r="E828" s="612" t="s">
        <v>1085</v>
      </c>
      <c r="F828" s="677"/>
      <c r="G828" s="687">
        <f>G829+G830+G831</f>
        <v>6455</v>
      </c>
      <c r="H828" s="687">
        <f>H829+H830+H831</f>
        <v>6455</v>
      </c>
      <c r="I828" s="692">
        <v>100</v>
      </c>
    </row>
    <row r="829" spans="1:20" ht="14.25" x14ac:dyDescent="0.2">
      <c r="A829" s="1048"/>
      <c r="B829" s="2901"/>
      <c r="C829" s="1481"/>
      <c r="D829" s="2905" t="s">
        <v>1131</v>
      </c>
      <c r="E829" s="439" t="s">
        <v>1995</v>
      </c>
      <c r="F829" s="677"/>
      <c r="G829" s="677">
        <v>6455</v>
      </c>
      <c r="H829" s="677">
        <v>6455</v>
      </c>
      <c r="I829" s="673">
        <f>(H829/G829)*100</f>
        <v>100</v>
      </c>
    </row>
    <row r="830" spans="1:20" s="375" customFormat="1" ht="14.25" hidden="1" x14ac:dyDescent="0.2">
      <c r="A830" s="1048"/>
      <c r="B830" s="2581"/>
      <c r="C830" s="2581"/>
      <c r="D830" s="2946" t="s">
        <v>1171</v>
      </c>
      <c r="E830" s="1053" t="s">
        <v>765</v>
      </c>
      <c r="F830" s="677"/>
      <c r="G830" s="677"/>
      <c r="H830" s="677"/>
      <c r="I830" s="673" t="e">
        <f>(H830/G830)*100</f>
        <v>#DIV/0!</v>
      </c>
    </row>
    <row r="831" spans="1:20" s="375" customFormat="1" ht="14.25" hidden="1" x14ac:dyDescent="0.2">
      <c r="A831" s="704"/>
      <c r="B831" s="705"/>
      <c r="C831" s="705"/>
      <c r="D831" s="2946" t="s">
        <v>1172</v>
      </c>
      <c r="E831" s="1053" t="s">
        <v>765</v>
      </c>
      <c r="F831" s="677"/>
      <c r="G831" s="677"/>
      <c r="H831" s="677"/>
      <c r="I831" s="673" t="e">
        <f>(H831/G831)*100</f>
        <v>#DIV/0!</v>
      </c>
    </row>
    <row r="832" spans="1:20" ht="15" x14ac:dyDescent="0.25">
      <c r="A832" s="1048">
        <v>1127</v>
      </c>
      <c r="B832" s="2901">
        <v>3123</v>
      </c>
      <c r="C832" s="1481">
        <v>5336</v>
      </c>
      <c r="D832" s="2904"/>
      <c r="E832" s="612" t="s">
        <v>1085</v>
      </c>
      <c r="F832" s="677"/>
      <c r="G832" s="687">
        <f>G833</f>
        <v>15596</v>
      </c>
      <c r="H832" s="687">
        <f>H833</f>
        <v>15596</v>
      </c>
      <c r="I832" s="681">
        <f t="shared" ref="I832:I851" si="120">(H832/G832)*100</f>
        <v>100</v>
      </c>
    </row>
    <row r="833" spans="1:9" ht="14.25" x14ac:dyDescent="0.2">
      <c r="A833" s="1048"/>
      <c r="B833" s="2901"/>
      <c r="C833" s="1481"/>
      <c r="D833" s="2905" t="s">
        <v>1131</v>
      </c>
      <c r="E833" s="439" t="s">
        <v>1995</v>
      </c>
      <c r="F833" s="677"/>
      <c r="G833" s="677">
        <v>15596</v>
      </c>
      <c r="H833" s="677">
        <v>15596</v>
      </c>
      <c r="I833" s="673">
        <f t="shared" si="120"/>
        <v>100</v>
      </c>
    </row>
    <row r="834" spans="1:9" ht="15" x14ac:dyDescent="0.25">
      <c r="A834" s="1048">
        <v>1127</v>
      </c>
      <c r="B834" s="2901">
        <v>3124</v>
      </c>
      <c r="C834" s="1481">
        <v>5336</v>
      </c>
      <c r="D834" s="2905"/>
      <c r="E834" s="612" t="s">
        <v>1085</v>
      </c>
      <c r="F834" s="677"/>
      <c r="G834" s="687">
        <f>G835</f>
        <v>1471</v>
      </c>
      <c r="H834" s="687">
        <f>H835</f>
        <v>1471</v>
      </c>
      <c r="I834" s="681">
        <f t="shared" si="120"/>
        <v>100</v>
      </c>
    </row>
    <row r="835" spans="1:9" ht="14.25" x14ac:dyDescent="0.2">
      <c r="A835" s="1048"/>
      <c r="B835" s="2901"/>
      <c r="C835" s="1481"/>
      <c r="D835" s="2905" t="s">
        <v>1131</v>
      </c>
      <c r="E835" s="439" t="s">
        <v>1995</v>
      </c>
      <c r="F835" s="677"/>
      <c r="G835" s="677">
        <v>1471</v>
      </c>
      <c r="H835" s="677">
        <v>1471</v>
      </c>
      <c r="I835" s="673">
        <f t="shared" si="120"/>
        <v>100</v>
      </c>
    </row>
    <row r="836" spans="1:9" ht="15" hidden="1" x14ac:dyDescent="0.25">
      <c r="A836" s="1048">
        <v>1127</v>
      </c>
      <c r="B836" s="2901">
        <v>3127</v>
      </c>
      <c r="C836" s="2901">
        <v>5331</v>
      </c>
      <c r="D836" s="2911"/>
      <c r="E836" s="612" t="s">
        <v>624</v>
      </c>
      <c r="F836" s="687">
        <f>F837+F838+F839+F841</f>
        <v>0</v>
      </c>
      <c r="G836" s="687">
        <f>G837+G838+G839</f>
        <v>0</v>
      </c>
      <c r="H836" s="687">
        <f>H837+H838+H839</f>
        <v>0</v>
      </c>
      <c r="I836" s="681" t="e">
        <f t="shared" si="120"/>
        <v>#DIV/0!</v>
      </c>
    </row>
    <row r="837" spans="1:9" ht="14.25" hidden="1" x14ac:dyDescent="0.2">
      <c r="A837" s="1048"/>
      <c r="B837" s="2901"/>
      <c r="C837" s="2901"/>
      <c r="D837" s="2908" t="s">
        <v>1135</v>
      </c>
      <c r="E837" s="1065" t="s">
        <v>534</v>
      </c>
      <c r="F837" s="677"/>
      <c r="G837" s="677"/>
      <c r="H837" s="677"/>
      <c r="I837" s="673" t="e">
        <f t="shared" si="120"/>
        <v>#DIV/0!</v>
      </c>
    </row>
    <row r="838" spans="1:9" ht="14.25" hidden="1" x14ac:dyDescent="0.2">
      <c r="A838" s="1048"/>
      <c r="B838" s="2901"/>
      <c r="C838" s="2901"/>
      <c r="D838" s="2905" t="s">
        <v>1136</v>
      </c>
      <c r="E838" s="439" t="s">
        <v>51</v>
      </c>
      <c r="F838" s="677"/>
      <c r="G838" s="677"/>
      <c r="H838" s="677"/>
      <c r="I838" s="673" t="e">
        <f t="shared" si="120"/>
        <v>#DIV/0!</v>
      </c>
    </row>
    <row r="839" spans="1:9" ht="14.25" hidden="1" x14ac:dyDescent="0.2">
      <c r="A839" s="1048"/>
      <c r="B839" s="2901"/>
      <c r="C839" s="2901"/>
      <c r="D839" s="2905" t="s">
        <v>1141</v>
      </c>
      <c r="E839" s="439" t="s">
        <v>921</v>
      </c>
      <c r="F839" s="677"/>
      <c r="G839" s="677"/>
      <c r="H839" s="677"/>
      <c r="I839" s="673" t="e">
        <f t="shared" si="120"/>
        <v>#DIV/0!</v>
      </c>
    </row>
    <row r="840" spans="1:9" ht="15" x14ac:dyDescent="0.25">
      <c r="A840" s="1048">
        <v>1127</v>
      </c>
      <c r="B840" s="2901">
        <v>3127</v>
      </c>
      <c r="C840" s="1481">
        <v>5336</v>
      </c>
      <c r="D840" s="2905"/>
      <c r="E840" s="612" t="s">
        <v>1085</v>
      </c>
      <c r="F840" s="677"/>
      <c r="G840" s="687">
        <f>G841+G842+G843+G844+G845</f>
        <v>7479</v>
      </c>
      <c r="H840" s="687">
        <f>H841+H842+H843+H844+H845</f>
        <v>7479</v>
      </c>
      <c r="I840" s="681">
        <f t="shared" si="120"/>
        <v>100</v>
      </c>
    </row>
    <row r="841" spans="1:9" ht="14.25" x14ac:dyDescent="0.2">
      <c r="A841" s="1048"/>
      <c r="B841" s="2901"/>
      <c r="C841" s="1481"/>
      <c r="D841" s="2905" t="s">
        <v>1142</v>
      </c>
      <c r="E841" s="439" t="s">
        <v>1033</v>
      </c>
      <c r="F841" s="677"/>
      <c r="G841" s="677">
        <v>772</v>
      </c>
      <c r="H841" s="677">
        <v>772</v>
      </c>
      <c r="I841" s="673">
        <f t="shared" si="120"/>
        <v>100</v>
      </c>
    </row>
    <row r="842" spans="1:9" ht="14.25" x14ac:dyDescent="0.2">
      <c r="A842" s="1048"/>
      <c r="B842" s="2901"/>
      <c r="C842" s="1481"/>
      <c r="D842" s="2904" t="s">
        <v>1132</v>
      </c>
      <c r="E842" s="1484" t="s">
        <v>1084</v>
      </c>
      <c r="F842" s="677"/>
      <c r="G842" s="677">
        <v>820</v>
      </c>
      <c r="H842" s="677">
        <v>820</v>
      </c>
      <c r="I842" s="673">
        <f t="shared" si="120"/>
        <v>100</v>
      </c>
    </row>
    <row r="843" spans="1:9" ht="28.5" hidden="1" x14ac:dyDescent="0.2">
      <c r="A843" s="1048"/>
      <c r="B843" s="2901"/>
      <c r="C843" s="1481"/>
      <c r="D843" s="2904" t="s">
        <v>1133</v>
      </c>
      <c r="E843" s="3086" t="s">
        <v>1134</v>
      </c>
      <c r="F843" s="677"/>
      <c r="G843" s="995"/>
      <c r="H843" s="995"/>
      <c r="I843" s="999" t="e">
        <f t="shared" si="120"/>
        <v>#DIV/0!</v>
      </c>
    </row>
    <row r="844" spans="1:9" ht="14.25" x14ac:dyDescent="0.2">
      <c r="A844" s="1048"/>
      <c r="B844" s="2901"/>
      <c r="C844" s="1481"/>
      <c r="D844" s="2905" t="s">
        <v>1441</v>
      </c>
      <c r="E844" s="1065" t="s">
        <v>1861</v>
      </c>
      <c r="F844" s="677"/>
      <c r="G844" s="677">
        <v>883</v>
      </c>
      <c r="H844" s="677">
        <v>883</v>
      </c>
      <c r="I844" s="673">
        <f t="shared" si="120"/>
        <v>100</v>
      </c>
    </row>
    <row r="845" spans="1:9" ht="14.25" x14ac:dyDescent="0.2">
      <c r="A845" s="1048"/>
      <c r="B845" s="2901"/>
      <c r="C845" s="1481"/>
      <c r="D845" s="2905" t="s">
        <v>1442</v>
      </c>
      <c r="E845" s="1065" t="s">
        <v>1861</v>
      </c>
      <c r="F845" s="677"/>
      <c r="G845" s="677">
        <v>5004</v>
      </c>
      <c r="H845" s="677">
        <v>5004</v>
      </c>
      <c r="I845" s="673">
        <f t="shared" si="120"/>
        <v>100</v>
      </c>
    </row>
    <row r="846" spans="1:9" ht="15" x14ac:dyDescent="0.25">
      <c r="A846" s="2933">
        <v>1127</v>
      </c>
      <c r="B846" s="2934">
        <v>3127</v>
      </c>
      <c r="C846" s="2934">
        <v>5331</v>
      </c>
      <c r="D846" s="2935"/>
      <c r="E846" s="896" t="s">
        <v>624</v>
      </c>
      <c r="F846" s="677"/>
      <c r="G846" s="687">
        <f>G847</f>
        <v>92</v>
      </c>
      <c r="H846" s="687">
        <f>H847</f>
        <v>92</v>
      </c>
      <c r="I846" s="681">
        <f t="shared" si="120"/>
        <v>100</v>
      </c>
    </row>
    <row r="847" spans="1:9" ht="28.5" x14ac:dyDescent="0.2">
      <c r="A847" s="2933"/>
      <c r="B847" s="2934"/>
      <c r="C847" s="2940"/>
      <c r="D847" s="2948" t="s">
        <v>1430</v>
      </c>
      <c r="E847" s="2792" t="s">
        <v>1882</v>
      </c>
      <c r="F847" s="677"/>
      <c r="G847" s="995">
        <v>92</v>
      </c>
      <c r="H847" s="995">
        <v>92</v>
      </c>
      <c r="I847" s="999">
        <f t="shared" si="120"/>
        <v>100</v>
      </c>
    </row>
    <row r="848" spans="1:9" ht="15" x14ac:dyDescent="0.25">
      <c r="A848" s="1048">
        <v>1127</v>
      </c>
      <c r="B848" s="2901">
        <v>3141</v>
      </c>
      <c r="C848" s="1481">
        <v>5336</v>
      </c>
      <c r="D848" s="2903"/>
      <c r="E848" s="612" t="s">
        <v>1085</v>
      </c>
      <c r="F848" s="687"/>
      <c r="G848" s="687">
        <f>G849</f>
        <v>2759</v>
      </c>
      <c r="H848" s="687">
        <f>H849</f>
        <v>2759</v>
      </c>
      <c r="I848" s="679">
        <f t="shared" si="120"/>
        <v>100</v>
      </c>
    </row>
    <row r="849" spans="1:20" ht="14.25" x14ac:dyDescent="0.2">
      <c r="A849" s="1048"/>
      <c r="B849" s="2901"/>
      <c r="C849" s="1481"/>
      <c r="D849" s="2905" t="s">
        <v>1131</v>
      </c>
      <c r="E849" s="439" t="s">
        <v>1995</v>
      </c>
      <c r="F849" s="677"/>
      <c r="G849" s="677">
        <v>2759</v>
      </c>
      <c r="H849" s="677">
        <v>2759</v>
      </c>
      <c r="I849" s="673">
        <f t="shared" si="120"/>
        <v>100</v>
      </c>
    </row>
    <row r="850" spans="1:20" ht="15" x14ac:dyDescent="0.25">
      <c r="A850" s="1048">
        <v>1127</v>
      </c>
      <c r="B850" s="2901">
        <v>3147</v>
      </c>
      <c r="C850" s="2901">
        <v>5336</v>
      </c>
      <c r="D850" s="2903"/>
      <c r="E850" s="612" t="s">
        <v>1085</v>
      </c>
      <c r="F850" s="677"/>
      <c r="G850" s="687">
        <f>G851</f>
        <v>4056</v>
      </c>
      <c r="H850" s="687">
        <f>H851</f>
        <v>4056</v>
      </c>
      <c r="I850" s="1095">
        <f t="shared" si="120"/>
        <v>100</v>
      </c>
    </row>
    <row r="851" spans="1:20" ht="14.25" customHeight="1" thickBot="1" x14ac:dyDescent="0.25">
      <c r="A851" s="1048"/>
      <c r="B851" s="2901"/>
      <c r="C851" s="1481"/>
      <c r="D851" s="2903" t="s">
        <v>1131</v>
      </c>
      <c r="E851" s="706" t="s">
        <v>1995</v>
      </c>
      <c r="F851" s="677"/>
      <c r="G851" s="677">
        <v>4056</v>
      </c>
      <c r="H851" s="677">
        <v>4056</v>
      </c>
      <c r="I851" s="1094">
        <f t="shared" si="120"/>
        <v>100</v>
      </c>
    </row>
    <row r="852" spans="1:20" ht="16.5" thickTop="1" thickBot="1" x14ac:dyDescent="0.3">
      <c r="A852" s="3180" t="s">
        <v>704</v>
      </c>
      <c r="B852" s="3181"/>
      <c r="C852" s="3181"/>
      <c r="D852" s="3181"/>
      <c r="E852" s="3181"/>
      <c r="F852" s="669">
        <f>F836</f>
        <v>0</v>
      </c>
      <c r="G852" s="669">
        <f>G850+G848+G840+G836+G834+G832+G828+G846</f>
        <v>37908</v>
      </c>
      <c r="H852" s="669">
        <f>H850+H848+H840+H836+H834+H832+H828+H846</f>
        <v>37908</v>
      </c>
      <c r="I852" s="726">
        <f>(H852/G852)*100</f>
        <v>100</v>
      </c>
      <c r="R852" s="374">
        <f>F852</f>
        <v>0</v>
      </c>
      <c r="S852" s="374">
        <f>G852</f>
        <v>37908</v>
      </c>
      <c r="T852" s="374">
        <f>H852</f>
        <v>37908</v>
      </c>
    </row>
    <row r="853" spans="1:20" ht="15.75" thickTop="1" x14ac:dyDescent="0.25">
      <c r="A853" s="361"/>
      <c r="B853" s="361"/>
      <c r="C853" s="361"/>
      <c r="D853" s="361"/>
      <c r="E853" s="361"/>
      <c r="F853" s="180"/>
      <c r="G853" s="180"/>
      <c r="H853" s="180"/>
      <c r="I853" s="211"/>
      <c r="R853" s="374"/>
      <c r="S853" s="374"/>
      <c r="T853" s="374"/>
    </row>
    <row r="854" spans="1:20" ht="15" x14ac:dyDescent="0.25">
      <c r="A854" s="361"/>
      <c r="B854" s="361"/>
      <c r="C854" s="361"/>
      <c r="D854" s="361"/>
      <c r="E854" s="361"/>
      <c r="F854" s="180"/>
      <c r="G854" s="180"/>
      <c r="H854" s="180"/>
      <c r="I854" s="211"/>
      <c r="R854" s="374"/>
      <c r="S854" s="374"/>
      <c r="T854" s="374"/>
    </row>
    <row r="855" spans="1:20" ht="13.5" thickBot="1" x14ac:dyDescent="0.25">
      <c r="A855" s="421" t="s">
        <v>764</v>
      </c>
      <c r="I855" s="1041" t="s">
        <v>122</v>
      </c>
    </row>
    <row r="856" spans="1:20" s="106" customFormat="1" thickTop="1" thickBot="1" x14ac:dyDescent="0.25">
      <c r="A856" s="582" t="s">
        <v>412</v>
      </c>
      <c r="B856" s="650" t="s">
        <v>123</v>
      </c>
      <c r="C856" s="583" t="s">
        <v>124</v>
      </c>
      <c r="D856" s="585" t="s">
        <v>474</v>
      </c>
      <c r="E856" s="585" t="s">
        <v>125</v>
      </c>
      <c r="F856" s="585" t="s">
        <v>416</v>
      </c>
      <c r="G856" s="585" t="s">
        <v>417</v>
      </c>
      <c r="H856" s="585" t="s">
        <v>589</v>
      </c>
      <c r="I856" s="663" t="s">
        <v>590</v>
      </c>
    </row>
    <row r="857" spans="1:20" s="375" customFormat="1" ht="13.5" thickTop="1" thickBot="1" x14ac:dyDescent="0.25">
      <c r="A857" s="521">
        <v>1</v>
      </c>
      <c r="B857" s="522">
        <v>2</v>
      </c>
      <c r="C857" s="522">
        <v>3</v>
      </c>
      <c r="D857" s="522">
        <v>4</v>
      </c>
      <c r="E857" s="522">
        <v>5</v>
      </c>
      <c r="F857" s="508">
        <v>6</v>
      </c>
      <c r="G857" s="508">
        <v>7</v>
      </c>
      <c r="H857" s="509">
        <v>8</v>
      </c>
      <c r="I857" s="587" t="s">
        <v>510</v>
      </c>
    </row>
    <row r="858" spans="1:20" ht="15.75" thickTop="1" x14ac:dyDescent="0.25">
      <c r="A858" s="1048">
        <v>1128</v>
      </c>
      <c r="B858" s="2581">
        <v>3122</v>
      </c>
      <c r="C858" s="2581">
        <v>5336</v>
      </c>
      <c r="D858" s="2943"/>
      <c r="E858" s="612" t="s">
        <v>1085</v>
      </c>
      <c r="F858" s="672"/>
      <c r="G858" s="690">
        <f>G859</f>
        <v>16513</v>
      </c>
      <c r="H858" s="690">
        <f>H859</f>
        <v>16513</v>
      </c>
      <c r="I858" s="692">
        <f t="shared" ref="I858:I877" si="121">(H858/G858)*100</f>
        <v>100</v>
      </c>
    </row>
    <row r="859" spans="1:20" ht="14.25" x14ac:dyDescent="0.2">
      <c r="A859" s="1048"/>
      <c r="B859" s="2581"/>
      <c r="C859" s="2581"/>
      <c r="D859" s="2905" t="s">
        <v>1131</v>
      </c>
      <c r="E859" s="439" t="s">
        <v>1995</v>
      </c>
      <c r="F859" s="672"/>
      <c r="G859" s="672">
        <v>16513</v>
      </c>
      <c r="H859" s="672">
        <v>16513</v>
      </c>
      <c r="I859" s="668">
        <f t="shared" si="121"/>
        <v>100</v>
      </c>
    </row>
    <row r="860" spans="1:20" ht="15" x14ac:dyDescent="0.25">
      <c r="A860" s="1048">
        <v>1128</v>
      </c>
      <c r="B860" s="2901">
        <v>3123</v>
      </c>
      <c r="C860" s="2901">
        <v>5336</v>
      </c>
      <c r="D860" s="2943"/>
      <c r="E860" s="612" t="s">
        <v>1085</v>
      </c>
      <c r="F860" s="677"/>
      <c r="G860" s="687">
        <f>G861</f>
        <v>14162</v>
      </c>
      <c r="H860" s="687">
        <f>H861</f>
        <v>14162</v>
      </c>
      <c r="I860" s="681">
        <f t="shared" si="121"/>
        <v>100</v>
      </c>
    </row>
    <row r="861" spans="1:20" ht="14.25" x14ac:dyDescent="0.2">
      <c r="A861" s="1048"/>
      <c r="B861" s="2901"/>
      <c r="C861" s="2901"/>
      <c r="D861" s="2905" t="s">
        <v>1131</v>
      </c>
      <c r="E861" s="439" t="s">
        <v>1995</v>
      </c>
      <c r="F861" s="677"/>
      <c r="G861" s="677">
        <v>14162</v>
      </c>
      <c r="H861" s="677">
        <v>14162</v>
      </c>
      <c r="I861" s="673">
        <f t="shared" si="121"/>
        <v>100</v>
      </c>
    </row>
    <row r="862" spans="1:20" ht="15" hidden="1" x14ac:dyDescent="0.25">
      <c r="A862" s="1048">
        <v>1128</v>
      </c>
      <c r="B862" s="2901">
        <v>3127</v>
      </c>
      <c r="C862" s="2901">
        <v>5331</v>
      </c>
      <c r="D862" s="2911"/>
      <c r="E862" s="612" t="s">
        <v>624</v>
      </c>
      <c r="F862" s="687">
        <f>F863+F864+F865</f>
        <v>0</v>
      </c>
      <c r="G862" s="687">
        <f t="shared" ref="G862:H862" si="122">G863+G864+G865</f>
        <v>0</v>
      </c>
      <c r="H862" s="687">
        <f t="shared" si="122"/>
        <v>0</v>
      </c>
      <c r="I862" s="681" t="e">
        <f t="shared" si="121"/>
        <v>#DIV/0!</v>
      </c>
    </row>
    <row r="863" spans="1:20" ht="14.25" hidden="1" x14ac:dyDescent="0.2">
      <c r="A863" s="1048"/>
      <c r="B863" s="2901"/>
      <c r="C863" s="2901"/>
      <c r="D863" s="2908" t="s">
        <v>1135</v>
      </c>
      <c r="E863" s="1065" t="s">
        <v>534</v>
      </c>
      <c r="F863" s="677"/>
      <c r="G863" s="677"/>
      <c r="H863" s="677"/>
      <c r="I863" s="673" t="e">
        <f t="shared" si="121"/>
        <v>#DIV/0!</v>
      </c>
    </row>
    <row r="864" spans="1:20" ht="14.25" hidden="1" x14ac:dyDescent="0.2">
      <c r="A864" s="1048"/>
      <c r="B864" s="2901"/>
      <c r="C864" s="2901"/>
      <c r="D864" s="2905" t="s">
        <v>1136</v>
      </c>
      <c r="E864" s="439" t="s">
        <v>51</v>
      </c>
      <c r="F864" s="677"/>
      <c r="G864" s="677"/>
      <c r="H864" s="677"/>
      <c r="I864" s="673" t="e">
        <f t="shared" si="121"/>
        <v>#DIV/0!</v>
      </c>
    </row>
    <row r="865" spans="1:20" ht="14.25" hidden="1" x14ac:dyDescent="0.2">
      <c r="A865" s="1048"/>
      <c r="B865" s="2901"/>
      <c r="C865" s="2901"/>
      <c r="D865" s="2905" t="s">
        <v>1160</v>
      </c>
      <c r="E865" s="706" t="s">
        <v>1056</v>
      </c>
      <c r="F865" s="677"/>
      <c r="G865" s="677"/>
      <c r="H865" s="677"/>
      <c r="I865" s="673" t="e">
        <f t="shared" si="121"/>
        <v>#DIV/0!</v>
      </c>
    </row>
    <row r="866" spans="1:20" ht="15" x14ac:dyDescent="0.25">
      <c r="A866" s="1048">
        <v>1128</v>
      </c>
      <c r="B866" s="2901">
        <v>3127</v>
      </c>
      <c r="C866" s="2901">
        <v>5336</v>
      </c>
      <c r="D866" s="2943"/>
      <c r="E866" s="612" t="s">
        <v>1085</v>
      </c>
      <c r="F866" s="677"/>
      <c r="G866" s="687">
        <f>G867+G868+G869+G870</f>
        <v>1636</v>
      </c>
      <c r="H866" s="687">
        <f>H867+H868+H869+H870</f>
        <v>1636</v>
      </c>
      <c r="I866" s="681">
        <f t="shared" si="121"/>
        <v>100</v>
      </c>
    </row>
    <row r="867" spans="1:20" ht="14.25" hidden="1" x14ac:dyDescent="0.2">
      <c r="A867" s="1048"/>
      <c r="B867" s="2901"/>
      <c r="C867" s="2901"/>
      <c r="D867" s="2904" t="s">
        <v>1150</v>
      </c>
      <c r="E867" s="1484" t="s">
        <v>973</v>
      </c>
      <c r="F867" s="677"/>
      <c r="G867" s="677"/>
      <c r="H867" s="677"/>
      <c r="I867" s="673" t="e">
        <f t="shared" si="121"/>
        <v>#DIV/0!</v>
      </c>
    </row>
    <row r="868" spans="1:20" ht="14.25" x14ac:dyDescent="0.2">
      <c r="A868" s="1048"/>
      <c r="B868" s="2901"/>
      <c r="C868" s="2901"/>
      <c r="D868" s="2905" t="s">
        <v>1142</v>
      </c>
      <c r="E868" s="439" t="s">
        <v>1033</v>
      </c>
      <c r="F868" s="677"/>
      <c r="G868" s="677">
        <v>834</v>
      </c>
      <c r="H868" s="677">
        <v>834</v>
      </c>
      <c r="I868" s="673">
        <f t="shared" si="121"/>
        <v>100</v>
      </c>
    </row>
    <row r="869" spans="1:20" ht="14.25" x14ac:dyDescent="0.2">
      <c r="A869" s="1048"/>
      <c r="B869" s="2901"/>
      <c r="C869" s="2901"/>
      <c r="D869" s="2904" t="s">
        <v>1132</v>
      </c>
      <c r="E869" s="1484" t="s">
        <v>1084</v>
      </c>
      <c r="F869" s="677"/>
      <c r="G869" s="677">
        <v>802</v>
      </c>
      <c r="H869" s="677">
        <v>802</v>
      </c>
      <c r="I869" s="673">
        <f t="shared" si="121"/>
        <v>100</v>
      </c>
    </row>
    <row r="870" spans="1:20" ht="28.5" hidden="1" x14ac:dyDescent="0.2">
      <c r="A870" s="1048"/>
      <c r="B870" s="2901"/>
      <c r="C870" s="2901"/>
      <c r="D870" s="2904" t="s">
        <v>1133</v>
      </c>
      <c r="E870" s="2354" t="s">
        <v>1134</v>
      </c>
      <c r="F870" s="677"/>
      <c r="G870" s="995"/>
      <c r="H870" s="995"/>
      <c r="I870" s="999" t="e">
        <f t="shared" si="121"/>
        <v>#DIV/0!</v>
      </c>
    </row>
    <row r="871" spans="1:20" ht="15" x14ac:dyDescent="0.25">
      <c r="A871" s="2933">
        <v>1128</v>
      </c>
      <c r="B871" s="2934">
        <v>3127</v>
      </c>
      <c r="C871" s="2934">
        <v>5331</v>
      </c>
      <c r="D871" s="2935"/>
      <c r="E871" s="896" t="s">
        <v>624</v>
      </c>
      <c r="F871" s="677"/>
      <c r="G871" s="687">
        <f>G872</f>
        <v>298</v>
      </c>
      <c r="H871" s="687">
        <f>H872</f>
        <v>298</v>
      </c>
      <c r="I871" s="681">
        <f t="shared" si="121"/>
        <v>100</v>
      </c>
    </row>
    <row r="872" spans="1:20" ht="28.5" x14ac:dyDescent="0.2">
      <c r="A872" s="2933"/>
      <c r="B872" s="2934"/>
      <c r="C872" s="2940"/>
      <c r="D872" s="2948" t="s">
        <v>1430</v>
      </c>
      <c r="E872" s="2792" t="s">
        <v>1882</v>
      </c>
      <c r="F872" s="677"/>
      <c r="G872" s="995">
        <v>298</v>
      </c>
      <c r="H872" s="995">
        <v>298</v>
      </c>
      <c r="I872" s="999">
        <f t="shared" si="121"/>
        <v>100</v>
      </c>
    </row>
    <row r="873" spans="1:20" ht="15" x14ac:dyDescent="0.25">
      <c r="A873" s="1048">
        <v>1128</v>
      </c>
      <c r="B873" s="2901">
        <v>3147</v>
      </c>
      <c r="C873" s="2901">
        <v>5336</v>
      </c>
      <c r="D873" s="2905"/>
      <c r="E873" s="612" t="s">
        <v>1085</v>
      </c>
      <c r="F873" s="677"/>
      <c r="G873" s="687">
        <f>G874</f>
        <v>3577</v>
      </c>
      <c r="H873" s="687">
        <f>H874</f>
        <v>3577</v>
      </c>
      <c r="I873" s="681">
        <f t="shared" si="121"/>
        <v>100</v>
      </c>
    </row>
    <row r="874" spans="1:20" ht="14.25" x14ac:dyDescent="0.2">
      <c r="A874" s="1048"/>
      <c r="B874" s="2901"/>
      <c r="C874" s="1481"/>
      <c r="D874" s="2905" t="s">
        <v>1131</v>
      </c>
      <c r="E874" s="439" t="s">
        <v>1995</v>
      </c>
      <c r="F874" s="677"/>
      <c r="G874" s="677">
        <v>3577</v>
      </c>
      <c r="H874" s="677">
        <v>3577</v>
      </c>
      <c r="I874" s="673">
        <f t="shared" si="121"/>
        <v>100</v>
      </c>
    </row>
    <row r="875" spans="1:20" ht="15" x14ac:dyDescent="0.25">
      <c r="A875" s="1048">
        <v>1128</v>
      </c>
      <c r="B875" s="2901">
        <v>3293</v>
      </c>
      <c r="C875" s="2901">
        <v>5336</v>
      </c>
      <c r="D875" s="2905"/>
      <c r="E875" s="612" t="s">
        <v>1085</v>
      </c>
      <c r="F875" s="677"/>
      <c r="G875" s="687">
        <f>G876</f>
        <v>11</v>
      </c>
      <c r="H875" s="687">
        <f>H876</f>
        <v>11</v>
      </c>
      <c r="I875" s="681">
        <f t="shared" si="121"/>
        <v>100</v>
      </c>
    </row>
    <row r="876" spans="1:20" ht="15" thickBot="1" x14ac:dyDescent="0.25">
      <c r="A876" s="1048"/>
      <c r="B876" s="2901"/>
      <c r="C876" s="1481"/>
      <c r="D876" s="2920" t="s">
        <v>1143</v>
      </c>
      <c r="E876" s="993" t="s">
        <v>972</v>
      </c>
      <c r="F876" s="677"/>
      <c r="G876" s="677">
        <v>11</v>
      </c>
      <c r="H876" s="677">
        <v>11</v>
      </c>
      <c r="I876" s="673">
        <f t="shared" si="121"/>
        <v>100</v>
      </c>
    </row>
    <row r="877" spans="1:20" ht="16.5" thickTop="1" thickBot="1" x14ac:dyDescent="0.3">
      <c r="A877" s="3180" t="s">
        <v>704</v>
      </c>
      <c r="B877" s="3181"/>
      <c r="C877" s="3181"/>
      <c r="D877" s="3181"/>
      <c r="E877" s="3181"/>
      <c r="F877" s="669">
        <f>F862</f>
        <v>0</v>
      </c>
      <c r="G877" s="669">
        <f>G875+G873+G866+G862+G860+G858+G871</f>
        <v>36197</v>
      </c>
      <c r="H877" s="669">
        <f>H875+H873+H866+H862+H860+H858+H871</f>
        <v>36197</v>
      </c>
      <c r="I877" s="670">
        <f t="shared" si="121"/>
        <v>100</v>
      </c>
      <c r="R877" s="374">
        <f>F877</f>
        <v>0</v>
      </c>
      <c r="S877" s="374">
        <f>G877</f>
        <v>36197</v>
      </c>
      <c r="T877" s="374">
        <f>H877</f>
        <v>36197</v>
      </c>
    </row>
    <row r="878" spans="1:20" ht="13.5" thickTop="1" x14ac:dyDescent="0.2"/>
    <row r="880" spans="1:20" ht="13.5" thickBot="1" x14ac:dyDescent="0.25">
      <c r="A880" s="1559" t="s">
        <v>282</v>
      </c>
      <c r="B880" s="2382"/>
      <c r="C880" s="1523"/>
      <c r="D880" s="1624"/>
      <c r="E880" s="1523"/>
      <c r="F880" s="1528"/>
      <c r="G880" s="1528"/>
      <c r="H880" s="1528"/>
      <c r="I880" s="2383" t="s">
        <v>122</v>
      </c>
    </row>
    <row r="881" spans="1:10" s="106" customFormat="1" thickTop="1" thickBot="1" x14ac:dyDescent="0.25">
      <c r="A881" s="2384" t="s">
        <v>412</v>
      </c>
      <c r="B881" s="2385" t="s">
        <v>123</v>
      </c>
      <c r="C881" s="2386" t="s">
        <v>124</v>
      </c>
      <c r="D881" s="2387" t="s">
        <v>474</v>
      </c>
      <c r="E881" s="2387" t="s">
        <v>125</v>
      </c>
      <c r="F881" s="2387" t="s">
        <v>416</v>
      </c>
      <c r="G881" s="2387" t="s">
        <v>417</v>
      </c>
      <c r="H881" s="2387" t="s">
        <v>589</v>
      </c>
      <c r="I881" s="2388" t="s">
        <v>590</v>
      </c>
    </row>
    <row r="882" spans="1:10" s="375" customFormat="1" ht="13.5" thickTop="1" thickBot="1" x14ac:dyDescent="0.25">
      <c r="A882" s="1576">
        <v>1</v>
      </c>
      <c r="B882" s="2390">
        <v>2</v>
      </c>
      <c r="C882" s="2390">
        <v>3</v>
      </c>
      <c r="D882" s="2390">
        <v>4</v>
      </c>
      <c r="E882" s="2390">
        <v>5</v>
      </c>
      <c r="F882" s="2391">
        <v>6</v>
      </c>
      <c r="G882" s="2391">
        <v>7</v>
      </c>
      <c r="H882" s="2392">
        <v>8</v>
      </c>
      <c r="I882" s="2393" t="s">
        <v>510</v>
      </c>
    </row>
    <row r="883" spans="1:10" ht="15.75" hidden="1" thickTop="1" x14ac:dyDescent="0.25">
      <c r="A883" s="2419">
        <v>1129</v>
      </c>
      <c r="B883" s="2420">
        <v>3122</v>
      </c>
      <c r="C883" s="2420">
        <v>5331</v>
      </c>
      <c r="D883" s="2421"/>
      <c r="E883" s="2422" t="s">
        <v>624</v>
      </c>
      <c r="F883" s="2423">
        <f>F884+F885+F886</f>
        <v>0</v>
      </c>
      <c r="G883" s="2423">
        <f t="shared" ref="G883:H883" si="123">G884+G885+G886</f>
        <v>0</v>
      </c>
      <c r="H883" s="2423">
        <f t="shared" si="123"/>
        <v>0</v>
      </c>
      <c r="I883" s="2424" t="e">
        <f t="shared" ref="I883:I896" si="124">(H883/G883)*100</f>
        <v>#DIV/0!</v>
      </c>
    </row>
    <row r="884" spans="1:10" ht="14.25" hidden="1" x14ac:dyDescent="0.2">
      <c r="A884" s="1542"/>
      <c r="B884" s="2399"/>
      <c r="C884" s="2399"/>
      <c r="D884" s="2406" t="s">
        <v>1135</v>
      </c>
      <c r="E884" s="2407" t="s">
        <v>534</v>
      </c>
      <c r="F884" s="2402"/>
      <c r="G884" s="2402"/>
      <c r="H884" s="2402"/>
      <c r="I884" s="2403" t="e">
        <f t="shared" si="124"/>
        <v>#DIV/0!</v>
      </c>
    </row>
    <row r="885" spans="1:10" ht="14.25" hidden="1" x14ac:dyDescent="0.2">
      <c r="A885" s="1542"/>
      <c r="B885" s="2399"/>
      <c r="C885" s="2399"/>
      <c r="D885" s="2395" t="s">
        <v>1136</v>
      </c>
      <c r="E885" s="2400" t="s">
        <v>51</v>
      </c>
      <c r="F885" s="2402"/>
      <c r="G885" s="2402"/>
      <c r="H885" s="2402"/>
      <c r="I885" s="2403" t="e">
        <f t="shared" si="124"/>
        <v>#DIV/0!</v>
      </c>
      <c r="J885" s="373" t="s">
        <v>268</v>
      </c>
    </row>
    <row r="886" spans="1:10" ht="14.25" hidden="1" x14ac:dyDescent="0.2">
      <c r="A886" s="1542"/>
      <c r="B886" s="2399"/>
      <c r="C886" s="2399"/>
      <c r="D886" s="2395" t="s">
        <v>1160</v>
      </c>
      <c r="E886" s="2425" t="s">
        <v>1056</v>
      </c>
      <c r="F886" s="2402"/>
      <c r="G886" s="2412"/>
      <c r="H886" s="2412"/>
      <c r="I886" s="2403" t="e">
        <f t="shared" si="124"/>
        <v>#DIV/0!</v>
      </c>
    </row>
    <row r="887" spans="1:10" ht="15.75" thickTop="1" x14ac:dyDescent="0.25">
      <c r="A887" s="2923">
        <v>1129</v>
      </c>
      <c r="B887" s="2926">
        <v>3122</v>
      </c>
      <c r="C887" s="2926">
        <v>5336</v>
      </c>
      <c r="D887" s="2949"/>
      <c r="E887" s="2396" t="s">
        <v>1085</v>
      </c>
      <c r="F887" s="2402"/>
      <c r="G887" s="2409">
        <f>G888+G890+G892+G891+G889</f>
        <v>9595</v>
      </c>
      <c r="H887" s="2409">
        <f>H888+H890+H892+H891+H889</f>
        <v>9595</v>
      </c>
      <c r="I887" s="2398">
        <f t="shared" si="124"/>
        <v>100</v>
      </c>
    </row>
    <row r="888" spans="1:10" ht="14.25" hidden="1" x14ac:dyDescent="0.2">
      <c r="A888" s="2923"/>
      <c r="B888" s="2926"/>
      <c r="C888" s="2926"/>
      <c r="D888" s="2925" t="s">
        <v>1150</v>
      </c>
      <c r="E888" s="2426" t="s">
        <v>973</v>
      </c>
      <c r="F888" s="2427"/>
      <c r="G888" s="2428"/>
      <c r="H888" s="2428"/>
      <c r="I888" s="2429" t="e">
        <f t="shared" si="124"/>
        <v>#DIV/0!</v>
      </c>
    </row>
    <row r="889" spans="1:10" ht="14.25" x14ac:dyDescent="0.2">
      <c r="A889" s="2923"/>
      <c r="B889" s="2926"/>
      <c r="C889" s="2926"/>
      <c r="D889" s="2925" t="s">
        <v>1142</v>
      </c>
      <c r="E889" s="2400" t="s">
        <v>1033</v>
      </c>
      <c r="F889" s="2428"/>
      <c r="G889" s="2430">
        <v>453</v>
      </c>
      <c r="H889" s="2430">
        <v>453</v>
      </c>
      <c r="I889" s="2429">
        <f t="shared" si="124"/>
        <v>100</v>
      </c>
    </row>
    <row r="890" spans="1:10" ht="15" x14ac:dyDescent="0.2">
      <c r="A890" s="2923"/>
      <c r="B890" s="2926"/>
      <c r="C890" s="2926"/>
      <c r="D890" s="2925" t="s">
        <v>1132</v>
      </c>
      <c r="E890" s="2414" t="s">
        <v>1084</v>
      </c>
      <c r="F890" s="2431"/>
      <c r="G890" s="2432">
        <v>230</v>
      </c>
      <c r="H890" s="2432">
        <v>230</v>
      </c>
      <c r="I890" s="1675">
        <f t="shared" ref="I890:I891" si="125">(H890/G890)*100</f>
        <v>100</v>
      </c>
    </row>
    <row r="891" spans="1:10" ht="28.5" hidden="1" x14ac:dyDescent="0.2">
      <c r="A891" s="2923"/>
      <c r="B891" s="2926"/>
      <c r="C891" s="2926"/>
      <c r="D891" s="2925" t="s">
        <v>1133</v>
      </c>
      <c r="E891" s="2415" t="s">
        <v>1134</v>
      </c>
      <c r="F891" s="2431"/>
      <c r="G891" s="2433"/>
      <c r="H891" s="2433"/>
      <c r="I891" s="2417" t="e">
        <f t="shared" si="125"/>
        <v>#DIV/0!</v>
      </c>
    </row>
    <row r="892" spans="1:10" ht="14.25" x14ac:dyDescent="0.2">
      <c r="A892" s="2923"/>
      <c r="B892" s="2926"/>
      <c r="C892" s="2926"/>
      <c r="D892" s="2925" t="s">
        <v>1131</v>
      </c>
      <c r="E892" s="2400" t="s">
        <v>1995</v>
      </c>
      <c r="F892" s="2402"/>
      <c r="G892" s="2412">
        <v>8912</v>
      </c>
      <c r="H892" s="2402">
        <v>8912</v>
      </c>
      <c r="I892" s="2403">
        <f t="shared" si="124"/>
        <v>100</v>
      </c>
    </row>
    <row r="893" spans="1:10" ht="15" x14ac:dyDescent="0.25">
      <c r="A893" s="2933">
        <v>1129</v>
      </c>
      <c r="B893" s="2934">
        <v>3122</v>
      </c>
      <c r="C893" s="2934">
        <v>5331</v>
      </c>
      <c r="D893" s="2935"/>
      <c r="E893" s="896" t="s">
        <v>624</v>
      </c>
      <c r="F893" s="2412"/>
      <c r="G893" s="2409">
        <f>G894</f>
        <v>99</v>
      </c>
      <c r="H893" s="2409">
        <f>H894</f>
        <v>99</v>
      </c>
      <c r="I893" s="2398">
        <f t="shared" si="124"/>
        <v>100</v>
      </c>
    </row>
    <row r="894" spans="1:10" ht="28.5" x14ac:dyDescent="0.2">
      <c r="A894" s="2933"/>
      <c r="B894" s="2934"/>
      <c r="C894" s="2940"/>
      <c r="D894" s="2948" t="s">
        <v>1430</v>
      </c>
      <c r="E894" s="2792" t="s">
        <v>1882</v>
      </c>
      <c r="F894" s="2412"/>
      <c r="G894" s="2950">
        <v>99</v>
      </c>
      <c r="H894" s="2950">
        <v>99</v>
      </c>
      <c r="I894" s="2951">
        <f t="shared" si="124"/>
        <v>100</v>
      </c>
    </row>
    <row r="895" spans="1:10" ht="15" x14ac:dyDescent="0.25">
      <c r="A895" s="2923">
        <v>1129</v>
      </c>
      <c r="B895" s="2924">
        <v>3141</v>
      </c>
      <c r="C895" s="2924">
        <v>5336</v>
      </c>
      <c r="D895" s="2941"/>
      <c r="E895" s="2396" t="s">
        <v>1085</v>
      </c>
      <c r="F895" s="2411"/>
      <c r="G895" s="2411">
        <f>G896</f>
        <v>73</v>
      </c>
      <c r="H895" s="2411">
        <f>H896</f>
        <v>73</v>
      </c>
      <c r="I895" s="2418">
        <f t="shared" si="124"/>
        <v>100</v>
      </c>
    </row>
    <row r="896" spans="1:10" ht="15" thickBot="1" x14ac:dyDescent="0.25">
      <c r="A896" s="2923"/>
      <c r="B896" s="2924"/>
      <c r="C896" s="2929"/>
      <c r="D896" s="2925" t="s">
        <v>1131</v>
      </c>
      <c r="E896" s="2400" t="s">
        <v>1995</v>
      </c>
      <c r="F896" s="2412"/>
      <c r="G896" s="2412">
        <v>73</v>
      </c>
      <c r="H896" s="2412">
        <v>73</v>
      </c>
      <c r="I896" s="2413">
        <f t="shared" si="124"/>
        <v>100</v>
      </c>
    </row>
    <row r="897" spans="1:20" ht="16.5" thickTop="1" thickBot="1" x14ac:dyDescent="0.3">
      <c r="A897" s="3200" t="s">
        <v>704</v>
      </c>
      <c r="B897" s="3201"/>
      <c r="C897" s="3201"/>
      <c r="D897" s="3201"/>
      <c r="E897" s="3201"/>
      <c r="F897" s="2434">
        <f>F883</f>
        <v>0</v>
      </c>
      <c r="G897" s="2434">
        <f>G883+G887+G895+G893</f>
        <v>9767</v>
      </c>
      <c r="H897" s="2434">
        <f>H883+H887+H895+H893</f>
        <v>9767</v>
      </c>
      <c r="I897" s="2435">
        <f>(H897/G897)*100</f>
        <v>100</v>
      </c>
      <c r="R897" s="374">
        <f>F897</f>
        <v>0</v>
      </c>
      <c r="S897" s="374">
        <f>G897</f>
        <v>9767</v>
      </c>
      <c r="T897" s="374">
        <f>H897</f>
        <v>9767</v>
      </c>
    </row>
    <row r="898" spans="1:20" ht="13.5" thickTop="1" x14ac:dyDescent="0.2"/>
    <row r="900" spans="1:20" ht="13.5" thickBot="1" x14ac:dyDescent="0.25">
      <c r="A900" s="421" t="s">
        <v>334</v>
      </c>
      <c r="I900" s="1041" t="s">
        <v>122</v>
      </c>
    </row>
    <row r="901" spans="1:20" s="106" customFormat="1" thickTop="1" thickBot="1" x14ac:dyDescent="0.25">
      <c r="A901" s="582" t="s">
        <v>412</v>
      </c>
      <c r="B901" s="650" t="s">
        <v>123</v>
      </c>
      <c r="C901" s="583" t="s">
        <v>124</v>
      </c>
      <c r="D901" s="585" t="s">
        <v>474</v>
      </c>
      <c r="E901" s="585" t="s">
        <v>125</v>
      </c>
      <c r="F901" s="585" t="s">
        <v>416</v>
      </c>
      <c r="G901" s="585" t="s">
        <v>417</v>
      </c>
      <c r="H901" s="585" t="s">
        <v>589</v>
      </c>
      <c r="I901" s="663" t="s">
        <v>590</v>
      </c>
    </row>
    <row r="902" spans="1:20" s="375" customFormat="1" ht="13.5" thickTop="1" thickBot="1" x14ac:dyDescent="0.25">
      <c r="A902" s="521">
        <v>1</v>
      </c>
      <c r="B902" s="522">
        <v>2</v>
      </c>
      <c r="C902" s="522">
        <v>3</v>
      </c>
      <c r="D902" s="522">
        <v>4</v>
      </c>
      <c r="E902" s="522">
        <v>5</v>
      </c>
      <c r="F902" s="508">
        <v>6</v>
      </c>
      <c r="G902" s="508">
        <v>7</v>
      </c>
      <c r="H902" s="509">
        <v>8</v>
      </c>
      <c r="I902" s="587" t="s">
        <v>510</v>
      </c>
    </row>
    <row r="903" spans="1:20" ht="15.75" hidden="1" thickTop="1" x14ac:dyDescent="0.25">
      <c r="A903" s="1042">
        <v>1130</v>
      </c>
      <c r="B903" s="651">
        <v>3122</v>
      </c>
      <c r="C903" s="651">
        <v>5331</v>
      </c>
      <c r="D903" s="682"/>
      <c r="E903" s="698" t="s">
        <v>624</v>
      </c>
      <c r="F903" s="699">
        <f>F904+F905</f>
        <v>0</v>
      </c>
      <c r="G903" s="699">
        <f>G904+G905+G906</f>
        <v>0</v>
      </c>
      <c r="H903" s="699">
        <f>H904+H905+H906</f>
        <v>0</v>
      </c>
      <c r="I903" s="671" t="e">
        <f t="shared" ref="I903:I914" si="126">(H903/G903)*100</f>
        <v>#DIV/0!</v>
      </c>
    </row>
    <row r="904" spans="1:20" ht="14.25" hidden="1" x14ac:dyDescent="0.2">
      <c r="A904" s="420"/>
      <c r="B904" s="613"/>
      <c r="C904" s="613"/>
      <c r="D904" s="630" t="s">
        <v>1135</v>
      </c>
      <c r="E904" s="1065" t="s">
        <v>534</v>
      </c>
      <c r="F904" s="672"/>
      <c r="G904" s="672"/>
      <c r="H904" s="672"/>
      <c r="I904" s="668" t="e">
        <f t="shared" si="126"/>
        <v>#DIV/0!</v>
      </c>
    </row>
    <row r="905" spans="1:20" ht="14.25" hidden="1" x14ac:dyDescent="0.2">
      <c r="A905" s="420"/>
      <c r="B905" s="613"/>
      <c r="C905" s="613"/>
      <c r="D905" s="514" t="s">
        <v>1136</v>
      </c>
      <c r="E905" s="439" t="s">
        <v>51</v>
      </c>
      <c r="F905" s="672"/>
      <c r="G905" s="672"/>
      <c r="H905" s="672"/>
      <c r="I905" s="668" t="e">
        <f t="shared" si="126"/>
        <v>#DIV/0!</v>
      </c>
    </row>
    <row r="906" spans="1:20" ht="14.25" hidden="1" x14ac:dyDescent="0.2">
      <c r="A906" s="420"/>
      <c r="B906" s="613"/>
      <c r="C906" s="613"/>
      <c r="D906" s="514" t="s">
        <v>1160</v>
      </c>
      <c r="E906" s="706" t="s">
        <v>1056</v>
      </c>
      <c r="F906" s="672"/>
      <c r="G906" s="672"/>
      <c r="H906" s="672"/>
      <c r="I906" s="668" t="e">
        <f t="shared" si="126"/>
        <v>#DIV/0!</v>
      </c>
    </row>
    <row r="907" spans="1:20" ht="15.75" thickTop="1" x14ac:dyDescent="0.25">
      <c r="A907" s="1048">
        <v>1130</v>
      </c>
      <c r="B907" s="2581">
        <v>3122</v>
      </c>
      <c r="C907" s="2581">
        <v>5336</v>
      </c>
      <c r="D907" s="2943"/>
      <c r="E907" s="612" t="s">
        <v>1085</v>
      </c>
      <c r="F907" s="672"/>
      <c r="G907" s="665">
        <f>G908+G909+G910+G911+G912</f>
        <v>16862</v>
      </c>
      <c r="H907" s="665">
        <f>H908+H909+H910+H911+H912</f>
        <v>16862</v>
      </c>
      <c r="I907" s="666">
        <f t="shared" si="126"/>
        <v>100</v>
      </c>
      <c r="J907" s="421"/>
      <c r="K907" s="421"/>
      <c r="L907" s="421"/>
      <c r="M907" s="421"/>
      <c r="N907" s="421"/>
      <c r="O907" s="421"/>
      <c r="P907" s="421"/>
    </row>
    <row r="908" spans="1:20" ht="14.25" x14ac:dyDescent="0.2">
      <c r="A908" s="1048"/>
      <c r="B908" s="2581"/>
      <c r="C908" s="2581"/>
      <c r="D908" s="2904" t="s">
        <v>1150</v>
      </c>
      <c r="E908" s="1221" t="s">
        <v>973</v>
      </c>
      <c r="F908" s="672"/>
      <c r="G908" s="680">
        <v>20</v>
      </c>
      <c r="H908" s="680">
        <v>20</v>
      </c>
      <c r="I908" s="668">
        <f t="shared" si="126"/>
        <v>100</v>
      </c>
      <c r="J908" s="421"/>
      <c r="K908" s="421"/>
      <c r="L908" s="421"/>
      <c r="M908" s="421"/>
      <c r="N908" s="421"/>
      <c r="O908" s="421"/>
      <c r="P908" s="421"/>
    </row>
    <row r="909" spans="1:20" ht="14.25" x14ac:dyDescent="0.2">
      <c r="A909" s="1048"/>
      <c r="B909" s="2581"/>
      <c r="C909" s="2581"/>
      <c r="D909" s="2905" t="s">
        <v>1142</v>
      </c>
      <c r="E909" s="439" t="s">
        <v>1033</v>
      </c>
      <c r="F909" s="672"/>
      <c r="G909" s="680">
        <v>61</v>
      </c>
      <c r="H909" s="680">
        <v>61</v>
      </c>
      <c r="I909" s="668">
        <f t="shared" si="126"/>
        <v>100</v>
      </c>
      <c r="J909" s="421"/>
      <c r="K909" s="421"/>
      <c r="L909" s="421"/>
      <c r="M909" s="421"/>
      <c r="N909" s="421"/>
      <c r="O909" s="421"/>
      <c r="P909" s="421"/>
    </row>
    <row r="910" spans="1:20" ht="15" x14ac:dyDescent="0.2">
      <c r="A910" s="1048"/>
      <c r="B910" s="2581"/>
      <c r="C910" s="2581"/>
      <c r="D910" s="2904" t="s">
        <v>1132</v>
      </c>
      <c r="E910" s="1484" t="s">
        <v>1084</v>
      </c>
      <c r="F910" s="1733"/>
      <c r="G910" s="1734">
        <v>449</v>
      </c>
      <c r="H910" s="1734">
        <v>449</v>
      </c>
      <c r="I910" s="368">
        <f t="shared" ref="I910:I911" si="127">(H910/G910)*100</f>
        <v>100</v>
      </c>
      <c r="J910" s="421"/>
      <c r="K910" s="421"/>
      <c r="L910" s="421"/>
      <c r="M910" s="421"/>
      <c r="N910" s="421"/>
      <c r="O910" s="421"/>
      <c r="P910" s="421"/>
    </row>
    <row r="911" spans="1:20" ht="28.5" hidden="1" x14ac:dyDescent="0.2">
      <c r="A911" s="1048"/>
      <c r="B911" s="2581"/>
      <c r="C911" s="2581"/>
      <c r="D911" s="2904" t="s">
        <v>1133</v>
      </c>
      <c r="E911" s="2354" t="s">
        <v>1134</v>
      </c>
      <c r="F911" s="1733"/>
      <c r="G911" s="1778"/>
      <c r="H911" s="1778"/>
      <c r="I911" s="1111" t="e">
        <f t="shared" si="127"/>
        <v>#DIV/0!</v>
      </c>
      <c r="J911" s="421"/>
      <c r="K911" s="421"/>
      <c r="L911" s="421"/>
      <c r="M911" s="421"/>
      <c r="N911" s="421"/>
      <c r="O911" s="421"/>
      <c r="P911" s="421"/>
    </row>
    <row r="912" spans="1:20" ht="14.25" x14ac:dyDescent="0.2">
      <c r="A912" s="1048"/>
      <c r="B912" s="2581"/>
      <c r="C912" s="2898"/>
      <c r="D912" s="2905" t="s">
        <v>1131</v>
      </c>
      <c r="E912" s="439" t="s">
        <v>1995</v>
      </c>
      <c r="F912" s="672"/>
      <c r="G912" s="672">
        <v>16332</v>
      </c>
      <c r="H912" s="672">
        <v>16332</v>
      </c>
      <c r="I912" s="668">
        <f t="shared" si="126"/>
        <v>100</v>
      </c>
    </row>
    <row r="913" spans="1:20" ht="15" x14ac:dyDescent="0.25">
      <c r="A913" s="2933">
        <v>1130</v>
      </c>
      <c r="B913" s="2934">
        <v>3122</v>
      </c>
      <c r="C913" s="2934">
        <v>5331</v>
      </c>
      <c r="D913" s="2935"/>
      <c r="E913" s="896" t="s">
        <v>624</v>
      </c>
      <c r="F913" s="678"/>
      <c r="G913" s="678">
        <f>G914</f>
        <v>73</v>
      </c>
      <c r="H913" s="678">
        <f>H914</f>
        <v>73</v>
      </c>
      <c r="I913" s="679">
        <f t="shared" si="126"/>
        <v>100</v>
      </c>
    </row>
    <row r="914" spans="1:20" ht="28.5" x14ac:dyDescent="0.2">
      <c r="A914" s="2933"/>
      <c r="B914" s="2934"/>
      <c r="C914" s="2940"/>
      <c r="D914" s="2948" t="s">
        <v>1430</v>
      </c>
      <c r="E914" s="2792" t="s">
        <v>1882</v>
      </c>
      <c r="F914" s="677"/>
      <c r="G914" s="995">
        <v>73</v>
      </c>
      <c r="H914" s="995">
        <v>73</v>
      </c>
      <c r="I914" s="999">
        <f t="shared" si="126"/>
        <v>100</v>
      </c>
    </row>
    <row r="915" spans="1:20" ht="15" x14ac:dyDescent="0.25">
      <c r="A915" s="2933">
        <v>1130</v>
      </c>
      <c r="B915" s="2934">
        <v>3792</v>
      </c>
      <c r="C915" s="2934">
        <v>5331</v>
      </c>
      <c r="D915" s="2935"/>
      <c r="E915" s="896" t="s">
        <v>624</v>
      </c>
      <c r="F915" s="678"/>
      <c r="G915" s="678">
        <f>G916</f>
        <v>5</v>
      </c>
      <c r="H915" s="678">
        <f>H916</f>
        <v>5</v>
      </c>
      <c r="I915" s="679">
        <f t="shared" ref="I915:I916" si="128">(H915/G915)*100</f>
        <v>100</v>
      </c>
    </row>
    <row r="916" spans="1:20" ht="15" thickBot="1" x14ac:dyDescent="0.25">
      <c r="A916" s="2933"/>
      <c r="B916" s="2934"/>
      <c r="C916" s="2940"/>
      <c r="D916" s="2931" t="s">
        <v>1218</v>
      </c>
      <c r="E916" s="903" t="s">
        <v>1885</v>
      </c>
      <c r="F916" s="677"/>
      <c r="G916" s="995">
        <v>5</v>
      </c>
      <c r="H916" s="995">
        <v>5</v>
      </c>
      <c r="I916" s="999">
        <f t="shared" si="128"/>
        <v>100</v>
      </c>
    </row>
    <row r="917" spans="1:20" ht="16.5" thickTop="1" thickBot="1" x14ac:dyDescent="0.3">
      <c r="A917" s="3180" t="s">
        <v>704</v>
      </c>
      <c r="B917" s="3181"/>
      <c r="C917" s="3181"/>
      <c r="D917" s="3181"/>
      <c r="E917" s="3181"/>
      <c r="F917" s="669">
        <f>SUM(F913,F903)</f>
        <v>0</v>
      </c>
      <c r="G917" s="669">
        <f>G903+G907+G913+G915</f>
        <v>16940</v>
      </c>
      <c r="H917" s="669">
        <f>H903+H907+H913+H915</f>
        <v>16940</v>
      </c>
      <c r="I917" s="670">
        <f>(H917/G917)*100</f>
        <v>100</v>
      </c>
      <c r="R917" s="374">
        <f>F917</f>
        <v>0</v>
      </c>
      <c r="S917" s="374">
        <f>G917</f>
        <v>16940</v>
      </c>
      <c r="T917" s="374">
        <f>H917</f>
        <v>16940</v>
      </c>
    </row>
    <row r="918" spans="1:20" ht="13.5" thickTop="1" x14ac:dyDescent="0.2"/>
    <row r="920" spans="1:20" ht="13.5" thickBot="1" x14ac:dyDescent="0.25">
      <c r="A920" s="421" t="s">
        <v>762</v>
      </c>
      <c r="I920" s="1041" t="s">
        <v>122</v>
      </c>
    </row>
    <row r="921" spans="1:20" s="106" customFormat="1" thickTop="1" thickBot="1" x14ac:dyDescent="0.25">
      <c r="A921" s="582" t="s">
        <v>412</v>
      </c>
      <c r="B921" s="650" t="s">
        <v>123</v>
      </c>
      <c r="C921" s="583" t="s">
        <v>124</v>
      </c>
      <c r="D921" s="585" t="s">
        <v>474</v>
      </c>
      <c r="E921" s="585" t="s">
        <v>125</v>
      </c>
      <c r="F921" s="585" t="s">
        <v>416</v>
      </c>
      <c r="G921" s="585" t="s">
        <v>417</v>
      </c>
      <c r="H921" s="585" t="s">
        <v>589</v>
      </c>
      <c r="I921" s="663" t="s">
        <v>590</v>
      </c>
    </row>
    <row r="922" spans="1:20" s="375" customFormat="1" ht="13.5" thickTop="1" thickBot="1" x14ac:dyDescent="0.25">
      <c r="A922" s="521">
        <v>1</v>
      </c>
      <c r="B922" s="522">
        <v>2</v>
      </c>
      <c r="C922" s="522">
        <v>3</v>
      </c>
      <c r="D922" s="522">
        <v>4</v>
      </c>
      <c r="E922" s="522">
        <v>5</v>
      </c>
      <c r="F922" s="508">
        <v>6</v>
      </c>
      <c r="G922" s="508">
        <v>7</v>
      </c>
      <c r="H922" s="509">
        <v>8</v>
      </c>
      <c r="I922" s="587" t="s">
        <v>510</v>
      </c>
    </row>
    <row r="923" spans="1:20" ht="15.75" thickTop="1" x14ac:dyDescent="0.25">
      <c r="A923" s="2915">
        <v>1131</v>
      </c>
      <c r="B923" s="2916">
        <v>3122</v>
      </c>
      <c r="C923" s="2916">
        <v>5336</v>
      </c>
      <c r="D923" s="2917"/>
      <c r="E923" s="612" t="s">
        <v>1085</v>
      </c>
      <c r="F923" s="699"/>
      <c r="G923" s="699">
        <f>G924+G925+G926</f>
        <v>7274</v>
      </c>
      <c r="H923" s="699">
        <f>H924+H925+H926</f>
        <v>7274</v>
      </c>
      <c r="I923" s="671">
        <f t="shared" ref="I923:I944" si="129">(H923/G923)*100</f>
        <v>100</v>
      </c>
    </row>
    <row r="924" spans="1:20" ht="14.25" x14ac:dyDescent="0.2">
      <c r="A924" s="1048"/>
      <c r="B924" s="2581"/>
      <c r="C924" s="2898"/>
      <c r="D924" s="2905" t="s">
        <v>1131</v>
      </c>
      <c r="E924" s="439" t="s">
        <v>1995</v>
      </c>
      <c r="F924" s="672"/>
      <c r="G924" s="672">
        <v>7274</v>
      </c>
      <c r="H924" s="672">
        <v>7274</v>
      </c>
      <c r="I924" s="668">
        <f t="shared" si="129"/>
        <v>100</v>
      </c>
    </row>
    <row r="925" spans="1:20" ht="14.25" hidden="1" x14ac:dyDescent="0.2">
      <c r="A925" s="2918"/>
      <c r="B925" s="2581"/>
      <c r="C925" s="1481"/>
      <c r="D925" s="2905" t="s">
        <v>1137</v>
      </c>
      <c r="E925" s="1065" t="s">
        <v>1139</v>
      </c>
      <c r="F925" s="677"/>
      <c r="G925" s="677"/>
      <c r="H925" s="677"/>
      <c r="I925" s="668" t="e">
        <f t="shared" si="129"/>
        <v>#DIV/0!</v>
      </c>
    </row>
    <row r="926" spans="1:20" ht="14.25" hidden="1" x14ac:dyDescent="0.2">
      <c r="A926" s="2918"/>
      <c r="B926" s="2581"/>
      <c r="C926" s="1481"/>
      <c r="D926" s="2905" t="s">
        <v>1138</v>
      </c>
      <c r="E926" s="1065" t="s">
        <v>1139</v>
      </c>
      <c r="F926" s="677"/>
      <c r="G926" s="677"/>
      <c r="H926" s="677"/>
      <c r="I926" s="668" t="e">
        <f t="shared" si="129"/>
        <v>#DIV/0!</v>
      </c>
    </row>
    <row r="927" spans="1:20" ht="15" x14ac:dyDescent="0.25">
      <c r="A927" s="2918">
        <v>1131</v>
      </c>
      <c r="B927" s="2581">
        <v>3123</v>
      </c>
      <c r="C927" s="2901">
        <v>5336</v>
      </c>
      <c r="D927" s="2943"/>
      <c r="E927" s="612" t="s">
        <v>1085</v>
      </c>
      <c r="F927" s="677"/>
      <c r="G927" s="687">
        <f>G928</f>
        <v>17083</v>
      </c>
      <c r="H927" s="687">
        <f>H928</f>
        <v>17083</v>
      </c>
      <c r="I927" s="681">
        <f t="shared" si="129"/>
        <v>100</v>
      </c>
    </row>
    <row r="928" spans="1:20" ht="14.25" x14ac:dyDescent="0.2">
      <c r="A928" s="1048"/>
      <c r="B928" s="2901"/>
      <c r="C928" s="1481"/>
      <c r="D928" s="2903" t="s">
        <v>1131</v>
      </c>
      <c r="E928" s="706" t="s">
        <v>1995</v>
      </c>
      <c r="F928" s="677"/>
      <c r="G928" s="677">
        <v>17083</v>
      </c>
      <c r="H928" s="677">
        <v>17083</v>
      </c>
      <c r="I928" s="673">
        <f t="shared" si="129"/>
        <v>100</v>
      </c>
    </row>
    <row r="929" spans="1:20" ht="15" hidden="1" x14ac:dyDescent="0.25">
      <c r="A929" s="1048">
        <v>1131</v>
      </c>
      <c r="B929" s="2901">
        <v>3127</v>
      </c>
      <c r="C929" s="2901">
        <v>5331</v>
      </c>
      <c r="D929" s="2911"/>
      <c r="E929" s="612" t="s">
        <v>624</v>
      </c>
      <c r="F929" s="687">
        <f>F930+F931</f>
        <v>0</v>
      </c>
      <c r="G929" s="687">
        <f t="shared" ref="G929:H929" si="130">G930+G931</f>
        <v>0</v>
      </c>
      <c r="H929" s="687">
        <f t="shared" si="130"/>
        <v>0</v>
      </c>
      <c r="I929" s="681" t="e">
        <f t="shared" si="129"/>
        <v>#DIV/0!</v>
      </c>
    </row>
    <row r="930" spans="1:20" ht="14.25" hidden="1" x14ac:dyDescent="0.2">
      <c r="A930" s="1048"/>
      <c r="B930" s="2901"/>
      <c r="C930" s="1481"/>
      <c r="D930" s="2921" t="s">
        <v>1135</v>
      </c>
      <c r="E930" s="1065" t="s">
        <v>534</v>
      </c>
      <c r="F930" s="677"/>
      <c r="G930" s="677"/>
      <c r="H930" s="677"/>
      <c r="I930" s="673" t="e">
        <f t="shared" si="129"/>
        <v>#DIV/0!</v>
      </c>
    </row>
    <row r="931" spans="1:20" ht="14.25" hidden="1" x14ac:dyDescent="0.2">
      <c r="A931" s="1048"/>
      <c r="B931" s="2901"/>
      <c r="C931" s="1481"/>
      <c r="D931" s="2905" t="s">
        <v>1136</v>
      </c>
      <c r="E931" s="439" t="s">
        <v>51</v>
      </c>
      <c r="F931" s="677"/>
      <c r="G931" s="677"/>
      <c r="H931" s="677"/>
      <c r="I931" s="673" t="e">
        <f t="shared" si="129"/>
        <v>#DIV/0!</v>
      </c>
    </row>
    <row r="932" spans="1:20" ht="15" x14ac:dyDescent="0.25">
      <c r="A932" s="1048">
        <v>1131</v>
      </c>
      <c r="B932" s="2901">
        <v>3127</v>
      </c>
      <c r="C932" s="2901">
        <v>5336</v>
      </c>
      <c r="D932" s="2943"/>
      <c r="E932" s="612" t="s">
        <v>1085</v>
      </c>
      <c r="F932" s="677"/>
      <c r="G932" s="687">
        <f>G934+G935+G936+G937+G933</f>
        <v>656</v>
      </c>
      <c r="H932" s="687">
        <f>H934+H935+H936+H937+H933</f>
        <v>656</v>
      </c>
      <c r="I932" s="681">
        <f t="shared" si="129"/>
        <v>100</v>
      </c>
    </row>
    <row r="933" spans="1:20" ht="14.25" customHeight="1" x14ac:dyDescent="0.2">
      <c r="A933" s="1048"/>
      <c r="B933" s="2901"/>
      <c r="C933" s="2901"/>
      <c r="D933" s="2943" t="s">
        <v>1142</v>
      </c>
      <c r="E933" s="1777" t="s">
        <v>1033</v>
      </c>
      <c r="F933" s="677"/>
      <c r="G933" s="680">
        <v>29</v>
      </c>
      <c r="H933" s="680">
        <v>29</v>
      </c>
      <c r="I933" s="368">
        <f t="shared" si="129"/>
        <v>100</v>
      </c>
    </row>
    <row r="934" spans="1:20" ht="14.25" customHeight="1" x14ac:dyDescent="0.2">
      <c r="A934" s="1048"/>
      <c r="B934" s="2901"/>
      <c r="C934" s="1481"/>
      <c r="D934" s="2904" t="s">
        <v>1132</v>
      </c>
      <c r="E934" s="1484" t="s">
        <v>1084</v>
      </c>
      <c r="F934" s="677"/>
      <c r="G934" s="677">
        <v>627</v>
      </c>
      <c r="H934" s="677">
        <v>627</v>
      </c>
      <c r="I934" s="673">
        <f t="shared" si="129"/>
        <v>100</v>
      </c>
    </row>
    <row r="935" spans="1:20" ht="28.5" hidden="1" x14ac:dyDescent="0.2">
      <c r="A935" s="1048"/>
      <c r="B935" s="2901"/>
      <c r="C935" s="1481"/>
      <c r="D935" s="2904" t="s">
        <v>1133</v>
      </c>
      <c r="E935" s="2355" t="s">
        <v>1134</v>
      </c>
      <c r="F935" s="677"/>
      <c r="G935" s="995"/>
      <c r="H935" s="995"/>
      <c r="I935" s="999" t="e">
        <f t="shared" si="129"/>
        <v>#DIV/0!</v>
      </c>
    </row>
    <row r="936" spans="1:20" ht="14.25" hidden="1" x14ac:dyDescent="0.2">
      <c r="A936" s="1048"/>
      <c r="B936" s="2901"/>
      <c r="C936" s="1481"/>
      <c r="D936" s="2905" t="s">
        <v>1137</v>
      </c>
      <c r="E936" s="1065" t="s">
        <v>1139</v>
      </c>
      <c r="F936" s="677"/>
      <c r="G936" s="995"/>
      <c r="H936" s="995"/>
      <c r="I936" s="673" t="e">
        <f t="shared" si="129"/>
        <v>#DIV/0!</v>
      </c>
    </row>
    <row r="937" spans="1:20" ht="14.25" hidden="1" x14ac:dyDescent="0.2">
      <c r="A937" s="1048"/>
      <c r="B937" s="2901"/>
      <c r="C937" s="1481"/>
      <c r="D937" s="2905" t="s">
        <v>1138</v>
      </c>
      <c r="E937" s="1065" t="s">
        <v>1139</v>
      </c>
      <c r="F937" s="677"/>
      <c r="G937" s="677"/>
      <c r="H937" s="677"/>
      <c r="I937" s="673" t="e">
        <f t="shared" si="129"/>
        <v>#DIV/0!</v>
      </c>
    </row>
    <row r="938" spans="1:20" ht="15" x14ac:dyDescent="0.25">
      <c r="A938" s="1048">
        <v>1131</v>
      </c>
      <c r="B938" s="2901">
        <v>3141</v>
      </c>
      <c r="C938" s="2901">
        <v>5336</v>
      </c>
      <c r="D938" s="2943"/>
      <c r="E938" s="612" t="s">
        <v>1085</v>
      </c>
      <c r="F938" s="677"/>
      <c r="G938" s="687">
        <f>G939</f>
        <v>857</v>
      </c>
      <c r="H938" s="687">
        <f>H939</f>
        <v>857</v>
      </c>
      <c r="I938" s="681">
        <f t="shared" si="129"/>
        <v>100</v>
      </c>
    </row>
    <row r="939" spans="1:20" ht="14.25" x14ac:dyDescent="0.2">
      <c r="A939" s="1048"/>
      <c r="B939" s="2901"/>
      <c r="C939" s="1481"/>
      <c r="D939" s="2903" t="s">
        <v>1131</v>
      </c>
      <c r="E939" s="706" t="s">
        <v>1995</v>
      </c>
      <c r="F939" s="677"/>
      <c r="G939" s="677">
        <v>857</v>
      </c>
      <c r="H939" s="677">
        <v>857</v>
      </c>
      <c r="I939" s="673">
        <f t="shared" si="129"/>
        <v>100</v>
      </c>
    </row>
    <row r="940" spans="1:20" ht="15" x14ac:dyDescent="0.25">
      <c r="A940" s="1048">
        <v>1131</v>
      </c>
      <c r="B940" s="2901">
        <v>3293</v>
      </c>
      <c r="C940" s="2901">
        <v>5336</v>
      </c>
      <c r="D940" s="2943"/>
      <c r="E940" s="612" t="s">
        <v>1085</v>
      </c>
      <c r="F940" s="677"/>
      <c r="G940" s="687">
        <f>G941</f>
        <v>9</v>
      </c>
      <c r="H940" s="687">
        <f>H941</f>
        <v>9</v>
      </c>
      <c r="I940" s="681">
        <f t="shared" si="129"/>
        <v>100</v>
      </c>
    </row>
    <row r="941" spans="1:20" ht="15" thickBot="1" x14ac:dyDescent="0.25">
      <c r="A941" s="1048"/>
      <c r="B941" s="2901"/>
      <c r="C941" s="1481"/>
      <c r="D941" s="2920" t="s">
        <v>1143</v>
      </c>
      <c r="E941" s="993" t="s">
        <v>972</v>
      </c>
      <c r="F941" s="677"/>
      <c r="G941" s="677">
        <v>9</v>
      </c>
      <c r="H941" s="677">
        <v>9</v>
      </c>
      <c r="I941" s="673">
        <f t="shared" si="129"/>
        <v>100</v>
      </c>
    </row>
    <row r="942" spans="1:20" ht="15" hidden="1" x14ac:dyDescent="0.25">
      <c r="A942" s="423">
        <v>1131</v>
      </c>
      <c r="B942" s="613">
        <v>3792</v>
      </c>
      <c r="C942" s="645">
        <v>5331</v>
      </c>
      <c r="D942" s="697"/>
      <c r="E942" s="612" t="s">
        <v>624</v>
      </c>
      <c r="F942" s="678"/>
      <c r="G942" s="678">
        <f>G943</f>
        <v>0</v>
      </c>
      <c r="H942" s="678">
        <f>H943</f>
        <v>0</v>
      </c>
      <c r="I942" s="679" t="e">
        <f t="shared" si="129"/>
        <v>#DIV/0!</v>
      </c>
    </row>
    <row r="943" spans="1:20" ht="29.25" hidden="1" thickBot="1" x14ac:dyDescent="0.25">
      <c r="A943" s="423"/>
      <c r="B943" s="613"/>
      <c r="C943" s="1044"/>
      <c r="D943" s="643" t="s">
        <v>1147</v>
      </c>
      <c r="E943" s="2356" t="s">
        <v>1054</v>
      </c>
      <c r="F943" s="677"/>
      <c r="G943" s="995"/>
      <c r="H943" s="995"/>
      <c r="I943" s="999" t="e">
        <f t="shared" si="129"/>
        <v>#DIV/0!</v>
      </c>
    </row>
    <row r="944" spans="1:20" ht="16.5" thickTop="1" thickBot="1" x14ac:dyDescent="0.3">
      <c r="A944" s="3180" t="s">
        <v>704</v>
      </c>
      <c r="B944" s="3181"/>
      <c r="C944" s="3181"/>
      <c r="D944" s="3181"/>
      <c r="E944" s="3181"/>
      <c r="F944" s="669">
        <f>F929</f>
        <v>0</v>
      </c>
      <c r="G944" s="669">
        <f>G942+G940+G938+G932+G929+G927+G923</f>
        <v>25879</v>
      </c>
      <c r="H944" s="669">
        <f>H942+H940+H938+H932+H929+H927+H923</f>
        <v>25879</v>
      </c>
      <c r="I944" s="670">
        <f t="shared" si="129"/>
        <v>100</v>
      </c>
      <c r="R944" s="374">
        <f>F944</f>
        <v>0</v>
      </c>
      <c r="S944" s="374">
        <f>G944</f>
        <v>25879</v>
      </c>
      <c r="T944" s="374">
        <f>H944</f>
        <v>25879</v>
      </c>
    </row>
    <row r="945" spans="1:23" ht="15.75" thickTop="1" x14ac:dyDescent="0.25">
      <c r="A945" s="361"/>
      <c r="B945" s="361"/>
      <c r="C945" s="361"/>
      <c r="D945" s="361"/>
      <c r="E945" s="361"/>
      <c r="F945" s="178"/>
      <c r="G945" s="178"/>
      <c r="H945" s="178"/>
      <c r="I945" s="207"/>
      <c r="J945" s="374"/>
      <c r="K945" s="374"/>
      <c r="L945" s="374"/>
      <c r="U945" s="374"/>
      <c r="V945" s="374"/>
      <c r="W945" s="374"/>
    </row>
    <row r="946" spans="1:23" ht="15.75" customHeight="1" thickBot="1" x14ac:dyDescent="0.25">
      <c r="A946" s="421" t="s">
        <v>36</v>
      </c>
      <c r="I946" s="1041" t="s">
        <v>122</v>
      </c>
    </row>
    <row r="947" spans="1:23" s="106" customFormat="1" ht="15.75" customHeight="1" thickTop="1" thickBot="1" x14ac:dyDescent="0.25">
      <c r="A947" s="582" t="s">
        <v>412</v>
      </c>
      <c r="B947" s="650" t="s">
        <v>123</v>
      </c>
      <c r="C947" s="583" t="s">
        <v>124</v>
      </c>
      <c r="D947" s="585" t="s">
        <v>474</v>
      </c>
      <c r="E947" s="585" t="s">
        <v>125</v>
      </c>
      <c r="F947" s="585" t="s">
        <v>416</v>
      </c>
      <c r="G947" s="585" t="s">
        <v>417</v>
      </c>
      <c r="H947" s="585" t="s">
        <v>589</v>
      </c>
      <c r="I947" s="663" t="s">
        <v>590</v>
      </c>
    </row>
    <row r="948" spans="1:23" s="375" customFormat="1" ht="14.25" customHeight="1" thickTop="1" thickBot="1" x14ac:dyDescent="0.25">
      <c r="A948" s="521">
        <v>1</v>
      </c>
      <c r="B948" s="522">
        <v>2</v>
      </c>
      <c r="C948" s="522">
        <v>3</v>
      </c>
      <c r="D948" s="522">
        <v>4</v>
      </c>
      <c r="E948" s="522">
        <v>5</v>
      </c>
      <c r="F948" s="508">
        <v>6</v>
      </c>
      <c r="G948" s="508">
        <v>7</v>
      </c>
      <c r="H948" s="509">
        <v>8</v>
      </c>
      <c r="I948" s="587" t="s">
        <v>510</v>
      </c>
    </row>
    <row r="949" spans="1:23" ht="15.75" thickTop="1" x14ac:dyDescent="0.25">
      <c r="A949" s="1048">
        <v>1132</v>
      </c>
      <c r="B949" s="2901">
        <v>3122</v>
      </c>
      <c r="C949" s="2901">
        <v>5336</v>
      </c>
      <c r="D949" s="2945"/>
      <c r="E949" s="612" t="s">
        <v>1085</v>
      </c>
      <c r="F949" s="677"/>
      <c r="G949" s="687">
        <f>G950+G952+G956+G954+G955</f>
        <v>17358</v>
      </c>
      <c r="H949" s="687">
        <f>H950+H952+H956+H954+H955</f>
        <v>17358</v>
      </c>
      <c r="I949" s="692">
        <f t="shared" ref="I949:I964" si="131">(H949/G949)*100</f>
        <v>100</v>
      </c>
    </row>
    <row r="950" spans="1:23" ht="14.25" customHeight="1" x14ac:dyDescent="0.2">
      <c r="A950" s="1048"/>
      <c r="B950" s="2901"/>
      <c r="C950" s="2901"/>
      <c r="D950" s="2905" t="s">
        <v>1164</v>
      </c>
      <c r="E950" s="3205" t="s">
        <v>1092</v>
      </c>
      <c r="F950" s="310"/>
      <c r="G950" s="312">
        <v>129</v>
      </c>
      <c r="H950" s="312">
        <v>129</v>
      </c>
      <c r="I950" s="864">
        <f t="shared" si="131"/>
        <v>100</v>
      </c>
    </row>
    <row r="951" spans="1:23" ht="15" x14ac:dyDescent="0.25">
      <c r="A951" s="1048"/>
      <c r="B951" s="2901"/>
      <c r="C951" s="2901"/>
      <c r="D951" s="2905"/>
      <c r="E951" s="3205"/>
      <c r="F951" s="310"/>
      <c r="G951" s="311"/>
      <c r="H951" s="311"/>
      <c r="I951" s="863"/>
    </row>
    <row r="952" spans="1:23" ht="14.25" customHeight="1" x14ac:dyDescent="0.2">
      <c r="A952" s="1048"/>
      <c r="B952" s="2901"/>
      <c r="C952" s="2901"/>
      <c r="D952" s="2905" t="s">
        <v>1165</v>
      </c>
      <c r="E952" s="3205" t="s">
        <v>1093</v>
      </c>
      <c r="F952" s="310"/>
      <c r="G952" s="312">
        <v>8</v>
      </c>
      <c r="H952" s="312">
        <v>8</v>
      </c>
      <c r="I952" s="864">
        <f t="shared" ref="I952:I955" si="132">(H952/G952)*100</f>
        <v>100</v>
      </c>
    </row>
    <row r="953" spans="1:23" ht="15" x14ac:dyDescent="0.25">
      <c r="A953" s="1048"/>
      <c r="B953" s="2901"/>
      <c r="C953" s="2901"/>
      <c r="D953" s="2905"/>
      <c r="E953" s="3205"/>
      <c r="F953" s="310"/>
      <c r="G953" s="311"/>
      <c r="H953" s="311"/>
      <c r="I953" s="864"/>
    </row>
    <row r="954" spans="1:23" ht="14.25" x14ac:dyDescent="0.2">
      <c r="A954" s="1048"/>
      <c r="B954" s="2901"/>
      <c r="C954" s="2901"/>
      <c r="D954" s="2904" t="s">
        <v>1150</v>
      </c>
      <c r="E954" s="1484" t="s">
        <v>973</v>
      </c>
      <c r="F954" s="310"/>
      <c r="G954" s="312">
        <v>21</v>
      </c>
      <c r="H954" s="312">
        <v>21</v>
      </c>
      <c r="I954" s="864">
        <f t="shared" si="132"/>
        <v>100</v>
      </c>
    </row>
    <row r="955" spans="1:23" ht="14.25" x14ac:dyDescent="0.2">
      <c r="A955" s="1048"/>
      <c r="B955" s="2901"/>
      <c r="C955" s="2901"/>
      <c r="D955" s="2904" t="s">
        <v>1132</v>
      </c>
      <c r="E955" s="1484" t="s">
        <v>1084</v>
      </c>
      <c r="F955" s="310"/>
      <c r="G955" s="312">
        <v>551</v>
      </c>
      <c r="H955" s="312">
        <v>551</v>
      </c>
      <c r="I955" s="864">
        <f t="shared" si="132"/>
        <v>100</v>
      </c>
    </row>
    <row r="956" spans="1:23" ht="14.25" x14ac:dyDescent="0.2">
      <c r="A956" s="1048"/>
      <c r="B956" s="2901"/>
      <c r="C956" s="2901"/>
      <c r="D956" s="2905" t="s">
        <v>1131</v>
      </c>
      <c r="E956" s="439" t="s">
        <v>1995</v>
      </c>
      <c r="F956" s="677"/>
      <c r="G956" s="677">
        <v>16649</v>
      </c>
      <c r="H956" s="677">
        <v>16649</v>
      </c>
      <c r="I956" s="668">
        <f t="shared" si="131"/>
        <v>100</v>
      </c>
    </row>
    <row r="957" spans="1:23" ht="15" hidden="1" x14ac:dyDescent="0.25">
      <c r="A957" s="1048">
        <v>1132</v>
      </c>
      <c r="B957" s="2901">
        <v>3127</v>
      </c>
      <c r="C957" s="2901">
        <v>5331</v>
      </c>
      <c r="D957" s="2911"/>
      <c r="E957" s="612" t="s">
        <v>624</v>
      </c>
      <c r="F957" s="687">
        <f>F958+F959</f>
        <v>0</v>
      </c>
      <c r="G957" s="687">
        <f>G958+G959</f>
        <v>0</v>
      </c>
      <c r="H957" s="687">
        <f>H958+H959</f>
        <v>0</v>
      </c>
      <c r="I957" s="692" t="e">
        <f t="shared" si="131"/>
        <v>#DIV/0!</v>
      </c>
    </row>
    <row r="958" spans="1:23" ht="14.25" hidden="1" x14ac:dyDescent="0.2">
      <c r="A958" s="1048"/>
      <c r="B958" s="2901"/>
      <c r="C958" s="2901"/>
      <c r="D958" s="2908" t="s">
        <v>1135</v>
      </c>
      <c r="E958" s="1065" t="s">
        <v>534</v>
      </c>
      <c r="F958" s="677"/>
      <c r="G958" s="677"/>
      <c r="H958" s="677"/>
      <c r="I958" s="668" t="e">
        <f t="shared" si="131"/>
        <v>#DIV/0!</v>
      </c>
    </row>
    <row r="959" spans="1:23" ht="14.25" hidden="1" x14ac:dyDescent="0.2">
      <c r="A959" s="1048"/>
      <c r="B959" s="2901"/>
      <c r="C959" s="2901"/>
      <c r="D959" s="2905" t="s">
        <v>1136</v>
      </c>
      <c r="E959" s="439" t="s">
        <v>51</v>
      </c>
      <c r="F959" s="677"/>
      <c r="G959" s="677"/>
      <c r="H959" s="677"/>
      <c r="I959" s="668" t="e">
        <f t="shared" si="131"/>
        <v>#DIV/0!</v>
      </c>
    </row>
    <row r="960" spans="1:23" ht="15" hidden="1" x14ac:dyDescent="0.25">
      <c r="A960" s="1048">
        <v>1132</v>
      </c>
      <c r="B960" s="2901">
        <v>3127</v>
      </c>
      <c r="C960" s="2901">
        <v>5336</v>
      </c>
      <c r="D960" s="2911"/>
      <c r="E960" s="612" t="s">
        <v>1085</v>
      </c>
      <c r="F960" s="678"/>
      <c r="G960" s="678">
        <f>G972+G973+G962+G961</f>
        <v>3588</v>
      </c>
      <c r="H960" s="678">
        <f>H972+H973+H962+H961</f>
        <v>3588</v>
      </c>
      <c r="I960" s="679">
        <f t="shared" si="131"/>
        <v>100</v>
      </c>
    </row>
    <row r="961" spans="1:20" ht="15" hidden="1" x14ac:dyDescent="0.25">
      <c r="A961" s="1048"/>
      <c r="B961" s="2901"/>
      <c r="C961" s="2901"/>
      <c r="D961" s="2904" t="s">
        <v>1132</v>
      </c>
      <c r="E961" s="1484" t="s">
        <v>1084</v>
      </c>
      <c r="F961" s="678"/>
      <c r="G961" s="680"/>
      <c r="H961" s="680"/>
      <c r="I961" s="368" t="e">
        <f t="shared" si="131"/>
        <v>#DIV/0!</v>
      </c>
    </row>
    <row r="962" spans="1:20" ht="28.5" hidden="1" x14ac:dyDescent="0.25">
      <c r="A962" s="1048"/>
      <c r="B962" s="2901"/>
      <c r="C962" s="2901"/>
      <c r="D962" s="2904" t="s">
        <v>1133</v>
      </c>
      <c r="E962" s="2355" t="s">
        <v>1134</v>
      </c>
      <c r="F962" s="678"/>
      <c r="G962" s="1106"/>
      <c r="H962" s="1106"/>
      <c r="I962" s="1111" t="e">
        <f t="shared" si="131"/>
        <v>#DIV/0!</v>
      </c>
    </row>
    <row r="963" spans="1:20" ht="15" x14ac:dyDescent="0.25">
      <c r="A963" s="1048">
        <v>1132</v>
      </c>
      <c r="B963" s="2901">
        <v>3141</v>
      </c>
      <c r="C963" s="2901">
        <v>5336</v>
      </c>
      <c r="D963" s="2905"/>
      <c r="E963" s="612" t="s">
        <v>1085</v>
      </c>
      <c r="F963" s="677"/>
      <c r="G963" s="687">
        <f>G964</f>
        <v>1788</v>
      </c>
      <c r="H963" s="687">
        <f>H964</f>
        <v>1788</v>
      </c>
      <c r="I963" s="681">
        <f t="shared" si="131"/>
        <v>100</v>
      </c>
    </row>
    <row r="964" spans="1:20" ht="14.25" x14ac:dyDescent="0.2">
      <c r="A964" s="1048"/>
      <c r="B964" s="2901"/>
      <c r="C964" s="1481"/>
      <c r="D964" s="2905" t="s">
        <v>1131</v>
      </c>
      <c r="E964" s="439" t="s">
        <v>1995</v>
      </c>
      <c r="F964" s="677"/>
      <c r="G964" s="677">
        <v>1788</v>
      </c>
      <c r="H964" s="677">
        <v>1788</v>
      </c>
      <c r="I964" s="673">
        <f t="shared" si="131"/>
        <v>100</v>
      </c>
    </row>
    <row r="965" spans="1:20" ht="15" x14ac:dyDescent="0.25">
      <c r="A965" s="1048">
        <v>1132</v>
      </c>
      <c r="B965" s="2901">
        <v>3147</v>
      </c>
      <c r="C965" s="1481">
        <v>5336</v>
      </c>
      <c r="D965" s="2905"/>
      <c r="E965" s="612" t="s">
        <v>1085</v>
      </c>
      <c r="F965" s="677"/>
      <c r="G965" s="687">
        <f>G966</f>
        <v>6002</v>
      </c>
      <c r="H965" s="687">
        <f>H966</f>
        <v>6002</v>
      </c>
      <c r="I965" s="681">
        <v>100</v>
      </c>
    </row>
    <row r="966" spans="1:20" ht="14.25" x14ac:dyDescent="0.2">
      <c r="A966" s="1048"/>
      <c r="B966" s="2901"/>
      <c r="C966" s="1481"/>
      <c r="D966" s="2905" t="s">
        <v>1131</v>
      </c>
      <c r="E966" s="2588" t="s">
        <v>1995</v>
      </c>
      <c r="F966" s="677"/>
      <c r="G966" s="677">
        <v>6002</v>
      </c>
      <c r="H966" s="677">
        <v>6002</v>
      </c>
      <c r="I966" s="673">
        <v>100</v>
      </c>
    </row>
    <row r="967" spans="1:20" ht="15" hidden="1" customHeight="1" x14ac:dyDescent="0.25">
      <c r="A967" s="1048">
        <v>1132</v>
      </c>
      <c r="B967" s="2901">
        <v>3299</v>
      </c>
      <c r="C967" s="1481">
        <v>5331</v>
      </c>
      <c r="D967" s="2903"/>
      <c r="E967" s="612" t="s">
        <v>624</v>
      </c>
      <c r="F967" s="677"/>
      <c r="G967" s="687">
        <f>G968</f>
        <v>0</v>
      </c>
      <c r="H967" s="687">
        <f>H968</f>
        <v>0</v>
      </c>
      <c r="I967" s="681">
        <v>100</v>
      </c>
    </row>
    <row r="968" spans="1:20" ht="42.75" hidden="1" x14ac:dyDescent="0.2">
      <c r="A968" s="1048"/>
      <c r="B968" s="2901"/>
      <c r="C968" s="1481"/>
      <c r="D968" s="2920" t="s">
        <v>1154</v>
      </c>
      <c r="E968" s="2356" t="s">
        <v>1155</v>
      </c>
      <c r="F968" s="677"/>
      <c r="G968" s="995"/>
      <c r="H968" s="995"/>
      <c r="I968" s="999">
        <v>100</v>
      </c>
    </row>
    <row r="969" spans="1:20" ht="15" x14ac:dyDescent="0.25">
      <c r="A969" s="1048">
        <v>1132</v>
      </c>
      <c r="B969" s="2581">
        <v>3792</v>
      </c>
      <c r="C969" s="2898">
        <v>5331</v>
      </c>
      <c r="D969" s="2903"/>
      <c r="E969" s="612" t="s">
        <v>624</v>
      </c>
      <c r="F969" s="665"/>
      <c r="G969" s="665">
        <f>G970</f>
        <v>8</v>
      </c>
      <c r="H969" s="665">
        <f>H970</f>
        <v>8</v>
      </c>
      <c r="I969" s="666">
        <v>100</v>
      </c>
    </row>
    <row r="970" spans="1:20" ht="15.75" thickBot="1" x14ac:dyDescent="0.3">
      <c r="A970" s="1048"/>
      <c r="B970" s="2581"/>
      <c r="C970" s="2898"/>
      <c r="D970" s="2904" t="s">
        <v>1220</v>
      </c>
      <c r="E970" s="1483" t="s">
        <v>1886</v>
      </c>
      <c r="F970" s="665"/>
      <c r="G970" s="352">
        <v>8</v>
      </c>
      <c r="H970" s="352">
        <v>8</v>
      </c>
      <c r="I970" s="673">
        <v>100</v>
      </c>
    </row>
    <row r="971" spans="1:20" ht="18" customHeight="1" thickTop="1" thickBot="1" x14ac:dyDescent="0.3">
      <c r="A971" s="3180" t="s">
        <v>704</v>
      </c>
      <c r="B971" s="3181"/>
      <c r="C971" s="3181"/>
      <c r="D971" s="3181"/>
      <c r="E971" s="3181"/>
      <c r="F971" s="669">
        <f>F957</f>
        <v>0</v>
      </c>
      <c r="G971" s="669">
        <f>G949+G963+G965+G969</f>
        <v>25156</v>
      </c>
      <c r="H971" s="669">
        <f>H949+H963+H965+H969</f>
        <v>25156</v>
      </c>
      <c r="I971" s="670">
        <f>(H971/G971)*100</f>
        <v>100</v>
      </c>
    </row>
    <row r="972" spans="1:20" ht="18" customHeight="1" thickTop="1" x14ac:dyDescent="0.25">
      <c r="A972" s="1048">
        <v>1132</v>
      </c>
      <c r="B972" s="2901">
        <v>3127</v>
      </c>
      <c r="C972" s="2901">
        <v>6351</v>
      </c>
      <c r="D972" s="2945"/>
      <c r="E972" s="612" t="s">
        <v>744</v>
      </c>
      <c r="F972" s="677"/>
      <c r="G972" s="687">
        <f>G973</f>
        <v>1794</v>
      </c>
      <c r="H972" s="687">
        <f>H973</f>
        <v>1794</v>
      </c>
      <c r="I972" s="368">
        <f>(H972/G972)*100</f>
        <v>100</v>
      </c>
      <c r="R972" s="374"/>
      <c r="S972" s="374"/>
      <c r="T972" s="374"/>
    </row>
    <row r="973" spans="1:20" ht="18" customHeight="1" thickBot="1" x14ac:dyDescent="0.25">
      <c r="A973" s="1048"/>
      <c r="B973" s="2901"/>
      <c r="C973" s="2901"/>
      <c r="D973" s="2952" t="s">
        <v>1190</v>
      </c>
      <c r="E973" s="2802" t="s">
        <v>1048</v>
      </c>
      <c r="F973" s="677"/>
      <c r="G973" s="680">
        <v>1794</v>
      </c>
      <c r="H973" s="680">
        <v>1794</v>
      </c>
      <c r="I973" s="368">
        <f>(H973/G973)*100</f>
        <v>100</v>
      </c>
      <c r="R973" s="374"/>
      <c r="S973" s="374"/>
      <c r="T973" s="374"/>
    </row>
    <row r="974" spans="1:20" ht="18" customHeight="1" thickTop="1" thickBot="1" x14ac:dyDescent="0.3">
      <c r="A974" s="3202" t="s">
        <v>705</v>
      </c>
      <c r="B974" s="3203"/>
      <c r="C974" s="3203"/>
      <c r="D974" s="3203"/>
      <c r="E974" s="3204"/>
      <c r="F974" s="2821">
        <f>F972</f>
        <v>0</v>
      </c>
      <c r="G974" s="2821">
        <f>G972</f>
        <v>1794</v>
      </c>
      <c r="H974" s="2821">
        <f>H972</f>
        <v>1794</v>
      </c>
      <c r="I974" s="670">
        <f>(H974/G974)*100</f>
        <v>100</v>
      </c>
      <c r="R974" s="374">
        <f>F971+F974</f>
        <v>0</v>
      </c>
      <c r="S974" s="374">
        <f t="shared" ref="S974:T974" si="133">G971+G974</f>
        <v>26950</v>
      </c>
      <c r="T974" s="374">
        <f t="shared" si="133"/>
        <v>26950</v>
      </c>
    </row>
    <row r="975" spans="1:20" ht="15.75" thickTop="1" x14ac:dyDescent="0.25">
      <c r="A975" s="361"/>
      <c r="B975" s="361"/>
      <c r="C975" s="361"/>
      <c r="D975" s="361"/>
      <c r="E975" s="361"/>
      <c r="F975" s="178"/>
      <c r="G975" s="178"/>
      <c r="H975" s="178"/>
      <c r="I975" s="207"/>
      <c r="R975" s="374"/>
      <c r="S975" s="374"/>
      <c r="T975" s="374"/>
    </row>
    <row r="976" spans="1:20" ht="15" x14ac:dyDescent="0.25">
      <c r="A976" s="361"/>
      <c r="B976" s="361"/>
      <c r="C976" s="361"/>
      <c r="D976" s="361"/>
      <c r="E976" s="361"/>
      <c r="F976" s="178"/>
      <c r="G976" s="178"/>
      <c r="H976" s="178"/>
      <c r="I976" s="207"/>
      <c r="R976" s="374"/>
      <c r="S976" s="374"/>
      <c r="T976" s="374"/>
    </row>
    <row r="977" spans="1:9" ht="13.5" thickBot="1" x14ac:dyDescent="0.25">
      <c r="A977" s="421" t="s">
        <v>157</v>
      </c>
      <c r="I977" s="1041" t="s">
        <v>122</v>
      </c>
    </row>
    <row r="978" spans="1:9" s="106" customFormat="1" thickTop="1" thickBot="1" x14ac:dyDescent="0.25">
      <c r="A978" s="582" t="s">
        <v>412</v>
      </c>
      <c r="B978" s="650" t="s">
        <v>123</v>
      </c>
      <c r="C978" s="583" t="s">
        <v>124</v>
      </c>
      <c r="D978" s="585" t="s">
        <v>474</v>
      </c>
      <c r="E978" s="585" t="s">
        <v>125</v>
      </c>
      <c r="F978" s="585" t="s">
        <v>416</v>
      </c>
      <c r="G978" s="585" t="s">
        <v>417</v>
      </c>
      <c r="H978" s="585" t="s">
        <v>589</v>
      </c>
      <c r="I978" s="663" t="s">
        <v>590</v>
      </c>
    </row>
    <row r="979" spans="1:9" s="375" customFormat="1" ht="13.5" thickTop="1" thickBot="1" x14ac:dyDescent="0.25">
      <c r="A979" s="521">
        <v>1</v>
      </c>
      <c r="B979" s="522">
        <v>2</v>
      </c>
      <c r="C979" s="522">
        <v>3</v>
      </c>
      <c r="D979" s="522">
        <v>4</v>
      </c>
      <c r="E979" s="522">
        <v>5</v>
      </c>
      <c r="F979" s="508">
        <v>6</v>
      </c>
      <c r="G979" s="508">
        <v>7</v>
      </c>
      <c r="H979" s="509">
        <v>8</v>
      </c>
      <c r="I979" s="587" t="s">
        <v>510</v>
      </c>
    </row>
    <row r="980" spans="1:9" ht="14.25" customHeight="1" thickTop="1" x14ac:dyDescent="0.25">
      <c r="A980" s="1048">
        <v>1133</v>
      </c>
      <c r="B980" s="2581">
        <v>3121</v>
      </c>
      <c r="C980" s="2581">
        <v>5336</v>
      </c>
      <c r="D980" s="2905"/>
      <c r="E980" s="612" t="s">
        <v>1085</v>
      </c>
      <c r="F980" s="672"/>
      <c r="G980" s="690">
        <f>G981+G983</f>
        <v>12890</v>
      </c>
      <c r="H980" s="690">
        <f>H981+H983</f>
        <v>12890</v>
      </c>
      <c r="I980" s="692">
        <f t="shared" ref="I980:I1002" si="134">(H980/G980)*100</f>
        <v>100</v>
      </c>
    </row>
    <row r="981" spans="1:9" ht="14.25" x14ac:dyDescent="0.2">
      <c r="A981" s="1048"/>
      <c r="B981" s="2581"/>
      <c r="C981" s="2581"/>
      <c r="D981" s="2905" t="s">
        <v>1131</v>
      </c>
      <c r="E981" s="439" t="s">
        <v>1995</v>
      </c>
      <c r="F981" s="672"/>
      <c r="G981" s="672">
        <v>12826</v>
      </c>
      <c r="H981" s="672">
        <v>12826</v>
      </c>
      <c r="I981" s="668">
        <f t="shared" si="134"/>
        <v>100</v>
      </c>
    </row>
    <row r="982" spans="1:9" ht="15" x14ac:dyDescent="0.25">
      <c r="A982" s="1048">
        <v>1133</v>
      </c>
      <c r="B982" s="2901">
        <v>3121</v>
      </c>
      <c r="C982" s="2901">
        <v>5331</v>
      </c>
      <c r="D982" s="2905"/>
      <c r="E982" s="612" t="s">
        <v>624</v>
      </c>
      <c r="F982" s="677"/>
      <c r="G982" s="687">
        <f>G983</f>
        <v>64</v>
      </c>
      <c r="H982" s="687">
        <f>H983</f>
        <v>64</v>
      </c>
      <c r="I982" s="681">
        <f t="shared" si="134"/>
        <v>100</v>
      </c>
    </row>
    <row r="983" spans="1:9" ht="14.25" x14ac:dyDescent="0.2">
      <c r="A983" s="1048"/>
      <c r="B983" s="2901"/>
      <c r="C983" s="2901"/>
      <c r="D983" s="2905" t="s">
        <v>1147</v>
      </c>
      <c r="E983" s="1077" t="s">
        <v>1889</v>
      </c>
      <c r="F983" s="677"/>
      <c r="G983" s="677">
        <v>64</v>
      </c>
      <c r="H983" s="677">
        <v>64</v>
      </c>
      <c r="I983" s="668">
        <f t="shared" si="134"/>
        <v>100</v>
      </c>
    </row>
    <row r="984" spans="1:9" ht="15" x14ac:dyDescent="0.25">
      <c r="A984" s="1048">
        <v>1133</v>
      </c>
      <c r="B984" s="2901">
        <v>3122</v>
      </c>
      <c r="C984" s="2901">
        <v>5336</v>
      </c>
      <c r="D984" s="2945"/>
      <c r="E984" s="612" t="s">
        <v>1085</v>
      </c>
      <c r="F984" s="677"/>
      <c r="G984" s="687">
        <f>G985+G988+G989+G990</f>
        <v>23048</v>
      </c>
      <c r="H984" s="687">
        <f>H985+H988+H989+H990</f>
        <v>23048</v>
      </c>
      <c r="I984" s="681">
        <f t="shared" si="134"/>
        <v>100</v>
      </c>
    </row>
    <row r="985" spans="1:9" ht="14.25" x14ac:dyDescent="0.2">
      <c r="A985" s="1048"/>
      <c r="B985" s="2901"/>
      <c r="C985" s="2901"/>
      <c r="D985" s="3195" t="s">
        <v>1166</v>
      </c>
      <c r="E985" s="3188" t="s">
        <v>904</v>
      </c>
      <c r="F985" s="677"/>
      <c r="G985" s="677">
        <v>104</v>
      </c>
      <c r="H985" s="677">
        <v>104</v>
      </c>
      <c r="I985" s="673">
        <f t="shared" ref="I985" si="135">(H985/G985)*100</f>
        <v>100</v>
      </c>
    </row>
    <row r="986" spans="1:9" ht="14.25" x14ac:dyDescent="0.2">
      <c r="A986" s="1048"/>
      <c r="B986" s="2901"/>
      <c r="C986" s="2901"/>
      <c r="D986" s="3196"/>
      <c r="E986" s="3189"/>
      <c r="F986" s="677"/>
      <c r="G986" s="677"/>
      <c r="H986" s="677"/>
      <c r="I986" s="673"/>
    </row>
    <row r="987" spans="1:9" ht="14.25" x14ac:dyDescent="0.2">
      <c r="A987" s="1048"/>
      <c r="B987" s="2901"/>
      <c r="C987" s="2901"/>
      <c r="D987" s="3196"/>
      <c r="E987" s="3189"/>
      <c r="F987" s="677"/>
      <c r="G987" s="677"/>
      <c r="H987" s="677"/>
      <c r="I987" s="673"/>
    </row>
    <row r="988" spans="1:9" ht="14.25" x14ac:dyDescent="0.2">
      <c r="A988" s="1048"/>
      <c r="B988" s="2901"/>
      <c r="C988" s="1481"/>
      <c r="D988" s="2905" t="s">
        <v>1131</v>
      </c>
      <c r="E988" s="439" t="s">
        <v>1995</v>
      </c>
      <c r="F988" s="677"/>
      <c r="G988" s="677">
        <v>22944</v>
      </c>
      <c r="H988" s="677">
        <v>22944</v>
      </c>
      <c r="I988" s="673">
        <f t="shared" si="134"/>
        <v>100</v>
      </c>
    </row>
    <row r="989" spans="1:9" ht="14.25" hidden="1" x14ac:dyDescent="0.2">
      <c r="A989" s="1048"/>
      <c r="B989" s="2901"/>
      <c r="C989" s="1481"/>
      <c r="D989" s="2946" t="s">
        <v>1171</v>
      </c>
      <c r="E989" s="1736" t="s">
        <v>765</v>
      </c>
      <c r="F989" s="1737"/>
      <c r="G989" s="1737"/>
      <c r="H989" s="1737"/>
      <c r="I989" s="1738" t="e">
        <f>(H989/G989)*100</f>
        <v>#DIV/0!</v>
      </c>
    </row>
    <row r="990" spans="1:9" ht="14.25" hidden="1" x14ac:dyDescent="0.2">
      <c r="A990" s="1048"/>
      <c r="B990" s="2901"/>
      <c r="C990" s="1481"/>
      <c r="D990" s="2946" t="s">
        <v>1172</v>
      </c>
      <c r="E990" s="1736" t="s">
        <v>765</v>
      </c>
      <c r="F990" s="1737"/>
      <c r="G990" s="1737"/>
      <c r="H990" s="1737"/>
      <c r="I990" s="1738" t="e">
        <f>(H990/G990)*100</f>
        <v>#DIV/0!</v>
      </c>
    </row>
    <row r="991" spans="1:9" ht="15" hidden="1" x14ac:dyDescent="0.25">
      <c r="A991" s="1048">
        <v>1133</v>
      </c>
      <c r="B991" s="2901">
        <v>3127</v>
      </c>
      <c r="C991" s="1481">
        <v>5331</v>
      </c>
      <c r="D991" s="2905"/>
      <c r="E991" s="612" t="s">
        <v>624</v>
      </c>
      <c r="F991" s="678">
        <f>F992+F993</f>
        <v>0</v>
      </c>
      <c r="G991" s="678">
        <f t="shared" ref="G991:H991" si="136">G992+G993</f>
        <v>0</v>
      </c>
      <c r="H991" s="678">
        <f t="shared" si="136"/>
        <v>0</v>
      </c>
      <c r="I991" s="679" t="e">
        <f t="shared" ref="I991:I999" si="137">(H991/G991)*100</f>
        <v>#DIV/0!</v>
      </c>
    </row>
    <row r="992" spans="1:9" ht="14.25" hidden="1" x14ac:dyDescent="0.2">
      <c r="A992" s="1048"/>
      <c r="B992" s="2901"/>
      <c r="C992" s="1481"/>
      <c r="D992" s="2921" t="s">
        <v>1135</v>
      </c>
      <c r="E992" s="1065" t="s">
        <v>534</v>
      </c>
      <c r="F992" s="1737"/>
      <c r="G992" s="1737"/>
      <c r="H992" s="1737"/>
      <c r="I992" s="1738" t="e">
        <f t="shared" si="137"/>
        <v>#DIV/0!</v>
      </c>
    </row>
    <row r="993" spans="1:23" ht="14.25" hidden="1" x14ac:dyDescent="0.2">
      <c r="A993" s="1048"/>
      <c r="B993" s="2901"/>
      <c r="C993" s="1481"/>
      <c r="D993" s="2905" t="s">
        <v>1136</v>
      </c>
      <c r="E993" s="439" t="s">
        <v>51</v>
      </c>
      <c r="F993" s="1737"/>
      <c r="G993" s="1737"/>
      <c r="H993" s="1737"/>
      <c r="I993" s="1738" t="e">
        <f t="shared" si="137"/>
        <v>#DIV/0!</v>
      </c>
    </row>
    <row r="994" spans="1:23" ht="15" x14ac:dyDescent="0.25">
      <c r="A994" s="1048">
        <v>1133</v>
      </c>
      <c r="B994" s="2901">
        <v>3127</v>
      </c>
      <c r="C994" s="1481">
        <v>5336</v>
      </c>
      <c r="D994" s="2905"/>
      <c r="E994" s="612" t="s">
        <v>1085</v>
      </c>
      <c r="F994" s="1737"/>
      <c r="G994" s="678">
        <f>G995+G996+G997+G998+G999</f>
        <v>988</v>
      </c>
      <c r="H994" s="678">
        <f>H995+H996+H997+H998+H999</f>
        <v>988</v>
      </c>
      <c r="I994" s="679">
        <f t="shared" si="137"/>
        <v>100</v>
      </c>
    </row>
    <row r="995" spans="1:23" ht="14.25" x14ac:dyDescent="0.2">
      <c r="A995" s="1048"/>
      <c r="B995" s="2901"/>
      <c r="C995" s="1481"/>
      <c r="D995" s="2904" t="s">
        <v>1150</v>
      </c>
      <c r="E995" s="1484" t="s">
        <v>973</v>
      </c>
      <c r="F995" s="1737"/>
      <c r="G995" s="1737">
        <v>10</v>
      </c>
      <c r="H995" s="1737">
        <v>10</v>
      </c>
      <c r="I995" s="1738">
        <f t="shared" si="137"/>
        <v>100</v>
      </c>
    </row>
    <row r="996" spans="1:23" ht="14.25" x14ac:dyDescent="0.2">
      <c r="A996" s="1048"/>
      <c r="B996" s="2901"/>
      <c r="C996" s="1481"/>
      <c r="D996" s="2904" t="s">
        <v>1132</v>
      </c>
      <c r="E996" s="1484" t="s">
        <v>1084</v>
      </c>
      <c r="F996" s="1737"/>
      <c r="G996" s="1737">
        <v>974</v>
      </c>
      <c r="H996" s="1737">
        <v>974</v>
      </c>
      <c r="I996" s="1738">
        <f t="shared" si="137"/>
        <v>100</v>
      </c>
    </row>
    <row r="997" spans="1:23" ht="28.5" hidden="1" x14ac:dyDescent="0.2">
      <c r="A997" s="1048"/>
      <c r="B997" s="2901"/>
      <c r="C997" s="1481"/>
      <c r="D997" s="2904" t="s">
        <v>1133</v>
      </c>
      <c r="E997" s="2355" t="s">
        <v>1134</v>
      </c>
      <c r="F997" s="1737"/>
      <c r="G997" s="995"/>
      <c r="H997" s="995"/>
      <c r="I997" s="999" t="e">
        <f t="shared" si="137"/>
        <v>#DIV/0!</v>
      </c>
    </row>
    <row r="998" spans="1:23" ht="14.25" hidden="1" x14ac:dyDescent="0.2">
      <c r="A998" s="1048"/>
      <c r="B998" s="2901"/>
      <c r="C998" s="1481"/>
      <c r="D998" s="2905" t="s">
        <v>1137</v>
      </c>
      <c r="E998" s="1065" t="s">
        <v>1139</v>
      </c>
      <c r="F998" s="1737"/>
      <c r="G998" s="995"/>
      <c r="H998" s="995"/>
      <c r="I998" s="999" t="e">
        <f t="shared" si="137"/>
        <v>#DIV/0!</v>
      </c>
    </row>
    <row r="999" spans="1:23" ht="14.25" x14ac:dyDescent="0.2">
      <c r="A999" s="1048"/>
      <c r="B999" s="2901"/>
      <c r="C999" s="1481"/>
      <c r="D999" s="2904" t="s">
        <v>1428</v>
      </c>
      <c r="E999" s="2787" t="s">
        <v>1862</v>
      </c>
      <c r="F999" s="1737"/>
      <c r="G999" s="995">
        <v>4</v>
      </c>
      <c r="H999" s="995">
        <v>4</v>
      </c>
      <c r="I999" s="999">
        <f t="shared" si="137"/>
        <v>100</v>
      </c>
    </row>
    <row r="1000" spans="1:23" ht="15" x14ac:dyDescent="0.25">
      <c r="A1000" s="1048">
        <v>1133</v>
      </c>
      <c r="B1000" s="2901">
        <v>3141</v>
      </c>
      <c r="C1000" s="1481">
        <v>5336</v>
      </c>
      <c r="D1000" s="2905"/>
      <c r="E1000" s="612" t="s">
        <v>1085</v>
      </c>
      <c r="F1000" s="687"/>
      <c r="G1000" s="687">
        <f>G1001</f>
        <v>390</v>
      </c>
      <c r="H1000" s="687">
        <f>H1001</f>
        <v>390</v>
      </c>
      <c r="I1000" s="681">
        <f t="shared" si="134"/>
        <v>100</v>
      </c>
    </row>
    <row r="1001" spans="1:23" ht="15" thickBot="1" x14ac:dyDescent="0.25">
      <c r="A1001" s="1048"/>
      <c r="B1001" s="2901"/>
      <c r="C1001" s="1481"/>
      <c r="D1001" s="2905" t="s">
        <v>1131</v>
      </c>
      <c r="E1001" s="439" t="s">
        <v>1995</v>
      </c>
      <c r="F1001" s="677"/>
      <c r="G1001" s="677">
        <v>390</v>
      </c>
      <c r="H1001" s="677">
        <v>390</v>
      </c>
      <c r="I1001" s="673">
        <f t="shared" si="134"/>
        <v>100</v>
      </c>
    </row>
    <row r="1002" spans="1:23" ht="16.5" thickTop="1" thickBot="1" x14ac:dyDescent="0.3">
      <c r="A1002" s="3180" t="s">
        <v>704</v>
      </c>
      <c r="B1002" s="3181"/>
      <c r="C1002" s="3181"/>
      <c r="D1002" s="3181"/>
      <c r="E1002" s="3181"/>
      <c r="F1002" s="669">
        <f>F991</f>
        <v>0</v>
      </c>
      <c r="G1002" s="669">
        <f>G1000+G994+G991+G984+G980+G982</f>
        <v>37380</v>
      </c>
      <c r="H1002" s="669">
        <f>H1000+H994+H991+H984+H980+H982</f>
        <v>37380</v>
      </c>
      <c r="I1002" s="670">
        <f t="shared" si="134"/>
        <v>100</v>
      </c>
      <c r="R1002" s="374">
        <f>F1002</f>
        <v>0</v>
      </c>
      <c r="S1002" s="374">
        <f>G1002</f>
        <v>37380</v>
      </c>
      <c r="T1002" s="374">
        <f>H1002</f>
        <v>37380</v>
      </c>
    </row>
    <row r="1003" spans="1:23" ht="15.75" thickTop="1" x14ac:dyDescent="0.25">
      <c r="A1003" s="361"/>
      <c r="B1003" s="361"/>
      <c r="C1003" s="361"/>
      <c r="D1003" s="361"/>
      <c r="E1003" s="361"/>
      <c r="F1003" s="178"/>
      <c r="G1003" s="178"/>
      <c r="H1003" s="178"/>
      <c r="I1003" s="207"/>
      <c r="R1003" s="374"/>
      <c r="S1003" s="374"/>
      <c r="T1003" s="374"/>
    </row>
    <row r="1004" spans="1:23" ht="15" x14ac:dyDescent="0.25">
      <c r="A1004" s="361"/>
      <c r="B1004" s="361"/>
      <c r="C1004" s="361"/>
      <c r="D1004" s="361"/>
      <c r="E1004" s="361"/>
      <c r="F1004" s="180"/>
      <c r="G1004" s="180"/>
      <c r="H1004" s="180"/>
      <c r="I1004" s="211"/>
      <c r="J1004" s="374"/>
      <c r="K1004" s="374"/>
      <c r="L1004" s="374"/>
      <c r="R1004" s="374"/>
      <c r="S1004" s="374"/>
      <c r="T1004" s="374"/>
      <c r="U1004" s="374"/>
      <c r="V1004" s="374"/>
      <c r="W1004" s="374"/>
    </row>
    <row r="1005" spans="1:23" ht="13.5" thickBot="1" x14ac:dyDescent="0.25">
      <c r="A1005" s="421" t="s">
        <v>587</v>
      </c>
      <c r="I1005" s="1041" t="s">
        <v>122</v>
      </c>
    </row>
    <row r="1006" spans="1:23" s="106" customFormat="1" thickTop="1" thickBot="1" x14ac:dyDescent="0.25">
      <c r="A1006" s="582" t="s">
        <v>412</v>
      </c>
      <c r="B1006" s="650" t="s">
        <v>123</v>
      </c>
      <c r="C1006" s="583" t="s">
        <v>124</v>
      </c>
      <c r="D1006" s="585" t="s">
        <v>474</v>
      </c>
      <c r="E1006" s="585" t="s">
        <v>125</v>
      </c>
      <c r="F1006" s="585" t="s">
        <v>416</v>
      </c>
      <c r="G1006" s="585" t="s">
        <v>417</v>
      </c>
      <c r="H1006" s="585" t="s">
        <v>589</v>
      </c>
      <c r="I1006" s="663" t="s">
        <v>590</v>
      </c>
    </row>
    <row r="1007" spans="1:23" s="375" customFormat="1" ht="13.5" thickTop="1" thickBot="1" x14ac:dyDescent="0.25">
      <c r="A1007" s="521">
        <v>1</v>
      </c>
      <c r="B1007" s="522">
        <v>2</v>
      </c>
      <c r="C1007" s="522">
        <v>3</v>
      </c>
      <c r="D1007" s="522">
        <v>4</v>
      </c>
      <c r="E1007" s="522">
        <v>5</v>
      </c>
      <c r="F1007" s="508">
        <v>6</v>
      </c>
      <c r="G1007" s="508">
        <v>7</v>
      </c>
      <c r="H1007" s="509">
        <v>8</v>
      </c>
      <c r="I1007" s="587" t="s">
        <v>510</v>
      </c>
    </row>
    <row r="1008" spans="1:23" ht="15.75" thickTop="1" x14ac:dyDescent="0.25">
      <c r="A1008" s="1048">
        <v>1134</v>
      </c>
      <c r="B1008" s="2581">
        <v>3122</v>
      </c>
      <c r="C1008" s="2581">
        <v>5336</v>
      </c>
      <c r="D1008" s="2905"/>
      <c r="E1008" s="612" t="s">
        <v>1085</v>
      </c>
      <c r="F1008" s="672"/>
      <c r="G1008" s="690">
        <f>G1009</f>
        <v>8729</v>
      </c>
      <c r="H1008" s="690">
        <f>H1009</f>
        <v>8729</v>
      </c>
      <c r="I1008" s="692">
        <f t="shared" ref="I1008:I1024" si="138">(H1008/G1008)*100</f>
        <v>100</v>
      </c>
    </row>
    <row r="1009" spans="1:9" ht="14.25" x14ac:dyDescent="0.2">
      <c r="A1009" s="1048"/>
      <c r="B1009" s="2581"/>
      <c r="C1009" s="2581"/>
      <c r="D1009" s="2905" t="s">
        <v>1131</v>
      </c>
      <c r="E1009" s="439" t="s">
        <v>1995</v>
      </c>
      <c r="F1009" s="672"/>
      <c r="G1009" s="672">
        <v>8729</v>
      </c>
      <c r="H1009" s="672">
        <v>8729</v>
      </c>
      <c r="I1009" s="668">
        <f t="shared" si="138"/>
        <v>100</v>
      </c>
    </row>
    <row r="1010" spans="1:9" ht="15" x14ac:dyDescent="0.25">
      <c r="A1010" s="1048">
        <v>1134</v>
      </c>
      <c r="B1010" s="2901">
        <v>3123</v>
      </c>
      <c r="C1010" s="2901">
        <v>5336</v>
      </c>
      <c r="D1010" s="2905"/>
      <c r="E1010" s="612" t="s">
        <v>1085</v>
      </c>
      <c r="F1010" s="677"/>
      <c r="G1010" s="687">
        <f>G1011</f>
        <v>6554</v>
      </c>
      <c r="H1010" s="687">
        <f>H1011</f>
        <v>6554</v>
      </c>
      <c r="I1010" s="681">
        <f t="shared" si="138"/>
        <v>100</v>
      </c>
    </row>
    <row r="1011" spans="1:9" ht="14.25" x14ac:dyDescent="0.2">
      <c r="A1011" s="1048"/>
      <c r="B1011" s="2901"/>
      <c r="C1011" s="2901"/>
      <c r="D1011" s="2905" t="s">
        <v>1131</v>
      </c>
      <c r="E1011" s="439" t="s">
        <v>1995</v>
      </c>
      <c r="F1011" s="677"/>
      <c r="G1011" s="677">
        <v>6554</v>
      </c>
      <c r="H1011" s="677">
        <v>6554</v>
      </c>
      <c r="I1011" s="673">
        <f t="shared" si="138"/>
        <v>100</v>
      </c>
    </row>
    <row r="1012" spans="1:9" ht="15" hidden="1" x14ac:dyDescent="0.25">
      <c r="A1012" s="1048">
        <v>1134</v>
      </c>
      <c r="B1012" s="2901">
        <v>3127</v>
      </c>
      <c r="C1012" s="2901">
        <v>5331</v>
      </c>
      <c r="D1012" s="2911"/>
      <c r="E1012" s="612" t="s">
        <v>624</v>
      </c>
      <c r="F1012" s="678">
        <f>F1013+F1014</f>
        <v>0</v>
      </c>
      <c r="G1012" s="678">
        <f t="shared" ref="G1012:H1012" si="139">G1013+G1014</f>
        <v>0</v>
      </c>
      <c r="H1012" s="678">
        <f t="shared" si="139"/>
        <v>0</v>
      </c>
      <c r="I1012" s="679" t="e">
        <f t="shared" si="138"/>
        <v>#DIV/0!</v>
      </c>
    </row>
    <row r="1013" spans="1:9" ht="14.25" hidden="1" x14ac:dyDescent="0.2">
      <c r="A1013" s="1048"/>
      <c r="B1013" s="2901"/>
      <c r="C1013" s="2901"/>
      <c r="D1013" s="2921" t="s">
        <v>1135</v>
      </c>
      <c r="E1013" s="1065" t="s">
        <v>534</v>
      </c>
      <c r="F1013" s="677"/>
      <c r="G1013" s="677"/>
      <c r="H1013" s="677"/>
      <c r="I1013" s="673" t="e">
        <f t="shared" si="138"/>
        <v>#DIV/0!</v>
      </c>
    </row>
    <row r="1014" spans="1:9" ht="14.25" hidden="1" x14ac:dyDescent="0.2">
      <c r="A1014" s="1048"/>
      <c r="B1014" s="2901"/>
      <c r="C1014" s="2901"/>
      <c r="D1014" s="2905" t="s">
        <v>1136</v>
      </c>
      <c r="E1014" s="439" t="s">
        <v>51</v>
      </c>
      <c r="F1014" s="677"/>
      <c r="G1014" s="677"/>
      <c r="H1014" s="677"/>
      <c r="I1014" s="673" t="e">
        <f t="shared" si="138"/>
        <v>#DIV/0!</v>
      </c>
    </row>
    <row r="1015" spans="1:9" ht="15" x14ac:dyDescent="0.25">
      <c r="A1015" s="1048">
        <v>1134</v>
      </c>
      <c r="B1015" s="2901">
        <v>3127</v>
      </c>
      <c r="C1015" s="2901">
        <v>5336</v>
      </c>
      <c r="D1015" s="2905"/>
      <c r="E1015" s="612" t="s">
        <v>1085</v>
      </c>
      <c r="F1015" s="677"/>
      <c r="G1015" s="678">
        <f>G1016+G1017</f>
        <v>480</v>
      </c>
      <c r="H1015" s="678">
        <f>H1016+H1017</f>
        <v>480</v>
      </c>
      <c r="I1015" s="679">
        <f t="shared" si="138"/>
        <v>100</v>
      </c>
    </row>
    <row r="1016" spans="1:9" ht="14.25" x14ac:dyDescent="0.2">
      <c r="A1016" s="1048"/>
      <c r="B1016" s="2901"/>
      <c r="C1016" s="2901"/>
      <c r="D1016" s="2904" t="s">
        <v>1142</v>
      </c>
      <c r="E1016" s="1484" t="s">
        <v>1033</v>
      </c>
      <c r="F1016" s="677"/>
      <c r="G1016" s="677">
        <v>25</v>
      </c>
      <c r="H1016" s="677">
        <v>25</v>
      </c>
      <c r="I1016" s="673">
        <f t="shared" si="138"/>
        <v>100</v>
      </c>
    </row>
    <row r="1017" spans="1:9" ht="14.25" x14ac:dyDescent="0.2">
      <c r="A1017" s="1048"/>
      <c r="B1017" s="2901"/>
      <c r="C1017" s="2901"/>
      <c r="D1017" s="2904" t="s">
        <v>1132</v>
      </c>
      <c r="E1017" s="1484" t="s">
        <v>1084</v>
      </c>
      <c r="F1017" s="677"/>
      <c r="G1017" s="677">
        <v>455</v>
      </c>
      <c r="H1017" s="677">
        <v>455</v>
      </c>
      <c r="I1017" s="673">
        <f t="shared" si="138"/>
        <v>100</v>
      </c>
    </row>
    <row r="1018" spans="1:9" ht="15" x14ac:dyDescent="0.25">
      <c r="A1018" s="1048">
        <v>1134</v>
      </c>
      <c r="B1018" s="2934">
        <v>3127</v>
      </c>
      <c r="C1018" s="2934">
        <v>5331</v>
      </c>
      <c r="D1018" s="2935"/>
      <c r="E1018" s="896" t="s">
        <v>624</v>
      </c>
      <c r="F1018" s="677"/>
      <c r="G1018" s="687">
        <f>G1019</f>
        <v>15</v>
      </c>
      <c r="H1018" s="687">
        <f>H1019</f>
        <v>15</v>
      </c>
      <c r="I1018" s="998">
        <f t="shared" si="138"/>
        <v>100</v>
      </c>
    </row>
    <row r="1019" spans="1:9" ht="14.25" x14ac:dyDescent="0.2">
      <c r="A1019" s="1048"/>
      <c r="B1019" s="2934"/>
      <c r="C1019" s="2934"/>
      <c r="D1019" s="2935" t="s">
        <v>1432</v>
      </c>
      <c r="E1019" s="2796" t="s">
        <v>1883</v>
      </c>
      <c r="F1019" s="677"/>
      <c r="G1019" s="995">
        <v>15</v>
      </c>
      <c r="H1019" s="995">
        <v>15</v>
      </c>
      <c r="I1019" s="999">
        <f t="shared" si="138"/>
        <v>100</v>
      </c>
    </row>
    <row r="1020" spans="1:9" ht="15" x14ac:dyDescent="0.25">
      <c r="A1020" s="1048">
        <v>1134</v>
      </c>
      <c r="B1020" s="2901">
        <v>3141</v>
      </c>
      <c r="C1020" s="2901">
        <v>5336</v>
      </c>
      <c r="D1020" s="2905"/>
      <c r="E1020" s="612" t="s">
        <v>1085</v>
      </c>
      <c r="F1020" s="677"/>
      <c r="G1020" s="687">
        <f>G1021</f>
        <v>632</v>
      </c>
      <c r="H1020" s="687">
        <f>H1021</f>
        <v>632</v>
      </c>
      <c r="I1020" s="681">
        <f t="shared" si="138"/>
        <v>100</v>
      </c>
    </row>
    <row r="1021" spans="1:9" ht="14.25" x14ac:dyDescent="0.2">
      <c r="A1021" s="1048"/>
      <c r="B1021" s="2901"/>
      <c r="C1021" s="1481"/>
      <c r="D1021" s="2905" t="s">
        <v>1131</v>
      </c>
      <c r="E1021" s="439" t="s">
        <v>1995</v>
      </c>
      <c r="F1021" s="677"/>
      <c r="G1021" s="677">
        <v>632</v>
      </c>
      <c r="H1021" s="677">
        <v>632</v>
      </c>
      <c r="I1021" s="673">
        <f t="shared" si="138"/>
        <v>100</v>
      </c>
    </row>
    <row r="1022" spans="1:9" ht="15" x14ac:dyDescent="0.25">
      <c r="A1022" s="1048">
        <v>1134</v>
      </c>
      <c r="B1022" s="2901">
        <v>3147</v>
      </c>
      <c r="C1022" s="1481">
        <v>5336</v>
      </c>
      <c r="D1022" s="2905"/>
      <c r="E1022" s="612" t="s">
        <v>1085</v>
      </c>
      <c r="F1022" s="677"/>
      <c r="G1022" s="687">
        <f>G1023</f>
        <v>1508</v>
      </c>
      <c r="H1022" s="687">
        <f>H1023</f>
        <v>1508</v>
      </c>
      <c r="I1022" s="681">
        <f t="shared" si="138"/>
        <v>100</v>
      </c>
    </row>
    <row r="1023" spans="1:9" ht="14.25" x14ac:dyDescent="0.2">
      <c r="A1023" s="1048"/>
      <c r="B1023" s="2581"/>
      <c r="C1023" s="2898"/>
      <c r="D1023" s="2905" t="s">
        <v>1131</v>
      </c>
      <c r="E1023" s="439" t="s">
        <v>1995</v>
      </c>
      <c r="F1023" s="672"/>
      <c r="G1023" s="672">
        <v>1508</v>
      </c>
      <c r="H1023" s="672">
        <v>1508</v>
      </c>
      <c r="I1023" s="668">
        <f t="shared" si="138"/>
        <v>100</v>
      </c>
    </row>
    <row r="1024" spans="1:9" ht="15" x14ac:dyDescent="0.25">
      <c r="A1024" s="1048">
        <v>1134</v>
      </c>
      <c r="B1024" s="2581">
        <v>3293</v>
      </c>
      <c r="C1024" s="1481">
        <v>5336</v>
      </c>
      <c r="D1024" s="2905"/>
      <c r="E1024" s="612" t="s">
        <v>1085</v>
      </c>
      <c r="F1024" s="672"/>
      <c r="G1024" s="687">
        <f>G1025</f>
        <v>6</v>
      </c>
      <c r="H1024" s="687">
        <f>H1025</f>
        <v>6</v>
      </c>
      <c r="I1024" s="681">
        <f t="shared" si="138"/>
        <v>100</v>
      </c>
    </row>
    <row r="1025" spans="1:20" ht="15" thickBot="1" x14ac:dyDescent="0.25">
      <c r="A1025" s="1048"/>
      <c r="B1025" s="2581"/>
      <c r="C1025" s="2898"/>
      <c r="D1025" s="2920" t="s">
        <v>1143</v>
      </c>
      <c r="E1025" s="993" t="s">
        <v>972</v>
      </c>
      <c r="F1025" s="672"/>
      <c r="G1025" s="672">
        <v>6</v>
      </c>
      <c r="H1025" s="672">
        <v>6</v>
      </c>
      <c r="I1025" s="668">
        <f>(H1025/G1025)*100</f>
        <v>100</v>
      </c>
    </row>
    <row r="1026" spans="1:20" ht="15" hidden="1" x14ac:dyDescent="0.25">
      <c r="A1026" s="420">
        <v>1134</v>
      </c>
      <c r="B1026" s="613">
        <v>3299</v>
      </c>
      <c r="C1026" s="645">
        <v>5331</v>
      </c>
      <c r="D1026" s="697"/>
      <c r="E1026" s="612" t="s">
        <v>624</v>
      </c>
      <c r="F1026" s="672"/>
      <c r="G1026" s="687">
        <f>G1027</f>
        <v>0</v>
      </c>
      <c r="H1026" s="687">
        <f>H1027</f>
        <v>0</v>
      </c>
      <c r="I1026" s="681" t="e">
        <f t="shared" ref="I1026:I1027" si="140">(H1026/G1026)*100</f>
        <v>#DIV/0!</v>
      </c>
    </row>
    <row r="1027" spans="1:20" ht="43.5" hidden="1" thickBot="1" x14ac:dyDescent="0.25">
      <c r="A1027" s="1045"/>
      <c r="B1027" s="614"/>
      <c r="C1027" s="1049"/>
      <c r="D1027" s="1018" t="s">
        <v>1154</v>
      </c>
      <c r="E1027" s="2358" t="s">
        <v>1155</v>
      </c>
      <c r="F1027" s="708"/>
      <c r="G1027" s="2360"/>
      <c r="H1027" s="2360"/>
      <c r="I1027" s="996" t="e">
        <f t="shared" si="140"/>
        <v>#DIV/0!</v>
      </c>
    </row>
    <row r="1028" spans="1:20" ht="16.5" thickTop="1" thickBot="1" x14ac:dyDescent="0.3">
      <c r="A1028" s="3180" t="s">
        <v>704</v>
      </c>
      <c r="B1028" s="3181"/>
      <c r="C1028" s="3181"/>
      <c r="D1028" s="3181"/>
      <c r="E1028" s="3181"/>
      <c r="F1028" s="669">
        <f>F1012</f>
        <v>0</v>
      </c>
      <c r="G1028" s="669">
        <f>G1026+G1024+G1022+G1020+G1015+G1012+G1010+G1008+G1018</f>
        <v>17924</v>
      </c>
      <c r="H1028" s="669">
        <f>H1026+H1024+H1022+H1020+H1015+H1012+H1010+H1008+H1018</f>
        <v>17924</v>
      </c>
      <c r="I1028" s="670">
        <f>(H1028/G1028)*100</f>
        <v>100</v>
      </c>
    </row>
    <row r="1029" spans="1:20" ht="15.75" thickTop="1" x14ac:dyDescent="0.25">
      <c r="A1029" s="1048">
        <v>1134</v>
      </c>
      <c r="B1029" s="2934">
        <v>3127</v>
      </c>
      <c r="C1029" s="2934">
        <v>6351</v>
      </c>
      <c r="D1029" s="2935"/>
      <c r="E1029" s="896" t="s">
        <v>744</v>
      </c>
      <c r="F1029" s="677"/>
      <c r="G1029" s="687">
        <f>G1030</f>
        <v>1844</v>
      </c>
      <c r="H1029" s="687">
        <f>H1030</f>
        <v>1844</v>
      </c>
      <c r="I1029" s="998">
        <f t="shared" ref="I1029:I1030" si="141">(H1029/G1029)*100</f>
        <v>100</v>
      </c>
      <c r="R1029" s="374"/>
      <c r="S1029" s="374"/>
      <c r="T1029" s="374"/>
    </row>
    <row r="1030" spans="1:20" ht="15" thickBot="1" x14ac:dyDescent="0.25">
      <c r="A1030" s="1048"/>
      <c r="B1030" s="2934"/>
      <c r="C1030" s="2934"/>
      <c r="D1030" s="2952" t="s">
        <v>1190</v>
      </c>
      <c r="E1030" s="2802" t="s">
        <v>1048</v>
      </c>
      <c r="F1030" s="677"/>
      <c r="G1030" s="995">
        <v>1844</v>
      </c>
      <c r="H1030" s="995">
        <v>1844</v>
      </c>
      <c r="I1030" s="668">
        <f t="shared" si="141"/>
        <v>100</v>
      </c>
      <c r="R1030" s="374"/>
      <c r="S1030" s="374"/>
      <c r="T1030" s="374"/>
    </row>
    <row r="1031" spans="1:20" ht="16.5" thickTop="1" thickBot="1" x14ac:dyDescent="0.3">
      <c r="A1031" s="3202" t="s">
        <v>705</v>
      </c>
      <c r="B1031" s="3203"/>
      <c r="C1031" s="3203"/>
      <c r="D1031" s="3203"/>
      <c r="E1031" s="3204"/>
      <c r="F1031" s="2821">
        <f>F1029</f>
        <v>0</v>
      </c>
      <c r="G1031" s="2821">
        <f>G1029</f>
        <v>1844</v>
      </c>
      <c r="H1031" s="2821">
        <f>H1029</f>
        <v>1844</v>
      </c>
      <c r="I1031" s="670">
        <f>(H1031/G1031)*100</f>
        <v>100</v>
      </c>
      <c r="R1031" s="374">
        <f>F1028+F1031</f>
        <v>0</v>
      </c>
      <c r="S1031" s="374">
        <f t="shared" ref="S1031:T1031" si="142">G1028+G1031</f>
        <v>19768</v>
      </c>
      <c r="T1031" s="374">
        <f t="shared" si="142"/>
        <v>19768</v>
      </c>
    </row>
    <row r="1032" spans="1:20" ht="13.5" thickTop="1" x14ac:dyDescent="0.2"/>
    <row r="1034" spans="1:20" ht="13.5" thickBot="1" x14ac:dyDescent="0.25">
      <c r="A1034" s="421" t="s">
        <v>794</v>
      </c>
      <c r="I1034" s="1041" t="s">
        <v>122</v>
      </c>
    </row>
    <row r="1035" spans="1:20" s="106" customFormat="1" thickTop="1" thickBot="1" x14ac:dyDescent="0.25">
      <c r="A1035" s="582" t="s">
        <v>412</v>
      </c>
      <c r="B1035" s="650" t="s">
        <v>123</v>
      </c>
      <c r="C1035" s="583" t="s">
        <v>124</v>
      </c>
      <c r="D1035" s="585" t="s">
        <v>474</v>
      </c>
      <c r="E1035" s="585" t="s">
        <v>125</v>
      </c>
      <c r="F1035" s="585" t="s">
        <v>416</v>
      </c>
      <c r="G1035" s="585" t="s">
        <v>417</v>
      </c>
      <c r="H1035" s="585" t="s">
        <v>589</v>
      </c>
      <c r="I1035" s="663" t="s">
        <v>590</v>
      </c>
    </row>
    <row r="1036" spans="1:20" s="375" customFormat="1" ht="13.5" thickTop="1" thickBot="1" x14ac:dyDescent="0.25">
      <c r="A1036" s="521">
        <v>1</v>
      </c>
      <c r="B1036" s="522">
        <v>2</v>
      </c>
      <c r="C1036" s="522">
        <v>3</v>
      </c>
      <c r="D1036" s="522">
        <v>4</v>
      </c>
      <c r="E1036" s="522">
        <v>5</v>
      </c>
      <c r="F1036" s="508">
        <v>6</v>
      </c>
      <c r="G1036" s="508">
        <v>7</v>
      </c>
      <c r="H1036" s="509">
        <v>8</v>
      </c>
      <c r="I1036" s="587" t="s">
        <v>510</v>
      </c>
    </row>
    <row r="1037" spans="1:20" ht="15.75" hidden="1" thickTop="1" x14ac:dyDescent="0.25">
      <c r="A1037" s="1042">
        <v>1135</v>
      </c>
      <c r="B1037" s="651">
        <v>3122</v>
      </c>
      <c r="C1037" s="651">
        <v>5331</v>
      </c>
      <c r="D1037" s="682"/>
      <c r="E1037" s="698" t="s">
        <v>624</v>
      </c>
      <c r="F1037" s="699">
        <f>F1038+F1039+F1040</f>
        <v>0</v>
      </c>
      <c r="G1037" s="699">
        <f>G1038+G1039+G1040+G1041</f>
        <v>0</v>
      </c>
      <c r="H1037" s="699">
        <f>H1038+H1039+H1040+H1041</f>
        <v>0</v>
      </c>
      <c r="I1037" s="671" t="e">
        <f t="shared" ref="I1037:I1060" si="143">(H1037/G1037)*100</f>
        <v>#DIV/0!</v>
      </c>
    </row>
    <row r="1038" spans="1:20" ht="14.25" hidden="1" x14ac:dyDescent="0.2">
      <c r="A1038" s="420"/>
      <c r="B1038" s="613"/>
      <c r="C1038" s="613"/>
      <c r="D1038" s="630" t="s">
        <v>1135</v>
      </c>
      <c r="E1038" s="1065" t="s">
        <v>534</v>
      </c>
      <c r="F1038" s="672"/>
      <c r="G1038" s="672"/>
      <c r="H1038" s="672"/>
      <c r="I1038" s="668" t="e">
        <f t="shared" si="143"/>
        <v>#DIV/0!</v>
      </c>
    </row>
    <row r="1039" spans="1:20" ht="14.25" hidden="1" x14ac:dyDescent="0.2">
      <c r="A1039" s="420"/>
      <c r="B1039" s="613"/>
      <c r="C1039" s="613"/>
      <c r="D1039" s="850" t="s">
        <v>1102</v>
      </c>
      <c r="E1039" s="903" t="s">
        <v>593</v>
      </c>
      <c r="F1039" s="1006"/>
      <c r="G1039" s="435"/>
      <c r="H1039" s="435"/>
      <c r="I1039" s="864" t="e">
        <f t="shared" si="143"/>
        <v>#DIV/0!</v>
      </c>
    </row>
    <row r="1040" spans="1:20" ht="14.25" hidden="1" x14ac:dyDescent="0.2">
      <c r="A1040" s="420"/>
      <c r="B1040" s="613"/>
      <c r="C1040" s="613"/>
      <c r="D1040" s="514" t="s">
        <v>1136</v>
      </c>
      <c r="E1040" s="439" t="s">
        <v>51</v>
      </c>
      <c r="F1040" s="672"/>
      <c r="G1040" s="672"/>
      <c r="H1040" s="672"/>
      <c r="I1040" s="668" t="e">
        <f t="shared" si="143"/>
        <v>#DIV/0!</v>
      </c>
    </row>
    <row r="1041" spans="1:9" ht="14.25" hidden="1" x14ac:dyDescent="0.2">
      <c r="A1041" s="420"/>
      <c r="B1041" s="613"/>
      <c r="C1041" s="613"/>
      <c r="D1041" s="514" t="s">
        <v>1160</v>
      </c>
      <c r="E1041" s="706" t="s">
        <v>1056</v>
      </c>
      <c r="F1041" s="672"/>
      <c r="G1041" s="672"/>
      <c r="H1041" s="672"/>
      <c r="I1041" s="668" t="e">
        <f t="shared" si="143"/>
        <v>#DIV/0!</v>
      </c>
    </row>
    <row r="1042" spans="1:9" ht="15.75" thickTop="1" x14ac:dyDescent="0.25">
      <c r="A1042" s="1048">
        <v>1135</v>
      </c>
      <c r="B1042" s="2581">
        <v>3122</v>
      </c>
      <c r="C1042" s="2581">
        <v>5336</v>
      </c>
      <c r="D1042" s="2945"/>
      <c r="E1042" s="612" t="s">
        <v>1085</v>
      </c>
      <c r="F1042" s="672"/>
      <c r="G1042" s="690">
        <f>G1043+G1046+G1047+G1048+G1049+G1050</f>
        <v>35723</v>
      </c>
      <c r="H1042" s="690">
        <f>H1043+H1046+H1047+H1048+H1049+H1050</f>
        <v>35723</v>
      </c>
      <c r="I1042" s="692">
        <f t="shared" si="143"/>
        <v>100</v>
      </c>
    </row>
    <row r="1043" spans="1:9" ht="14.25" x14ac:dyDescent="0.2">
      <c r="A1043" s="1048"/>
      <c r="B1043" s="2581"/>
      <c r="C1043" s="2581"/>
      <c r="D1043" s="3195" t="s">
        <v>1166</v>
      </c>
      <c r="E1043" s="3199" t="s">
        <v>904</v>
      </c>
      <c r="F1043" s="672"/>
      <c r="G1043" s="672">
        <v>111</v>
      </c>
      <c r="H1043" s="672">
        <v>111</v>
      </c>
      <c r="I1043" s="668">
        <f t="shared" ref="I1043" si="144">(H1043/G1043)*100</f>
        <v>100</v>
      </c>
    </row>
    <row r="1044" spans="1:9" ht="14.25" x14ac:dyDescent="0.2">
      <c r="A1044" s="1048"/>
      <c r="B1044" s="2581"/>
      <c r="C1044" s="2581"/>
      <c r="D1044" s="3196"/>
      <c r="E1044" s="3198"/>
      <c r="F1044" s="672"/>
      <c r="G1044" s="672"/>
      <c r="H1044" s="672"/>
      <c r="I1044" s="668"/>
    </row>
    <row r="1045" spans="1:9" ht="14.25" x14ac:dyDescent="0.2">
      <c r="A1045" s="1048"/>
      <c r="B1045" s="2581"/>
      <c r="C1045" s="2581"/>
      <c r="D1045" s="3196"/>
      <c r="E1045" s="3198"/>
      <c r="F1045" s="672"/>
      <c r="G1045" s="672"/>
      <c r="H1045" s="672"/>
      <c r="I1045" s="668"/>
    </row>
    <row r="1046" spans="1:9" ht="14.25" x14ac:dyDescent="0.2">
      <c r="A1046" s="1048"/>
      <c r="B1046" s="2581"/>
      <c r="C1046" s="2581"/>
      <c r="D1046" s="2904" t="s">
        <v>1150</v>
      </c>
      <c r="E1046" s="1486" t="s">
        <v>973</v>
      </c>
      <c r="F1046" s="672"/>
      <c r="G1046" s="352">
        <v>84</v>
      </c>
      <c r="H1046" s="352">
        <v>84</v>
      </c>
      <c r="I1046" s="668">
        <f t="shared" ref="I1046:I1047" si="145">(H1046/G1046)*100</f>
        <v>100</v>
      </c>
    </row>
    <row r="1047" spans="1:9" ht="14.25" x14ac:dyDescent="0.2">
      <c r="A1047" s="1048"/>
      <c r="B1047" s="2581"/>
      <c r="C1047" s="2581"/>
      <c r="D1047" s="2904" t="s">
        <v>1142</v>
      </c>
      <c r="E1047" s="1732" t="s">
        <v>1033</v>
      </c>
      <c r="F1047" s="310"/>
      <c r="G1047" s="312">
        <v>53</v>
      </c>
      <c r="H1047" s="312">
        <v>53</v>
      </c>
      <c r="I1047" s="864">
        <f t="shared" si="145"/>
        <v>100</v>
      </c>
    </row>
    <row r="1048" spans="1:9" ht="15" x14ac:dyDescent="0.2">
      <c r="A1048" s="1048"/>
      <c r="B1048" s="2581"/>
      <c r="C1048" s="2581"/>
      <c r="D1048" s="2904" t="s">
        <v>1132</v>
      </c>
      <c r="E1048" s="1484" t="s">
        <v>1084</v>
      </c>
      <c r="F1048" s="1733"/>
      <c r="G1048" s="1734">
        <v>961</v>
      </c>
      <c r="H1048" s="1734">
        <v>961</v>
      </c>
      <c r="I1048" s="368">
        <f t="shared" ref="I1048" si="146">(H1048/G1048)*100</f>
        <v>100</v>
      </c>
    </row>
    <row r="1049" spans="1:9" ht="28.5" hidden="1" x14ac:dyDescent="0.2">
      <c r="A1049" s="1048"/>
      <c r="B1049" s="2581"/>
      <c r="C1049" s="2581"/>
      <c r="D1049" s="2904" t="s">
        <v>1133</v>
      </c>
      <c r="E1049" s="2357" t="s">
        <v>1134</v>
      </c>
      <c r="F1049" s="1733"/>
      <c r="G1049" s="1778"/>
      <c r="H1049" s="1778"/>
      <c r="I1049" s="1111"/>
    </row>
    <row r="1050" spans="1:9" ht="14.25" x14ac:dyDescent="0.2">
      <c r="A1050" s="1048"/>
      <c r="B1050" s="2581"/>
      <c r="C1050" s="2581"/>
      <c r="D1050" s="2905" t="s">
        <v>1131</v>
      </c>
      <c r="E1050" s="439" t="s">
        <v>1995</v>
      </c>
      <c r="F1050" s="672"/>
      <c r="G1050" s="672">
        <v>34514</v>
      </c>
      <c r="H1050" s="672">
        <v>34514</v>
      </c>
      <c r="I1050" s="668">
        <f t="shared" si="143"/>
        <v>100</v>
      </c>
    </row>
    <row r="1051" spans="1:9" ht="15" x14ac:dyDescent="0.25">
      <c r="A1051" s="2933">
        <v>1135</v>
      </c>
      <c r="B1051" s="2934">
        <v>3122</v>
      </c>
      <c r="C1051" s="2934">
        <v>5331</v>
      </c>
      <c r="D1051" s="2935"/>
      <c r="E1051" s="896" t="s">
        <v>624</v>
      </c>
      <c r="F1051" s="677"/>
      <c r="G1051" s="687">
        <f>G1052+G1053</f>
        <v>230</v>
      </c>
      <c r="H1051" s="687">
        <f>H1052+H1053</f>
        <v>230</v>
      </c>
      <c r="I1051" s="692">
        <f t="shared" si="143"/>
        <v>100</v>
      </c>
    </row>
    <row r="1052" spans="1:9" ht="28.5" x14ac:dyDescent="0.2">
      <c r="A1052" s="1048"/>
      <c r="B1052" s="2901"/>
      <c r="C1052" s="1481"/>
      <c r="D1052" s="2932" t="s">
        <v>1430</v>
      </c>
      <c r="E1052" s="2896" t="s">
        <v>1882</v>
      </c>
      <c r="F1052" s="677"/>
      <c r="G1052" s="995">
        <v>225</v>
      </c>
      <c r="H1052" s="995">
        <v>225</v>
      </c>
      <c r="I1052" s="996">
        <f t="shared" si="143"/>
        <v>100</v>
      </c>
    </row>
    <row r="1053" spans="1:9" ht="14.25" x14ac:dyDescent="0.2">
      <c r="A1053" s="1048"/>
      <c r="B1053" s="2901"/>
      <c r="C1053" s="2901"/>
      <c r="D1053" s="2903" t="s">
        <v>1147</v>
      </c>
      <c r="E1053" s="1077" t="s">
        <v>1889</v>
      </c>
      <c r="F1053" s="677"/>
      <c r="G1053" s="677">
        <v>5</v>
      </c>
      <c r="H1053" s="677">
        <v>5</v>
      </c>
      <c r="I1053" s="996">
        <f t="shared" si="143"/>
        <v>100</v>
      </c>
    </row>
    <row r="1054" spans="1:9" ht="15" x14ac:dyDescent="0.25">
      <c r="A1054" s="1048">
        <v>1135</v>
      </c>
      <c r="B1054" s="2901">
        <v>3141</v>
      </c>
      <c r="C1054" s="1481">
        <v>5336</v>
      </c>
      <c r="D1054" s="2905"/>
      <c r="E1054" s="612" t="s">
        <v>1085</v>
      </c>
      <c r="F1054" s="677"/>
      <c r="G1054" s="687">
        <f>G1055</f>
        <v>1622</v>
      </c>
      <c r="H1054" s="687">
        <f>H1055</f>
        <v>1622</v>
      </c>
      <c r="I1054" s="679">
        <f t="shared" si="143"/>
        <v>100</v>
      </c>
    </row>
    <row r="1055" spans="1:9" ht="14.25" x14ac:dyDescent="0.2">
      <c r="A1055" s="1048"/>
      <c r="B1055" s="2901"/>
      <c r="C1055" s="1481"/>
      <c r="D1055" s="2905" t="s">
        <v>1131</v>
      </c>
      <c r="E1055" s="439" t="s">
        <v>1995</v>
      </c>
      <c r="F1055" s="677"/>
      <c r="G1055" s="677">
        <v>1622</v>
      </c>
      <c r="H1055" s="677">
        <v>1622</v>
      </c>
      <c r="I1055" s="673">
        <f t="shared" si="143"/>
        <v>100</v>
      </c>
    </row>
    <row r="1056" spans="1:9" ht="15" customHeight="1" x14ac:dyDescent="0.25">
      <c r="A1056" s="1048">
        <v>1135</v>
      </c>
      <c r="B1056" s="2901">
        <v>3147</v>
      </c>
      <c r="C1056" s="1481">
        <v>5336</v>
      </c>
      <c r="D1056" s="2905"/>
      <c r="E1056" s="612" t="s">
        <v>1085</v>
      </c>
      <c r="F1056" s="680"/>
      <c r="G1056" s="687">
        <f>G1057</f>
        <v>3383</v>
      </c>
      <c r="H1056" s="687">
        <f>H1057</f>
        <v>3383</v>
      </c>
      <c r="I1056" s="681">
        <f t="shared" si="143"/>
        <v>100</v>
      </c>
    </row>
    <row r="1057" spans="1:23" ht="13.5" customHeight="1" x14ac:dyDescent="0.2">
      <c r="A1057" s="1048"/>
      <c r="B1057" s="2901"/>
      <c r="C1057" s="1481"/>
      <c r="D1057" s="2905" t="s">
        <v>1131</v>
      </c>
      <c r="E1057" s="439" t="s">
        <v>1995</v>
      </c>
      <c r="F1057" s="677"/>
      <c r="G1057" s="677">
        <v>3383</v>
      </c>
      <c r="H1057" s="677">
        <v>3383</v>
      </c>
      <c r="I1057" s="673">
        <f t="shared" si="143"/>
        <v>100</v>
      </c>
    </row>
    <row r="1058" spans="1:23" ht="15" x14ac:dyDescent="0.25">
      <c r="A1058" s="1048">
        <v>1135</v>
      </c>
      <c r="B1058" s="2901">
        <v>3150</v>
      </c>
      <c r="C1058" s="2901">
        <v>5336</v>
      </c>
      <c r="D1058" s="2905"/>
      <c r="E1058" s="612" t="s">
        <v>1085</v>
      </c>
      <c r="F1058" s="677"/>
      <c r="G1058" s="687">
        <f>G1059</f>
        <v>5038</v>
      </c>
      <c r="H1058" s="687">
        <f>H1059</f>
        <v>5038</v>
      </c>
      <c r="I1058" s="681">
        <f t="shared" si="143"/>
        <v>100</v>
      </c>
    </row>
    <row r="1059" spans="1:23" ht="15" thickBot="1" x14ac:dyDescent="0.25">
      <c r="A1059" s="1048"/>
      <c r="B1059" s="2901"/>
      <c r="C1059" s="1481"/>
      <c r="D1059" s="2905" t="s">
        <v>1131</v>
      </c>
      <c r="E1059" s="439" t="s">
        <v>1995</v>
      </c>
      <c r="F1059" s="677"/>
      <c r="G1059" s="677">
        <v>5038</v>
      </c>
      <c r="H1059" s="677">
        <v>5038</v>
      </c>
      <c r="I1059" s="673">
        <f t="shared" si="143"/>
        <v>100</v>
      </c>
    </row>
    <row r="1060" spans="1:23" ht="16.5" thickTop="1" thickBot="1" x14ac:dyDescent="0.3">
      <c r="A1060" s="3180" t="s">
        <v>704</v>
      </c>
      <c r="B1060" s="3181"/>
      <c r="C1060" s="3181"/>
      <c r="D1060" s="3181"/>
      <c r="E1060" s="3181"/>
      <c r="F1060" s="669">
        <f>F1037</f>
        <v>0</v>
      </c>
      <c r="G1060" s="669">
        <f>G1058+G1056+G1054+G1042+G1037+G1051</f>
        <v>45996</v>
      </c>
      <c r="H1060" s="669">
        <f>H1058+H1056+H1054+H1042+H1037+H1051</f>
        <v>45996</v>
      </c>
      <c r="I1060" s="670">
        <f t="shared" si="143"/>
        <v>100</v>
      </c>
      <c r="R1060" s="374">
        <f>F1060</f>
        <v>0</v>
      </c>
      <c r="S1060" s="374">
        <f>G1060</f>
        <v>45996</v>
      </c>
      <c r="T1060" s="374">
        <f>H1060</f>
        <v>45996</v>
      </c>
    </row>
    <row r="1061" spans="1:23" ht="15.75" thickTop="1" x14ac:dyDescent="0.25">
      <c r="A1061" s="361"/>
      <c r="B1061" s="361"/>
      <c r="C1061" s="361"/>
      <c r="D1061" s="361"/>
      <c r="E1061" s="361"/>
      <c r="F1061" s="180"/>
      <c r="G1061" s="180"/>
      <c r="H1061" s="180"/>
      <c r="I1061" s="211"/>
      <c r="J1061" s="374"/>
      <c r="K1061" s="374"/>
      <c r="L1061" s="374"/>
      <c r="R1061" s="374"/>
      <c r="S1061" s="374"/>
      <c r="T1061" s="374"/>
      <c r="U1061" s="374"/>
      <c r="V1061" s="374"/>
      <c r="W1061" s="374"/>
    </row>
    <row r="1062" spans="1:23" ht="13.5" thickBot="1" x14ac:dyDescent="0.25">
      <c r="A1062" s="421" t="s">
        <v>364</v>
      </c>
      <c r="I1062" s="1041" t="s">
        <v>122</v>
      </c>
    </row>
    <row r="1063" spans="1:23" s="106" customFormat="1" thickTop="1" thickBot="1" x14ac:dyDescent="0.25">
      <c r="A1063" s="582" t="s">
        <v>412</v>
      </c>
      <c r="B1063" s="650" t="s">
        <v>123</v>
      </c>
      <c r="C1063" s="583" t="s">
        <v>124</v>
      </c>
      <c r="D1063" s="585" t="s">
        <v>474</v>
      </c>
      <c r="E1063" s="585" t="s">
        <v>125</v>
      </c>
      <c r="F1063" s="585" t="s">
        <v>416</v>
      </c>
      <c r="G1063" s="585" t="s">
        <v>417</v>
      </c>
      <c r="H1063" s="585" t="s">
        <v>589</v>
      </c>
      <c r="I1063" s="663" t="s">
        <v>590</v>
      </c>
    </row>
    <row r="1064" spans="1:23" s="375" customFormat="1" ht="13.5" thickTop="1" thickBot="1" x14ac:dyDescent="0.25">
      <c r="A1064" s="521">
        <v>1</v>
      </c>
      <c r="B1064" s="522">
        <v>2</v>
      </c>
      <c r="C1064" s="522">
        <v>3</v>
      </c>
      <c r="D1064" s="522">
        <v>4</v>
      </c>
      <c r="E1064" s="522">
        <v>5</v>
      </c>
      <c r="F1064" s="508">
        <v>6</v>
      </c>
      <c r="G1064" s="508">
        <v>7</v>
      </c>
      <c r="H1064" s="509">
        <v>8</v>
      </c>
      <c r="I1064" s="587" t="s">
        <v>510</v>
      </c>
    </row>
    <row r="1065" spans="1:23" ht="15.75" thickTop="1" x14ac:dyDescent="0.25">
      <c r="A1065" s="1048">
        <v>1136</v>
      </c>
      <c r="B1065" s="2901">
        <v>3122</v>
      </c>
      <c r="C1065" s="1481">
        <v>5336</v>
      </c>
      <c r="D1065" s="2943"/>
      <c r="E1065" s="612" t="s">
        <v>1085</v>
      </c>
      <c r="F1065" s="677"/>
      <c r="G1065" s="687">
        <f>G1066</f>
        <v>2411</v>
      </c>
      <c r="H1065" s="687">
        <f>H1066</f>
        <v>2411</v>
      </c>
      <c r="I1065" s="692">
        <f t="shared" ref="I1065:I1087" si="147">(H1065/G1065)*100</f>
        <v>100</v>
      </c>
    </row>
    <row r="1066" spans="1:23" ht="14.25" x14ac:dyDescent="0.2">
      <c r="A1066" s="1048"/>
      <c r="B1066" s="2901"/>
      <c r="C1066" s="1481"/>
      <c r="D1066" s="2905" t="s">
        <v>1131</v>
      </c>
      <c r="E1066" s="439" t="s">
        <v>1995</v>
      </c>
      <c r="F1066" s="677"/>
      <c r="G1066" s="677">
        <v>2411</v>
      </c>
      <c r="H1066" s="677">
        <v>2411</v>
      </c>
      <c r="I1066" s="673">
        <f t="shared" si="147"/>
        <v>100</v>
      </c>
    </row>
    <row r="1067" spans="1:23" ht="15" x14ac:dyDescent="0.25">
      <c r="A1067" s="1048">
        <v>1136</v>
      </c>
      <c r="B1067" s="2901">
        <v>3123</v>
      </c>
      <c r="C1067" s="2901">
        <v>5336</v>
      </c>
      <c r="D1067" s="2905"/>
      <c r="E1067" s="612" t="s">
        <v>1085</v>
      </c>
      <c r="F1067" s="677"/>
      <c r="G1067" s="687">
        <f>G1068+G1069</f>
        <v>15417</v>
      </c>
      <c r="H1067" s="687">
        <f>H1068+H1069</f>
        <v>15417</v>
      </c>
      <c r="I1067" s="681">
        <f t="shared" si="147"/>
        <v>100</v>
      </c>
    </row>
    <row r="1068" spans="1:23" ht="14.25" x14ac:dyDescent="0.2">
      <c r="A1068" s="1048"/>
      <c r="B1068" s="2901"/>
      <c r="C1068" s="2901"/>
      <c r="D1068" s="2904" t="s">
        <v>1132</v>
      </c>
      <c r="E1068" s="2357" t="s">
        <v>1084</v>
      </c>
      <c r="F1068" s="677"/>
      <c r="G1068" s="995">
        <v>489</v>
      </c>
      <c r="H1068" s="995">
        <v>489</v>
      </c>
      <c r="I1068" s="999">
        <f t="shared" ref="I1068" si="148">(H1068/G1068)*100</f>
        <v>100</v>
      </c>
    </row>
    <row r="1069" spans="1:23" ht="14.25" x14ac:dyDescent="0.2">
      <c r="A1069" s="1048"/>
      <c r="B1069" s="2901"/>
      <c r="C1069" s="2901"/>
      <c r="D1069" s="2905" t="s">
        <v>1131</v>
      </c>
      <c r="E1069" s="439" t="s">
        <v>1995</v>
      </c>
      <c r="F1069" s="677"/>
      <c r="G1069" s="677">
        <v>14928</v>
      </c>
      <c r="H1069" s="677">
        <v>14928</v>
      </c>
      <c r="I1069" s="673">
        <f t="shared" si="147"/>
        <v>100</v>
      </c>
    </row>
    <row r="1070" spans="1:23" ht="15" hidden="1" x14ac:dyDescent="0.25">
      <c r="A1070" s="1048">
        <v>1136</v>
      </c>
      <c r="B1070" s="2901">
        <v>3127</v>
      </c>
      <c r="C1070" s="2901">
        <v>5331</v>
      </c>
      <c r="D1070" s="2911"/>
      <c r="E1070" s="612" t="s">
        <v>624</v>
      </c>
      <c r="F1070" s="687">
        <f>F1071+F1072</f>
        <v>0</v>
      </c>
      <c r="G1070" s="687">
        <f t="shared" ref="G1070:H1070" si="149">G1071+G1072</f>
        <v>0</v>
      </c>
      <c r="H1070" s="687">
        <f t="shared" si="149"/>
        <v>0</v>
      </c>
      <c r="I1070" s="679" t="e">
        <f t="shared" si="147"/>
        <v>#DIV/0!</v>
      </c>
    </row>
    <row r="1071" spans="1:23" ht="14.25" hidden="1" x14ac:dyDescent="0.2">
      <c r="A1071" s="1048"/>
      <c r="B1071" s="2901"/>
      <c r="C1071" s="2901"/>
      <c r="D1071" s="2921" t="s">
        <v>1135</v>
      </c>
      <c r="E1071" s="1065" t="s">
        <v>534</v>
      </c>
      <c r="F1071" s="677"/>
      <c r="G1071" s="677"/>
      <c r="H1071" s="677"/>
      <c r="I1071" s="673" t="e">
        <f t="shared" si="147"/>
        <v>#DIV/0!</v>
      </c>
    </row>
    <row r="1072" spans="1:23" ht="14.25" hidden="1" x14ac:dyDescent="0.2">
      <c r="A1072" s="1048"/>
      <c r="B1072" s="2901"/>
      <c r="C1072" s="2901"/>
      <c r="D1072" s="2905" t="s">
        <v>1136</v>
      </c>
      <c r="E1072" s="439" t="s">
        <v>51</v>
      </c>
      <c r="F1072" s="677"/>
      <c r="G1072" s="677"/>
      <c r="H1072" s="677"/>
      <c r="I1072" s="673" t="e">
        <f t="shared" si="147"/>
        <v>#DIV/0!</v>
      </c>
    </row>
    <row r="1073" spans="1:20" ht="15" x14ac:dyDescent="0.25">
      <c r="A1073" s="1048">
        <v>1136</v>
      </c>
      <c r="B1073" s="2901">
        <v>3127</v>
      </c>
      <c r="C1073" s="2901">
        <v>5336</v>
      </c>
      <c r="D1073" s="2905"/>
      <c r="E1073" s="612" t="s">
        <v>1085</v>
      </c>
      <c r="F1073" s="677"/>
      <c r="G1073" s="687">
        <f>G1075+G1076+G1077+G1078+G1074</f>
        <v>194</v>
      </c>
      <c r="H1073" s="687">
        <f>H1075+H1076+H1077+H1078+H1074</f>
        <v>194</v>
      </c>
      <c r="I1073" s="679">
        <f t="shared" si="147"/>
        <v>100</v>
      </c>
    </row>
    <row r="1074" spans="1:20" ht="14.25" x14ac:dyDescent="0.2">
      <c r="A1074" s="1048"/>
      <c r="B1074" s="2901"/>
      <c r="C1074" s="2901"/>
      <c r="D1074" s="2904" t="s">
        <v>1150</v>
      </c>
      <c r="E1074" s="1486" t="s">
        <v>973</v>
      </c>
      <c r="F1074" s="677"/>
      <c r="G1074" s="680">
        <v>10</v>
      </c>
      <c r="H1074" s="680">
        <v>10</v>
      </c>
      <c r="I1074" s="368">
        <f t="shared" si="147"/>
        <v>100</v>
      </c>
    </row>
    <row r="1075" spans="1:20" ht="14.25" hidden="1" x14ac:dyDescent="0.2">
      <c r="A1075" s="1048"/>
      <c r="B1075" s="2901"/>
      <c r="C1075" s="2901"/>
      <c r="D1075" s="2904" t="s">
        <v>1142</v>
      </c>
      <c r="E1075" s="1732" t="s">
        <v>1033</v>
      </c>
      <c r="F1075" s="677"/>
      <c r="G1075" s="680"/>
      <c r="H1075" s="680"/>
      <c r="I1075" s="368" t="e">
        <f t="shared" si="147"/>
        <v>#DIV/0!</v>
      </c>
    </row>
    <row r="1076" spans="1:20" ht="14.25" x14ac:dyDescent="0.2">
      <c r="A1076" s="1048"/>
      <c r="B1076" s="2901"/>
      <c r="C1076" s="2901"/>
      <c r="D1076" s="2904" t="s">
        <v>1142</v>
      </c>
      <c r="E1076" s="1732" t="s">
        <v>1033</v>
      </c>
      <c r="F1076" s="677"/>
      <c r="G1076" s="680">
        <v>184</v>
      </c>
      <c r="H1076" s="680">
        <v>184</v>
      </c>
      <c r="I1076" s="368">
        <f t="shared" si="147"/>
        <v>100</v>
      </c>
    </row>
    <row r="1077" spans="1:20" ht="14.25" hidden="1" x14ac:dyDescent="0.2">
      <c r="A1077" s="1048"/>
      <c r="B1077" s="2901"/>
      <c r="C1077" s="2901"/>
      <c r="D1077" s="2905" t="s">
        <v>1137</v>
      </c>
      <c r="E1077" s="1065" t="s">
        <v>1139</v>
      </c>
      <c r="F1077" s="677"/>
      <c r="G1077" s="677"/>
      <c r="H1077" s="677"/>
      <c r="I1077" s="673" t="e">
        <f t="shared" si="147"/>
        <v>#DIV/0!</v>
      </c>
    </row>
    <row r="1078" spans="1:20" ht="14.25" hidden="1" x14ac:dyDescent="0.2">
      <c r="A1078" s="1048"/>
      <c r="B1078" s="2901"/>
      <c r="C1078" s="2901"/>
      <c r="D1078" s="2905" t="s">
        <v>1138</v>
      </c>
      <c r="E1078" s="1065" t="s">
        <v>1139</v>
      </c>
      <c r="F1078" s="677"/>
      <c r="G1078" s="677"/>
      <c r="H1078" s="677"/>
      <c r="I1078" s="673" t="e">
        <f t="shared" si="147"/>
        <v>#DIV/0!</v>
      </c>
    </row>
    <row r="1079" spans="1:20" ht="15" x14ac:dyDescent="0.25">
      <c r="A1079" s="1048">
        <v>1136</v>
      </c>
      <c r="B1079" s="2901">
        <v>3141</v>
      </c>
      <c r="C1079" s="2901">
        <v>5336</v>
      </c>
      <c r="D1079" s="2905"/>
      <c r="E1079" s="612" t="s">
        <v>1085</v>
      </c>
      <c r="F1079" s="677"/>
      <c r="G1079" s="687">
        <f>G1080</f>
        <v>106</v>
      </c>
      <c r="H1079" s="687">
        <f>H1080</f>
        <v>106</v>
      </c>
      <c r="I1079" s="681">
        <f t="shared" si="147"/>
        <v>100</v>
      </c>
    </row>
    <row r="1080" spans="1:20" ht="17.25" customHeight="1" x14ac:dyDescent="0.2">
      <c r="A1080" s="1048"/>
      <c r="B1080" s="2901"/>
      <c r="C1080" s="2901"/>
      <c r="D1080" s="2905" t="s">
        <v>1131</v>
      </c>
      <c r="E1080" s="439" t="s">
        <v>1995</v>
      </c>
      <c r="F1080" s="677"/>
      <c r="G1080" s="677">
        <v>106</v>
      </c>
      <c r="H1080" s="677">
        <v>106</v>
      </c>
      <c r="I1080" s="673">
        <f t="shared" si="147"/>
        <v>100</v>
      </c>
    </row>
    <row r="1081" spans="1:20" ht="15" x14ac:dyDescent="0.25">
      <c r="A1081" s="1048">
        <v>1136</v>
      </c>
      <c r="B1081" s="2901">
        <v>3147</v>
      </c>
      <c r="C1081" s="1481">
        <v>5336</v>
      </c>
      <c r="D1081" s="2905"/>
      <c r="E1081" s="612" t="s">
        <v>1085</v>
      </c>
      <c r="F1081" s="677"/>
      <c r="G1081" s="687">
        <f>G1082</f>
        <v>2002</v>
      </c>
      <c r="H1081" s="687">
        <f>H1082</f>
        <v>2002</v>
      </c>
      <c r="I1081" s="681">
        <f t="shared" si="147"/>
        <v>100</v>
      </c>
    </row>
    <row r="1082" spans="1:20" ht="14.25" x14ac:dyDescent="0.2">
      <c r="A1082" s="1048"/>
      <c r="B1082" s="2901"/>
      <c r="C1082" s="1481"/>
      <c r="D1082" s="2905" t="s">
        <v>1131</v>
      </c>
      <c r="E1082" s="439" t="s">
        <v>1995</v>
      </c>
      <c r="F1082" s="677"/>
      <c r="G1082" s="677">
        <v>2002</v>
      </c>
      <c r="H1082" s="677">
        <v>2002</v>
      </c>
      <c r="I1082" s="673">
        <f t="shared" si="147"/>
        <v>100</v>
      </c>
    </row>
    <row r="1083" spans="1:20" ht="15" x14ac:dyDescent="0.25">
      <c r="A1083" s="1048">
        <v>1136</v>
      </c>
      <c r="B1083" s="2901">
        <v>3150</v>
      </c>
      <c r="C1083" s="2901">
        <v>5336</v>
      </c>
      <c r="D1083" s="2905"/>
      <c r="E1083" s="612" t="s">
        <v>1085</v>
      </c>
      <c r="F1083" s="678"/>
      <c r="G1083" s="678">
        <f>G1084</f>
        <v>1739</v>
      </c>
      <c r="H1083" s="678">
        <f>H1084</f>
        <v>1739</v>
      </c>
      <c r="I1083" s="679">
        <f t="shared" si="147"/>
        <v>100</v>
      </c>
    </row>
    <row r="1084" spans="1:20" ht="15" thickBot="1" x14ac:dyDescent="0.25">
      <c r="A1084" s="1048"/>
      <c r="B1084" s="2901"/>
      <c r="C1084" s="1481"/>
      <c r="D1084" s="2905" t="s">
        <v>1131</v>
      </c>
      <c r="E1084" s="439" t="s">
        <v>1995</v>
      </c>
      <c r="F1084" s="677"/>
      <c r="G1084" s="677">
        <v>1739</v>
      </c>
      <c r="H1084" s="677">
        <v>1739</v>
      </c>
      <c r="I1084" s="673">
        <f t="shared" si="147"/>
        <v>100</v>
      </c>
    </row>
    <row r="1085" spans="1:20" ht="15" hidden="1" x14ac:dyDescent="0.25">
      <c r="A1085" s="420">
        <v>1136</v>
      </c>
      <c r="B1085" s="645">
        <v>3299</v>
      </c>
      <c r="C1085" s="645">
        <v>5331</v>
      </c>
      <c r="D1085" s="514"/>
      <c r="E1085" s="612" t="s">
        <v>624</v>
      </c>
      <c r="F1085" s="677"/>
      <c r="G1085" s="687">
        <f>G1086</f>
        <v>0</v>
      </c>
      <c r="H1085" s="687">
        <f>H1086</f>
        <v>0</v>
      </c>
      <c r="I1085" s="681" t="e">
        <f t="shared" si="147"/>
        <v>#DIV/0!</v>
      </c>
    </row>
    <row r="1086" spans="1:20" ht="15" hidden="1" thickBot="1" x14ac:dyDescent="0.25">
      <c r="A1086" s="420"/>
      <c r="B1086" s="645"/>
      <c r="C1086" s="1044"/>
      <c r="D1086" s="1001" t="s">
        <v>1153</v>
      </c>
      <c r="E1086" s="442" t="s">
        <v>714</v>
      </c>
      <c r="F1086" s="677"/>
      <c r="G1086" s="677"/>
      <c r="H1086" s="677"/>
      <c r="I1086" s="673" t="e">
        <f t="shared" si="147"/>
        <v>#DIV/0!</v>
      </c>
    </row>
    <row r="1087" spans="1:20" ht="16.5" thickTop="1" thickBot="1" x14ac:dyDescent="0.3">
      <c r="A1087" s="3180" t="s">
        <v>704</v>
      </c>
      <c r="B1087" s="3181"/>
      <c r="C1087" s="3181"/>
      <c r="D1087" s="3181"/>
      <c r="E1087" s="3181"/>
      <c r="F1087" s="669">
        <f>F1070</f>
        <v>0</v>
      </c>
      <c r="G1087" s="669">
        <f>G1085+G1083+G1081+G1079+G1073+G1070+G1067+G1065</f>
        <v>21869</v>
      </c>
      <c r="H1087" s="669">
        <f>H1085+H1083+H1081+H1079+H1073+H1070+H1067+H1065</f>
        <v>21869</v>
      </c>
      <c r="I1087" s="670">
        <f t="shared" si="147"/>
        <v>100</v>
      </c>
      <c r="R1087" s="374">
        <f>F1087</f>
        <v>0</v>
      </c>
      <c r="S1087" s="374">
        <f>G1087</f>
        <v>21869</v>
      </c>
      <c r="T1087" s="374">
        <f>H1087</f>
        <v>21869</v>
      </c>
    </row>
    <row r="1088" spans="1:20" ht="15.75" thickTop="1" x14ac:dyDescent="0.25">
      <c r="A1088" s="361"/>
      <c r="B1088" s="361"/>
      <c r="C1088" s="361"/>
      <c r="D1088" s="361"/>
      <c r="E1088" s="361"/>
      <c r="F1088" s="178"/>
      <c r="G1088" s="178"/>
      <c r="H1088" s="178"/>
      <c r="I1088" s="207"/>
      <c r="R1088" s="374"/>
      <c r="S1088" s="374"/>
      <c r="T1088" s="374"/>
    </row>
    <row r="1089" spans="1:20" ht="15" x14ac:dyDescent="0.25">
      <c r="A1089" s="361"/>
      <c r="B1089" s="361"/>
      <c r="C1089" s="361"/>
      <c r="D1089" s="361"/>
      <c r="E1089" s="361"/>
      <c r="F1089" s="178"/>
      <c r="G1089" s="178"/>
      <c r="H1089" s="178"/>
      <c r="I1089" s="207"/>
      <c r="R1089" s="374"/>
      <c r="S1089" s="374"/>
      <c r="T1089" s="374"/>
    </row>
    <row r="1090" spans="1:20" ht="13.5" thickBot="1" x14ac:dyDescent="0.25">
      <c r="A1090" s="421" t="s">
        <v>355</v>
      </c>
      <c r="I1090" s="1041" t="s">
        <v>122</v>
      </c>
    </row>
    <row r="1091" spans="1:20" s="106" customFormat="1" thickTop="1" thickBot="1" x14ac:dyDescent="0.25">
      <c r="A1091" s="582" t="s">
        <v>412</v>
      </c>
      <c r="B1091" s="650" t="s">
        <v>123</v>
      </c>
      <c r="C1091" s="583" t="s">
        <v>124</v>
      </c>
      <c r="D1091" s="585" t="s">
        <v>474</v>
      </c>
      <c r="E1091" s="585" t="s">
        <v>125</v>
      </c>
      <c r="F1091" s="585" t="s">
        <v>416</v>
      </c>
      <c r="G1091" s="585" t="s">
        <v>417</v>
      </c>
      <c r="H1091" s="585" t="s">
        <v>589</v>
      </c>
      <c r="I1091" s="663" t="s">
        <v>590</v>
      </c>
    </row>
    <row r="1092" spans="1:20" s="375" customFormat="1" ht="13.5" thickTop="1" thickBot="1" x14ac:dyDescent="0.25">
      <c r="A1092" s="521">
        <v>1</v>
      </c>
      <c r="B1092" s="522">
        <v>2</v>
      </c>
      <c r="C1092" s="522">
        <v>3</v>
      </c>
      <c r="D1092" s="522">
        <v>4</v>
      </c>
      <c r="E1092" s="522">
        <v>5</v>
      </c>
      <c r="F1092" s="508">
        <v>6</v>
      </c>
      <c r="G1092" s="508">
        <v>7</v>
      </c>
      <c r="H1092" s="509">
        <v>8</v>
      </c>
      <c r="I1092" s="587" t="s">
        <v>510</v>
      </c>
    </row>
    <row r="1093" spans="1:20" ht="15.75" hidden="1" thickTop="1" x14ac:dyDescent="0.25">
      <c r="A1093" s="1042">
        <v>1137</v>
      </c>
      <c r="B1093" s="651">
        <v>3122</v>
      </c>
      <c r="C1093" s="651">
        <v>5331</v>
      </c>
      <c r="D1093" s="682"/>
      <c r="E1093" s="698" t="s">
        <v>624</v>
      </c>
      <c r="F1093" s="699">
        <f>F1094+F1095</f>
        <v>0</v>
      </c>
      <c r="G1093" s="699">
        <f>G1094+G1095+G1096</f>
        <v>0</v>
      </c>
      <c r="H1093" s="699">
        <f>H1094+H1095+H1096</f>
        <v>0</v>
      </c>
      <c r="I1093" s="671" t="e">
        <f t="shared" ref="I1093:I1105" si="150">(H1093/G1093)*100</f>
        <v>#DIV/0!</v>
      </c>
    </row>
    <row r="1094" spans="1:20" ht="14.25" hidden="1" x14ac:dyDescent="0.2">
      <c r="A1094" s="420"/>
      <c r="B1094" s="613"/>
      <c r="C1094" s="613"/>
      <c r="D1094" s="630" t="s">
        <v>1135</v>
      </c>
      <c r="E1094" s="1065" t="s">
        <v>534</v>
      </c>
      <c r="F1094" s="672"/>
      <c r="G1094" s="672"/>
      <c r="H1094" s="672"/>
      <c r="I1094" s="668" t="e">
        <f t="shared" si="150"/>
        <v>#DIV/0!</v>
      </c>
    </row>
    <row r="1095" spans="1:20" ht="14.25" hidden="1" x14ac:dyDescent="0.2">
      <c r="A1095" s="420"/>
      <c r="B1095" s="613"/>
      <c r="C1095" s="613"/>
      <c r="D1095" s="514" t="s">
        <v>1136</v>
      </c>
      <c r="E1095" s="439" t="s">
        <v>51</v>
      </c>
      <c r="F1095" s="672"/>
      <c r="G1095" s="672"/>
      <c r="H1095" s="672"/>
      <c r="I1095" s="668" t="e">
        <f t="shared" si="150"/>
        <v>#DIV/0!</v>
      </c>
    </row>
    <row r="1096" spans="1:20" ht="14.25" hidden="1" x14ac:dyDescent="0.2">
      <c r="A1096" s="420"/>
      <c r="B1096" s="645"/>
      <c r="C1096" s="645"/>
      <c r="D1096" s="514" t="s">
        <v>1160</v>
      </c>
      <c r="E1096" s="706" t="s">
        <v>1056</v>
      </c>
      <c r="F1096" s="677"/>
      <c r="G1096" s="677"/>
      <c r="H1096" s="677"/>
      <c r="I1096" s="668" t="e">
        <f t="shared" si="150"/>
        <v>#DIV/0!</v>
      </c>
    </row>
    <row r="1097" spans="1:20" ht="15.75" thickTop="1" x14ac:dyDescent="0.25">
      <c r="A1097" s="1048">
        <v>1137</v>
      </c>
      <c r="B1097" s="2901">
        <v>3122</v>
      </c>
      <c r="C1097" s="2901">
        <v>5336</v>
      </c>
      <c r="D1097" s="2943"/>
      <c r="E1097" s="612" t="s">
        <v>1085</v>
      </c>
      <c r="F1097" s="677"/>
      <c r="G1097" s="687">
        <f>G1098+G1099+G1100+G1101+G1102</f>
        <v>9372</v>
      </c>
      <c r="H1097" s="687">
        <f>H1098+H1099+H1100+H1101+H1102</f>
        <v>9372</v>
      </c>
      <c r="I1097" s="681">
        <f t="shared" si="150"/>
        <v>100</v>
      </c>
    </row>
    <row r="1098" spans="1:20" ht="15" x14ac:dyDescent="0.2">
      <c r="A1098" s="1048"/>
      <c r="B1098" s="2901"/>
      <c r="C1098" s="2901"/>
      <c r="D1098" s="2904" t="s">
        <v>1132</v>
      </c>
      <c r="E1098" s="1484" t="s">
        <v>1084</v>
      </c>
      <c r="F1098" s="1733"/>
      <c r="G1098" s="1734">
        <v>230</v>
      </c>
      <c r="H1098" s="1734">
        <v>230</v>
      </c>
      <c r="I1098" s="368">
        <f t="shared" ref="I1098:I1099" si="151">(H1098/G1098)*100</f>
        <v>100</v>
      </c>
    </row>
    <row r="1099" spans="1:20" ht="28.5" hidden="1" x14ac:dyDescent="0.2">
      <c r="A1099" s="1048"/>
      <c r="B1099" s="2901"/>
      <c r="C1099" s="2901"/>
      <c r="D1099" s="2904" t="s">
        <v>1133</v>
      </c>
      <c r="E1099" s="2357" t="s">
        <v>1134</v>
      </c>
      <c r="F1099" s="1733"/>
      <c r="G1099" s="1778"/>
      <c r="H1099" s="1778"/>
      <c r="I1099" s="1111" t="e">
        <f t="shared" si="151"/>
        <v>#DIV/0!</v>
      </c>
    </row>
    <row r="1100" spans="1:20" ht="14.25" x14ac:dyDescent="0.2">
      <c r="A1100" s="1048"/>
      <c r="B1100" s="2901"/>
      <c r="C1100" s="1481"/>
      <c r="D1100" s="2905" t="s">
        <v>1131</v>
      </c>
      <c r="E1100" s="439" t="s">
        <v>1995</v>
      </c>
      <c r="F1100" s="677"/>
      <c r="G1100" s="677">
        <v>9142</v>
      </c>
      <c r="H1100" s="677">
        <v>9142</v>
      </c>
      <c r="I1100" s="673">
        <f t="shared" si="150"/>
        <v>100</v>
      </c>
    </row>
    <row r="1101" spans="1:20" ht="14.25" hidden="1" x14ac:dyDescent="0.2">
      <c r="A1101" s="1048"/>
      <c r="B1101" s="2901"/>
      <c r="C1101" s="1481"/>
      <c r="D1101" s="2905" t="s">
        <v>1137</v>
      </c>
      <c r="E1101" s="1065" t="s">
        <v>1139</v>
      </c>
      <c r="F1101" s="677"/>
      <c r="G1101" s="677"/>
      <c r="H1101" s="677"/>
      <c r="I1101" s="673" t="e">
        <f t="shared" si="150"/>
        <v>#DIV/0!</v>
      </c>
    </row>
    <row r="1102" spans="1:20" ht="14.25" hidden="1" x14ac:dyDescent="0.2">
      <c r="A1102" s="1048"/>
      <c r="B1102" s="2901"/>
      <c r="C1102" s="1481"/>
      <c r="D1102" s="2905" t="s">
        <v>1138</v>
      </c>
      <c r="E1102" s="1065" t="s">
        <v>1139</v>
      </c>
      <c r="F1102" s="677"/>
      <c r="G1102" s="677"/>
      <c r="H1102" s="677"/>
      <c r="I1102" s="673" t="e">
        <f t="shared" si="150"/>
        <v>#DIV/0!</v>
      </c>
    </row>
    <row r="1103" spans="1:20" ht="15" x14ac:dyDescent="0.25">
      <c r="A1103" s="2933">
        <v>1137</v>
      </c>
      <c r="B1103" s="2934">
        <v>3122</v>
      </c>
      <c r="C1103" s="2934">
        <v>5331</v>
      </c>
      <c r="D1103" s="2935"/>
      <c r="E1103" s="896" t="s">
        <v>624</v>
      </c>
      <c r="F1103" s="677"/>
      <c r="G1103" s="687">
        <f>G1104</f>
        <v>65</v>
      </c>
      <c r="H1103" s="687">
        <f>H1104</f>
        <v>65</v>
      </c>
      <c r="I1103" s="681">
        <f t="shared" si="150"/>
        <v>100</v>
      </c>
    </row>
    <row r="1104" spans="1:20" ht="29.25" thickBot="1" x14ac:dyDescent="0.25">
      <c r="A1104" s="2933"/>
      <c r="B1104" s="2934"/>
      <c r="C1104" s="2940"/>
      <c r="D1104" s="2948" t="s">
        <v>1430</v>
      </c>
      <c r="E1104" s="2792" t="s">
        <v>1882</v>
      </c>
      <c r="F1104" s="677"/>
      <c r="G1104" s="995">
        <v>65</v>
      </c>
      <c r="H1104" s="995">
        <v>65</v>
      </c>
      <c r="I1104" s="999">
        <f t="shared" ref="I1104" si="152">(H1104/G1104)*100</f>
        <v>100</v>
      </c>
    </row>
    <row r="1105" spans="1:20" ht="16.5" thickTop="1" thickBot="1" x14ac:dyDescent="0.3">
      <c r="A1105" s="3180" t="s">
        <v>704</v>
      </c>
      <c r="B1105" s="3181"/>
      <c r="C1105" s="3181"/>
      <c r="D1105" s="3181"/>
      <c r="E1105" s="3181"/>
      <c r="F1105" s="669">
        <f>F1093+F1097</f>
        <v>0</v>
      </c>
      <c r="G1105" s="669">
        <f>G1093+G1097+G1103</f>
        <v>9437</v>
      </c>
      <c r="H1105" s="669">
        <f>H1093+H1097+H1103</f>
        <v>9437</v>
      </c>
      <c r="I1105" s="670">
        <f t="shared" si="150"/>
        <v>100</v>
      </c>
      <c r="R1105" s="374">
        <f>F1105</f>
        <v>0</v>
      </c>
      <c r="S1105" s="374">
        <f>G1105</f>
        <v>9437</v>
      </c>
      <c r="T1105" s="374">
        <f>H1105</f>
        <v>9437</v>
      </c>
    </row>
    <row r="1106" spans="1:20" ht="13.5" thickTop="1" x14ac:dyDescent="0.2"/>
    <row r="1108" spans="1:20" ht="13.5" thickBot="1" x14ac:dyDescent="0.25">
      <c r="A1108" s="421" t="s">
        <v>356</v>
      </c>
      <c r="I1108" s="1041" t="s">
        <v>122</v>
      </c>
    </row>
    <row r="1109" spans="1:20" s="106" customFormat="1" thickTop="1" thickBot="1" x14ac:dyDescent="0.25">
      <c r="A1109" s="582" t="s">
        <v>412</v>
      </c>
      <c r="B1109" s="650" t="s">
        <v>123</v>
      </c>
      <c r="C1109" s="583" t="s">
        <v>124</v>
      </c>
      <c r="D1109" s="585" t="s">
        <v>474</v>
      </c>
      <c r="E1109" s="585" t="s">
        <v>125</v>
      </c>
      <c r="F1109" s="585" t="s">
        <v>416</v>
      </c>
      <c r="G1109" s="585" t="s">
        <v>417</v>
      </c>
      <c r="H1109" s="585" t="s">
        <v>589</v>
      </c>
      <c r="I1109" s="663" t="s">
        <v>590</v>
      </c>
    </row>
    <row r="1110" spans="1:20" s="375" customFormat="1" ht="13.5" thickTop="1" thickBot="1" x14ac:dyDescent="0.25">
      <c r="A1110" s="521">
        <v>1</v>
      </c>
      <c r="B1110" s="522">
        <v>2</v>
      </c>
      <c r="C1110" s="522">
        <v>3</v>
      </c>
      <c r="D1110" s="522">
        <v>4</v>
      </c>
      <c r="E1110" s="522">
        <v>5</v>
      </c>
      <c r="F1110" s="508">
        <v>6</v>
      </c>
      <c r="G1110" s="508">
        <v>7</v>
      </c>
      <c r="H1110" s="509">
        <v>8</v>
      </c>
      <c r="I1110" s="587" t="s">
        <v>510</v>
      </c>
    </row>
    <row r="1111" spans="1:20" ht="20.25" hidden="1" customHeight="1" thickTop="1" x14ac:dyDescent="0.25">
      <c r="A1111" s="1042">
        <v>1138</v>
      </c>
      <c r="B1111" s="651">
        <v>3122</v>
      </c>
      <c r="C1111" s="651">
        <v>5331</v>
      </c>
      <c r="D1111" s="682"/>
      <c r="E1111" s="698" t="s">
        <v>624</v>
      </c>
      <c r="F1111" s="699">
        <f>F1112+F1114+F1113</f>
        <v>0</v>
      </c>
      <c r="G1111" s="699">
        <f>G1112+G1113+G1114</f>
        <v>0</v>
      </c>
      <c r="H1111" s="699">
        <f>H1112+H1113+H1114</f>
        <v>0</v>
      </c>
      <c r="I1111" s="671" t="e">
        <f t="shared" ref="I1111:I1129" si="153">(H1111/G1111)*100</f>
        <v>#DIV/0!</v>
      </c>
    </row>
    <row r="1112" spans="1:20" ht="14.25" hidden="1" x14ac:dyDescent="0.2">
      <c r="A1112" s="420"/>
      <c r="B1112" s="613"/>
      <c r="C1112" s="613"/>
      <c r="D1112" s="630" t="s">
        <v>1135</v>
      </c>
      <c r="E1112" s="1065" t="s">
        <v>534</v>
      </c>
      <c r="F1112" s="672"/>
      <c r="G1112" s="672"/>
      <c r="H1112" s="672"/>
      <c r="I1112" s="668" t="e">
        <f t="shared" si="153"/>
        <v>#DIV/0!</v>
      </c>
    </row>
    <row r="1113" spans="1:20" ht="14.25" hidden="1" x14ac:dyDescent="0.2">
      <c r="A1113" s="420"/>
      <c r="B1113" s="613"/>
      <c r="C1113" s="613"/>
      <c r="D1113" s="850" t="s">
        <v>1102</v>
      </c>
      <c r="E1113" s="903" t="s">
        <v>593</v>
      </c>
      <c r="F1113" s="672"/>
      <c r="G1113" s="672"/>
      <c r="H1113" s="672"/>
      <c r="I1113" s="668" t="e">
        <f t="shared" si="153"/>
        <v>#DIV/0!</v>
      </c>
    </row>
    <row r="1114" spans="1:20" ht="14.25" hidden="1" x14ac:dyDescent="0.2">
      <c r="A1114" s="420"/>
      <c r="B1114" s="613"/>
      <c r="C1114" s="613"/>
      <c r="D1114" s="514" t="s">
        <v>1136</v>
      </c>
      <c r="E1114" s="439" t="s">
        <v>51</v>
      </c>
      <c r="F1114" s="672"/>
      <c r="G1114" s="672"/>
      <c r="H1114" s="672"/>
      <c r="I1114" s="668" t="e">
        <f t="shared" si="153"/>
        <v>#DIV/0!</v>
      </c>
    </row>
    <row r="1115" spans="1:20" ht="15.75" thickTop="1" x14ac:dyDescent="0.25">
      <c r="A1115" s="1048">
        <v>1138</v>
      </c>
      <c r="B1115" s="2581">
        <v>3122</v>
      </c>
      <c r="C1115" s="2581">
        <v>5336</v>
      </c>
      <c r="D1115" s="2943"/>
      <c r="E1115" s="612" t="s">
        <v>1085</v>
      </c>
      <c r="F1115" s="672"/>
      <c r="G1115" s="690">
        <f>G1117+G1118+G1119+G1120+G1121+G1116</f>
        <v>14798</v>
      </c>
      <c r="H1115" s="690">
        <f>H1117+H1118+H1119+H1120+H1121+H1116</f>
        <v>14798</v>
      </c>
      <c r="I1115" s="692">
        <f>(H1115/G1115)*100</f>
        <v>100</v>
      </c>
    </row>
    <row r="1116" spans="1:20" ht="14.25" x14ac:dyDescent="0.2">
      <c r="A1116" s="1048"/>
      <c r="B1116" s="2581"/>
      <c r="C1116" s="2581"/>
      <c r="D1116" s="2904" t="s">
        <v>1150</v>
      </c>
      <c r="E1116" s="1486" t="s">
        <v>973</v>
      </c>
      <c r="F1116" s="352"/>
      <c r="G1116" s="680">
        <v>10</v>
      </c>
      <c r="H1116" s="680">
        <v>10</v>
      </c>
      <c r="I1116" s="693">
        <f t="shared" ref="I1116:I1117" si="154">(H1116/G1116)*100</f>
        <v>100</v>
      </c>
    </row>
    <row r="1117" spans="1:20" ht="14.25" x14ac:dyDescent="0.2">
      <c r="A1117" s="1048"/>
      <c r="B1117" s="2581"/>
      <c r="C1117" s="2581"/>
      <c r="D1117" s="2904" t="s">
        <v>1142</v>
      </c>
      <c r="E1117" s="1732" t="s">
        <v>1033</v>
      </c>
      <c r="F1117" s="672"/>
      <c r="G1117" s="680">
        <v>184</v>
      </c>
      <c r="H1117" s="680">
        <v>184</v>
      </c>
      <c r="I1117" s="693">
        <f t="shared" si="154"/>
        <v>100</v>
      </c>
    </row>
    <row r="1118" spans="1:20" ht="15" x14ac:dyDescent="0.2">
      <c r="A1118" s="1048"/>
      <c r="B1118" s="2581"/>
      <c r="C1118" s="2581"/>
      <c r="D1118" s="2904" t="s">
        <v>1132</v>
      </c>
      <c r="E1118" s="1484" t="s">
        <v>1084</v>
      </c>
      <c r="F1118" s="1733"/>
      <c r="G1118" s="1734">
        <v>476</v>
      </c>
      <c r="H1118" s="1734">
        <v>476</v>
      </c>
      <c r="I1118" s="368">
        <f t="shared" ref="I1118:I1119" si="155">(H1118/G1118)*100</f>
        <v>100</v>
      </c>
    </row>
    <row r="1119" spans="1:20" ht="28.5" hidden="1" x14ac:dyDescent="0.2">
      <c r="A1119" s="1048"/>
      <c r="B1119" s="2581"/>
      <c r="C1119" s="2581"/>
      <c r="D1119" s="2904" t="s">
        <v>1133</v>
      </c>
      <c r="E1119" s="2357" t="s">
        <v>1134</v>
      </c>
      <c r="F1119" s="1733"/>
      <c r="G1119" s="1778"/>
      <c r="H1119" s="1778"/>
      <c r="I1119" s="1111" t="e">
        <f t="shared" si="155"/>
        <v>#DIV/0!</v>
      </c>
    </row>
    <row r="1120" spans="1:20" ht="14.25" x14ac:dyDescent="0.2">
      <c r="A1120" s="1048"/>
      <c r="B1120" s="2581"/>
      <c r="C1120" s="2898"/>
      <c r="D1120" s="2905" t="s">
        <v>1131</v>
      </c>
      <c r="E1120" s="439" t="s">
        <v>1995</v>
      </c>
      <c r="F1120" s="672"/>
      <c r="G1120" s="672">
        <v>14128</v>
      </c>
      <c r="H1120" s="672">
        <v>14128</v>
      </c>
      <c r="I1120" s="668">
        <f t="shared" si="153"/>
        <v>100</v>
      </c>
    </row>
    <row r="1121" spans="1:20" ht="14.25" hidden="1" x14ac:dyDescent="0.2">
      <c r="A1121" s="1048"/>
      <c r="B1121" s="2901"/>
      <c r="C1121" s="1481"/>
      <c r="D1121" s="2905" t="s">
        <v>1137</v>
      </c>
      <c r="E1121" s="1065" t="s">
        <v>1139</v>
      </c>
      <c r="F1121" s="677"/>
      <c r="G1121" s="677"/>
      <c r="H1121" s="677"/>
      <c r="I1121" s="668" t="e">
        <f t="shared" si="153"/>
        <v>#DIV/0!</v>
      </c>
    </row>
    <row r="1122" spans="1:20" ht="15" x14ac:dyDescent="0.25">
      <c r="A1122" s="1048">
        <v>1138</v>
      </c>
      <c r="B1122" s="2901">
        <v>3122</v>
      </c>
      <c r="C1122" s="1481">
        <v>5331</v>
      </c>
      <c r="D1122" s="2905"/>
      <c r="E1122" s="612" t="s">
        <v>624</v>
      </c>
      <c r="F1122" s="677"/>
      <c r="G1122" s="687">
        <f>G1123</f>
        <v>5</v>
      </c>
      <c r="H1122" s="687">
        <f>H1123</f>
        <v>5</v>
      </c>
      <c r="I1122" s="692">
        <f t="shared" si="153"/>
        <v>100</v>
      </c>
    </row>
    <row r="1123" spans="1:20" ht="14.25" x14ac:dyDescent="0.2">
      <c r="A1123" s="1048"/>
      <c r="B1123" s="2901"/>
      <c r="C1123" s="1481"/>
      <c r="D1123" s="2905" t="s">
        <v>1147</v>
      </c>
      <c r="E1123" s="1077" t="s">
        <v>1889</v>
      </c>
      <c r="F1123" s="677"/>
      <c r="G1123" s="677">
        <v>5</v>
      </c>
      <c r="H1123" s="677">
        <v>5</v>
      </c>
      <c r="I1123" s="668">
        <f t="shared" si="153"/>
        <v>100</v>
      </c>
    </row>
    <row r="1124" spans="1:20" ht="13.5" customHeight="1" x14ac:dyDescent="0.25">
      <c r="A1124" s="1048">
        <v>1138</v>
      </c>
      <c r="B1124" s="2901">
        <v>3141</v>
      </c>
      <c r="C1124" s="1481">
        <v>5336</v>
      </c>
      <c r="D1124" s="2903"/>
      <c r="E1124" s="612" t="s">
        <v>1085</v>
      </c>
      <c r="F1124" s="687"/>
      <c r="G1124" s="687">
        <f>G1125</f>
        <v>1429</v>
      </c>
      <c r="H1124" s="687">
        <f>H1125</f>
        <v>1429</v>
      </c>
      <c r="I1124" s="692">
        <f t="shared" si="153"/>
        <v>100</v>
      </c>
    </row>
    <row r="1125" spans="1:20" ht="13.5" customHeight="1" x14ac:dyDescent="0.2">
      <c r="A1125" s="1048"/>
      <c r="B1125" s="2901"/>
      <c r="C1125" s="1481"/>
      <c r="D1125" s="2905" t="s">
        <v>1131</v>
      </c>
      <c r="E1125" s="439" t="s">
        <v>1995</v>
      </c>
      <c r="F1125" s="677"/>
      <c r="G1125" s="677">
        <v>1429</v>
      </c>
      <c r="H1125" s="677">
        <v>1429</v>
      </c>
      <c r="I1125" s="668">
        <f t="shared" si="153"/>
        <v>100</v>
      </c>
    </row>
    <row r="1126" spans="1:20" ht="15" x14ac:dyDescent="0.25">
      <c r="A1126" s="1048">
        <v>1138</v>
      </c>
      <c r="B1126" s="2581">
        <v>3147</v>
      </c>
      <c r="C1126" s="2581">
        <v>5336</v>
      </c>
      <c r="D1126" s="2905"/>
      <c r="E1126" s="612" t="s">
        <v>1085</v>
      </c>
      <c r="F1126" s="672"/>
      <c r="G1126" s="690">
        <f>G1127</f>
        <v>2259</v>
      </c>
      <c r="H1126" s="690">
        <f>H1127</f>
        <v>2259</v>
      </c>
      <c r="I1126" s="692">
        <f t="shared" si="153"/>
        <v>100</v>
      </c>
    </row>
    <row r="1127" spans="1:20" ht="14.25" x14ac:dyDescent="0.2">
      <c r="A1127" s="1048"/>
      <c r="B1127" s="2581"/>
      <c r="C1127" s="2898"/>
      <c r="D1127" s="2905" t="s">
        <v>1131</v>
      </c>
      <c r="E1127" s="439" t="s">
        <v>1995</v>
      </c>
      <c r="F1127" s="672"/>
      <c r="G1127" s="672">
        <v>2259</v>
      </c>
      <c r="H1127" s="672">
        <v>2259</v>
      </c>
      <c r="I1127" s="668">
        <f t="shared" si="153"/>
        <v>100</v>
      </c>
    </row>
    <row r="1128" spans="1:20" ht="15" x14ac:dyDescent="0.25">
      <c r="A1128" s="1048">
        <v>1138</v>
      </c>
      <c r="B1128" s="2581">
        <v>3792</v>
      </c>
      <c r="C1128" s="2898">
        <v>5331</v>
      </c>
      <c r="D1128" s="2905"/>
      <c r="E1128" s="656" t="s">
        <v>624</v>
      </c>
      <c r="F1128" s="672"/>
      <c r="G1128" s="690">
        <f>G1129</f>
        <v>20</v>
      </c>
      <c r="H1128" s="690">
        <f>H1129</f>
        <v>20</v>
      </c>
      <c r="I1128" s="692">
        <f t="shared" si="153"/>
        <v>100</v>
      </c>
    </row>
    <row r="1129" spans="1:20" ht="15" thickBot="1" x14ac:dyDescent="0.25">
      <c r="A1129" s="1048"/>
      <c r="B1129" s="2581"/>
      <c r="C1129" s="2898"/>
      <c r="D1129" s="2931" t="s">
        <v>1218</v>
      </c>
      <c r="E1129" s="903" t="s">
        <v>1885</v>
      </c>
      <c r="F1129" s="672"/>
      <c r="G1129" s="672">
        <v>20</v>
      </c>
      <c r="H1129" s="672">
        <v>20</v>
      </c>
      <c r="I1129" s="668">
        <f t="shared" si="153"/>
        <v>100</v>
      </c>
    </row>
    <row r="1130" spans="1:20" ht="16.5" thickTop="1" thickBot="1" x14ac:dyDescent="0.3">
      <c r="A1130" s="3180" t="s">
        <v>704</v>
      </c>
      <c r="B1130" s="3181"/>
      <c r="C1130" s="3181"/>
      <c r="D1130" s="3181"/>
      <c r="E1130" s="3181"/>
      <c r="F1130" s="669">
        <f>F1111</f>
        <v>0</v>
      </c>
      <c r="G1130" s="669">
        <f>G1128+G1126+G1124+G1115+G1111+G1122</f>
        <v>18511</v>
      </c>
      <c r="H1130" s="669">
        <f>H1128+H1126+H1124+H1115+H1111+H1122</f>
        <v>18511</v>
      </c>
      <c r="I1130" s="670">
        <f>(H1130/G1130)*100</f>
        <v>100</v>
      </c>
      <c r="R1130" s="374">
        <f>F1130</f>
        <v>0</v>
      </c>
      <c r="S1130" s="374">
        <f>G1130</f>
        <v>18511</v>
      </c>
      <c r="T1130" s="374">
        <f>H1130</f>
        <v>18511</v>
      </c>
    </row>
    <row r="1131" spans="1:20" ht="13.5" customHeight="1" thickTop="1" x14ac:dyDescent="0.2"/>
    <row r="1132" spans="1:20" ht="13.5" customHeight="1" x14ac:dyDescent="0.2"/>
    <row r="1133" spans="1:20" ht="18" customHeight="1" thickBot="1" x14ac:dyDescent="0.25">
      <c r="A1133" s="421" t="s">
        <v>1094</v>
      </c>
      <c r="I1133" s="1041" t="s">
        <v>122</v>
      </c>
    </row>
    <row r="1134" spans="1:20" s="106" customFormat="1" ht="18" customHeight="1" thickTop="1" thickBot="1" x14ac:dyDescent="0.25">
      <c r="A1134" s="582" t="s">
        <v>412</v>
      </c>
      <c r="B1134" s="650" t="s">
        <v>123</v>
      </c>
      <c r="C1134" s="583" t="s">
        <v>124</v>
      </c>
      <c r="D1134" s="585" t="s">
        <v>474</v>
      </c>
      <c r="E1134" s="585" t="s">
        <v>125</v>
      </c>
      <c r="F1134" s="585" t="s">
        <v>416</v>
      </c>
      <c r="G1134" s="585" t="s">
        <v>417</v>
      </c>
      <c r="H1134" s="585" t="s">
        <v>589</v>
      </c>
      <c r="I1134" s="663" t="s">
        <v>590</v>
      </c>
    </row>
    <row r="1135" spans="1:20" s="375" customFormat="1" ht="9.75" customHeight="1" thickTop="1" thickBot="1" x14ac:dyDescent="0.25">
      <c r="A1135" s="521">
        <v>1</v>
      </c>
      <c r="B1135" s="522">
        <v>2</v>
      </c>
      <c r="C1135" s="522">
        <v>3</v>
      </c>
      <c r="D1135" s="522">
        <v>4</v>
      </c>
      <c r="E1135" s="522">
        <v>5</v>
      </c>
      <c r="F1135" s="508">
        <v>6</v>
      </c>
      <c r="G1135" s="508">
        <v>7</v>
      </c>
      <c r="H1135" s="509">
        <v>8</v>
      </c>
      <c r="I1135" s="587" t="s">
        <v>510</v>
      </c>
    </row>
    <row r="1136" spans="1:20" s="375" customFormat="1" ht="15.75" hidden="1" thickTop="1" x14ac:dyDescent="0.25">
      <c r="A1136" s="420">
        <v>1140</v>
      </c>
      <c r="B1136" s="613">
        <v>3122</v>
      </c>
      <c r="C1136" s="613">
        <v>5331</v>
      </c>
      <c r="D1136" s="915"/>
      <c r="E1136" s="612" t="s">
        <v>624</v>
      </c>
      <c r="F1136" s="916"/>
      <c r="G1136" s="665">
        <f>G1137</f>
        <v>0</v>
      </c>
      <c r="H1136" s="665">
        <f>H1137</f>
        <v>0</v>
      </c>
      <c r="I1136" s="666" t="e">
        <f t="shared" ref="I1136:I1153" si="156">(H1136/G1136)*100</f>
        <v>#DIV/0!</v>
      </c>
    </row>
    <row r="1137" spans="1:16" s="375" customFormat="1" ht="14.25" hidden="1" x14ac:dyDescent="0.2">
      <c r="A1137" s="704"/>
      <c r="B1137" s="1005"/>
      <c r="C1137" s="1005"/>
      <c r="D1137" s="514" t="s">
        <v>1160</v>
      </c>
      <c r="E1137" s="706" t="s">
        <v>1056</v>
      </c>
      <c r="F1137" s="1776"/>
      <c r="G1137" s="312"/>
      <c r="H1137" s="312"/>
      <c r="I1137" s="864" t="e">
        <f t="shared" si="156"/>
        <v>#DIV/0!</v>
      </c>
    </row>
    <row r="1138" spans="1:16" ht="17.25" customHeight="1" thickTop="1" x14ac:dyDescent="0.25">
      <c r="A1138" s="1048">
        <v>1140</v>
      </c>
      <c r="B1138" s="2581">
        <v>3122</v>
      </c>
      <c r="C1138" s="2581">
        <v>5336</v>
      </c>
      <c r="D1138" s="2922"/>
      <c r="E1138" s="612" t="s">
        <v>1085</v>
      </c>
      <c r="F1138" s="665"/>
      <c r="G1138" s="665">
        <f>G1139</f>
        <v>9212</v>
      </c>
      <c r="H1138" s="665">
        <f>H1139</f>
        <v>9212</v>
      </c>
      <c r="I1138" s="666">
        <f t="shared" si="156"/>
        <v>100</v>
      </c>
    </row>
    <row r="1139" spans="1:16" ht="15" customHeight="1" x14ac:dyDescent="0.2">
      <c r="A1139" s="1048"/>
      <c r="B1139" s="2581"/>
      <c r="C1139" s="2898"/>
      <c r="D1139" s="2905" t="s">
        <v>1131</v>
      </c>
      <c r="E1139" s="439" t="s">
        <v>1995</v>
      </c>
      <c r="F1139" s="672"/>
      <c r="G1139" s="672">
        <v>9212</v>
      </c>
      <c r="H1139" s="672">
        <v>9212</v>
      </c>
      <c r="I1139" s="668">
        <f t="shared" si="156"/>
        <v>100</v>
      </c>
    </row>
    <row r="1140" spans="1:16" ht="15" x14ac:dyDescent="0.25">
      <c r="A1140" s="1048">
        <v>1140</v>
      </c>
      <c r="B1140" s="2901">
        <v>3123</v>
      </c>
      <c r="C1140" s="2901">
        <v>5336</v>
      </c>
      <c r="D1140" s="2904"/>
      <c r="E1140" s="612" t="s">
        <v>1085</v>
      </c>
      <c r="F1140" s="677"/>
      <c r="G1140" s="678">
        <f>G1141</f>
        <v>34793</v>
      </c>
      <c r="H1140" s="678">
        <f>H1141</f>
        <v>34793</v>
      </c>
      <c r="I1140" s="679">
        <f t="shared" si="156"/>
        <v>100</v>
      </c>
      <c r="J1140" s="421"/>
      <c r="K1140" s="421"/>
      <c r="L1140" s="421"/>
      <c r="M1140" s="421"/>
      <c r="N1140" s="421"/>
      <c r="O1140" s="421"/>
      <c r="P1140" s="421"/>
    </row>
    <row r="1141" spans="1:16" ht="14.25" x14ac:dyDescent="0.2">
      <c r="A1141" s="1048"/>
      <c r="B1141" s="2901"/>
      <c r="C1141" s="1481"/>
      <c r="D1141" s="2905" t="s">
        <v>1131</v>
      </c>
      <c r="E1141" s="439" t="s">
        <v>1995</v>
      </c>
      <c r="F1141" s="677"/>
      <c r="G1141" s="677">
        <v>34793</v>
      </c>
      <c r="H1141" s="677">
        <v>34793</v>
      </c>
      <c r="I1141" s="673">
        <f t="shared" si="156"/>
        <v>100</v>
      </c>
    </row>
    <row r="1142" spans="1:16" ht="15" hidden="1" x14ac:dyDescent="0.25">
      <c r="A1142" s="1048">
        <v>1140</v>
      </c>
      <c r="B1142" s="2901">
        <v>3127</v>
      </c>
      <c r="C1142" s="2581">
        <v>5331</v>
      </c>
      <c r="D1142" s="1005"/>
      <c r="E1142" s="612" t="s">
        <v>624</v>
      </c>
      <c r="F1142" s="678">
        <f>F1143+F1144</f>
        <v>0</v>
      </c>
      <c r="G1142" s="678">
        <f t="shared" ref="G1142:H1142" si="157">G1143+G1144</f>
        <v>0</v>
      </c>
      <c r="H1142" s="678">
        <f t="shared" si="157"/>
        <v>0</v>
      </c>
      <c r="I1142" s="679" t="e">
        <f t="shared" si="156"/>
        <v>#DIV/0!</v>
      </c>
    </row>
    <row r="1143" spans="1:16" ht="14.25" hidden="1" x14ac:dyDescent="0.2">
      <c r="A1143" s="1048"/>
      <c r="B1143" s="2901"/>
      <c r="C1143" s="1481"/>
      <c r="D1143" s="2921" t="s">
        <v>1135</v>
      </c>
      <c r="E1143" s="1065" t="s">
        <v>534</v>
      </c>
      <c r="F1143" s="677"/>
      <c r="G1143" s="677"/>
      <c r="H1143" s="677"/>
      <c r="I1143" s="673" t="e">
        <f t="shared" si="156"/>
        <v>#DIV/0!</v>
      </c>
    </row>
    <row r="1144" spans="1:16" ht="14.25" hidden="1" x14ac:dyDescent="0.2">
      <c r="A1144" s="1048"/>
      <c r="B1144" s="2901"/>
      <c r="C1144" s="1481"/>
      <c r="D1144" s="2905" t="s">
        <v>1136</v>
      </c>
      <c r="E1144" s="439" t="s">
        <v>51</v>
      </c>
      <c r="F1144" s="677"/>
      <c r="G1144" s="677"/>
      <c r="H1144" s="677"/>
      <c r="I1144" s="673" t="e">
        <f t="shared" si="156"/>
        <v>#DIV/0!</v>
      </c>
    </row>
    <row r="1145" spans="1:16" ht="15" x14ac:dyDescent="0.25">
      <c r="A1145" s="1048">
        <v>1140</v>
      </c>
      <c r="B1145" s="2901">
        <v>3127</v>
      </c>
      <c r="C1145" s="1481">
        <v>5336</v>
      </c>
      <c r="D1145" s="2903"/>
      <c r="E1145" s="612" t="s">
        <v>1085</v>
      </c>
      <c r="F1145" s="677"/>
      <c r="G1145" s="678">
        <f>G1146+G1147+G1148</f>
        <v>2307</v>
      </c>
      <c r="H1145" s="678">
        <f>H1146+H1147+H1148</f>
        <v>2307</v>
      </c>
      <c r="I1145" s="679">
        <f t="shared" si="156"/>
        <v>100</v>
      </c>
    </row>
    <row r="1146" spans="1:16" ht="14.25" x14ac:dyDescent="0.2">
      <c r="A1146" s="1048"/>
      <c r="B1146" s="2901"/>
      <c r="C1146" s="1481"/>
      <c r="D1146" s="2904" t="s">
        <v>1142</v>
      </c>
      <c r="E1146" s="1732" t="s">
        <v>1033</v>
      </c>
      <c r="F1146" s="677"/>
      <c r="G1146" s="677">
        <v>1176</v>
      </c>
      <c r="H1146" s="677">
        <v>1176</v>
      </c>
      <c r="I1146" s="673">
        <f t="shared" si="156"/>
        <v>100</v>
      </c>
    </row>
    <row r="1147" spans="1:16" ht="14.25" x14ac:dyDescent="0.2">
      <c r="A1147" s="1048"/>
      <c r="B1147" s="2901"/>
      <c r="C1147" s="1481"/>
      <c r="D1147" s="2904" t="s">
        <v>1132</v>
      </c>
      <c r="E1147" s="1484" t="s">
        <v>1084</v>
      </c>
      <c r="F1147" s="677"/>
      <c r="G1147" s="677">
        <v>1131</v>
      </c>
      <c r="H1147" s="677">
        <v>1131</v>
      </c>
      <c r="I1147" s="673">
        <f t="shared" si="156"/>
        <v>100</v>
      </c>
    </row>
    <row r="1148" spans="1:16" ht="28.5" hidden="1" x14ac:dyDescent="0.2">
      <c r="A1148" s="1048"/>
      <c r="B1148" s="2901"/>
      <c r="C1148" s="1481"/>
      <c r="D1148" s="2904" t="s">
        <v>1133</v>
      </c>
      <c r="E1148" s="2357" t="s">
        <v>1134</v>
      </c>
      <c r="F1148" s="677"/>
      <c r="G1148" s="995"/>
      <c r="H1148" s="995"/>
      <c r="I1148" s="999" t="e">
        <f t="shared" si="156"/>
        <v>#DIV/0!</v>
      </c>
    </row>
    <row r="1149" spans="1:16" ht="15" x14ac:dyDescent="0.25">
      <c r="A1149" s="2933">
        <v>1140</v>
      </c>
      <c r="B1149" s="2934">
        <v>3127</v>
      </c>
      <c r="C1149" s="2934">
        <v>5331</v>
      </c>
      <c r="D1149" s="2935"/>
      <c r="E1149" s="896" t="s">
        <v>624</v>
      </c>
      <c r="F1149" s="677"/>
      <c r="G1149" s="687">
        <f>G1150+G1151</f>
        <v>626</v>
      </c>
      <c r="H1149" s="687">
        <f>H1150+H1151</f>
        <v>624</v>
      </c>
      <c r="I1149" s="681">
        <f t="shared" si="156"/>
        <v>99.680511182108617</v>
      </c>
    </row>
    <row r="1150" spans="1:16" ht="28.5" x14ac:dyDescent="0.2">
      <c r="A1150" s="2933"/>
      <c r="B1150" s="2934"/>
      <c r="C1150" s="2940"/>
      <c r="D1150" s="2948" t="s">
        <v>1430</v>
      </c>
      <c r="E1150" s="2792" t="s">
        <v>1882</v>
      </c>
      <c r="F1150" s="677"/>
      <c r="G1150" s="995">
        <v>611</v>
      </c>
      <c r="H1150" s="995">
        <v>609</v>
      </c>
      <c r="I1150" s="999">
        <f t="shared" si="156"/>
        <v>99.672667757774136</v>
      </c>
    </row>
    <row r="1151" spans="1:16" ht="28.5" x14ac:dyDescent="0.2">
      <c r="A1151" s="2933"/>
      <c r="B1151" s="2934"/>
      <c r="C1151" s="2940"/>
      <c r="D1151" s="2948" t="s">
        <v>1434</v>
      </c>
      <c r="E1151" s="2798" t="s">
        <v>1997</v>
      </c>
      <c r="F1151" s="677"/>
      <c r="G1151" s="995">
        <v>15</v>
      </c>
      <c r="H1151" s="995">
        <v>15</v>
      </c>
      <c r="I1151" s="999">
        <f t="shared" si="156"/>
        <v>100</v>
      </c>
    </row>
    <row r="1152" spans="1:16" ht="15" x14ac:dyDescent="0.25">
      <c r="A1152" s="1048">
        <v>1140</v>
      </c>
      <c r="B1152" s="2901">
        <v>3293</v>
      </c>
      <c r="C1152" s="2901">
        <v>5336</v>
      </c>
      <c r="D1152" s="2911"/>
      <c r="E1152" s="612" t="s">
        <v>1085</v>
      </c>
      <c r="F1152" s="678"/>
      <c r="G1152" s="678">
        <f>G1153</f>
        <v>4</v>
      </c>
      <c r="H1152" s="678">
        <f>H1153</f>
        <v>4</v>
      </c>
      <c r="I1152" s="679">
        <f t="shared" si="156"/>
        <v>100</v>
      </c>
    </row>
    <row r="1153" spans="1:20" ht="15" thickBot="1" x14ac:dyDescent="0.25">
      <c r="A1153" s="1048"/>
      <c r="B1153" s="2901"/>
      <c r="C1153" s="2901"/>
      <c r="D1153" s="2920" t="s">
        <v>1143</v>
      </c>
      <c r="E1153" s="993" t="s">
        <v>972</v>
      </c>
      <c r="F1153" s="677"/>
      <c r="G1153" s="995">
        <v>4</v>
      </c>
      <c r="H1153" s="995">
        <v>4</v>
      </c>
      <c r="I1153" s="999">
        <f t="shared" si="156"/>
        <v>100</v>
      </c>
    </row>
    <row r="1154" spans="1:20" ht="18" customHeight="1" thickTop="1" thickBot="1" x14ac:dyDescent="0.3">
      <c r="A1154" s="3180" t="s">
        <v>704</v>
      </c>
      <c r="B1154" s="3181"/>
      <c r="C1154" s="3181"/>
      <c r="D1154" s="3181"/>
      <c r="E1154" s="3181"/>
      <c r="F1154" s="669">
        <f>F1142</f>
        <v>0</v>
      </c>
      <c r="G1154" s="669">
        <f>G1152+G1145+G1142+G1140+G1138+G1136+G1149</f>
        <v>46942</v>
      </c>
      <c r="H1154" s="669">
        <f>H1152+H1145+H1142+H1140+H1138+H1136+H1149</f>
        <v>46940</v>
      </c>
      <c r="I1154" s="670">
        <f>(H1154/G1154)*100</f>
        <v>99.995739423117897</v>
      </c>
      <c r="R1154" s="374">
        <f>F1154</f>
        <v>0</v>
      </c>
      <c r="S1154" s="374">
        <f>G1154</f>
        <v>46942</v>
      </c>
      <c r="T1154" s="374">
        <f>H1154</f>
        <v>46940</v>
      </c>
    </row>
    <row r="1155" spans="1:20" ht="12.75" customHeight="1" thickTop="1" x14ac:dyDescent="0.25">
      <c r="A1155" s="361"/>
      <c r="B1155" s="361"/>
      <c r="C1155" s="361"/>
      <c r="D1155" s="361"/>
      <c r="E1155" s="361"/>
      <c r="F1155" s="178"/>
      <c r="G1155" s="178"/>
      <c r="H1155" s="178"/>
      <c r="I1155" s="207"/>
    </row>
    <row r="1156" spans="1:20" ht="12.75" customHeight="1" x14ac:dyDescent="0.25">
      <c r="A1156" s="361"/>
      <c r="B1156" s="361"/>
      <c r="C1156" s="361"/>
      <c r="D1156" s="361"/>
      <c r="E1156" s="361"/>
      <c r="F1156" s="178"/>
      <c r="G1156" s="178"/>
      <c r="H1156" s="178"/>
      <c r="I1156" s="207"/>
    </row>
    <row r="1157" spans="1:20" ht="17.25" customHeight="1" thickBot="1" x14ac:dyDescent="0.25">
      <c r="A1157" s="421" t="s">
        <v>35</v>
      </c>
      <c r="I1157" s="1041" t="s">
        <v>122</v>
      </c>
    </row>
    <row r="1158" spans="1:20" s="106" customFormat="1" thickTop="1" thickBot="1" x14ac:dyDescent="0.25">
      <c r="A1158" s="582" t="s">
        <v>412</v>
      </c>
      <c r="B1158" s="650" t="s">
        <v>123</v>
      </c>
      <c r="C1158" s="583" t="s">
        <v>124</v>
      </c>
      <c r="D1158" s="585" t="s">
        <v>474</v>
      </c>
      <c r="E1158" s="585" t="s">
        <v>125</v>
      </c>
      <c r="F1158" s="585" t="s">
        <v>416</v>
      </c>
      <c r="G1158" s="585" t="s">
        <v>417</v>
      </c>
      <c r="H1158" s="585" t="s">
        <v>589</v>
      </c>
      <c r="I1158" s="663" t="s">
        <v>590</v>
      </c>
    </row>
    <row r="1159" spans="1:20" s="375" customFormat="1" ht="13.5" thickTop="1" thickBot="1" x14ac:dyDescent="0.25">
      <c r="A1159" s="521">
        <v>1</v>
      </c>
      <c r="B1159" s="522">
        <v>2</v>
      </c>
      <c r="C1159" s="522">
        <v>3</v>
      </c>
      <c r="D1159" s="522">
        <v>4</v>
      </c>
      <c r="E1159" s="522">
        <v>5</v>
      </c>
      <c r="F1159" s="508">
        <v>6</v>
      </c>
      <c r="G1159" s="508">
        <v>7</v>
      </c>
      <c r="H1159" s="509">
        <v>8</v>
      </c>
      <c r="I1159" s="587" t="s">
        <v>510</v>
      </c>
    </row>
    <row r="1160" spans="1:20" ht="15.75" hidden="1" thickTop="1" x14ac:dyDescent="0.25">
      <c r="A1160" s="1051">
        <v>1142</v>
      </c>
      <c r="B1160" s="688">
        <v>3122</v>
      </c>
      <c r="C1160" s="688">
        <v>5331</v>
      </c>
      <c r="D1160" s="691"/>
      <c r="E1160" s="718" t="s">
        <v>624</v>
      </c>
      <c r="F1160" s="686"/>
      <c r="G1160" s="686">
        <f>G1161</f>
        <v>0</v>
      </c>
      <c r="H1160" s="686">
        <f>H1161</f>
        <v>0</v>
      </c>
      <c r="I1160" s="689" t="e">
        <f t="shared" ref="I1160:I1180" si="158">(H1160/G1160)*100</f>
        <v>#DIV/0!</v>
      </c>
    </row>
    <row r="1161" spans="1:20" ht="14.25" hidden="1" x14ac:dyDescent="0.2">
      <c r="A1161" s="420"/>
      <c r="B1161" s="613"/>
      <c r="C1161" s="613"/>
      <c r="D1161" s="514" t="s">
        <v>1160</v>
      </c>
      <c r="E1161" s="706" t="s">
        <v>1056</v>
      </c>
      <c r="F1161" s="352"/>
      <c r="G1161" s="672"/>
      <c r="H1161" s="672"/>
      <c r="I1161" s="668" t="e">
        <f t="shared" si="158"/>
        <v>#DIV/0!</v>
      </c>
    </row>
    <row r="1162" spans="1:20" ht="15.75" thickTop="1" x14ac:dyDescent="0.25">
      <c r="A1162" s="1048">
        <v>1142</v>
      </c>
      <c r="B1162" s="2581">
        <v>3122</v>
      </c>
      <c r="C1162" s="2581">
        <v>5336</v>
      </c>
      <c r="D1162" s="2904"/>
      <c r="E1162" s="612" t="s">
        <v>1085</v>
      </c>
      <c r="F1162" s="352"/>
      <c r="G1162" s="690">
        <f>G1163</f>
        <v>5995</v>
      </c>
      <c r="H1162" s="690">
        <f>H1163</f>
        <v>5995</v>
      </c>
      <c r="I1162" s="692">
        <f t="shared" si="158"/>
        <v>100</v>
      </c>
    </row>
    <row r="1163" spans="1:20" ht="14.25" x14ac:dyDescent="0.2">
      <c r="A1163" s="1048"/>
      <c r="B1163" s="2581"/>
      <c r="C1163" s="2581"/>
      <c r="D1163" s="2905" t="s">
        <v>1131</v>
      </c>
      <c r="E1163" s="439" t="s">
        <v>1995</v>
      </c>
      <c r="F1163" s="672"/>
      <c r="G1163" s="672">
        <v>5995</v>
      </c>
      <c r="H1163" s="672">
        <v>5995</v>
      </c>
      <c r="I1163" s="668">
        <f t="shared" si="158"/>
        <v>100</v>
      </c>
    </row>
    <row r="1164" spans="1:20" ht="15" x14ac:dyDescent="0.25">
      <c r="A1164" s="1048">
        <v>1142</v>
      </c>
      <c r="B1164" s="2581">
        <v>3123</v>
      </c>
      <c r="C1164" s="2581">
        <v>5336</v>
      </c>
      <c r="D1164" s="2904"/>
      <c r="E1164" s="612" t="s">
        <v>1085</v>
      </c>
      <c r="F1164" s="672"/>
      <c r="G1164" s="690">
        <f>G1165</f>
        <v>6518</v>
      </c>
      <c r="H1164" s="690">
        <f>H1165</f>
        <v>6518</v>
      </c>
      <c r="I1164" s="692">
        <f t="shared" si="158"/>
        <v>100</v>
      </c>
    </row>
    <row r="1165" spans="1:20" ht="14.25" x14ac:dyDescent="0.2">
      <c r="A1165" s="1048"/>
      <c r="B1165" s="2581"/>
      <c r="C1165" s="2898"/>
      <c r="D1165" s="2905" t="s">
        <v>1131</v>
      </c>
      <c r="E1165" s="439" t="s">
        <v>1995</v>
      </c>
      <c r="F1165" s="672"/>
      <c r="G1165" s="672">
        <v>6518</v>
      </c>
      <c r="H1165" s="672">
        <v>6518</v>
      </c>
      <c r="I1165" s="668">
        <f t="shared" si="158"/>
        <v>100</v>
      </c>
    </row>
    <row r="1166" spans="1:20" ht="15" hidden="1" x14ac:dyDescent="0.25">
      <c r="A1166" s="1048">
        <v>1142</v>
      </c>
      <c r="B1166" s="2581">
        <v>3127</v>
      </c>
      <c r="C1166" s="2581">
        <v>5331</v>
      </c>
      <c r="D1166" s="2905"/>
      <c r="E1166" s="656" t="s">
        <v>624</v>
      </c>
      <c r="F1166" s="690">
        <f>F1167+F1168</f>
        <v>0</v>
      </c>
      <c r="G1166" s="690">
        <f t="shared" ref="G1166:H1166" si="159">G1167+G1168</f>
        <v>0</v>
      </c>
      <c r="H1166" s="690">
        <f t="shared" si="159"/>
        <v>0</v>
      </c>
      <c r="I1166" s="692" t="e">
        <f t="shared" si="158"/>
        <v>#DIV/0!</v>
      </c>
    </row>
    <row r="1167" spans="1:20" ht="14.25" hidden="1" x14ac:dyDescent="0.2">
      <c r="A1167" s="1048"/>
      <c r="B1167" s="2581"/>
      <c r="C1167" s="2581"/>
      <c r="D1167" s="2921" t="s">
        <v>1135</v>
      </c>
      <c r="E1167" s="1065" t="s">
        <v>534</v>
      </c>
      <c r="F1167" s="352"/>
      <c r="G1167" s="352"/>
      <c r="H1167" s="352"/>
      <c r="I1167" s="668" t="e">
        <f t="shared" si="158"/>
        <v>#DIV/0!</v>
      </c>
    </row>
    <row r="1168" spans="1:20" ht="14.25" hidden="1" x14ac:dyDescent="0.2">
      <c r="A1168" s="1048"/>
      <c r="B1168" s="2581"/>
      <c r="C1168" s="2898"/>
      <c r="D1168" s="2905" t="s">
        <v>1136</v>
      </c>
      <c r="E1168" s="439" t="s">
        <v>51</v>
      </c>
      <c r="F1168" s="352"/>
      <c r="G1168" s="352"/>
      <c r="H1168" s="352"/>
      <c r="I1168" s="668" t="e">
        <f t="shared" si="158"/>
        <v>#DIV/0!</v>
      </c>
    </row>
    <row r="1169" spans="1:20" ht="14.25" customHeight="1" x14ac:dyDescent="0.25">
      <c r="A1169" s="1048">
        <v>1142</v>
      </c>
      <c r="B1169" s="2581">
        <v>3127</v>
      </c>
      <c r="C1169" s="1481">
        <v>5336</v>
      </c>
      <c r="D1169" s="2905"/>
      <c r="E1169" s="612" t="s">
        <v>1085</v>
      </c>
      <c r="F1169" s="665"/>
      <c r="G1169" s="665">
        <f>G1170+G1171+G1172</f>
        <v>1331</v>
      </c>
      <c r="H1169" s="665">
        <f>H1170+H1171+H1172</f>
        <v>1331</v>
      </c>
      <c r="I1169" s="666">
        <f t="shared" si="158"/>
        <v>100</v>
      </c>
    </row>
    <row r="1170" spans="1:20" ht="14.25" customHeight="1" x14ac:dyDescent="0.25">
      <c r="A1170" s="1048"/>
      <c r="B1170" s="2581"/>
      <c r="C1170" s="1481"/>
      <c r="D1170" s="2904" t="s">
        <v>1142</v>
      </c>
      <c r="E1170" s="1732" t="s">
        <v>1033</v>
      </c>
      <c r="F1170" s="665"/>
      <c r="G1170" s="352">
        <v>899</v>
      </c>
      <c r="H1170" s="352">
        <v>899</v>
      </c>
      <c r="I1170" s="693">
        <f t="shared" si="158"/>
        <v>100</v>
      </c>
    </row>
    <row r="1171" spans="1:20" ht="14.25" customHeight="1" x14ac:dyDescent="0.25">
      <c r="A1171" s="1048"/>
      <c r="B1171" s="2581"/>
      <c r="C1171" s="1481"/>
      <c r="D1171" s="2904" t="s">
        <v>1132</v>
      </c>
      <c r="E1171" s="1484" t="s">
        <v>1084</v>
      </c>
      <c r="F1171" s="665"/>
      <c r="G1171" s="352">
        <v>432</v>
      </c>
      <c r="H1171" s="352">
        <v>432</v>
      </c>
      <c r="I1171" s="693">
        <f t="shared" si="158"/>
        <v>100</v>
      </c>
    </row>
    <row r="1172" spans="1:20" ht="28.5" hidden="1" x14ac:dyDescent="0.25">
      <c r="A1172" s="1048"/>
      <c r="B1172" s="2581"/>
      <c r="C1172" s="1481"/>
      <c r="D1172" s="2904" t="s">
        <v>1133</v>
      </c>
      <c r="E1172" s="2357" t="s">
        <v>1134</v>
      </c>
      <c r="F1172" s="665"/>
      <c r="G1172" s="352"/>
      <c r="H1172" s="352"/>
      <c r="I1172" s="693" t="e">
        <f t="shared" si="158"/>
        <v>#DIV/0!</v>
      </c>
    </row>
    <row r="1173" spans="1:20" ht="15" x14ac:dyDescent="0.25">
      <c r="A1173" s="2933">
        <v>1142</v>
      </c>
      <c r="B1173" s="2934">
        <v>3127</v>
      </c>
      <c r="C1173" s="2934">
        <v>5331</v>
      </c>
      <c r="D1173" s="2935"/>
      <c r="E1173" s="896" t="s">
        <v>624</v>
      </c>
      <c r="F1173" s="665"/>
      <c r="G1173" s="690">
        <f>G1174</f>
        <v>203</v>
      </c>
      <c r="H1173" s="690">
        <f>H1174</f>
        <v>203</v>
      </c>
      <c r="I1173" s="692">
        <f t="shared" si="158"/>
        <v>100</v>
      </c>
    </row>
    <row r="1174" spans="1:20" ht="29.25" x14ac:dyDescent="0.25">
      <c r="A1174" s="2933"/>
      <c r="B1174" s="2934"/>
      <c r="C1174" s="2940"/>
      <c r="D1174" s="2948" t="s">
        <v>1430</v>
      </c>
      <c r="E1174" s="2792" t="s">
        <v>1882</v>
      </c>
      <c r="F1174" s="665"/>
      <c r="G1174" s="1035">
        <v>203</v>
      </c>
      <c r="H1174" s="1035">
        <v>203</v>
      </c>
      <c r="I1174" s="1107">
        <f t="shared" si="158"/>
        <v>100</v>
      </c>
    </row>
    <row r="1175" spans="1:20" ht="15" x14ac:dyDescent="0.25">
      <c r="A1175" s="1048">
        <v>1142</v>
      </c>
      <c r="B1175" s="2901">
        <v>3141</v>
      </c>
      <c r="C1175" s="1481">
        <v>5336</v>
      </c>
      <c r="D1175" s="2905"/>
      <c r="E1175" s="612" t="s">
        <v>1085</v>
      </c>
      <c r="F1175" s="677"/>
      <c r="G1175" s="687">
        <f>G1176</f>
        <v>2862</v>
      </c>
      <c r="H1175" s="687">
        <f>H1176</f>
        <v>2862</v>
      </c>
      <c r="I1175" s="681">
        <f t="shared" si="158"/>
        <v>100</v>
      </c>
    </row>
    <row r="1176" spans="1:20" ht="14.25" x14ac:dyDescent="0.2">
      <c r="A1176" s="1048"/>
      <c r="B1176" s="2901"/>
      <c r="C1176" s="1481"/>
      <c r="D1176" s="2905" t="s">
        <v>1131</v>
      </c>
      <c r="E1176" s="439" t="s">
        <v>1995</v>
      </c>
      <c r="F1176" s="677"/>
      <c r="G1176" s="677">
        <v>2862</v>
      </c>
      <c r="H1176" s="677">
        <v>2862</v>
      </c>
      <c r="I1176" s="673">
        <f t="shared" si="158"/>
        <v>100</v>
      </c>
    </row>
    <row r="1177" spans="1:20" ht="15" x14ac:dyDescent="0.25">
      <c r="A1177" s="1048">
        <v>1142</v>
      </c>
      <c r="B1177" s="2901">
        <v>3147</v>
      </c>
      <c r="C1177" s="2901">
        <v>5336</v>
      </c>
      <c r="D1177" s="2905"/>
      <c r="E1177" s="612" t="s">
        <v>1085</v>
      </c>
      <c r="F1177" s="677"/>
      <c r="G1177" s="687">
        <f>G1178</f>
        <v>2761</v>
      </c>
      <c r="H1177" s="687">
        <f>H1178</f>
        <v>2761</v>
      </c>
      <c r="I1177" s="681">
        <f t="shared" si="158"/>
        <v>100</v>
      </c>
    </row>
    <row r="1178" spans="1:20" ht="15" thickBot="1" x14ac:dyDescent="0.25">
      <c r="A1178" s="1048"/>
      <c r="B1178" s="2901"/>
      <c r="C1178" s="1481"/>
      <c r="D1178" s="2905" t="s">
        <v>1131</v>
      </c>
      <c r="E1178" s="439" t="s">
        <v>1995</v>
      </c>
      <c r="F1178" s="677"/>
      <c r="G1178" s="677">
        <v>2761</v>
      </c>
      <c r="H1178" s="677">
        <v>2761</v>
      </c>
      <c r="I1178" s="673">
        <f t="shared" si="158"/>
        <v>100</v>
      </c>
    </row>
    <row r="1179" spans="1:20" ht="15" hidden="1" x14ac:dyDescent="0.25">
      <c r="A1179" s="420">
        <v>1142</v>
      </c>
      <c r="B1179" s="645">
        <v>3293</v>
      </c>
      <c r="C1179" s="1044">
        <v>5336</v>
      </c>
      <c r="D1179" s="514"/>
      <c r="E1179" s="612" t="s">
        <v>1085</v>
      </c>
      <c r="F1179" s="687"/>
      <c r="G1179" s="687">
        <f>G1180</f>
        <v>0</v>
      </c>
      <c r="H1179" s="687">
        <f>H1180</f>
        <v>0</v>
      </c>
      <c r="I1179" s="681" t="e">
        <f t="shared" si="158"/>
        <v>#DIV/0!</v>
      </c>
    </row>
    <row r="1180" spans="1:20" ht="15" hidden="1" thickBot="1" x14ac:dyDescent="0.25">
      <c r="A1180" s="420"/>
      <c r="B1180" s="645"/>
      <c r="C1180" s="1044"/>
      <c r="D1180" s="858" t="s">
        <v>1143</v>
      </c>
      <c r="E1180" s="993" t="s">
        <v>763</v>
      </c>
      <c r="F1180" s="677"/>
      <c r="G1180" s="677"/>
      <c r="H1180" s="677"/>
      <c r="I1180" s="673" t="e">
        <f t="shared" si="158"/>
        <v>#DIV/0!</v>
      </c>
    </row>
    <row r="1181" spans="1:20" ht="16.5" thickTop="1" thickBot="1" x14ac:dyDescent="0.3">
      <c r="A1181" s="3180" t="s">
        <v>704</v>
      </c>
      <c r="B1181" s="3181"/>
      <c r="C1181" s="3181"/>
      <c r="D1181" s="3181"/>
      <c r="E1181" s="3181"/>
      <c r="F1181" s="669">
        <f>F1166</f>
        <v>0</v>
      </c>
      <c r="G1181" s="669">
        <f>G1179+G1177+G1175+G1169+G1166+G1164+G1162+G1160+G1173</f>
        <v>19670</v>
      </c>
      <c r="H1181" s="669">
        <f>H1179+H1177+H1175+H1169+H1166+H1164+H1162+H1160+H1173</f>
        <v>19670</v>
      </c>
      <c r="I1181" s="670">
        <f>(H1181/G1181)*100</f>
        <v>100</v>
      </c>
      <c r="R1181" s="374">
        <f>F1181</f>
        <v>0</v>
      </c>
      <c r="S1181" s="374">
        <f>G1181</f>
        <v>19670</v>
      </c>
      <c r="T1181" s="374">
        <f>H1181</f>
        <v>19670</v>
      </c>
    </row>
    <row r="1182" spans="1:20" ht="15.75" thickTop="1" x14ac:dyDescent="0.25">
      <c r="A1182" s="361"/>
      <c r="B1182" s="361"/>
      <c r="C1182" s="361"/>
      <c r="D1182" s="361"/>
      <c r="E1182" s="361"/>
      <c r="F1182" s="178"/>
      <c r="G1182" s="178"/>
      <c r="H1182" s="178"/>
      <c r="I1182" s="207"/>
      <c r="R1182" s="374"/>
      <c r="S1182" s="374"/>
      <c r="T1182" s="374"/>
    </row>
    <row r="1183" spans="1:20" ht="13.5" thickBot="1" x14ac:dyDescent="0.25">
      <c r="A1183" s="421" t="s">
        <v>37</v>
      </c>
      <c r="I1183" s="1041" t="s">
        <v>122</v>
      </c>
    </row>
    <row r="1184" spans="1:20" s="106" customFormat="1" thickTop="1" thickBot="1" x14ac:dyDescent="0.25">
      <c r="A1184" s="582" t="s">
        <v>412</v>
      </c>
      <c r="B1184" s="650" t="s">
        <v>123</v>
      </c>
      <c r="C1184" s="583" t="s">
        <v>124</v>
      </c>
      <c r="D1184" s="585" t="s">
        <v>474</v>
      </c>
      <c r="E1184" s="585" t="s">
        <v>125</v>
      </c>
      <c r="F1184" s="585" t="s">
        <v>416</v>
      </c>
      <c r="G1184" s="585" t="s">
        <v>417</v>
      </c>
      <c r="H1184" s="585" t="s">
        <v>589</v>
      </c>
      <c r="I1184" s="663" t="s">
        <v>590</v>
      </c>
    </row>
    <row r="1185" spans="1:20" s="375" customFormat="1" ht="13.5" thickTop="1" thickBot="1" x14ac:dyDescent="0.25">
      <c r="A1185" s="521">
        <v>1</v>
      </c>
      <c r="B1185" s="522">
        <v>2</v>
      </c>
      <c r="C1185" s="522">
        <v>3</v>
      </c>
      <c r="D1185" s="522">
        <v>4</v>
      </c>
      <c r="E1185" s="522">
        <v>5</v>
      </c>
      <c r="F1185" s="508">
        <v>6</v>
      </c>
      <c r="G1185" s="508">
        <v>7</v>
      </c>
      <c r="H1185" s="509">
        <v>8</v>
      </c>
      <c r="I1185" s="587" t="s">
        <v>510</v>
      </c>
    </row>
    <row r="1186" spans="1:20" ht="15.75" hidden="1" thickTop="1" x14ac:dyDescent="0.25">
      <c r="A1186" s="1051">
        <v>1150</v>
      </c>
      <c r="B1186" s="688">
        <v>3122</v>
      </c>
      <c r="C1186" s="688">
        <v>5331</v>
      </c>
      <c r="D1186" s="691"/>
      <c r="E1186" s="718" t="s">
        <v>624</v>
      </c>
      <c r="F1186" s="686">
        <f>F1187+F1188</f>
        <v>0</v>
      </c>
      <c r="G1186" s="686">
        <f>G1187+G1188</f>
        <v>0</v>
      </c>
      <c r="H1186" s="686">
        <f>H1187+H1188</f>
        <v>0</v>
      </c>
      <c r="I1186" s="689" t="e">
        <f t="shared" ref="I1186:I1189" si="160">(H1186/G1186)*100</f>
        <v>#DIV/0!</v>
      </c>
    </row>
    <row r="1187" spans="1:20" ht="14.25" hidden="1" x14ac:dyDescent="0.2">
      <c r="A1187" s="420"/>
      <c r="B1187" s="613"/>
      <c r="C1187" s="613"/>
      <c r="D1187" s="630" t="s">
        <v>1135</v>
      </c>
      <c r="E1187" s="1065" t="s">
        <v>534</v>
      </c>
      <c r="F1187" s="352"/>
      <c r="G1187" s="672"/>
      <c r="H1187" s="672"/>
      <c r="I1187" s="668" t="e">
        <f t="shared" si="160"/>
        <v>#DIV/0!</v>
      </c>
    </row>
    <row r="1188" spans="1:20" ht="14.25" hidden="1" x14ac:dyDescent="0.2">
      <c r="A1188" s="420"/>
      <c r="B1188" s="613"/>
      <c r="C1188" s="613"/>
      <c r="D1188" s="514" t="s">
        <v>1136</v>
      </c>
      <c r="E1188" s="439" t="s">
        <v>51</v>
      </c>
      <c r="F1188" s="672"/>
      <c r="G1188" s="672"/>
      <c r="H1188" s="672"/>
      <c r="I1188" s="668" t="e">
        <f t="shared" si="160"/>
        <v>#DIV/0!</v>
      </c>
    </row>
    <row r="1189" spans="1:20" ht="15.75" thickTop="1" x14ac:dyDescent="0.25">
      <c r="A1189" s="1048">
        <v>1150</v>
      </c>
      <c r="B1189" s="2581">
        <v>3122</v>
      </c>
      <c r="C1189" s="2581">
        <v>5336</v>
      </c>
      <c r="D1189" s="2904"/>
      <c r="E1189" s="612" t="s">
        <v>1085</v>
      </c>
      <c r="F1189" s="672"/>
      <c r="G1189" s="690">
        <f>G1190+G1191+G1192+G1193</f>
        <v>17205</v>
      </c>
      <c r="H1189" s="690">
        <f>H1190+H1191+H1192+H1193</f>
        <v>17205</v>
      </c>
      <c r="I1189" s="692">
        <f t="shared" si="160"/>
        <v>100</v>
      </c>
    </row>
    <row r="1190" spans="1:20" ht="14.25" x14ac:dyDescent="0.2">
      <c r="A1190" s="1048"/>
      <c r="B1190" s="2581"/>
      <c r="C1190" s="2581"/>
      <c r="D1190" s="2904" t="s">
        <v>1150</v>
      </c>
      <c r="E1190" s="1484" t="s">
        <v>973</v>
      </c>
      <c r="F1190" s="672"/>
      <c r="G1190" s="672">
        <v>6</v>
      </c>
      <c r="H1190" s="672">
        <v>6</v>
      </c>
      <c r="I1190" s="668">
        <f t="shared" ref="I1190" si="161">(H1190/G1190)*100</f>
        <v>100</v>
      </c>
    </row>
    <row r="1191" spans="1:20" ht="15" x14ac:dyDescent="0.2">
      <c r="A1191" s="1048"/>
      <c r="B1191" s="2581"/>
      <c r="C1191" s="2581"/>
      <c r="D1191" s="2904" t="s">
        <v>1132</v>
      </c>
      <c r="E1191" s="1484" t="s">
        <v>1084</v>
      </c>
      <c r="F1191" s="1733"/>
      <c r="G1191" s="1734">
        <v>418</v>
      </c>
      <c r="H1191" s="1734">
        <v>418</v>
      </c>
      <c r="I1191" s="368">
        <f t="shared" ref="I1191:I1192" si="162">(H1191/G1191)*100</f>
        <v>100</v>
      </c>
    </row>
    <row r="1192" spans="1:20" ht="28.5" hidden="1" x14ac:dyDescent="0.2">
      <c r="A1192" s="1048"/>
      <c r="B1192" s="2581"/>
      <c r="C1192" s="2581"/>
      <c r="D1192" s="2904" t="s">
        <v>1133</v>
      </c>
      <c r="E1192" s="2357" t="s">
        <v>1134</v>
      </c>
      <c r="F1192" s="1733"/>
      <c r="G1192" s="1778"/>
      <c r="H1192" s="1778"/>
      <c r="I1192" s="1111" t="e">
        <f t="shared" si="162"/>
        <v>#DIV/0!</v>
      </c>
    </row>
    <row r="1193" spans="1:20" ht="14.25" x14ac:dyDescent="0.2">
      <c r="A1193" s="1048"/>
      <c r="B1193" s="2581"/>
      <c r="C1193" s="2581"/>
      <c r="D1193" s="2905" t="s">
        <v>1131</v>
      </c>
      <c r="E1193" s="439" t="s">
        <v>1995</v>
      </c>
      <c r="F1193" s="672"/>
      <c r="G1193" s="672">
        <v>16781</v>
      </c>
      <c r="H1193" s="672">
        <v>16781</v>
      </c>
      <c r="I1193" s="668">
        <v>100</v>
      </c>
    </row>
    <row r="1194" spans="1:20" ht="15" x14ac:dyDescent="0.25">
      <c r="A1194" s="1048">
        <v>1150</v>
      </c>
      <c r="B1194" s="2901">
        <v>3122</v>
      </c>
      <c r="C1194" s="2901">
        <v>5331</v>
      </c>
      <c r="D1194" s="2903"/>
      <c r="E1194" s="896" t="s">
        <v>624</v>
      </c>
      <c r="F1194" s="677"/>
      <c r="G1194" s="687">
        <f>G1195+G1196</f>
        <v>9</v>
      </c>
      <c r="H1194" s="687">
        <f>H1195+H1196</f>
        <v>9</v>
      </c>
      <c r="I1194" s="692">
        <v>100</v>
      </c>
    </row>
    <row r="1195" spans="1:20" ht="14.25" x14ac:dyDescent="0.2">
      <c r="A1195" s="1048"/>
      <c r="B1195" s="2901"/>
      <c r="C1195" s="2901"/>
      <c r="D1195" s="2903" t="s">
        <v>1147</v>
      </c>
      <c r="E1195" s="2788" t="s">
        <v>1889</v>
      </c>
      <c r="F1195" s="677"/>
      <c r="G1195" s="677">
        <v>2</v>
      </c>
      <c r="H1195" s="677">
        <v>2</v>
      </c>
      <c r="I1195" s="668">
        <v>100</v>
      </c>
    </row>
    <row r="1196" spans="1:20" ht="14.25" x14ac:dyDescent="0.2">
      <c r="A1196" s="1048"/>
      <c r="B1196" s="2934"/>
      <c r="C1196" s="2934"/>
      <c r="D1196" s="2935" t="s">
        <v>1432</v>
      </c>
      <c r="E1196" s="2796" t="s">
        <v>1883</v>
      </c>
      <c r="F1196" s="677"/>
      <c r="G1196" s="677">
        <v>7</v>
      </c>
      <c r="H1196" s="677">
        <v>7</v>
      </c>
      <c r="I1196" s="668">
        <v>100</v>
      </c>
    </row>
    <row r="1197" spans="1:20" ht="15" x14ac:dyDescent="0.25">
      <c r="A1197" s="1048">
        <v>1150</v>
      </c>
      <c r="B1197" s="2901">
        <v>3141</v>
      </c>
      <c r="C1197" s="2901">
        <v>5336</v>
      </c>
      <c r="D1197" s="2905"/>
      <c r="E1197" s="612" t="s">
        <v>1085</v>
      </c>
      <c r="F1197" s="677"/>
      <c r="G1197" s="687">
        <f>G1198</f>
        <v>149</v>
      </c>
      <c r="H1197" s="687">
        <f>H1198</f>
        <v>149</v>
      </c>
      <c r="I1197" s="679">
        <f t="shared" ref="I1197:I1199" si="163">(H1197/G1197)*100</f>
        <v>100</v>
      </c>
    </row>
    <row r="1198" spans="1:20" s="106" customFormat="1" ht="15.75" thickBot="1" x14ac:dyDescent="0.25">
      <c r="A1198" s="711"/>
      <c r="B1198" s="728"/>
      <c r="C1198" s="729"/>
      <c r="D1198" s="2905" t="s">
        <v>1131</v>
      </c>
      <c r="E1198" s="439" t="s">
        <v>1995</v>
      </c>
      <c r="F1198" s="730"/>
      <c r="G1198" s="731">
        <v>149</v>
      </c>
      <c r="H1198" s="731">
        <v>149</v>
      </c>
      <c r="I1198" s="673">
        <f t="shared" si="163"/>
        <v>100</v>
      </c>
    </row>
    <row r="1199" spans="1:20" ht="18" customHeight="1" thickTop="1" thickBot="1" x14ac:dyDescent="0.3">
      <c r="A1199" s="3180" t="s">
        <v>704</v>
      </c>
      <c r="B1199" s="3181"/>
      <c r="C1199" s="3181"/>
      <c r="D1199" s="3181"/>
      <c r="E1199" s="3181"/>
      <c r="F1199" s="669">
        <f>F1186</f>
        <v>0</v>
      </c>
      <c r="G1199" s="669">
        <f>G1197+G1189+G1186+G1194</f>
        <v>17363</v>
      </c>
      <c r="H1199" s="669">
        <f>H1197+H1189+H1186+H1194</f>
        <v>17363</v>
      </c>
      <c r="I1199" s="670">
        <f t="shared" si="163"/>
        <v>100</v>
      </c>
      <c r="R1199" s="374">
        <f>F1199</f>
        <v>0</v>
      </c>
      <c r="S1199" s="374">
        <f>G1199</f>
        <v>17363</v>
      </c>
      <c r="T1199" s="374">
        <f>H1199</f>
        <v>17363</v>
      </c>
    </row>
    <row r="1200" spans="1:20" ht="15.75" thickTop="1" x14ac:dyDescent="0.25">
      <c r="A1200" s="361"/>
      <c r="B1200" s="361"/>
      <c r="C1200" s="361"/>
      <c r="D1200" s="361"/>
      <c r="E1200" s="361"/>
      <c r="F1200" s="178"/>
      <c r="G1200" s="178"/>
      <c r="H1200" s="178"/>
      <c r="I1200" s="207"/>
      <c r="R1200" s="374"/>
      <c r="S1200" s="374"/>
      <c r="T1200" s="374"/>
    </row>
    <row r="1201" spans="1:20" ht="15" x14ac:dyDescent="0.25">
      <c r="A1201" s="361"/>
      <c r="B1201" s="361"/>
      <c r="C1201" s="361"/>
      <c r="D1201" s="361"/>
      <c r="E1201" s="361"/>
      <c r="F1201" s="178"/>
      <c r="G1201" s="178"/>
      <c r="H1201" s="178"/>
      <c r="I1201" s="207"/>
      <c r="R1201" s="374"/>
      <c r="S1201" s="374"/>
      <c r="T1201" s="374"/>
    </row>
    <row r="1202" spans="1:20" ht="13.5" thickBot="1" x14ac:dyDescent="0.25">
      <c r="A1202" s="421" t="s">
        <v>208</v>
      </c>
      <c r="I1202" s="1041" t="s">
        <v>122</v>
      </c>
    </row>
    <row r="1203" spans="1:20" s="106" customFormat="1" ht="20.25" customHeight="1" thickTop="1" thickBot="1" x14ac:dyDescent="0.25">
      <c r="A1203" s="582" t="s">
        <v>412</v>
      </c>
      <c r="B1203" s="650" t="s">
        <v>123</v>
      </c>
      <c r="C1203" s="583" t="s">
        <v>124</v>
      </c>
      <c r="D1203" s="585" t="s">
        <v>474</v>
      </c>
      <c r="E1203" s="585" t="s">
        <v>125</v>
      </c>
      <c r="F1203" s="585" t="s">
        <v>416</v>
      </c>
      <c r="G1203" s="585" t="s">
        <v>417</v>
      </c>
      <c r="H1203" s="585" t="s">
        <v>589</v>
      </c>
      <c r="I1203" s="663" t="s">
        <v>590</v>
      </c>
    </row>
    <row r="1204" spans="1:20" s="375" customFormat="1" ht="12" customHeight="1" thickTop="1" thickBot="1" x14ac:dyDescent="0.25">
      <c r="A1204" s="521">
        <v>1</v>
      </c>
      <c r="B1204" s="522">
        <v>2</v>
      </c>
      <c r="C1204" s="522">
        <v>3</v>
      </c>
      <c r="D1204" s="522">
        <v>4</v>
      </c>
      <c r="E1204" s="522">
        <v>5</v>
      </c>
      <c r="F1204" s="508">
        <v>6</v>
      </c>
      <c r="G1204" s="508">
        <v>7</v>
      </c>
      <c r="H1204" s="509">
        <v>8</v>
      </c>
      <c r="I1204" s="587" t="s">
        <v>510</v>
      </c>
    </row>
    <row r="1205" spans="1:20" ht="15.75" hidden="1" thickTop="1" x14ac:dyDescent="0.25">
      <c r="A1205" s="1051">
        <v>1151</v>
      </c>
      <c r="B1205" s="688">
        <v>3122</v>
      </c>
      <c r="C1205" s="688">
        <v>5331</v>
      </c>
      <c r="D1205" s="691"/>
      <c r="E1205" s="718" t="s">
        <v>624</v>
      </c>
      <c r="F1205" s="686">
        <f>F1206+F1207</f>
        <v>0</v>
      </c>
      <c r="G1205" s="686">
        <f>G1206+G1207</f>
        <v>0</v>
      </c>
      <c r="H1205" s="686">
        <f>H1206+H1207</f>
        <v>0</v>
      </c>
      <c r="I1205" s="689" t="e">
        <f t="shared" ref="I1205:I1217" si="164">(H1205/G1205)*100</f>
        <v>#DIV/0!</v>
      </c>
    </row>
    <row r="1206" spans="1:20" ht="14.25" hidden="1" x14ac:dyDescent="0.2">
      <c r="A1206" s="420"/>
      <c r="B1206" s="613"/>
      <c r="C1206" s="613"/>
      <c r="D1206" s="630" t="s">
        <v>1135</v>
      </c>
      <c r="E1206" s="1065" t="s">
        <v>534</v>
      </c>
      <c r="F1206" s="672"/>
      <c r="G1206" s="672"/>
      <c r="H1206" s="672"/>
      <c r="I1206" s="668" t="e">
        <f t="shared" si="164"/>
        <v>#DIV/0!</v>
      </c>
    </row>
    <row r="1207" spans="1:20" ht="14.25" hidden="1" x14ac:dyDescent="0.2">
      <c r="A1207" s="420"/>
      <c r="B1207" s="613"/>
      <c r="C1207" s="613"/>
      <c r="D1207" s="514" t="s">
        <v>1136</v>
      </c>
      <c r="E1207" s="439" t="s">
        <v>51</v>
      </c>
      <c r="F1207" s="672"/>
      <c r="G1207" s="672"/>
      <c r="H1207" s="672"/>
      <c r="I1207" s="668" t="e">
        <f t="shared" si="164"/>
        <v>#DIV/0!</v>
      </c>
    </row>
    <row r="1208" spans="1:20" ht="15.75" thickTop="1" x14ac:dyDescent="0.25">
      <c r="A1208" s="1048">
        <v>1151</v>
      </c>
      <c r="B1208" s="2581">
        <v>3122</v>
      </c>
      <c r="C1208" s="2581">
        <v>5336</v>
      </c>
      <c r="D1208" s="2904"/>
      <c r="E1208" s="612" t="s">
        <v>1085</v>
      </c>
      <c r="F1208" s="672"/>
      <c r="G1208" s="690">
        <f>G1210+G1211+G1212+G1213+G1214+G1209</f>
        <v>9279</v>
      </c>
      <c r="H1208" s="690">
        <f>H1210+H1211+H1212+H1213+H1214+H1209</f>
        <v>9279</v>
      </c>
      <c r="I1208" s="692">
        <f t="shared" si="164"/>
        <v>100</v>
      </c>
    </row>
    <row r="1209" spans="1:20" ht="14.25" x14ac:dyDescent="0.2">
      <c r="A1209" s="1048"/>
      <c r="B1209" s="2581"/>
      <c r="C1209" s="2581"/>
      <c r="D1209" s="2904" t="s">
        <v>1150</v>
      </c>
      <c r="E1209" s="1484" t="s">
        <v>973</v>
      </c>
      <c r="F1209" s="677"/>
      <c r="G1209" s="680">
        <v>2</v>
      </c>
      <c r="H1209" s="680">
        <v>2</v>
      </c>
      <c r="I1209" s="368">
        <f t="shared" ref="I1209:I1211" si="165">(H1209/G1209)*100</f>
        <v>100</v>
      </c>
    </row>
    <row r="1210" spans="1:20" ht="14.25" customHeight="1" x14ac:dyDescent="0.2">
      <c r="A1210" s="1048"/>
      <c r="B1210" s="2581"/>
      <c r="C1210" s="2581"/>
      <c r="D1210" s="2904" t="s">
        <v>1132</v>
      </c>
      <c r="E1210" s="1484" t="s">
        <v>1084</v>
      </c>
      <c r="F1210" s="1733"/>
      <c r="G1210" s="1734">
        <v>239</v>
      </c>
      <c r="H1210" s="1734">
        <v>239</v>
      </c>
      <c r="I1210" s="368">
        <f t="shared" si="165"/>
        <v>100</v>
      </c>
    </row>
    <row r="1211" spans="1:20" ht="28.5" hidden="1" x14ac:dyDescent="0.2">
      <c r="A1211" s="1048"/>
      <c r="B1211" s="2581"/>
      <c r="C1211" s="2581"/>
      <c r="D1211" s="2904" t="s">
        <v>1133</v>
      </c>
      <c r="E1211" s="2357" t="s">
        <v>1134</v>
      </c>
      <c r="F1211" s="1733"/>
      <c r="G1211" s="1778"/>
      <c r="H1211" s="1778"/>
      <c r="I1211" s="1111" t="e">
        <f t="shared" si="165"/>
        <v>#DIV/0!</v>
      </c>
    </row>
    <row r="1212" spans="1:20" ht="14.25" x14ac:dyDescent="0.2">
      <c r="A1212" s="1048"/>
      <c r="B1212" s="2581"/>
      <c r="C1212" s="2898"/>
      <c r="D1212" s="2905" t="s">
        <v>1131</v>
      </c>
      <c r="E1212" s="439" t="s">
        <v>1995</v>
      </c>
      <c r="F1212" s="672"/>
      <c r="G1212" s="672">
        <v>9038</v>
      </c>
      <c r="H1212" s="672">
        <v>9038</v>
      </c>
      <c r="I1212" s="668">
        <f t="shared" si="164"/>
        <v>100</v>
      </c>
    </row>
    <row r="1213" spans="1:20" ht="14.25" hidden="1" x14ac:dyDescent="0.2">
      <c r="A1213" s="1048"/>
      <c r="B1213" s="2581"/>
      <c r="C1213" s="2898"/>
      <c r="D1213" s="2905" t="s">
        <v>1137</v>
      </c>
      <c r="E1213" s="1065" t="s">
        <v>1139</v>
      </c>
      <c r="F1213" s="672"/>
      <c r="G1213" s="672"/>
      <c r="H1213" s="672"/>
      <c r="I1213" s="668" t="e">
        <f t="shared" si="164"/>
        <v>#DIV/0!</v>
      </c>
    </row>
    <row r="1214" spans="1:20" ht="14.25" hidden="1" x14ac:dyDescent="0.2">
      <c r="A1214" s="1048"/>
      <c r="B1214" s="2581"/>
      <c r="C1214" s="2898"/>
      <c r="D1214" s="2905" t="s">
        <v>1138</v>
      </c>
      <c r="E1214" s="1065" t="s">
        <v>1139</v>
      </c>
      <c r="F1214" s="672"/>
      <c r="G1214" s="672"/>
      <c r="H1214" s="672"/>
      <c r="I1214" s="668" t="e">
        <f t="shared" si="164"/>
        <v>#DIV/0!</v>
      </c>
    </row>
    <row r="1215" spans="1:20" ht="15" x14ac:dyDescent="0.25">
      <c r="A1215" s="1048">
        <v>1151</v>
      </c>
      <c r="B1215" s="2581">
        <v>3122</v>
      </c>
      <c r="C1215" s="2898">
        <v>5331</v>
      </c>
      <c r="D1215" s="2946"/>
      <c r="E1215" s="612" t="s">
        <v>624</v>
      </c>
      <c r="F1215" s="672"/>
      <c r="G1215" s="690">
        <f>G1216</f>
        <v>15</v>
      </c>
      <c r="H1215" s="690">
        <f>H1216</f>
        <v>0</v>
      </c>
      <c r="I1215" s="692">
        <f t="shared" si="164"/>
        <v>0</v>
      </c>
    </row>
    <row r="1216" spans="1:20" ht="15" thickBot="1" x14ac:dyDescent="0.25">
      <c r="A1216" s="1048"/>
      <c r="B1216" s="2581"/>
      <c r="C1216" s="2581"/>
      <c r="D1216" s="2935" t="s">
        <v>1432</v>
      </c>
      <c r="E1216" s="2796" t="s">
        <v>1883</v>
      </c>
      <c r="F1216" s="672"/>
      <c r="G1216" s="1000">
        <v>15</v>
      </c>
      <c r="H1216" s="1000">
        <v>0</v>
      </c>
      <c r="I1216" s="996">
        <f t="shared" ref="I1216" si="166">(H1216/G1216)*100</f>
        <v>0</v>
      </c>
    </row>
    <row r="1217" spans="1:20" ht="18" customHeight="1" thickTop="1" thickBot="1" x14ac:dyDescent="0.3">
      <c r="A1217" s="3180" t="s">
        <v>704</v>
      </c>
      <c r="B1217" s="3181"/>
      <c r="C1217" s="3181"/>
      <c r="D1217" s="3181"/>
      <c r="E1217" s="3181"/>
      <c r="F1217" s="669">
        <f>SUM(F1205)</f>
        <v>0</v>
      </c>
      <c r="G1217" s="669">
        <f>G1205+G1208+G1215</f>
        <v>9294</v>
      </c>
      <c r="H1217" s="669">
        <f>H1205+H1208+H1215</f>
        <v>9279</v>
      </c>
      <c r="I1217" s="670">
        <f t="shared" si="164"/>
        <v>99.83860555196901</v>
      </c>
      <c r="R1217" s="374">
        <f>F1217</f>
        <v>0</v>
      </c>
      <c r="S1217" s="374">
        <f>G1217</f>
        <v>9294</v>
      </c>
      <c r="T1217" s="374">
        <f>H1217</f>
        <v>9279</v>
      </c>
    </row>
    <row r="1218" spans="1:20" ht="18" customHeight="1" thickTop="1" x14ac:dyDescent="0.25">
      <c r="A1218" s="361"/>
      <c r="B1218" s="361"/>
      <c r="C1218" s="361"/>
      <c r="D1218" s="361"/>
      <c r="E1218" s="361"/>
      <c r="F1218" s="178"/>
      <c r="G1218" s="178"/>
      <c r="H1218" s="178"/>
      <c r="I1218" s="207"/>
      <c r="R1218" s="374"/>
      <c r="S1218" s="374"/>
      <c r="T1218" s="374"/>
    </row>
    <row r="1219" spans="1:20" ht="18" customHeight="1" x14ac:dyDescent="0.25">
      <c r="A1219" s="361"/>
      <c r="B1219" s="361"/>
      <c r="C1219" s="361"/>
      <c r="D1219" s="361"/>
      <c r="E1219" s="361"/>
      <c r="F1219" s="178"/>
      <c r="G1219" s="178"/>
      <c r="H1219" s="178"/>
      <c r="I1219" s="207"/>
      <c r="R1219" s="374"/>
      <c r="S1219" s="374"/>
      <c r="T1219" s="374"/>
    </row>
    <row r="1220" spans="1:20" ht="13.5" thickBot="1" x14ac:dyDescent="0.25">
      <c r="A1220" s="421" t="s">
        <v>365</v>
      </c>
      <c r="I1220" s="1041" t="s">
        <v>122</v>
      </c>
    </row>
    <row r="1221" spans="1:20" s="106" customFormat="1" thickTop="1" thickBot="1" x14ac:dyDescent="0.25">
      <c r="A1221" s="582" t="s">
        <v>412</v>
      </c>
      <c r="B1221" s="650" t="s">
        <v>123</v>
      </c>
      <c r="C1221" s="583" t="s">
        <v>124</v>
      </c>
      <c r="D1221" s="585" t="s">
        <v>474</v>
      </c>
      <c r="E1221" s="585" t="s">
        <v>125</v>
      </c>
      <c r="F1221" s="585" t="s">
        <v>416</v>
      </c>
      <c r="G1221" s="585" t="s">
        <v>417</v>
      </c>
      <c r="H1221" s="585" t="s">
        <v>589</v>
      </c>
      <c r="I1221" s="663" t="s">
        <v>590</v>
      </c>
    </row>
    <row r="1222" spans="1:20" s="375" customFormat="1" ht="12" customHeight="1" thickTop="1" thickBot="1" x14ac:dyDescent="0.25">
      <c r="A1222" s="521">
        <v>1</v>
      </c>
      <c r="B1222" s="522">
        <v>2</v>
      </c>
      <c r="C1222" s="522">
        <v>3</v>
      </c>
      <c r="D1222" s="522">
        <v>4</v>
      </c>
      <c r="E1222" s="522">
        <v>5</v>
      </c>
      <c r="F1222" s="508">
        <v>6</v>
      </c>
      <c r="G1222" s="508">
        <v>7</v>
      </c>
      <c r="H1222" s="509">
        <v>8</v>
      </c>
      <c r="I1222" s="587" t="s">
        <v>510</v>
      </c>
    </row>
    <row r="1223" spans="1:20" ht="15.75" hidden="1" thickTop="1" x14ac:dyDescent="0.25">
      <c r="A1223" s="1051">
        <v>1152</v>
      </c>
      <c r="B1223" s="688">
        <v>3122</v>
      </c>
      <c r="C1223" s="688">
        <v>5331</v>
      </c>
      <c r="D1223" s="691"/>
      <c r="E1223" s="718" t="s">
        <v>624</v>
      </c>
      <c r="F1223" s="686">
        <f>F1224+F1225</f>
        <v>0</v>
      </c>
      <c r="G1223" s="686">
        <f>G1224+G1225</f>
        <v>0</v>
      </c>
      <c r="H1223" s="686">
        <f>H1224+H1225</f>
        <v>0</v>
      </c>
      <c r="I1223" s="689" t="e">
        <f t="shared" ref="I1223:I1236" si="167">(H1223/G1223)*100</f>
        <v>#DIV/0!</v>
      </c>
    </row>
    <row r="1224" spans="1:20" ht="13.5" hidden="1" customHeight="1" x14ac:dyDescent="0.2">
      <c r="A1224" s="420"/>
      <c r="B1224" s="613"/>
      <c r="C1224" s="613"/>
      <c r="D1224" s="630" t="s">
        <v>1135</v>
      </c>
      <c r="E1224" s="1065" t="s">
        <v>534</v>
      </c>
      <c r="F1224" s="672"/>
      <c r="G1224" s="672"/>
      <c r="H1224" s="672"/>
      <c r="I1224" s="668" t="e">
        <f t="shared" si="167"/>
        <v>#DIV/0!</v>
      </c>
    </row>
    <row r="1225" spans="1:20" ht="14.25" hidden="1" x14ac:dyDescent="0.2">
      <c r="A1225" s="420"/>
      <c r="B1225" s="613"/>
      <c r="C1225" s="613"/>
      <c r="D1225" s="514" t="s">
        <v>1136</v>
      </c>
      <c r="E1225" s="439" t="s">
        <v>51</v>
      </c>
      <c r="F1225" s="672"/>
      <c r="G1225" s="672"/>
      <c r="H1225" s="672"/>
      <c r="I1225" s="668" t="e">
        <f t="shared" si="167"/>
        <v>#DIV/0!</v>
      </c>
    </row>
    <row r="1226" spans="1:20" ht="15.75" thickTop="1" x14ac:dyDescent="0.25">
      <c r="A1226" s="1048">
        <v>1152</v>
      </c>
      <c r="B1226" s="2581">
        <v>3122</v>
      </c>
      <c r="C1226" s="2581">
        <v>5336</v>
      </c>
      <c r="D1226" s="2904"/>
      <c r="E1226" s="612" t="s">
        <v>1085</v>
      </c>
      <c r="F1226" s="672"/>
      <c r="G1226" s="690">
        <f>G1227+G1228+G1229+G1230+G1231+G1232+G1233</f>
        <v>13718</v>
      </c>
      <c r="H1226" s="690">
        <f>H1227+H1228+H1229+H1230+H1231+H1232+H1233</f>
        <v>13718</v>
      </c>
      <c r="I1226" s="692">
        <f t="shared" si="167"/>
        <v>100</v>
      </c>
    </row>
    <row r="1227" spans="1:20" ht="14.25" x14ac:dyDescent="0.2">
      <c r="A1227" s="1048"/>
      <c r="B1227" s="2581"/>
      <c r="C1227" s="2581"/>
      <c r="D1227" s="2904" t="s">
        <v>1150</v>
      </c>
      <c r="E1227" s="1484" t="s">
        <v>973</v>
      </c>
      <c r="F1227" s="672"/>
      <c r="G1227" s="672">
        <v>2</v>
      </c>
      <c r="H1227" s="672">
        <v>2</v>
      </c>
      <c r="I1227" s="668">
        <f t="shared" si="167"/>
        <v>100</v>
      </c>
    </row>
    <row r="1228" spans="1:20" ht="15" x14ac:dyDescent="0.2">
      <c r="A1228" s="1048"/>
      <c r="B1228" s="2581"/>
      <c r="C1228" s="2581"/>
      <c r="D1228" s="2904" t="s">
        <v>1132</v>
      </c>
      <c r="E1228" s="1484" t="s">
        <v>1084</v>
      </c>
      <c r="F1228" s="1733"/>
      <c r="G1228" s="1734">
        <v>349</v>
      </c>
      <c r="H1228" s="1734">
        <v>349</v>
      </c>
      <c r="I1228" s="368">
        <f t="shared" ref="I1228:I1230" si="168">(H1228/G1228)*100</f>
        <v>100</v>
      </c>
    </row>
    <row r="1229" spans="1:20" ht="28.5" hidden="1" x14ac:dyDescent="0.2">
      <c r="A1229" s="1048"/>
      <c r="B1229" s="2581"/>
      <c r="C1229" s="2581"/>
      <c r="D1229" s="2904" t="s">
        <v>1133</v>
      </c>
      <c r="E1229" s="2357" t="s">
        <v>1134</v>
      </c>
      <c r="F1229" s="1733"/>
      <c r="G1229" s="1778"/>
      <c r="H1229" s="1778"/>
      <c r="I1229" s="1111" t="e">
        <f t="shared" si="168"/>
        <v>#DIV/0!</v>
      </c>
    </row>
    <row r="1230" spans="1:20" ht="28.5" x14ac:dyDescent="0.2">
      <c r="A1230" s="1048"/>
      <c r="B1230" s="2581"/>
      <c r="C1230" s="2581"/>
      <c r="D1230" s="2902" t="s">
        <v>1149</v>
      </c>
      <c r="E1230" s="1077" t="s">
        <v>1087</v>
      </c>
      <c r="F1230" s="1733"/>
      <c r="G1230" s="1778">
        <v>200</v>
      </c>
      <c r="H1230" s="1778">
        <v>200</v>
      </c>
      <c r="I1230" s="1111">
        <f t="shared" si="168"/>
        <v>100</v>
      </c>
    </row>
    <row r="1231" spans="1:20" ht="14.25" x14ac:dyDescent="0.2">
      <c r="A1231" s="1048"/>
      <c r="B1231" s="2581"/>
      <c r="C1231" s="2581"/>
      <c r="D1231" s="2905" t="s">
        <v>1131</v>
      </c>
      <c r="E1231" s="439" t="s">
        <v>1995</v>
      </c>
      <c r="F1231" s="672"/>
      <c r="G1231" s="672">
        <v>13167</v>
      </c>
      <c r="H1231" s="672">
        <v>13167</v>
      </c>
      <c r="I1231" s="668">
        <f t="shared" si="167"/>
        <v>100</v>
      </c>
    </row>
    <row r="1232" spans="1:20" ht="14.25" hidden="1" x14ac:dyDescent="0.2">
      <c r="A1232" s="1048"/>
      <c r="B1232" s="2581"/>
      <c r="C1232" s="2581"/>
      <c r="D1232" s="2905" t="s">
        <v>1137</v>
      </c>
      <c r="E1232" s="1065" t="s">
        <v>1139</v>
      </c>
      <c r="F1232" s="672"/>
      <c r="G1232" s="672"/>
      <c r="H1232" s="672"/>
      <c r="I1232" s="668" t="e">
        <f t="shared" si="167"/>
        <v>#DIV/0!</v>
      </c>
    </row>
    <row r="1233" spans="1:20" ht="14.25" hidden="1" x14ac:dyDescent="0.2">
      <c r="A1233" s="1048"/>
      <c r="B1233" s="2581"/>
      <c r="C1233" s="2581"/>
      <c r="D1233" s="2905" t="s">
        <v>1138</v>
      </c>
      <c r="E1233" s="1065" t="s">
        <v>1139</v>
      </c>
      <c r="F1233" s="672"/>
      <c r="G1233" s="672"/>
      <c r="H1233" s="672"/>
      <c r="I1233" s="668" t="e">
        <f t="shared" si="167"/>
        <v>#DIV/0!</v>
      </c>
    </row>
    <row r="1234" spans="1:20" ht="15" x14ac:dyDescent="0.25">
      <c r="A1234" s="1048">
        <v>1152</v>
      </c>
      <c r="B1234" s="2581">
        <v>3299</v>
      </c>
      <c r="C1234" s="2581">
        <v>5331</v>
      </c>
      <c r="D1234" s="2905"/>
      <c r="E1234" s="656" t="s">
        <v>624</v>
      </c>
      <c r="F1234" s="672"/>
      <c r="G1234" s="690">
        <f>G1235</f>
        <v>20</v>
      </c>
      <c r="H1234" s="690">
        <f>H1235</f>
        <v>20</v>
      </c>
      <c r="I1234" s="692">
        <f t="shared" si="167"/>
        <v>100</v>
      </c>
    </row>
    <row r="1235" spans="1:20" ht="29.25" thickBot="1" x14ac:dyDescent="0.25">
      <c r="A1235" s="1048"/>
      <c r="B1235" s="2581"/>
      <c r="C1235" s="2581"/>
      <c r="D1235" s="2902" t="s">
        <v>1436</v>
      </c>
      <c r="E1235" s="2792" t="s">
        <v>1881</v>
      </c>
      <c r="F1235" s="672"/>
      <c r="G1235" s="1000">
        <v>20</v>
      </c>
      <c r="H1235" s="1000">
        <v>20</v>
      </c>
      <c r="I1235" s="996">
        <f t="shared" si="167"/>
        <v>100</v>
      </c>
    </row>
    <row r="1236" spans="1:20" ht="15.75" customHeight="1" thickTop="1" thickBot="1" x14ac:dyDescent="0.3">
      <c r="A1236" s="3180" t="s">
        <v>704</v>
      </c>
      <c r="B1236" s="3181"/>
      <c r="C1236" s="3181"/>
      <c r="D1236" s="3181"/>
      <c r="E1236" s="3181"/>
      <c r="F1236" s="669">
        <f>F1223</f>
        <v>0</v>
      </c>
      <c r="G1236" s="669">
        <f>G1223+G1226+G1234</f>
        <v>13738</v>
      </c>
      <c r="H1236" s="669">
        <f>H1223+H1226+H1234</f>
        <v>13738</v>
      </c>
      <c r="I1236" s="670">
        <f t="shared" si="167"/>
        <v>100</v>
      </c>
      <c r="R1236" s="374">
        <f>F1236</f>
        <v>0</v>
      </c>
      <c r="S1236" s="374">
        <f>G1236</f>
        <v>13738</v>
      </c>
      <c r="T1236" s="374">
        <f>H1236</f>
        <v>13738</v>
      </c>
    </row>
    <row r="1237" spans="1:20" ht="13.5" thickTop="1" x14ac:dyDescent="0.2"/>
    <row r="1239" spans="1:20" ht="13.5" thickBot="1" x14ac:dyDescent="0.25">
      <c r="A1239" s="421" t="s">
        <v>134</v>
      </c>
      <c r="I1239" s="1041" t="s">
        <v>122</v>
      </c>
    </row>
    <row r="1240" spans="1:20" s="106" customFormat="1" thickTop="1" thickBot="1" x14ac:dyDescent="0.25">
      <c r="A1240" s="582" t="s">
        <v>412</v>
      </c>
      <c r="B1240" s="650" t="s">
        <v>123</v>
      </c>
      <c r="C1240" s="583" t="s">
        <v>124</v>
      </c>
      <c r="D1240" s="585" t="s">
        <v>474</v>
      </c>
      <c r="E1240" s="585" t="s">
        <v>125</v>
      </c>
      <c r="F1240" s="585" t="s">
        <v>416</v>
      </c>
      <c r="G1240" s="585" t="s">
        <v>417</v>
      </c>
      <c r="H1240" s="585" t="s">
        <v>589</v>
      </c>
      <c r="I1240" s="663" t="s">
        <v>590</v>
      </c>
    </row>
    <row r="1241" spans="1:20" s="375" customFormat="1" ht="15" customHeight="1" thickTop="1" thickBot="1" x14ac:dyDescent="0.25">
      <c r="A1241" s="521">
        <v>1</v>
      </c>
      <c r="B1241" s="522">
        <v>2</v>
      </c>
      <c r="C1241" s="522">
        <v>3</v>
      </c>
      <c r="D1241" s="522">
        <v>4</v>
      </c>
      <c r="E1241" s="522">
        <v>5</v>
      </c>
      <c r="F1241" s="508">
        <v>6</v>
      </c>
      <c r="G1241" s="508">
        <v>7</v>
      </c>
      <c r="H1241" s="509">
        <v>8</v>
      </c>
      <c r="I1241" s="587" t="s">
        <v>510</v>
      </c>
    </row>
    <row r="1242" spans="1:20" ht="15.75" hidden="1" thickTop="1" x14ac:dyDescent="0.25">
      <c r="A1242" s="1051">
        <v>1153</v>
      </c>
      <c r="B1242" s="688">
        <v>3122</v>
      </c>
      <c r="C1242" s="688">
        <v>5331</v>
      </c>
      <c r="D1242" s="691"/>
      <c r="E1242" s="718" t="s">
        <v>624</v>
      </c>
      <c r="F1242" s="686">
        <f>F1243+F1245</f>
        <v>0</v>
      </c>
      <c r="G1242" s="686">
        <f>G1243+G1245+G1244</f>
        <v>0</v>
      </c>
      <c r="H1242" s="686">
        <f>H1243+H1245+H1244</f>
        <v>0</v>
      </c>
      <c r="I1242" s="689" t="e">
        <f t="shared" ref="I1242:I1257" si="169">(H1242/G1242)*100</f>
        <v>#DIV/0!</v>
      </c>
    </row>
    <row r="1243" spans="1:20" ht="14.25" hidden="1" x14ac:dyDescent="0.2">
      <c r="A1243" s="420"/>
      <c r="B1243" s="613"/>
      <c r="C1243" s="613"/>
      <c r="D1243" s="630" t="s">
        <v>1135</v>
      </c>
      <c r="E1243" s="1065" t="s">
        <v>534</v>
      </c>
      <c r="F1243" s="672"/>
      <c r="G1243" s="672"/>
      <c r="H1243" s="672"/>
      <c r="I1243" s="668" t="e">
        <f t="shared" si="169"/>
        <v>#DIV/0!</v>
      </c>
    </row>
    <row r="1244" spans="1:20" ht="14.25" hidden="1" x14ac:dyDescent="0.2">
      <c r="A1244" s="420"/>
      <c r="B1244" s="613"/>
      <c r="C1244" s="613"/>
      <c r="D1244" s="850" t="s">
        <v>1102</v>
      </c>
      <c r="E1244" s="903" t="s">
        <v>593</v>
      </c>
      <c r="F1244" s="672"/>
      <c r="G1244" s="672"/>
      <c r="H1244" s="672"/>
      <c r="I1244" s="668" t="e">
        <f t="shared" si="169"/>
        <v>#DIV/0!</v>
      </c>
    </row>
    <row r="1245" spans="1:20" ht="14.25" hidden="1" x14ac:dyDescent="0.2">
      <c r="A1245" s="420"/>
      <c r="B1245" s="613"/>
      <c r="C1245" s="613"/>
      <c r="D1245" s="514" t="s">
        <v>1136</v>
      </c>
      <c r="E1245" s="439" t="s">
        <v>51</v>
      </c>
      <c r="F1245" s="672"/>
      <c r="G1245" s="672"/>
      <c r="H1245" s="672"/>
      <c r="I1245" s="668" t="e">
        <f t="shared" si="169"/>
        <v>#DIV/0!</v>
      </c>
    </row>
    <row r="1246" spans="1:20" ht="15.75" thickTop="1" x14ac:dyDescent="0.25">
      <c r="A1246" s="1048">
        <v>1153</v>
      </c>
      <c r="B1246" s="2581">
        <v>3122</v>
      </c>
      <c r="C1246" s="2581">
        <v>5336</v>
      </c>
      <c r="D1246" s="2943"/>
      <c r="E1246" s="612" t="s">
        <v>1085</v>
      </c>
      <c r="F1246" s="672"/>
      <c r="G1246" s="690">
        <f>G1247+G1248+G1249+G1250+G1251</f>
        <v>7414</v>
      </c>
      <c r="H1246" s="690">
        <f>H1247+H1248+H1249+H1250+H1251</f>
        <v>7414</v>
      </c>
      <c r="I1246" s="692">
        <f t="shared" si="169"/>
        <v>100</v>
      </c>
    </row>
    <row r="1247" spans="1:20" ht="14.25" x14ac:dyDescent="0.2">
      <c r="A1247" s="1048"/>
      <c r="B1247" s="2581"/>
      <c r="C1247" s="2581"/>
      <c r="D1247" s="2904" t="s">
        <v>1142</v>
      </c>
      <c r="E1247" s="1732" t="s">
        <v>1033</v>
      </c>
      <c r="F1247" s="677"/>
      <c r="G1247" s="680">
        <v>50</v>
      </c>
      <c r="H1247" s="680">
        <v>50</v>
      </c>
      <c r="I1247" s="693">
        <f t="shared" si="169"/>
        <v>100</v>
      </c>
    </row>
    <row r="1248" spans="1:20" ht="15" x14ac:dyDescent="0.2">
      <c r="A1248" s="1048"/>
      <c r="B1248" s="2581"/>
      <c r="C1248" s="2581"/>
      <c r="D1248" s="2904" t="s">
        <v>1132</v>
      </c>
      <c r="E1248" s="1484" t="s">
        <v>1084</v>
      </c>
      <c r="F1248" s="1733"/>
      <c r="G1248" s="1734">
        <v>257</v>
      </c>
      <c r="H1248" s="1734">
        <v>257</v>
      </c>
      <c r="I1248" s="368">
        <f t="shared" ref="I1248:I1249" si="170">(H1248/G1248)*100</f>
        <v>100</v>
      </c>
    </row>
    <row r="1249" spans="1:20" ht="28.5" hidden="1" x14ac:dyDescent="0.2">
      <c r="A1249" s="1048"/>
      <c r="B1249" s="2581"/>
      <c r="C1249" s="2581"/>
      <c r="D1249" s="2904" t="s">
        <v>1133</v>
      </c>
      <c r="E1249" s="2357" t="s">
        <v>1134</v>
      </c>
      <c r="F1249" s="1733"/>
      <c r="G1249" s="1778"/>
      <c r="H1249" s="1778"/>
      <c r="I1249" s="1111" t="e">
        <f t="shared" si="170"/>
        <v>#DIV/0!</v>
      </c>
    </row>
    <row r="1250" spans="1:20" ht="14.25" x14ac:dyDescent="0.2">
      <c r="A1250" s="1048"/>
      <c r="B1250" s="2581"/>
      <c r="C1250" s="2581"/>
      <c r="D1250" s="2905" t="s">
        <v>1131</v>
      </c>
      <c r="E1250" s="439" t="s">
        <v>1995</v>
      </c>
      <c r="F1250" s="672"/>
      <c r="G1250" s="672">
        <v>7107</v>
      </c>
      <c r="H1250" s="672">
        <v>7107</v>
      </c>
      <c r="I1250" s="668">
        <f t="shared" si="169"/>
        <v>100</v>
      </c>
    </row>
    <row r="1251" spans="1:20" ht="14.25" hidden="1" x14ac:dyDescent="0.2">
      <c r="A1251" s="1048"/>
      <c r="B1251" s="2901"/>
      <c r="C1251" s="2901"/>
      <c r="D1251" s="2905" t="s">
        <v>1137</v>
      </c>
      <c r="E1251" s="1065" t="s">
        <v>1139</v>
      </c>
      <c r="F1251" s="677"/>
      <c r="G1251" s="677"/>
      <c r="H1251" s="677"/>
      <c r="I1251" s="668" t="e">
        <f t="shared" si="169"/>
        <v>#DIV/0!</v>
      </c>
    </row>
    <row r="1252" spans="1:20" ht="15" x14ac:dyDescent="0.25">
      <c r="A1252" s="1048">
        <v>1153</v>
      </c>
      <c r="B1252" s="2901">
        <v>3122</v>
      </c>
      <c r="C1252" s="2901">
        <v>5331</v>
      </c>
      <c r="D1252" s="2905"/>
      <c r="E1252" s="656" t="s">
        <v>624</v>
      </c>
      <c r="F1252" s="677"/>
      <c r="G1252" s="687">
        <f>G1253</f>
        <v>11</v>
      </c>
      <c r="H1252" s="687">
        <f>H1253</f>
        <v>11</v>
      </c>
      <c r="I1252" s="681">
        <f t="shared" si="169"/>
        <v>100</v>
      </c>
    </row>
    <row r="1253" spans="1:20" ht="14.25" x14ac:dyDescent="0.2">
      <c r="A1253" s="1048"/>
      <c r="B1253" s="2901"/>
      <c r="C1253" s="2901"/>
      <c r="D1253" s="2905" t="s">
        <v>1147</v>
      </c>
      <c r="E1253" s="2788" t="s">
        <v>1889</v>
      </c>
      <c r="F1253" s="677"/>
      <c r="G1253" s="677">
        <v>11</v>
      </c>
      <c r="H1253" s="677">
        <v>11</v>
      </c>
      <c r="I1253" s="668">
        <f t="shared" si="169"/>
        <v>100</v>
      </c>
    </row>
    <row r="1254" spans="1:20" ht="15" x14ac:dyDescent="0.25">
      <c r="A1254" s="1048">
        <v>1153</v>
      </c>
      <c r="B1254" s="2901">
        <v>3141</v>
      </c>
      <c r="C1254" s="2901">
        <v>5336</v>
      </c>
      <c r="D1254" s="2905"/>
      <c r="E1254" s="612" t="s">
        <v>1085</v>
      </c>
      <c r="F1254" s="677"/>
      <c r="G1254" s="687">
        <f>G1255</f>
        <v>1240</v>
      </c>
      <c r="H1254" s="687">
        <f>H1255</f>
        <v>1240</v>
      </c>
      <c r="I1254" s="681">
        <f t="shared" si="169"/>
        <v>100</v>
      </c>
    </row>
    <row r="1255" spans="1:20" ht="14.25" x14ac:dyDescent="0.2">
      <c r="A1255" s="1048"/>
      <c r="B1255" s="2901"/>
      <c r="C1255" s="2901"/>
      <c r="D1255" s="2905" t="s">
        <v>1131</v>
      </c>
      <c r="E1255" s="439" t="s">
        <v>1995</v>
      </c>
      <c r="F1255" s="677"/>
      <c r="G1255" s="677">
        <v>1240</v>
      </c>
      <c r="H1255" s="677">
        <v>1240</v>
      </c>
      <c r="I1255" s="673">
        <f t="shared" si="169"/>
        <v>100</v>
      </c>
    </row>
    <row r="1256" spans="1:20" ht="15" x14ac:dyDescent="0.25">
      <c r="A1256" s="1048">
        <v>1153</v>
      </c>
      <c r="B1256" s="2901">
        <v>3147</v>
      </c>
      <c r="C1256" s="2901">
        <v>5336</v>
      </c>
      <c r="D1256" s="2905"/>
      <c r="E1256" s="612" t="s">
        <v>1085</v>
      </c>
      <c r="F1256" s="677"/>
      <c r="G1256" s="687">
        <f>G1257</f>
        <v>1758</v>
      </c>
      <c r="H1256" s="687">
        <f>H1257</f>
        <v>1758</v>
      </c>
      <c r="I1256" s="681">
        <f t="shared" si="169"/>
        <v>100</v>
      </c>
    </row>
    <row r="1257" spans="1:20" ht="15" thickBot="1" x14ac:dyDescent="0.25">
      <c r="A1257" s="1048"/>
      <c r="B1257" s="2901"/>
      <c r="C1257" s="2901"/>
      <c r="D1257" s="2905" t="s">
        <v>1131</v>
      </c>
      <c r="E1257" s="439" t="s">
        <v>1995</v>
      </c>
      <c r="F1257" s="677"/>
      <c r="G1257" s="677">
        <v>1758</v>
      </c>
      <c r="H1257" s="677">
        <v>1758</v>
      </c>
      <c r="I1257" s="673">
        <f t="shared" si="169"/>
        <v>100</v>
      </c>
    </row>
    <row r="1258" spans="1:20" ht="18" customHeight="1" thickTop="1" thickBot="1" x14ac:dyDescent="0.3">
      <c r="A1258" s="3180" t="s">
        <v>704</v>
      </c>
      <c r="B1258" s="3181"/>
      <c r="C1258" s="3181"/>
      <c r="D1258" s="3181"/>
      <c r="E1258" s="3181"/>
      <c r="F1258" s="669">
        <f>F1242</f>
        <v>0</v>
      </c>
      <c r="G1258" s="669">
        <f>G1256+G1254+G1246+G1242+G1252</f>
        <v>10423</v>
      </c>
      <c r="H1258" s="669">
        <f>H1256+H1254+H1246+H1242+H1252</f>
        <v>10423</v>
      </c>
      <c r="I1258" s="670">
        <f>(H1258/G1258)*100</f>
        <v>100</v>
      </c>
      <c r="R1258" s="374">
        <f>F1258</f>
        <v>0</v>
      </c>
      <c r="S1258" s="374">
        <f>G1258</f>
        <v>10423</v>
      </c>
      <c r="T1258" s="374">
        <f>H1258</f>
        <v>10423</v>
      </c>
    </row>
    <row r="1259" spans="1:20" ht="15.75" thickTop="1" x14ac:dyDescent="0.25">
      <c r="A1259" s="361"/>
      <c r="B1259" s="361"/>
      <c r="C1259" s="361"/>
      <c r="D1259" s="361"/>
      <c r="E1259" s="361"/>
      <c r="F1259" s="180"/>
      <c r="G1259" s="180"/>
      <c r="H1259" s="180"/>
      <c r="I1259" s="211"/>
      <c r="K1259" s="374"/>
      <c r="L1259" s="374"/>
    </row>
    <row r="1260" spans="1:20" ht="15" x14ac:dyDescent="0.25">
      <c r="A1260" s="361"/>
      <c r="B1260" s="361"/>
      <c r="C1260" s="361"/>
      <c r="D1260" s="361"/>
      <c r="E1260" s="361"/>
      <c r="F1260" s="180"/>
      <c r="G1260" s="180"/>
      <c r="H1260" s="180"/>
      <c r="I1260" s="211"/>
      <c r="K1260" s="374"/>
      <c r="L1260" s="374"/>
    </row>
    <row r="1261" spans="1:20" ht="13.5" thickBot="1" x14ac:dyDescent="0.25">
      <c r="A1261" s="421" t="s">
        <v>713</v>
      </c>
      <c r="I1261" s="1041" t="s">
        <v>122</v>
      </c>
    </row>
    <row r="1262" spans="1:20" s="106" customFormat="1" thickTop="1" thickBot="1" x14ac:dyDescent="0.25">
      <c r="A1262" s="582" t="s">
        <v>412</v>
      </c>
      <c r="B1262" s="650" t="s">
        <v>123</v>
      </c>
      <c r="C1262" s="583" t="s">
        <v>124</v>
      </c>
      <c r="D1262" s="585" t="s">
        <v>474</v>
      </c>
      <c r="E1262" s="585" t="s">
        <v>125</v>
      </c>
      <c r="F1262" s="585" t="s">
        <v>416</v>
      </c>
      <c r="G1262" s="585" t="s">
        <v>417</v>
      </c>
      <c r="H1262" s="585" t="s">
        <v>589</v>
      </c>
      <c r="I1262" s="663" t="s">
        <v>590</v>
      </c>
    </row>
    <row r="1263" spans="1:20" s="375" customFormat="1" ht="13.5" thickTop="1" thickBot="1" x14ac:dyDescent="0.25">
      <c r="A1263" s="521">
        <v>1</v>
      </c>
      <c r="B1263" s="522">
        <v>2</v>
      </c>
      <c r="C1263" s="522">
        <v>3</v>
      </c>
      <c r="D1263" s="522">
        <v>4</v>
      </c>
      <c r="E1263" s="522">
        <v>5</v>
      </c>
      <c r="F1263" s="508">
        <v>6</v>
      </c>
      <c r="G1263" s="508">
        <v>7</v>
      </c>
      <c r="H1263" s="509">
        <v>8</v>
      </c>
      <c r="I1263" s="587" t="s">
        <v>510</v>
      </c>
    </row>
    <row r="1264" spans="1:20" ht="15.75" hidden="1" thickTop="1" x14ac:dyDescent="0.25">
      <c r="A1264" s="1051">
        <v>1154</v>
      </c>
      <c r="B1264" s="688">
        <v>3122</v>
      </c>
      <c r="C1264" s="688">
        <v>5331</v>
      </c>
      <c r="D1264" s="691"/>
      <c r="E1264" s="718" t="s">
        <v>624</v>
      </c>
      <c r="F1264" s="686">
        <f>F1265+F1266</f>
        <v>0</v>
      </c>
      <c r="G1264" s="686">
        <f>G1265+G1266</f>
        <v>0</v>
      </c>
      <c r="H1264" s="686">
        <f>H1265+H1266</f>
        <v>0</v>
      </c>
      <c r="I1264" s="689" t="e">
        <f t="shared" ref="I1264:I1272" si="171">(H1264/G1264)*100</f>
        <v>#DIV/0!</v>
      </c>
    </row>
    <row r="1265" spans="1:20" ht="14.25" hidden="1" x14ac:dyDescent="0.2">
      <c r="A1265" s="420"/>
      <c r="B1265" s="613"/>
      <c r="C1265" s="613"/>
      <c r="D1265" s="630" t="s">
        <v>1135</v>
      </c>
      <c r="E1265" s="1065" t="s">
        <v>534</v>
      </c>
      <c r="F1265" s="672"/>
      <c r="G1265" s="672"/>
      <c r="H1265" s="672"/>
      <c r="I1265" s="668" t="e">
        <f t="shared" si="171"/>
        <v>#DIV/0!</v>
      </c>
    </row>
    <row r="1266" spans="1:20" ht="14.25" hidden="1" x14ac:dyDescent="0.2">
      <c r="A1266" s="420"/>
      <c r="B1266" s="613"/>
      <c r="C1266" s="613"/>
      <c r="D1266" s="514" t="s">
        <v>1136</v>
      </c>
      <c r="E1266" s="439" t="s">
        <v>51</v>
      </c>
      <c r="F1266" s="672"/>
      <c r="G1266" s="672"/>
      <c r="H1266" s="672"/>
      <c r="I1266" s="668" t="e">
        <f t="shared" si="171"/>
        <v>#DIV/0!</v>
      </c>
    </row>
    <row r="1267" spans="1:20" ht="15.75" thickTop="1" x14ac:dyDescent="0.25">
      <c r="A1267" s="1048">
        <v>1154</v>
      </c>
      <c r="B1267" s="2581">
        <v>3122</v>
      </c>
      <c r="C1267" s="2581">
        <v>5336</v>
      </c>
      <c r="D1267" s="2943"/>
      <c r="E1267" s="612" t="s">
        <v>1085</v>
      </c>
      <c r="F1267" s="672"/>
      <c r="G1267" s="690">
        <f>G1268+G1269+G1270+G1271</f>
        <v>11357</v>
      </c>
      <c r="H1267" s="690">
        <f>H1268+H1269+H1270+H1271</f>
        <v>11357</v>
      </c>
      <c r="I1267" s="692">
        <f t="shared" si="171"/>
        <v>100</v>
      </c>
    </row>
    <row r="1268" spans="1:20" ht="14.25" x14ac:dyDescent="0.2">
      <c r="A1268" s="1048"/>
      <c r="B1268" s="2581"/>
      <c r="C1268" s="2581"/>
      <c r="D1268" s="2904" t="s">
        <v>1150</v>
      </c>
      <c r="E1268" s="1484" t="s">
        <v>973</v>
      </c>
      <c r="F1268" s="672"/>
      <c r="G1268" s="672">
        <v>8</v>
      </c>
      <c r="H1268" s="672">
        <v>8</v>
      </c>
      <c r="I1268" s="668">
        <f t="shared" ref="I1268" si="172">(H1268/G1268)*100</f>
        <v>100</v>
      </c>
    </row>
    <row r="1269" spans="1:20" ht="15" x14ac:dyDescent="0.2">
      <c r="A1269" s="1048"/>
      <c r="B1269" s="2581"/>
      <c r="C1269" s="2581"/>
      <c r="D1269" s="2904" t="s">
        <v>1132</v>
      </c>
      <c r="E1269" s="1484" t="s">
        <v>1084</v>
      </c>
      <c r="F1269" s="1733"/>
      <c r="G1269" s="1734">
        <v>284</v>
      </c>
      <c r="H1269" s="1734">
        <v>284</v>
      </c>
      <c r="I1269" s="368">
        <f t="shared" ref="I1269:I1270" si="173">(H1269/G1269)*100</f>
        <v>100</v>
      </c>
    </row>
    <row r="1270" spans="1:20" ht="28.5" hidden="1" x14ac:dyDescent="0.2">
      <c r="A1270" s="1048"/>
      <c r="B1270" s="2581"/>
      <c r="C1270" s="2581"/>
      <c r="D1270" s="2904" t="s">
        <v>1133</v>
      </c>
      <c r="E1270" s="2359" t="s">
        <v>1134</v>
      </c>
      <c r="F1270" s="1733"/>
      <c r="G1270" s="1778"/>
      <c r="H1270" s="1778"/>
      <c r="I1270" s="1111" t="e">
        <f t="shared" si="173"/>
        <v>#DIV/0!</v>
      </c>
    </row>
    <row r="1271" spans="1:20" ht="15" thickBot="1" x14ac:dyDescent="0.25">
      <c r="A1271" s="1048"/>
      <c r="B1271" s="2581"/>
      <c r="C1271" s="2898"/>
      <c r="D1271" s="2905" t="s">
        <v>1131</v>
      </c>
      <c r="E1271" s="439" t="s">
        <v>1995</v>
      </c>
      <c r="F1271" s="672"/>
      <c r="G1271" s="672">
        <v>11065</v>
      </c>
      <c r="H1271" s="672">
        <v>11065</v>
      </c>
      <c r="I1271" s="668">
        <f t="shared" si="171"/>
        <v>100</v>
      </c>
    </row>
    <row r="1272" spans="1:20" ht="16.5" thickTop="1" thickBot="1" x14ac:dyDescent="0.3">
      <c r="A1272" s="3180" t="s">
        <v>704</v>
      </c>
      <c r="B1272" s="3181"/>
      <c r="C1272" s="3181"/>
      <c r="D1272" s="3181"/>
      <c r="E1272" s="3181"/>
      <c r="F1272" s="669">
        <f>F1264</f>
        <v>0</v>
      </c>
      <c r="G1272" s="669">
        <f>G1264+G1267</f>
        <v>11357</v>
      </c>
      <c r="H1272" s="669">
        <f>H1264+H1267</f>
        <v>11357</v>
      </c>
      <c r="I1272" s="670">
        <f t="shared" si="171"/>
        <v>100</v>
      </c>
      <c r="R1272" s="374">
        <f>F1272</f>
        <v>0</v>
      </c>
      <c r="S1272" s="374">
        <f>G1272</f>
        <v>11357</v>
      </c>
      <c r="T1272" s="374">
        <f>H1272</f>
        <v>11357</v>
      </c>
    </row>
    <row r="1273" spans="1:20" ht="13.5" thickTop="1" x14ac:dyDescent="0.2"/>
    <row r="1275" spans="1:20" ht="13.5" thickBot="1" x14ac:dyDescent="0.25">
      <c r="A1275" s="1559" t="s">
        <v>1095</v>
      </c>
      <c r="B1275" s="2382"/>
      <c r="C1275" s="1523"/>
      <c r="D1275" s="1624"/>
      <c r="E1275" s="1523"/>
      <c r="F1275" s="1528"/>
      <c r="G1275" s="1528"/>
      <c r="H1275" s="1528"/>
      <c r="I1275" s="2383" t="s">
        <v>122</v>
      </c>
      <c r="J1275" s="1523"/>
      <c r="K1275" s="1523"/>
      <c r="L1275" s="1523"/>
      <c r="M1275" s="1523"/>
      <c r="N1275" s="1523"/>
      <c r="O1275" s="1523"/>
      <c r="P1275" s="1523"/>
    </row>
    <row r="1276" spans="1:20" s="106" customFormat="1" ht="20.25" customHeight="1" thickTop="1" thickBot="1" x14ac:dyDescent="0.25">
      <c r="A1276" s="2384" t="s">
        <v>412</v>
      </c>
      <c r="B1276" s="2385" t="s">
        <v>123</v>
      </c>
      <c r="C1276" s="2386" t="s">
        <v>124</v>
      </c>
      <c r="D1276" s="2387" t="s">
        <v>474</v>
      </c>
      <c r="E1276" s="2387" t="s">
        <v>125</v>
      </c>
      <c r="F1276" s="2387" t="s">
        <v>416</v>
      </c>
      <c r="G1276" s="2387" t="s">
        <v>417</v>
      </c>
      <c r="H1276" s="2387" t="s">
        <v>589</v>
      </c>
      <c r="I1276" s="2388" t="s">
        <v>590</v>
      </c>
      <c r="J1276" s="2389"/>
      <c r="K1276" s="2389"/>
      <c r="L1276" s="2389"/>
      <c r="M1276" s="2389"/>
      <c r="N1276" s="2389"/>
      <c r="O1276" s="2389"/>
      <c r="P1276" s="2389"/>
    </row>
    <row r="1277" spans="1:20" s="375" customFormat="1" ht="13.5" thickTop="1" thickBot="1" x14ac:dyDescent="0.25">
      <c r="A1277" s="1576">
        <v>1</v>
      </c>
      <c r="B1277" s="2390">
        <v>2</v>
      </c>
      <c r="C1277" s="2390">
        <v>3</v>
      </c>
      <c r="D1277" s="2390">
        <v>4</v>
      </c>
      <c r="E1277" s="2390">
        <v>5</v>
      </c>
      <c r="F1277" s="2391">
        <v>6</v>
      </c>
      <c r="G1277" s="2391">
        <v>7</v>
      </c>
      <c r="H1277" s="2392">
        <v>8</v>
      </c>
      <c r="I1277" s="2393" t="s">
        <v>510</v>
      </c>
      <c r="J1277" s="2394"/>
      <c r="K1277" s="2394"/>
      <c r="L1277" s="2394"/>
      <c r="M1277" s="2394"/>
      <c r="N1277" s="2394"/>
      <c r="O1277" s="2394"/>
      <c r="P1277" s="2394"/>
    </row>
    <row r="1278" spans="1:20" ht="15.75" hidden="1" thickTop="1" x14ac:dyDescent="0.25">
      <c r="A1278" s="2436">
        <v>1160</v>
      </c>
      <c r="B1278" s="2437">
        <v>3122</v>
      </c>
      <c r="C1278" s="2437">
        <v>5331</v>
      </c>
      <c r="D1278" s="2438"/>
      <c r="E1278" s="2439" t="s">
        <v>624</v>
      </c>
      <c r="F1278" s="2440">
        <f>F1279+F1280+F1281</f>
        <v>0</v>
      </c>
      <c r="G1278" s="2440">
        <f t="shared" ref="G1278:H1278" si="174">G1279+G1280+G1281</f>
        <v>0</v>
      </c>
      <c r="H1278" s="2440">
        <f t="shared" si="174"/>
        <v>0</v>
      </c>
      <c r="I1278" s="2441" t="e">
        <f t="shared" ref="I1278:I1296" si="175">(H1278/G1278)*100</f>
        <v>#DIV/0!</v>
      </c>
      <c r="J1278" s="1523"/>
      <c r="K1278" s="1523"/>
      <c r="L1278" s="1523"/>
      <c r="M1278" s="1523"/>
      <c r="N1278" s="1523"/>
      <c r="O1278" s="1523"/>
      <c r="P1278" s="1523"/>
    </row>
    <row r="1279" spans="1:20" ht="14.25" hidden="1" x14ac:dyDescent="0.2">
      <c r="A1279" s="1542"/>
      <c r="B1279" s="2399"/>
      <c r="C1279" s="2399"/>
      <c r="D1279" s="2406" t="s">
        <v>1135</v>
      </c>
      <c r="E1279" s="2407" t="s">
        <v>534</v>
      </c>
      <c r="F1279" s="2402"/>
      <c r="G1279" s="2402"/>
      <c r="H1279" s="2402"/>
      <c r="I1279" s="2403" t="e">
        <f t="shared" si="175"/>
        <v>#DIV/0!</v>
      </c>
      <c r="J1279" s="1523"/>
      <c r="K1279" s="1523"/>
      <c r="L1279" s="1523"/>
      <c r="M1279" s="1523"/>
      <c r="N1279" s="1523"/>
      <c r="O1279" s="1523"/>
      <c r="P1279" s="1523"/>
    </row>
    <row r="1280" spans="1:20" ht="14.25" hidden="1" x14ac:dyDescent="0.2">
      <c r="A1280" s="1542"/>
      <c r="B1280" s="2399"/>
      <c r="C1280" s="2399"/>
      <c r="D1280" s="2395" t="s">
        <v>1136</v>
      </c>
      <c r="E1280" s="2400" t="s">
        <v>51</v>
      </c>
      <c r="F1280" s="2402"/>
      <c r="G1280" s="2402"/>
      <c r="H1280" s="2402"/>
      <c r="I1280" s="2403" t="e">
        <f t="shared" si="175"/>
        <v>#DIV/0!</v>
      </c>
      <c r="J1280" s="1523"/>
      <c r="K1280" s="1523"/>
      <c r="L1280" s="1523"/>
      <c r="M1280" s="1523"/>
      <c r="N1280" s="1523"/>
      <c r="O1280" s="1523"/>
      <c r="P1280" s="1523"/>
    </row>
    <row r="1281" spans="1:20" ht="14.25" hidden="1" x14ac:dyDescent="0.2">
      <c r="A1281" s="1542"/>
      <c r="B1281" s="2399"/>
      <c r="C1281" s="2399"/>
      <c r="D1281" s="2395" t="s">
        <v>1141</v>
      </c>
      <c r="E1281" s="2400" t="s">
        <v>921</v>
      </c>
      <c r="F1281" s="2402"/>
      <c r="G1281" s="2402"/>
      <c r="H1281" s="2402"/>
      <c r="I1281" s="2403" t="e">
        <f t="shared" si="175"/>
        <v>#DIV/0!</v>
      </c>
      <c r="J1281" s="1523"/>
      <c r="K1281" s="1523"/>
      <c r="L1281" s="1523"/>
      <c r="M1281" s="1523"/>
      <c r="N1281" s="1523"/>
      <c r="O1281" s="1523"/>
      <c r="P1281" s="1523"/>
    </row>
    <row r="1282" spans="1:20" ht="15.75" thickTop="1" x14ac:dyDescent="0.25">
      <c r="A1282" s="2923">
        <v>1160</v>
      </c>
      <c r="B1282" s="2926">
        <v>3122</v>
      </c>
      <c r="C1282" s="2926">
        <v>5336</v>
      </c>
      <c r="D1282" s="2925"/>
      <c r="E1282" s="2396" t="s">
        <v>1085</v>
      </c>
      <c r="F1282" s="2402"/>
      <c r="G1282" s="2397">
        <f>G1283+G1284+G1285+G1286+G1287</f>
        <v>27391</v>
      </c>
      <c r="H1282" s="2397">
        <f>H1283+H1284+H1285+H1286+H1287</f>
        <v>27391</v>
      </c>
      <c r="I1282" s="2398">
        <f t="shared" si="175"/>
        <v>100</v>
      </c>
      <c r="J1282" s="1523"/>
      <c r="K1282" s="1523"/>
      <c r="L1282" s="1523"/>
      <c r="M1282" s="1523"/>
      <c r="N1282" s="1523"/>
      <c r="O1282" s="1523"/>
      <c r="P1282" s="1523"/>
    </row>
    <row r="1283" spans="1:20" ht="15" x14ac:dyDescent="0.2">
      <c r="A1283" s="2923"/>
      <c r="B1283" s="2926"/>
      <c r="C1283" s="2926"/>
      <c r="D1283" s="2925" t="s">
        <v>1132</v>
      </c>
      <c r="E1283" s="2414" t="s">
        <v>1084</v>
      </c>
      <c r="F1283" s="2431"/>
      <c r="G1283" s="2432">
        <v>1071</v>
      </c>
      <c r="H1283" s="2432">
        <v>1071</v>
      </c>
      <c r="I1283" s="1675">
        <f t="shared" ref="I1283:I1284" si="176">(H1283/G1283)*100</f>
        <v>100</v>
      </c>
      <c r="J1283" s="1523"/>
      <c r="K1283" s="1523"/>
      <c r="L1283" s="1523"/>
      <c r="M1283" s="1523"/>
      <c r="N1283" s="1523"/>
      <c r="O1283" s="1523"/>
      <c r="P1283" s="1523"/>
    </row>
    <row r="1284" spans="1:20" ht="28.5" hidden="1" x14ac:dyDescent="0.2">
      <c r="A1284" s="2923"/>
      <c r="B1284" s="2926"/>
      <c r="C1284" s="2926"/>
      <c r="D1284" s="2925" t="s">
        <v>1133</v>
      </c>
      <c r="E1284" s="2415" t="s">
        <v>1134</v>
      </c>
      <c r="F1284" s="2431"/>
      <c r="G1284" s="2433"/>
      <c r="H1284" s="2433"/>
      <c r="I1284" s="2417" t="e">
        <f t="shared" si="176"/>
        <v>#DIV/0!</v>
      </c>
      <c r="J1284" s="1523"/>
      <c r="K1284" s="1523"/>
      <c r="L1284" s="1523"/>
      <c r="M1284" s="1523"/>
      <c r="N1284" s="1523"/>
      <c r="O1284" s="1523"/>
      <c r="P1284" s="1523"/>
    </row>
    <row r="1285" spans="1:20" ht="14.25" x14ac:dyDescent="0.2">
      <c r="A1285" s="2923"/>
      <c r="B1285" s="2926"/>
      <c r="C1285" s="2926"/>
      <c r="D1285" s="2925" t="s">
        <v>1131</v>
      </c>
      <c r="E1285" s="2400" t="s">
        <v>1995</v>
      </c>
      <c r="F1285" s="2402"/>
      <c r="G1285" s="2402">
        <v>26320</v>
      </c>
      <c r="H1285" s="2402">
        <v>26320</v>
      </c>
      <c r="I1285" s="2403">
        <f t="shared" si="175"/>
        <v>100</v>
      </c>
      <c r="J1285" s="1523"/>
      <c r="K1285" s="1523"/>
      <c r="L1285" s="1523"/>
      <c r="M1285" s="1523"/>
      <c r="N1285" s="1523"/>
      <c r="O1285" s="1523"/>
      <c r="P1285" s="1523"/>
    </row>
    <row r="1286" spans="1:20" ht="14.25" hidden="1" x14ac:dyDescent="0.2">
      <c r="A1286" s="2923"/>
      <c r="B1286" s="2924"/>
      <c r="C1286" s="2924"/>
      <c r="D1286" s="2925" t="s">
        <v>1137</v>
      </c>
      <c r="E1286" s="2407" t="s">
        <v>1139</v>
      </c>
      <c r="F1286" s="2412"/>
      <c r="G1286" s="2412"/>
      <c r="H1286" s="2412"/>
      <c r="I1286" s="2403" t="e">
        <f t="shared" si="175"/>
        <v>#DIV/0!</v>
      </c>
      <c r="J1286" s="1523"/>
      <c r="K1286" s="1523"/>
      <c r="L1286" s="1523"/>
      <c r="M1286" s="1523"/>
      <c r="N1286" s="1523"/>
      <c r="O1286" s="1523"/>
      <c r="P1286" s="1523"/>
    </row>
    <row r="1287" spans="1:20" ht="14.25" hidden="1" x14ac:dyDescent="0.2">
      <c r="A1287" s="2923"/>
      <c r="B1287" s="2924"/>
      <c r="C1287" s="2924"/>
      <c r="D1287" s="2925" t="s">
        <v>1138</v>
      </c>
      <c r="E1287" s="2407" t="s">
        <v>1139</v>
      </c>
      <c r="F1287" s="2412"/>
      <c r="G1287" s="2412"/>
      <c r="H1287" s="2412"/>
      <c r="I1287" s="2403" t="e">
        <f t="shared" si="175"/>
        <v>#DIV/0!</v>
      </c>
      <c r="J1287" s="1523"/>
      <c r="K1287" s="1523"/>
      <c r="L1287" s="1523"/>
      <c r="M1287" s="1523"/>
      <c r="N1287" s="1523"/>
      <c r="O1287" s="1523"/>
      <c r="P1287" s="1523"/>
    </row>
    <row r="1288" spans="1:20" ht="15" x14ac:dyDescent="0.25">
      <c r="A1288" s="2923">
        <v>1160</v>
      </c>
      <c r="B1288" s="2924">
        <v>3141</v>
      </c>
      <c r="C1288" s="2924">
        <v>5336</v>
      </c>
      <c r="D1288" s="2925"/>
      <c r="E1288" s="2396" t="s">
        <v>1085</v>
      </c>
      <c r="F1288" s="2412"/>
      <c r="G1288" s="2409">
        <f>G1289</f>
        <v>870</v>
      </c>
      <c r="H1288" s="2409">
        <f>H1289</f>
        <v>870</v>
      </c>
      <c r="I1288" s="2410">
        <f t="shared" si="175"/>
        <v>100</v>
      </c>
      <c r="J1288" s="1523"/>
      <c r="K1288" s="1523"/>
      <c r="L1288" s="1523"/>
      <c r="M1288" s="1523"/>
      <c r="N1288" s="1523"/>
      <c r="O1288" s="1523"/>
      <c r="P1288" s="1523"/>
    </row>
    <row r="1289" spans="1:20" ht="14.25" x14ac:dyDescent="0.2">
      <c r="A1289" s="2923"/>
      <c r="B1289" s="2924"/>
      <c r="C1289" s="2924"/>
      <c r="D1289" s="2925" t="s">
        <v>1131</v>
      </c>
      <c r="E1289" s="2400" t="s">
        <v>1995</v>
      </c>
      <c r="F1289" s="2412"/>
      <c r="G1289" s="2412">
        <v>870</v>
      </c>
      <c r="H1289" s="2412">
        <v>870</v>
      </c>
      <c r="I1289" s="2413">
        <f t="shared" si="175"/>
        <v>100</v>
      </c>
      <c r="J1289" s="1523"/>
      <c r="K1289" s="1523"/>
      <c r="L1289" s="1523"/>
      <c r="M1289" s="1523"/>
      <c r="N1289" s="1523"/>
      <c r="O1289" s="1523"/>
      <c r="P1289" s="1523"/>
    </row>
    <row r="1290" spans="1:20" ht="15" x14ac:dyDescent="0.25">
      <c r="A1290" s="2923">
        <v>1160</v>
      </c>
      <c r="B1290" s="2924">
        <v>3147</v>
      </c>
      <c r="C1290" s="2924">
        <v>5336</v>
      </c>
      <c r="D1290" s="2925"/>
      <c r="E1290" s="2396" t="s">
        <v>1085</v>
      </c>
      <c r="F1290" s="2412"/>
      <c r="G1290" s="2409">
        <f>G1291</f>
        <v>4098</v>
      </c>
      <c r="H1290" s="2409">
        <f>H1291</f>
        <v>4098</v>
      </c>
      <c r="I1290" s="2410">
        <f t="shared" si="175"/>
        <v>100</v>
      </c>
      <c r="J1290" s="1523"/>
      <c r="K1290" s="1523"/>
      <c r="L1290" s="1523"/>
      <c r="M1290" s="1523"/>
      <c r="N1290" s="1523"/>
      <c r="O1290" s="1523"/>
      <c r="P1290" s="1523"/>
    </row>
    <row r="1291" spans="1:20" ht="14.25" x14ac:dyDescent="0.2">
      <c r="A1291" s="2923"/>
      <c r="B1291" s="2924"/>
      <c r="C1291" s="2924"/>
      <c r="D1291" s="2925" t="s">
        <v>1131</v>
      </c>
      <c r="E1291" s="2400" t="s">
        <v>1995</v>
      </c>
      <c r="F1291" s="2412"/>
      <c r="G1291" s="2412">
        <v>4098</v>
      </c>
      <c r="H1291" s="2412">
        <v>4098</v>
      </c>
      <c r="I1291" s="2413">
        <f t="shared" si="175"/>
        <v>100</v>
      </c>
      <c r="J1291" s="1523"/>
      <c r="K1291" s="1523"/>
      <c r="L1291" s="1523"/>
      <c r="M1291" s="1523"/>
      <c r="N1291" s="1523"/>
      <c r="O1291" s="1523"/>
      <c r="P1291" s="1523"/>
    </row>
    <row r="1292" spans="1:20" ht="15" x14ac:dyDescent="0.25">
      <c r="A1292" s="2923">
        <v>1160</v>
      </c>
      <c r="B1292" s="2924">
        <v>3150</v>
      </c>
      <c r="C1292" s="2924">
        <v>5336</v>
      </c>
      <c r="D1292" s="2925"/>
      <c r="E1292" s="2396" t="s">
        <v>1085</v>
      </c>
      <c r="F1292" s="2412"/>
      <c r="G1292" s="2409">
        <f>G1293</f>
        <v>13818</v>
      </c>
      <c r="H1292" s="2409">
        <f>H1293</f>
        <v>13818</v>
      </c>
      <c r="I1292" s="2410">
        <f t="shared" si="175"/>
        <v>100</v>
      </c>
      <c r="J1292" s="1523"/>
      <c r="K1292" s="1523"/>
      <c r="L1292" s="1523"/>
      <c r="M1292" s="1523"/>
      <c r="N1292" s="1523"/>
      <c r="O1292" s="1523"/>
      <c r="P1292" s="1523"/>
    </row>
    <row r="1293" spans="1:20" ht="15" thickBot="1" x14ac:dyDescent="0.25">
      <c r="A1293" s="1048"/>
      <c r="B1293" s="2901"/>
      <c r="C1293" s="2901"/>
      <c r="D1293" s="2905" t="s">
        <v>1131</v>
      </c>
      <c r="E1293" s="439" t="s">
        <v>1995</v>
      </c>
      <c r="F1293" s="677"/>
      <c r="G1293" s="677">
        <v>13818</v>
      </c>
      <c r="H1293" s="677">
        <v>13818</v>
      </c>
      <c r="I1293" s="673">
        <f t="shared" si="175"/>
        <v>100</v>
      </c>
    </row>
    <row r="1294" spans="1:20" ht="15" hidden="1" x14ac:dyDescent="0.25">
      <c r="A1294" s="420">
        <v>1160</v>
      </c>
      <c r="B1294" s="645">
        <v>3239</v>
      </c>
      <c r="C1294" s="645">
        <v>5336</v>
      </c>
      <c r="D1294" s="514"/>
      <c r="E1294" s="612" t="s">
        <v>1085</v>
      </c>
      <c r="F1294" s="677"/>
      <c r="G1294" s="687">
        <f>G1295</f>
        <v>0</v>
      </c>
      <c r="H1294" s="687">
        <f>H1295</f>
        <v>0</v>
      </c>
      <c r="I1294" s="681" t="e">
        <f t="shared" si="175"/>
        <v>#DIV/0!</v>
      </c>
    </row>
    <row r="1295" spans="1:20" ht="15" hidden="1" thickBot="1" x14ac:dyDescent="0.25">
      <c r="A1295" s="420"/>
      <c r="B1295" s="645"/>
      <c r="C1295" s="645"/>
      <c r="D1295" s="858" t="s">
        <v>1143</v>
      </c>
      <c r="E1295" s="993" t="s">
        <v>763</v>
      </c>
      <c r="F1295" s="677"/>
      <c r="G1295" s="677"/>
      <c r="H1295" s="677"/>
      <c r="I1295" s="673" t="e">
        <f t="shared" ref="I1295" si="177">(H1295/G1295)*100</f>
        <v>#DIV/0!</v>
      </c>
    </row>
    <row r="1296" spans="1:20" ht="16.5" thickTop="1" thickBot="1" x14ac:dyDescent="0.3">
      <c r="A1296" s="3180" t="s">
        <v>704</v>
      </c>
      <c r="B1296" s="3181"/>
      <c r="C1296" s="3181"/>
      <c r="D1296" s="3181"/>
      <c r="E1296" s="3181"/>
      <c r="F1296" s="669">
        <f>F1278</f>
        <v>0</v>
      </c>
      <c r="G1296" s="669">
        <f>G1294+G1292+G1290+G1288+G1282+G1278</f>
        <v>46177</v>
      </c>
      <c r="H1296" s="669">
        <f>H1294+H1292+H1290+H1288+H1282+H1278</f>
        <v>46177</v>
      </c>
      <c r="I1296" s="670">
        <f t="shared" si="175"/>
        <v>100</v>
      </c>
      <c r="R1296" s="374">
        <f>F1296</f>
        <v>0</v>
      </c>
      <c r="S1296" s="374">
        <f>G1296</f>
        <v>46177</v>
      </c>
      <c r="T1296" s="374">
        <f>H1296</f>
        <v>46177</v>
      </c>
    </row>
    <row r="1297" spans="1:20" ht="13.5" thickTop="1" x14ac:dyDescent="0.2"/>
    <row r="1299" spans="1:20" ht="13.5" thickBot="1" x14ac:dyDescent="0.25">
      <c r="A1299" s="421" t="s">
        <v>135</v>
      </c>
      <c r="I1299" s="1041" t="s">
        <v>122</v>
      </c>
    </row>
    <row r="1300" spans="1:20" s="106" customFormat="1" thickTop="1" thickBot="1" x14ac:dyDescent="0.25">
      <c r="A1300" s="582" t="s">
        <v>412</v>
      </c>
      <c r="B1300" s="650" t="s">
        <v>123</v>
      </c>
      <c r="C1300" s="583" t="s">
        <v>124</v>
      </c>
      <c r="D1300" s="585" t="s">
        <v>474</v>
      </c>
      <c r="E1300" s="585" t="s">
        <v>125</v>
      </c>
      <c r="F1300" s="585" t="s">
        <v>416</v>
      </c>
      <c r="G1300" s="585" t="s">
        <v>417</v>
      </c>
      <c r="H1300" s="585" t="s">
        <v>589</v>
      </c>
      <c r="I1300" s="663" t="s">
        <v>590</v>
      </c>
    </row>
    <row r="1301" spans="1:20" s="375" customFormat="1" ht="13.5" thickTop="1" thickBot="1" x14ac:dyDescent="0.25">
      <c r="A1301" s="521">
        <v>1</v>
      </c>
      <c r="B1301" s="522">
        <v>2</v>
      </c>
      <c r="C1301" s="522">
        <v>3</v>
      </c>
      <c r="D1301" s="522">
        <v>4</v>
      </c>
      <c r="E1301" s="522">
        <v>5</v>
      </c>
      <c r="F1301" s="508">
        <v>6</v>
      </c>
      <c r="G1301" s="508">
        <v>7</v>
      </c>
      <c r="H1301" s="509">
        <v>8</v>
      </c>
      <c r="I1301" s="587" t="s">
        <v>510</v>
      </c>
    </row>
    <row r="1302" spans="1:20" ht="15.75" hidden="1" thickTop="1" x14ac:dyDescent="0.25">
      <c r="A1302" s="1051">
        <v>1161</v>
      </c>
      <c r="B1302" s="688">
        <v>3122</v>
      </c>
      <c r="C1302" s="688">
        <v>5331</v>
      </c>
      <c r="D1302" s="691"/>
      <c r="E1302" s="718" t="s">
        <v>624</v>
      </c>
      <c r="F1302" s="686">
        <f>F1303+F1304</f>
        <v>0</v>
      </c>
      <c r="G1302" s="686">
        <f>G1303+G1304</f>
        <v>0</v>
      </c>
      <c r="H1302" s="686">
        <f>H1303+H1304</f>
        <v>0</v>
      </c>
      <c r="I1302" s="689" t="e">
        <f t="shared" ref="I1302:I1312" si="178">(H1302/G1302)*100</f>
        <v>#DIV/0!</v>
      </c>
    </row>
    <row r="1303" spans="1:20" ht="14.25" hidden="1" x14ac:dyDescent="0.2">
      <c r="A1303" s="420"/>
      <c r="B1303" s="613"/>
      <c r="C1303" s="613"/>
      <c r="D1303" s="630" t="s">
        <v>1135</v>
      </c>
      <c r="E1303" s="1065" t="s">
        <v>534</v>
      </c>
      <c r="F1303" s="672"/>
      <c r="G1303" s="672"/>
      <c r="H1303" s="672"/>
      <c r="I1303" s="668" t="e">
        <f t="shared" si="178"/>
        <v>#DIV/0!</v>
      </c>
    </row>
    <row r="1304" spans="1:20" ht="14.25" hidden="1" x14ac:dyDescent="0.2">
      <c r="A1304" s="420"/>
      <c r="B1304" s="613"/>
      <c r="C1304" s="613"/>
      <c r="D1304" s="514" t="s">
        <v>1136</v>
      </c>
      <c r="E1304" s="439" t="s">
        <v>51</v>
      </c>
      <c r="F1304" s="672"/>
      <c r="G1304" s="672"/>
      <c r="H1304" s="672"/>
      <c r="I1304" s="668" t="e">
        <f t="shared" si="178"/>
        <v>#DIV/0!</v>
      </c>
    </row>
    <row r="1305" spans="1:20" ht="15.75" thickTop="1" x14ac:dyDescent="0.25">
      <c r="A1305" s="1048">
        <v>1161</v>
      </c>
      <c r="B1305" s="2581">
        <v>3122</v>
      </c>
      <c r="C1305" s="2581">
        <v>5336</v>
      </c>
      <c r="D1305" s="2943"/>
      <c r="E1305" s="612" t="s">
        <v>1085</v>
      </c>
      <c r="F1305" s="672"/>
      <c r="G1305" s="690">
        <f>G1306+G1307+G1308+G1309+G1310+G1311</f>
        <v>11710</v>
      </c>
      <c r="H1305" s="690">
        <f>H1306+H1307+H1308+H1309+H1310+H1311</f>
        <v>11710</v>
      </c>
      <c r="I1305" s="692">
        <f t="shared" si="178"/>
        <v>100</v>
      </c>
    </row>
    <row r="1306" spans="1:20" ht="14.25" hidden="1" x14ac:dyDescent="0.2">
      <c r="A1306" s="1048"/>
      <c r="B1306" s="2581"/>
      <c r="C1306" s="2581"/>
      <c r="D1306" s="2904" t="s">
        <v>1150</v>
      </c>
      <c r="E1306" s="1484" t="s">
        <v>973</v>
      </c>
      <c r="F1306" s="672"/>
      <c r="G1306" s="672"/>
      <c r="H1306" s="672"/>
      <c r="I1306" s="668" t="e">
        <f t="shared" ref="I1306" si="179">(H1306/G1306)*100</f>
        <v>#DIV/0!</v>
      </c>
    </row>
    <row r="1307" spans="1:20" ht="15" x14ac:dyDescent="0.2">
      <c r="A1307" s="1048"/>
      <c r="B1307" s="2581"/>
      <c r="C1307" s="2581"/>
      <c r="D1307" s="2904" t="s">
        <v>1132</v>
      </c>
      <c r="E1307" s="1484" t="s">
        <v>1084</v>
      </c>
      <c r="F1307" s="1733"/>
      <c r="G1307" s="1734">
        <v>289</v>
      </c>
      <c r="H1307" s="1734">
        <v>289</v>
      </c>
      <c r="I1307" s="368">
        <f t="shared" ref="I1307:I1308" si="180">(H1307/G1307)*100</f>
        <v>100</v>
      </c>
    </row>
    <row r="1308" spans="1:20" ht="28.5" hidden="1" x14ac:dyDescent="0.2">
      <c r="A1308" s="1048"/>
      <c r="B1308" s="2581"/>
      <c r="C1308" s="2581"/>
      <c r="D1308" s="2904" t="s">
        <v>1133</v>
      </c>
      <c r="E1308" s="2359" t="s">
        <v>1134</v>
      </c>
      <c r="F1308" s="1733"/>
      <c r="G1308" s="1778"/>
      <c r="H1308" s="1778"/>
      <c r="I1308" s="1111" t="e">
        <f t="shared" si="180"/>
        <v>#DIV/0!</v>
      </c>
    </row>
    <row r="1309" spans="1:20" ht="15" thickBot="1" x14ac:dyDescent="0.25">
      <c r="A1309" s="1048"/>
      <c r="B1309" s="2581"/>
      <c r="C1309" s="2898"/>
      <c r="D1309" s="2905" t="s">
        <v>1131</v>
      </c>
      <c r="E1309" s="439" t="s">
        <v>1995</v>
      </c>
      <c r="F1309" s="672"/>
      <c r="G1309" s="672">
        <v>11421</v>
      </c>
      <c r="H1309" s="672">
        <v>11421</v>
      </c>
      <c r="I1309" s="668">
        <f t="shared" si="178"/>
        <v>100</v>
      </c>
    </row>
    <row r="1310" spans="1:20" ht="14.25" hidden="1" x14ac:dyDescent="0.2">
      <c r="A1310" s="420"/>
      <c r="B1310" s="613"/>
      <c r="C1310" s="1043"/>
      <c r="D1310" s="514" t="s">
        <v>1137</v>
      </c>
      <c r="E1310" s="1065" t="s">
        <v>1139</v>
      </c>
      <c r="F1310" s="672"/>
      <c r="G1310" s="672"/>
      <c r="H1310" s="672"/>
      <c r="I1310" s="668" t="e">
        <f t="shared" si="178"/>
        <v>#DIV/0!</v>
      </c>
    </row>
    <row r="1311" spans="1:20" ht="15" hidden="1" thickBot="1" x14ac:dyDescent="0.25">
      <c r="A1311" s="420"/>
      <c r="B1311" s="613"/>
      <c r="C1311" s="1043"/>
      <c r="D1311" s="514" t="s">
        <v>1138</v>
      </c>
      <c r="E1311" s="1065" t="s">
        <v>1139</v>
      </c>
      <c r="F1311" s="672"/>
      <c r="G1311" s="672"/>
      <c r="H1311" s="672"/>
      <c r="I1311" s="668" t="e">
        <f t="shared" si="178"/>
        <v>#DIV/0!</v>
      </c>
    </row>
    <row r="1312" spans="1:20" ht="16.5" thickTop="1" thickBot="1" x14ac:dyDescent="0.3">
      <c r="A1312" s="3180" t="s">
        <v>704</v>
      </c>
      <c r="B1312" s="3181"/>
      <c r="C1312" s="3181"/>
      <c r="D1312" s="3181"/>
      <c r="E1312" s="3181"/>
      <c r="F1312" s="669">
        <f>SUM(F1302)</f>
        <v>0</v>
      </c>
      <c r="G1312" s="669">
        <f>G1302+G1305</f>
        <v>11710</v>
      </c>
      <c r="H1312" s="669">
        <f>H1302+H1305</f>
        <v>11710</v>
      </c>
      <c r="I1312" s="670">
        <f t="shared" si="178"/>
        <v>100</v>
      </c>
      <c r="R1312" s="374">
        <f>F1312</f>
        <v>0</v>
      </c>
      <c r="S1312" s="374">
        <f>G1312</f>
        <v>11710</v>
      </c>
      <c r="T1312" s="374">
        <f>H1312</f>
        <v>11710</v>
      </c>
    </row>
    <row r="1313" spans="1:9" ht="13.5" thickTop="1" x14ac:dyDescent="0.2"/>
    <row r="1315" spans="1:9" ht="13.5" thickBot="1" x14ac:dyDescent="0.25">
      <c r="A1315" s="421" t="s">
        <v>136</v>
      </c>
      <c r="I1315" s="1041" t="s">
        <v>122</v>
      </c>
    </row>
    <row r="1316" spans="1:9" s="106" customFormat="1" thickTop="1" thickBot="1" x14ac:dyDescent="0.25">
      <c r="A1316" s="582" t="s">
        <v>412</v>
      </c>
      <c r="B1316" s="650" t="s">
        <v>123</v>
      </c>
      <c r="C1316" s="583" t="s">
        <v>124</v>
      </c>
      <c r="D1316" s="585" t="s">
        <v>474</v>
      </c>
      <c r="E1316" s="585" t="s">
        <v>125</v>
      </c>
      <c r="F1316" s="585" t="s">
        <v>416</v>
      </c>
      <c r="G1316" s="585" t="s">
        <v>417</v>
      </c>
      <c r="H1316" s="585" t="s">
        <v>589</v>
      </c>
      <c r="I1316" s="663" t="s">
        <v>590</v>
      </c>
    </row>
    <row r="1317" spans="1:9" s="375" customFormat="1" ht="13.5" thickTop="1" thickBot="1" x14ac:dyDescent="0.25">
      <c r="A1317" s="521">
        <v>1</v>
      </c>
      <c r="B1317" s="522">
        <v>2</v>
      </c>
      <c r="C1317" s="522">
        <v>3</v>
      </c>
      <c r="D1317" s="522">
        <v>4</v>
      </c>
      <c r="E1317" s="522">
        <v>5</v>
      </c>
      <c r="F1317" s="508">
        <v>6</v>
      </c>
      <c r="G1317" s="508">
        <v>7</v>
      </c>
      <c r="H1317" s="509">
        <v>8</v>
      </c>
      <c r="I1317" s="587" t="s">
        <v>510</v>
      </c>
    </row>
    <row r="1318" spans="1:9" ht="15.75" thickTop="1" x14ac:dyDescent="0.25">
      <c r="A1318" s="1048">
        <v>1162</v>
      </c>
      <c r="B1318" s="2581">
        <v>3122</v>
      </c>
      <c r="C1318" s="2581">
        <v>5336</v>
      </c>
      <c r="D1318" s="2904"/>
      <c r="E1318" s="612" t="s">
        <v>1085</v>
      </c>
      <c r="F1318" s="672"/>
      <c r="G1318" s="690">
        <f>G1319</f>
        <v>12765</v>
      </c>
      <c r="H1318" s="690">
        <f>H1319</f>
        <v>12765</v>
      </c>
      <c r="I1318" s="692">
        <f t="shared" ref="I1318:I1320" si="181">(H1318/G1318)*100</f>
        <v>100</v>
      </c>
    </row>
    <row r="1319" spans="1:9" ht="14.25" x14ac:dyDescent="0.2">
      <c r="A1319" s="1048"/>
      <c r="B1319" s="2581"/>
      <c r="C1319" s="2898"/>
      <c r="D1319" s="2905" t="s">
        <v>1131</v>
      </c>
      <c r="E1319" s="439" t="s">
        <v>1995</v>
      </c>
      <c r="F1319" s="672"/>
      <c r="G1319" s="672">
        <v>12765</v>
      </c>
      <c r="H1319" s="672">
        <v>12765</v>
      </c>
      <c r="I1319" s="668">
        <f t="shared" si="181"/>
        <v>100</v>
      </c>
    </row>
    <row r="1320" spans="1:9" ht="18" customHeight="1" x14ac:dyDescent="0.25">
      <c r="A1320" s="1048">
        <v>1162</v>
      </c>
      <c r="B1320" s="2581">
        <v>3123</v>
      </c>
      <c r="C1320" s="2898">
        <v>5336</v>
      </c>
      <c r="D1320" s="2905"/>
      <c r="E1320" s="612" t="s">
        <v>1085</v>
      </c>
      <c r="F1320" s="672"/>
      <c r="G1320" s="690">
        <f>G1321</f>
        <v>2568</v>
      </c>
      <c r="H1320" s="690">
        <f>H1321</f>
        <v>2568</v>
      </c>
      <c r="I1320" s="692">
        <f t="shared" si="181"/>
        <v>100</v>
      </c>
    </row>
    <row r="1321" spans="1:9" ht="14.25" x14ac:dyDescent="0.2">
      <c r="A1321" s="1048"/>
      <c r="B1321" s="2581"/>
      <c r="C1321" s="2898"/>
      <c r="D1321" s="2905" t="s">
        <v>1131</v>
      </c>
      <c r="E1321" s="439" t="s">
        <v>1995</v>
      </c>
      <c r="F1321" s="672"/>
      <c r="G1321" s="672">
        <v>2568</v>
      </c>
      <c r="H1321" s="672">
        <v>2568</v>
      </c>
      <c r="I1321" s="668">
        <f t="shared" ref="I1321:I1330" si="182">(H1321/G1321)*100</f>
        <v>100</v>
      </c>
    </row>
    <row r="1322" spans="1:9" ht="15" hidden="1" x14ac:dyDescent="0.25">
      <c r="A1322" s="1048">
        <v>1162</v>
      </c>
      <c r="B1322" s="2581">
        <v>3127</v>
      </c>
      <c r="C1322" s="2581">
        <v>5331</v>
      </c>
      <c r="D1322" s="2922"/>
      <c r="E1322" s="656" t="s">
        <v>624</v>
      </c>
      <c r="F1322" s="690">
        <f>F1323+F1324</f>
        <v>0</v>
      </c>
      <c r="G1322" s="690">
        <f t="shared" ref="G1322:H1322" si="183">G1323+G1324</f>
        <v>0</v>
      </c>
      <c r="H1322" s="690">
        <f t="shared" si="183"/>
        <v>0</v>
      </c>
      <c r="I1322" s="692" t="e">
        <f t="shared" si="182"/>
        <v>#DIV/0!</v>
      </c>
    </row>
    <row r="1323" spans="1:9" ht="14.25" hidden="1" x14ac:dyDescent="0.2">
      <c r="A1323" s="1048"/>
      <c r="B1323" s="2581"/>
      <c r="C1323" s="2581"/>
      <c r="D1323" s="2921" t="s">
        <v>1135</v>
      </c>
      <c r="E1323" s="1065" t="s">
        <v>534</v>
      </c>
      <c r="F1323" s="672"/>
      <c r="G1323" s="672"/>
      <c r="H1323" s="672"/>
      <c r="I1323" s="668" t="e">
        <f t="shared" si="182"/>
        <v>#DIV/0!</v>
      </c>
    </row>
    <row r="1324" spans="1:9" ht="14.25" hidden="1" x14ac:dyDescent="0.2">
      <c r="A1324" s="1048"/>
      <c r="B1324" s="2581"/>
      <c r="C1324" s="2581"/>
      <c r="D1324" s="2905" t="s">
        <v>1136</v>
      </c>
      <c r="E1324" s="439" t="s">
        <v>51</v>
      </c>
      <c r="F1324" s="672"/>
      <c r="G1324" s="672"/>
      <c r="H1324" s="672"/>
      <c r="I1324" s="668" t="e">
        <f t="shared" si="182"/>
        <v>#DIV/0!</v>
      </c>
    </row>
    <row r="1325" spans="1:9" ht="15" x14ac:dyDescent="0.25">
      <c r="A1325" s="1048">
        <v>1162</v>
      </c>
      <c r="B1325" s="2581">
        <v>3127</v>
      </c>
      <c r="C1325" s="2898">
        <v>5336</v>
      </c>
      <c r="D1325" s="2905"/>
      <c r="E1325" s="612" t="s">
        <v>1085</v>
      </c>
      <c r="F1325" s="672"/>
      <c r="G1325" s="690">
        <f>G1327+G1328+G1329+G1330+G1326</f>
        <v>403</v>
      </c>
      <c r="H1325" s="690">
        <f>H1327+H1328+H1329+H1330+H1326</f>
        <v>403</v>
      </c>
      <c r="I1325" s="692">
        <f t="shared" si="182"/>
        <v>100</v>
      </c>
    </row>
    <row r="1326" spans="1:9" ht="14.25" x14ac:dyDescent="0.2">
      <c r="A1326" s="1048"/>
      <c r="B1326" s="2581"/>
      <c r="C1326" s="2898"/>
      <c r="D1326" s="2904" t="s">
        <v>1142</v>
      </c>
      <c r="E1326" s="1732" t="s">
        <v>1033</v>
      </c>
      <c r="F1326" s="352"/>
      <c r="G1326" s="352">
        <v>25</v>
      </c>
      <c r="H1326" s="352">
        <v>25</v>
      </c>
      <c r="I1326" s="668">
        <f t="shared" si="182"/>
        <v>100</v>
      </c>
    </row>
    <row r="1327" spans="1:9" ht="15" thickBot="1" x14ac:dyDescent="0.25">
      <c r="A1327" s="1048"/>
      <c r="B1327" s="2581"/>
      <c r="C1327" s="2581"/>
      <c r="D1327" s="2904" t="s">
        <v>1132</v>
      </c>
      <c r="E1327" s="1484" t="s">
        <v>1084</v>
      </c>
      <c r="F1327" s="672"/>
      <c r="G1327" s="672">
        <v>378</v>
      </c>
      <c r="H1327" s="672">
        <v>378</v>
      </c>
      <c r="I1327" s="668">
        <f t="shared" si="182"/>
        <v>100</v>
      </c>
    </row>
    <row r="1328" spans="1:9" ht="28.5" hidden="1" x14ac:dyDescent="0.2">
      <c r="A1328" s="420"/>
      <c r="B1328" s="613"/>
      <c r="C1328" s="613"/>
      <c r="D1328" s="858" t="s">
        <v>1133</v>
      </c>
      <c r="E1328" s="2359" t="s">
        <v>1134</v>
      </c>
      <c r="F1328" s="672"/>
      <c r="G1328" s="1000"/>
      <c r="H1328" s="1000"/>
      <c r="I1328" s="996" t="e">
        <f t="shared" si="182"/>
        <v>#DIV/0!</v>
      </c>
    </row>
    <row r="1329" spans="1:20" ht="14.25" hidden="1" x14ac:dyDescent="0.2">
      <c r="A1329" s="420"/>
      <c r="B1329" s="613"/>
      <c r="C1329" s="1043"/>
      <c r="D1329" s="514" t="s">
        <v>1137</v>
      </c>
      <c r="E1329" s="1065" t="s">
        <v>1139</v>
      </c>
      <c r="F1329" s="672"/>
      <c r="G1329" s="672"/>
      <c r="H1329" s="672"/>
      <c r="I1329" s="668" t="e">
        <f t="shared" si="182"/>
        <v>#DIV/0!</v>
      </c>
    </row>
    <row r="1330" spans="1:20" ht="15" hidden="1" thickBot="1" x14ac:dyDescent="0.25">
      <c r="A1330" s="420"/>
      <c r="B1330" s="613"/>
      <c r="C1330" s="1043"/>
      <c r="D1330" s="514" t="s">
        <v>1138</v>
      </c>
      <c r="E1330" s="1065" t="s">
        <v>1139</v>
      </c>
      <c r="F1330" s="672"/>
      <c r="G1330" s="672"/>
      <c r="H1330" s="672"/>
      <c r="I1330" s="668" t="e">
        <f t="shared" si="182"/>
        <v>#DIV/0!</v>
      </c>
    </row>
    <row r="1331" spans="1:20" ht="16.5" thickTop="1" thickBot="1" x14ac:dyDescent="0.3">
      <c r="A1331" s="3180" t="s">
        <v>704</v>
      </c>
      <c r="B1331" s="3181"/>
      <c r="C1331" s="3181"/>
      <c r="D1331" s="3181"/>
      <c r="E1331" s="3181"/>
      <c r="F1331" s="669">
        <f>F1322</f>
        <v>0</v>
      </c>
      <c r="G1331" s="669">
        <f>G1325+G1322+G1320+G1318</f>
        <v>15736</v>
      </c>
      <c r="H1331" s="669">
        <f>H1325+H1322+H1320+H1318</f>
        <v>15736</v>
      </c>
      <c r="I1331" s="670">
        <f>(H1331/G1331)*100</f>
        <v>100</v>
      </c>
      <c r="R1331" s="374">
        <f>F1331</f>
        <v>0</v>
      </c>
      <c r="S1331" s="374">
        <f>G1331</f>
        <v>15736</v>
      </c>
      <c r="T1331" s="374">
        <f>H1331</f>
        <v>15736</v>
      </c>
    </row>
    <row r="1332" spans="1:20" ht="13.5" thickTop="1" x14ac:dyDescent="0.2"/>
    <row r="1334" spans="1:20" ht="13.5" thickBot="1" x14ac:dyDescent="0.25">
      <c r="A1334" s="421" t="s">
        <v>137</v>
      </c>
      <c r="I1334" s="1041" t="s">
        <v>122</v>
      </c>
    </row>
    <row r="1335" spans="1:20" s="106" customFormat="1" thickTop="1" thickBot="1" x14ac:dyDescent="0.25">
      <c r="A1335" s="582" t="s">
        <v>412</v>
      </c>
      <c r="B1335" s="650" t="s">
        <v>123</v>
      </c>
      <c r="C1335" s="583" t="s">
        <v>124</v>
      </c>
      <c r="D1335" s="585" t="s">
        <v>474</v>
      </c>
      <c r="E1335" s="585" t="s">
        <v>125</v>
      </c>
      <c r="F1335" s="585" t="s">
        <v>416</v>
      </c>
      <c r="G1335" s="585" t="s">
        <v>417</v>
      </c>
      <c r="H1335" s="585" t="s">
        <v>589</v>
      </c>
      <c r="I1335" s="663" t="s">
        <v>590</v>
      </c>
    </row>
    <row r="1336" spans="1:20" s="375" customFormat="1" ht="13.5" thickTop="1" thickBot="1" x14ac:dyDescent="0.25">
      <c r="A1336" s="521">
        <v>1</v>
      </c>
      <c r="B1336" s="522">
        <v>2</v>
      </c>
      <c r="C1336" s="522">
        <v>3</v>
      </c>
      <c r="D1336" s="522">
        <v>4</v>
      </c>
      <c r="E1336" s="522">
        <v>5</v>
      </c>
      <c r="F1336" s="508">
        <v>6</v>
      </c>
      <c r="G1336" s="508">
        <v>7</v>
      </c>
      <c r="H1336" s="509">
        <v>8</v>
      </c>
      <c r="I1336" s="587" t="s">
        <v>510</v>
      </c>
    </row>
    <row r="1337" spans="1:20" ht="15.75" hidden="1" thickTop="1" x14ac:dyDescent="0.25">
      <c r="A1337" s="1051">
        <v>1163</v>
      </c>
      <c r="B1337" s="688">
        <v>3122</v>
      </c>
      <c r="C1337" s="688">
        <v>5331</v>
      </c>
      <c r="D1337" s="691"/>
      <c r="E1337" s="718" t="s">
        <v>624</v>
      </c>
      <c r="F1337" s="686">
        <f>F1338+F1339</f>
        <v>0</v>
      </c>
      <c r="G1337" s="686">
        <f>G1338+G1339</f>
        <v>0</v>
      </c>
      <c r="H1337" s="686">
        <f>H1338+H1339</f>
        <v>0</v>
      </c>
      <c r="I1337" s="689" t="e">
        <f t="shared" ref="I1337:I1349" si="184">(H1337/G1337)*100</f>
        <v>#DIV/0!</v>
      </c>
    </row>
    <row r="1338" spans="1:20" ht="14.25" hidden="1" x14ac:dyDescent="0.2">
      <c r="A1338" s="420"/>
      <c r="B1338" s="613"/>
      <c r="C1338" s="613"/>
      <c r="D1338" s="630" t="s">
        <v>1135</v>
      </c>
      <c r="E1338" s="1065" t="s">
        <v>534</v>
      </c>
      <c r="F1338" s="672"/>
      <c r="G1338" s="672"/>
      <c r="H1338" s="672"/>
      <c r="I1338" s="668" t="e">
        <f t="shared" si="184"/>
        <v>#DIV/0!</v>
      </c>
    </row>
    <row r="1339" spans="1:20" ht="14.25" hidden="1" x14ac:dyDescent="0.2">
      <c r="A1339" s="420"/>
      <c r="B1339" s="613"/>
      <c r="C1339" s="1043"/>
      <c r="D1339" s="514" t="s">
        <v>1136</v>
      </c>
      <c r="E1339" s="439" t="s">
        <v>51</v>
      </c>
      <c r="F1339" s="672"/>
      <c r="G1339" s="672"/>
      <c r="H1339" s="672"/>
      <c r="I1339" s="668" t="e">
        <f t="shared" si="184"/>
        <v>#DIV/0!</v>
      </c>
    </row>
    <row r="1340" spans="1:20" ht="14.25" customHeight="1" thickTop="1" x14ac:dyDescent="0.25">
      <c r="A1340" s="1048">
        <v>1163</v>
      </c>
      <c r="B1340" s="2581">
        <v>3122</v>
      </c>
      <c r="C1340" s="2898">
        <v>5336</v>
      </c>
      <c r="D1340" s="2904"/>
      <c r="E1340" s="612" t="s">
        <v>1085</v>
      </c>
      <c r="F1340" s="672"/>
      <c r="G1340" s="690">
        <f>G1341+G1342+G1343+G1344+G1345</f>
        <v>13489</v>
      </c>
      <c r="H1340" s="690">
        <f>H1341+H1342+H1343+H1344+H1345</f>
        <v>13489</v>
      </c>
      <c r="I1340" s="692">
        <f t="shared" si="184"/>
        <v>100</v>
      </c>
    </row>
    <row r="1341" spans="1:20" ht="14.25" customHeight="1" x14ac:dyDescent="0.2">
      <c r="A1341" s="1048"/>
      <c r="B1341" s="2581"/>
      <c r="C1341" s="2898"/>
      <c r="D1341" s="2904" t="s">
        <v>1132</v>
      </c>
      <c r="E1341" s="1484" t="s">
        <v>1084</v>
      </c>
      <c r="F1341" s="1733"/>
      <c r="G1341" s="1734">
        <v>388</v>
      </c>
      <c r="H1341" s="1734">
        <v>388</v>
      </c>
      <c r="I1341" s="368">
        <f t="shared" ref="I1341:I1342" si="185">(H1341/G1341)*100</f>
        <v>100</v>
      </c>
    </row>
    <row r="1342" spans="1:20" ht="28.5" hidden="1" x14ac:dyDescent="0.2">
      <c r="A1342" s="1048"/>
      <c r="B1342" s="2581"/>
      <c r="C1342" s="2898"/>
      <c r="D1342" s="2904" t="s">
        <v>1133</v>
      </c>
      <c r="E1342" s="2359" t="s">
        <v>1134</v>
      </c>
      <c r="F1342" s="1733"/>
      <c r="G1342" s="1778"/>
      <c r="H1342" s="1778"/>
      <c r="I1342" s="1111" t="e">
        <f t="shared" si="185"/>
        <v>#DIV/0!</v>
      </c>
    </row>
    <row r="1343" spans="1:20" ht="14.25" x14ac:dyDescent="0.2">
      <c r="A1343" s="1048"/>
      <c r="B1343" s="2581"/>
      <c r="C1343" s="2898"/>
      <c r="D1343" s="2905" t="s">
        <v>1131</v>
      </c>
      <c r="E1343" s="439" t="s">
        <v>1995</v>
      </c>
      <c r="F1343" s="672"/>
      <c r="G1343" s="672">
        <v>13101</v>
      </c>
      <c r="H1343" s="672">
        <v>13101</v>
      </c>
      <c r="I1343" s="668">
        <f t="shared" si="184"/>
        <v>100</v>
      </c>
    </row>
    <row r="1344" spans="1:20" ht="14.25" hidden="1" x14ac:dyDescent="0.2">
      <c r="A1344" s="1048"/>
      <c r="B1344" s="2901"/>
      <c r="C1344" s="1481"/>
      <c r="D1344" s="2905" t="s">
        <v>1137</v>
      </c>
      <c r="E1344" s="1065" t="s">
        <v>1139</v>
      </c>
      <c r="F1344" s="677"/>
      <c r="G1344" s="677"/>
      <c r="H1344" s="677"/>
      <c r="I1344" s="668" t="e">
        <f t="shared" si="184"/>
        <v>#DIV/0!</v>
      </c>
    </row>
    <row r="1345" spans="1:20" ht="14.25" hidden="1" x14ac:dyDescent="0.2">
      <c r="A1345" s="1048"/>
      <c r="B1345" s="2901"/>
      <c r="C1345" s="1481"/>
      <c r="D1345" s="2905" t="s">
        <v>1138</v>
      </c>
      <c r="E1345" s="1065" t="s">
        <v>1139</v>
      </c>
      <c r="F1345" s="677"/>
      <c r="G1345" s="677"/>
      <c r="H1345" s="677"/>
      <c r="I1345" s="668" t="e">
        <f t="shared" si="184"/>
        <v>#DIV/0!</v>
      </c>
    </row>
    <row r="1346" spans="1:20" ht="15" x14ac:dyDescent="0.25">
      <c r="A1346" s="1048">
        <v>1163</v>
      </c>
      <c r="B1346" s="2901">
        <v>3141</v>
      </c>
      <c r="C1346" s="2901">
        <v>5336</v>
      </c>
      <c r="D1346" s="2905"/>
      <c r="E1346" s="612" t="s">
        <v>1085</v>
      </c>
      <c r="F1346" s="677"/>
      <c r="G1346" s="687">
        <f>G1347</f>
        <v>865</v>
      </c>
      <c r="H1346" s="687">
        <f>H1347</f>
        <v>865</v>
      </c>
      <c r="I1346" s="681">
        <f t="shared" si="184"/>
        <v>100</v>
      </c>
    </row>
    <row r="1347" spans="1:20" ht="14.25" x14ac:dyDescent="0.2">
      <c r="A1347" s="1048"/>
      <c r="B1347" s="2901"/>
      <c r="C1347" s="1481"/>
      <c r="D1347" s="2905" t="s">
        <v>1131</v>
      </c>
      <c r="E1347" s="439" t="s">
        <v>1995</v>
      </c>
      <c r="F1347" s="677"/>
      <c r="G1347" s="677">
        <v>865</v>
      </c>
      <c r="H1347" s="677">
        <v>865</v>
      </c>
      <c r="I1347" s="673">
        <f t="shared" si="184"/>
        <v>100</v>
      </c>
    </row>
    <row r="1348" spans="1:20" ht="15" x14ac:dyDescent="0.25">
      <c r="A1348" s="1048">
        <v>1163</v>
      </c>
      <c r="B1348" s="2901">
        <v>3147</v>
      </c>
      <c r="C1348" s="2901">
        <v>5336</v>
      </c>
      <c r="D1348" s="2905"/>
      <c r="E1348" s="612" t="s">
        <v>1085</v>
      </c>
      <c r="F1348" s="677"/>
      <c r="G1348" s="687">
        <f>G1349</f>
        <v>1778</v>
      </c>
      <c r="H1348" s="687">
        <f>H1349</f>
        <v>1778</v>
      </c>
      <c r="I1348" s="681">
        <f t="shared" si="184"/>
        <v>100</v>
      </c>
    </row>
    <row r="1349" spans="1:20" ht="15" thickBot="1" x14ac:dyDescent="0.25">
      <c r="A1349" s="1048"/>
      <c r="B1349" s="2901"/>
      <c r="C1349" s="1481"/>
      <c r="D1349" s="2905" t="s">
        <v>1131</v>
      </c>
      <c r="E1349" s="439" t="s">
        <v>1995</v>
      </c>
      <c r="F1349" s="677"/>
      <c r="G1349" s="677">
        <v>1778</v>
      </c>
      <c r="H1349" s="677">
        <v>1778</v>
      </c>
      <c r="I1349" s="673">
        <f t="shared" si="184"/>
        <v>100</v>
      </c>
    </row>
    <row r="1350" spans="1:20" ht="16.5" thickTop="1" thickBot="1" x14ac:dyDescent="0.3">
      <c r="A1350" s="3180" t="s">
        <v>704</v>
      </c>
      <c r="B1350" s="3181"/>
      <c r="C1350" s="3181"/>
      <c r="D1350" s="3181"/>
      <c r="E1350" s="3181"/>
      <c r="F1350" s="669">
        <f>F1337</f>
        <v>0</v>
      </c>
      <c r="G1350" s="669">
        <f>G1348+G1346+G1340+G1337</f>
        <v>16132</v>
      </c>
      <c r="H1350" s="669">
        <f>H1348+H1346+H1340+H1337</f>
        <v>16132</v>
      </c>
      <c r="I1350" s="670">
        <f>(H1350/G1350)*100</f>
        <v>100</v>
      </c>
      <c r="R1350" s="374">
        <f>F1350</f>
        <v>0</v>
      </c>
      <c r="S1350" s="374">
        <f>G1350</f>
        <v>16132</v>
      </c>
      <c r="T1350" s="374">
        <f>H1350</f>
        <v>16132</v>
      </c>
    </row>
    <row r="1351" spans="1:20" ht="13.5" thickTop="1" x14ac:dyDescent="0.2"/>
    <row r="1353" spans="1:20" ht="13.5" thickBot="1" x14ac:dyDescent="0.25">
      <c r="A1353" s="421" t="s">
        <v>766</v>
      </c>
      <c r="I1353" s="1041" t="s">
        <v>122</v>
      </c>
    </row>
    <row r="1354" spans="1:20" s="106" customFormat="1" thickTop="1" thickBot="1" x14ac:dyDescent="0.25">
      <c r="A1354" s="582" t="s">
        <v>412</v>
      </c>
      <c r="B1354" s="650" t="s">
        <v>123</v>
      </c>
      <c r="C1354" s="583" t="s">
        <v>124</v>
      </c>
      <c r="D1354" s="585" t="s">
        <v>474</v>
      </c>
      <c r="E1354" s="585" t="s">
        <v>125</v>
      </c>
      <c r="F1354" s="585" t="s">
        <v>416</v>
      </c>
      <c r="G1354" s="585" t="s">
        <v>417</v>
      </c>
      <c r="H1354" s="585" t="s">
        <v>589</v>
      </c>
      <c r="I1354" s="663" t="s">
        <v>590</v>
      </c>
    </row>
    <row r="1355" spans="1:20" s="375" customFormat="1" ht="13.5" thickTop="1" thickBot="1" x14ac:dyDescent="0.25">
      <c r="A1355" s="521">
        <v>1</v>
      </c>
      <c r="B1355" s="522">
        <v>2</v>
      </c>
      <c r="C1355" s="522">
        <v>3</v>
      </c>
      <c r="D1355" s="522">
        <v>4</v>
      </c>
      <c r="E1355" s="522">
        <v>5</v>
      </c>
      <c r="F1355" s="508">
        <v>6</v>
      </c>
      <c r="G1355" s="508">
        <v>7</v>
      </c>
      <c r="H1355" s="509">
        <v>8</v>
      </c>
      <c r="I1355" s="587" t="s">
        <v>510</v>
      </c>
    </row>
    <row r="1356" spans="1:20" ht="15.75" hidden="1" thickTop="1" x14ac:dyDescent="0.25">
      <c r="A1356" s="1051">
        <v>1171</v>
      </c>
      <c r="B1356" s="688">
        <v>3122</v>
      </c>
      <c r="C1356" s="688">
        <v>5331</v>
      </c>
      <c r="D1356" s="691"/>
      <c r="E1356" s="718" t="s">
        <v>624</v>
      </c>
      <c r="F1356" s="690"/>
      <c r="G1356" s="690">
        <f>G1357</f>
        <v>0</v>
      </c>
      <c r="H1356" s="690">
        <f>H1357</f>
        <v>0</v>
      </c>
      <c r="I1356" s="692" t="e">
        <f>(H1356/G1356)*100</f>
        <v>#DIV/0!</v>
      </c>
    </row>
    <row r="1357" spans="1:20" ht="14.25" hidden="1" x14ac:dyDescent="0.2">
      <c r="A1357" s="420"/>
      <c r="B1357" s="613"/>
      <c r="C1357" s="1043"/>
      <c r="D1357" s="514" t="s">
        <v>1160</v>
      </c>
      <c r="E1357" s="706" t="s">
        <v>1056</v>
      </c>
      <c r="F1357" s="352"/>
      <c r="G1357" s="352"/>
      <c r="H1357" s="352"/>
      <c r="I1357" s="693">
        <v>100</v>
      </c>
    </row>
    <row r="1358" spans="1:20" ht="15.75" thickTop="1" x14ac:dyDescent="0.25">
      <c r="A1358" s="1048">
        <v>1171</v>
      </c>
      <c r="B1358" s="2581">
        <v>3122</v>
      </c>
      <c r="C1358" s="2898">
        <v>5336</v>
      </c>
      <c r="D1358" s="2905"/>
      <c r="E1358" s="612" t="s">
        <v>1085</v>
      </c>
      <c r="F1358" s="352"/>
      <c r="G1358" s="690">
        <f>G1359</f>
        <v>2763</v>
      </c>
      <c r="H1358" s="690">
        <f>H1359</f>
        <v>2763</v>
      </c>
      <c r="I1358" s="681">
        <f>(H1358/G1358)*100</f>
        <v>100</v>
      </c>
      <c r="J1358" s="352" t="e">
        <f>J1359+#REF!+#REF!</f>
        <v>#REF!</v>
      </c>
      <c r="K1358" s="352" t="e">
        <f>K1359+#REF!+#REF!</f>
        <v>#REF!</v>
      </c>
      <c r="L1358" s="352" t="e">
        <f>L1359+#REF!+#REF!</f>
        <v>#REF!</v>
      </c>
      <c r="M1358" s="352" t="e">
        <f>M1359+#REF!+#REF!</f>
        <v>#REF!</v>
      </c>
      <c r="N1358" s="352" t="e">
        <f>N1359+#REF!+#REF!</f>
        <v>#REF!</v>
      </c>
      <c r="O1358" s="667" t="e">
        <f>O1359+#REF!+#REF!</f>
        <v>#REF!</v>
      </c>
      <c r="P1358" s="1487"/>
    </row>
    <row r="1359" spans="1:20" ht="14.25" x14ac:dyDescent="0.2">
      <c r="A1359" s="1048"/>
      <c r="B1359" s="2581"/>
      <c r="C1359" s="2898"/>
      <c r="D1359" s="2905" t="s">
        <v>1131</v>
      </c>
      <c r="E1359" s="439" t="s">
        <v>1995</v>
      </c>
      <c r="F1359" s="352"/>
      <c r="G1359" s="352">
        <v>2763</v>
      </c>
      <c r="H1359" s="352">
        <v>2763</v>
      </c>
      <c r="I1359" s="693">
        <v>100</v>
      </c>
    </row>
    <row r="1360" spans="1:20" ht="15" x14ac:dyDescent="0.25">
      <c r="A1360" s="1048">
        <v>1171</v>
      </c>
      <c r="B1360" s="2901">
        <v>3123</v>
      </c>
      <c r="C1360" s="1481">
        <v>5336</v>
      </c>
      <c r="D1360" s="2904"/>
      <c r="E1360" s="612" t="s">
        <v>1085</v>
      </c>
      <c r="F1360" s="680"/>
      <c r="G1360" s="687">
        <f>G1361</f>
        <v>5230</v>
      </c>
      <c r="H1360" s="687">
        <f>H1361</f>
        <v>5230</v>
      </c>
      <c r="I1360" s="681">
        <v>100</v>
      </c>
    </row>
    <row r="1361" spans="1:20" ht="14.25" x14ac:dyDescent="0.2">
      <c r="A1361" s="1048"/>
      <c r="B1361" s="2901"/>
      <c r="C1361" s="1481"/>
      <c r="D1361" s="2905" t="s">
        <v>1131</v>
      </c>
      <c r="E1361" s="439" t="s">
        <v>1995</v>
      </c>
      <c r="F1361" s="680"/>
      <c r="G1361" s="680">
        <v>5230</v>
      </c>
      <c r="H1361" s="680">
        <v>5230</v>
      </c>
      <c r="I1361" s="368">
        <v>100</v>
      </c>
    </row>
    <row r="1362" spans="1:20" ht="15" hidden="1" x14ac:dyDescent="0.25">
      <c r="A1362" s="1048">
        <v>1171</v>
      </c>
      <c r="B1362" s="2901">
        <v>3127</v>
      </c>
      <c r="C1362" s="2581">
        <v>5331</v>
      </c>
      <c r="D1362" s="2922"/>
      <c r="E1362" s="656" t="s">
        <v>624</v>
      </c>
      <c r="F1362" s="687">
        <f>F1363+F1364</f>
        <v>0</v>
      </c>
      <c r="G1362" s="687">
        <f t="shared" ref="G1362:H1362" si="186">G1363+G1364</f>
        <v>0</v>
      </c>
      <c r="H1362" s="687">
        <f t="shared" si="186"/>
        <v>0</v>
      </c>
      <c r="I1362" s="681">
        <v>100</v>
      </c>
    </row>
    <row r="1363" spans="1:20" ht="14.25" hidden="1" x14ac:dyDescent="0.2">
      <c r="A1363" s="1048"/>
      <c r="B1363" s="2901"/>
      <c r="C1363" s="1481"/>
      <c r="D1363" s="2921" t="s">
        <v>1135</v>
      </c>
      <c r="E1363" s="1065" t="s">
        <v>534</v>
      </c>
      <c r="F1363" s="680"/>
      <c r="G1363" s="680"/>
      <c r="H1363" s="680"/>
      <c r="I1363" s="368">
        <v>100</v>
      </c>
    </row>
    <row r="1364" spans="1:20" ht="14.25" hidden="1" x14ac:dyDescent="0.2">
      <c r="A1364" s="1048"/>
      <c r="B1364" s="2901"/>
      <c r="C1364" s="1481"/>
      <c r="D1364" s="2905" t="s">
        <v>1136</v>
      </c>
      <c r="E1364" s="439" t="s">
        <v>51</v>
      </c>
      <c r="F1364" s="680"/>
      <c r="G1364" s="680"/>
      <c r="H1364" s="680"/>
      <c r="I1364" s="368">
        <v>100</v>
      </c>
    </row>
    <row r="1365" spans="1:20" ht="15" x14ac:dyDescent="0.25">
      <c r="A1365" s="1048">
        <v>1171</v>
      </c>
      <c r="B1365" s="2901">
        <v>3127</v>
      </c>
      <c r="C1365" s="1481">
        <v>5336</v>
      </c>
      <c r="D1365" s="2904"/>
      <c r="E1365" s="612" t="s">
        <v>1085</v>
      </c>
      <c r="F1365" s="680"/>
      <c r="G1365" s="687">
        <f>G1366+G1367</f>
        <v>423</v>
      </c>
      <c r="H1365" s="687">
        <f>H1366+H1367</f>
        <v>423</v>
      </c>
      <c r="I1365" s="681">
        <v>100</v>
      </c>
    </row>
    <row r="1366" spans="1:20" ht="14.25" x14ac:dyDescent="0.2">
      <c r="A1366" s="1048"/>
      <c r="B1366" s="2901"/>
      <c r="C1366" s="1481"/>
      <c r="D1366" s="2904" t="s">
        <v>1142</v>
      </c>
      <c r="E1366" s="1732" t="s">
        <v>1033</v>
      </c>
      <c r="F1366" s="680"/>
      <c r="G1366" s="680">
        <v>185</v>
      </c>
      <c r="H1366" s="680">
        <v>185</v>
      </c>
      <c r="I1366" s="368">
        <v>100</v>
      </c>
    </row>
    <row r="1367" spans="1:20" ht="14.25" x14ac:dyDescent="0.2">
      <c r="A1367" s="1048"/>
      <c r="B1367" s="2901"/>
      <c r="C1367" s="1481"/>
      <c r="D1367" s="2904" t="s">
        <v>1132</v>
      </c>
      <c r="E1367" s="1484" t="s">
        <v>1084</v>
      </c>
      <c r="F1367" s="680"/>
      <c r="G1367" s="680">
        <v>238</v>
      </c>
      <c r="H1367" s="680">
        <v>238</v>
      </c>
      <c r="I1367" s="368">
        <v>100</v>
      </c>
    </row>
    <row r="1368" spans="1:20" ht="15" x14ac:dyDescent="0.25">
      <c r="A1368" s="2933">
        <v>1171</v>
      </c>
      <c r="B1368" s="2934">
        <v>3127</v>
      </c>
      <c r="C1368" s="2934">
        <v>5331</v>
      </c>
      <c r="D1368" s="2935"/>
      <c r="E1368" s="896" t="s">
        <v>624</v>
      </c>
      <c r="F1368" s="680"/>
      <c r="G1368" s="687">
        <f>G1369</f>
        <v>84</v>
      </c>
      <c r="H1368" s="687">
        <f>H1369</f>
        <v>84</v>
      </c>
      <c r="I1368" s="998">
        <v>100</v>
      </c>
    </row>
    <row r="1369" spans="1:20" ht="28.5" x14ac:dyDescent="0.2">
      <c r="A1369" s="2933"/>
      <c r="B1369" s="2934"/>
      <c r="C1369" s="2940"/>
      <c r="D1369" s="2948" t="s">
        <v>1430</v>
      </c>
      <c r="E1369" s="2792" t="s">
        <v>1882</v>
      </c>
      <c r="F1369" s="680"/>
      <c r="G1369" s="1106">
        <v>84</v>
      </c>
      <c r="H1369" s="1106">
        <v>84</v>
      </c>
      <c r="I1369" s="1111">
        <v>100</v>
      </c>
    </row>
    <row r="1370" spans="1:20" ht="15" x14ac:dyDescent="0.25">
      <c r="A1370" s="1048">
        <v>1171</v>
      </c>
      <c r="B1370" s="2901">
        <v>3141</v>
      </c>
      <c r="C1370" s="1481">
        <v>5336</v>
      </c>
      <c r="D1370" s="2903"/>
      <c r="E1370" s="612" t="s">
        <v>1085</v>
      </c>
      <c r="F1370" s="687"/>
      <c r="G1370" s="687">
        <f>G1371</f>
        <v>906</v>
      </c>
      <c r="H1370" s="687">
        <f>H1371</f>
        <v>906</v>
      </c>
      <c r="I1370" s="681">
        <v>100</v>
      </c>
    </row>
    <row r="1371" spans="1:20" ht="14.25" x14ac:dyDescent="0.2">
      <c r="A1371" s="1048"/>
      <c r="B1371" s="2901"/>
      <c r="C1371" s="1481"/>
      <c r="D1371" s="2905" t="s">
        <v>1131</v>
      </c>
      <c r="E1371" s="439" t="s">
        <v>1995</v>
      </c>
      <c r="F1371" s="680"/>
      <c r="G1371" s="680">
        <v>906</v>
      </c>
      <c r="H1371" s="680">
        <v>906</v>
      </c>
      <c r="I1371" s="368">
        <v>100</v>
      </c>
    </row>
    <row r="1372" spans="1:20" ht="15" x14ac:dyDescent="0.25">
      <c r="A1372" s="1048">
        <v>1171</v>
      </c>
      <c r="B1372" s="2901">
        <v>3147</v>
      </c>
      <c r="C1372" s="2901">
        <v>5336</v>
      </c>
      <c r="D1372" s="2905"/>
      <c r="E1372" s="612" t="s">
        <v>1085</v>
      </c>
      <c r="F1372" s="680"/>
      <c r="G1372" s="687">
        <f>G1373</f>
        <v>1601</v>
      </c>
      <c r="H1372" s="687">
        <f>H1373</f>
        <v>1601</v>
      </c>
      <c r="I1372" s="681">
        <v>100</v>
      </c>
    </row>
    <row r="1373" spans="1:20" ht="15.75" thickBot="1" x14ac:dyDescent="0.3">
      <c r="A1373" s="1048"/>
      <c r="B1373" s="2901"/>
      <c r="C1373" s="2901"/>
      <c r="D1373" s="2905" t="s">
        <v>1131</v>
      </c>
      <c r="E1373" s="439" t="s">
        <v>1995</v>
      </c>
      <c r="F1373" s="687"/>
      <c r="G1373" s="680">
        <v>1601</v>
      </c>
      <c r="H1373" s="680">
        <v>1601</v>
      </c>
      <c r="I1373" s="368">
        <v>100</v>
      </c>
    </row>
    <row r="1374" spans="1:20" ht="16.5" thickTop="1" thickBot="1" x14ac:dyDescent="0.3">
      <c r="A1374" s="3183" t="s">
        <v>704</v>
      </c>
      <c r="B1374" s="3184"/>
      <c r="C1374" s="3184"/>
      <c r="D1374" s="3184"/>
      <c r="E1374" s="3185"/>
      <c r="F1374" s="720">
        <f>F1362</f>
        <v>0</v>
      </c>
      <c r="G1374" s="720">
        <f>G1372+G1370+G1365+G1362+G1360+G1358+G1356+G1368</f>
        <v>11007</v>
      </c>
      <c r="H1374" s="720">
        <f>H1372+H1370+H1365+H1362+H1360+H1358+H1356+H1368</f>
        <v>11007</v>
      </c>
      <c r="I1374" s="721">
        <f>(H1374/G1374)*100</f>
        <v>100</v>
      </c>
      <c r="R1374" s="374">
        <f>F1374</f>
        <v>0</v>
      </c>
      <c r="S1374" s="374">
        <f>G1374</f>
        <v>11007</v>
      </c>
      <c r="T1374" s="374">
        <f>H1374</f>
        <v>11007</v>
      </c>
    </row>
    <row r="1375" spans="1:20" ht="15.75" thickTop="1" x14ac:dyDescent="0.25">
      <c r="A1375" s="361"/>
      <c r="B1375" s="361"/>
      <c r="C1375" s="361"/>
      <c r="D1375" s="361"/>
      <c r="E1375" s="361"/>
      <c r="F1375" s="745"/>
      <c r="G1375" s="745"/>
      <c r="H1375" s="745"/>
      <c r="I1375" s="1055"/>
      <c r="R1375" s="374"/>
      <c r="S1375" s="374"/>
      <c r="T1375" s="374"/>
    </row>
    <row r="1376" spans="1:20" ht="15" x14ac:dyDescent="0.25">
      <c r="A1376" s="361"/>
      <c r="B1376" s="361"/>
      <c r="C1376" s="361"/>
      <c r="D1376" s="361"/>
      <c r="E1376" s="361"/>
      <c r="F1376" s="745"/>
      <c r="G1376" s="745"/>
      <c r="H1376" s="745"/>
      <c r="I1376" s="1055"/>
      <c r="R1376" s="374"/>
      <c r="S1376" s="374"/>
      <c r="T1376" s="374"/>
    </row>
    <row r="1377" spans="1:9" ht="13.5" thickBot="1" x14ac:dyDescent="0.25">
      <c r="A1377" s="421" t="s">
        <v>253</v>
      </c>
      <c r="I1377" s="1041" t="s">
        <v>122</v>
      </c>
    </row>
    <row r="1378" spans="1:9" s="106" customFormat="1" thickTop="1" thickBot="1" x14ac:dyDescent="0.25">
      <c r="A1378" s="582" t="s">
        <v>412</v>
      </c>
      <c r="B1378" s="650" t="s">
        <v>123</v>
      </c>
      <c r="C1378" s="583" t="s">
        <v>124</v>
      </c>
      <c r="D1378" s="585" t="s">
        <v>474</v>
      </c>
      <c r="E1378" s="585" t="s">
        <v>125</v>
      </c>
      <c r="F1378" s="585" t="s">
        <v>416</v>
      </c>
      <c r="G1378" s="585" t="s">
        <v>417</v>
      </c>
      <c r="H1378" s="585" t="s">
        <v>589</v>
      </c>
      <c r="I1378" s="663" t="s">
        <v>590</v>
      </c>
    </row>
    <row r="1379" spans="1:9" s="375" customFormat="1" ht="13.5" thickTop="1" thickBot="1" x14ac:dyDescent="0.25">
      <c r="A1379" s="521">
        <v>1</v>
      </c>
      <c r="B1379" s="522">
        <v>2</v>
      </c>
      <c r="C1379" s="522">
        <v>3</v>
      </c>
      <c r="D1379" s="522">
        <v>4</v>
      </c>
      <c r="E1379" s="522">
        <v>5</v>
      </c>
      <c r="F1379" s="508">
        <v>6</v>
      </c>
      <c r="G1379" s="508">
        <v>7</v>
      </c>
      <c r="H1379" s="509">
        <v>8</v>
      </c>
      <c r="I1379" s="587" t="s">
        <v>510</v>
      </c>
    </row>
    <row r="1380" spans="1:9" ht="15.75" thickTop="1" x14ac:dyDescent="0.25">
      <c r="A1380" s="1048">
        <v>1173</v>
      </c>
      <c r="B1380" s="2581">
        <v>3122</v>
      </c>
      <c r="C1380" s="2581">
        <v>5336</v>
      </c>
      <c r="D1380" s="2943"/>
      <c r="E1380" s="612" t="s">
        <v>1085</v>
      </c>
      <c r="F1380" s="672"/>
      <c r="G1380" s="687">
        <f>G1381</f>
        <v>2226</v>
      </c>
      <c r="H1380" s="687">
        <f>H1381</f>
        <v>2226</v>
      </c>
      <c r="I1380" s="692">
        <f t="shared" ref="I1380:I1402" si="187">(H1380/G1380)*100</f>
        <v>100</v>
      </c>
    </row>
    <row r="1381" spans="1:9" ht="14.25" x14ac:dyDescent="0.2">
      <c r="A1381" s="1048"/>
      <c r="B1381" s="2581"/>
      <c r="C1381" s="2898"/>
      <c r="D1381" s="2905" t="s">
        <v>1131</v>
      </c>
      <c r="E1381" s="439" t="s">
        <v>1995</v>
      </c>
      <c r="F1381" s="672"/>
      <c r="G1381" s="677">
        <v>2226</v>
      </c>
      <c r="H1381" s="672">
        <v>2226</v>
      </c>
      <c r="I1381" s="668">
        <f t="shared" si="187"/>
        <v>100</v>
      </c>
    </row>
    <row r="1382" spans="1:9" ht="15" x14ac:dyDescent="0.25">
      <c r="A1382" s="1048">
        <v>1173</v>
      </c>
      <c r="B1382" s="2901">
        <v>3123</v>
      </c>
      <c r="C1382" s="2901">
        <v>5336</v>
      </c>
      <c r="D1382" s="2904"/>
      <c r="E1382" s="612" t="s">
        <v>1085</v>
      </c>
      <c r="F1382" s="677"/>
      <c r="G1382" s="687">
        <f>G1383</f>
        <v>23300</v>
      </c>
      <c r="H1382" s="687">
        <f>H1383</f>
        <v>23300</v>
      </c>
      <c r="I1382" s="681">
        <f t="shared" si="187"/>
        <v>100</v>
      </c>
    </row>
    <row r="1383" spans="1:9" ht="14.25" x14ac:dyDescent="0.2">
      <c r="A1383" s="1048"/>
      <c r="B1383" s="2901"/>
      <c r="C1383" s="2901"/>
      <c r="D1383" s="2905" t="s">
        <v>1131</v>
      </c>
      <c r="E1383" s="439" t="s">
        <v>1995</v>
      </c>
      <c r="F1383" s="677"/>
      <c r="G1383" s="677">
        <v>23300</v>
      </c>
      <c r="H1383" s="677">
        <v>23300</v>
      </c>
      <c r="I1383" s="673">
        <f t="shared" si="187"/>
        <v>100</v>
      </c>
    </row>
    <row r="1384" spans="1:9" ht="15" hidden="1" x14ac:dyDescent="0.25">
      <c r="A1384" s="1048">
        <v>1173</v>
      </c>
      <c r="B1384" s="2901">
        <v>3127</v>
      </c>
      <c r="C1384" s="2901">
        <v>5331</v>
      </c>
      <c r="D1384" s="2903"/>
      <c r="E1384" s="612" t="s">
        <v>624</v>
      </c>
      <c r="F1384" s="687">
        <f>F1385+F1386+F1387</f>
        <v>0</v>
      </c>
      <c r="G1384" s="687">
        <f>G1385+G1386+G1387+G1388</f>
        <v>0</v>
      </c>
      <c r="H1384" s="687">
        <f>H1385+H1386+H1387+H1388</f>
        <v>0</v>
      </c>
      <c r="I1384" s="681" t="e">
        <f t="shared" si="187"/>
        <v>#DIV/0!</v>
      </c>
    </row>
    <row r="1385" spans="1:9" ht="15" hidden="1" x14ac:dyDescent="0.25">
      <c r="A1385" s="1048"/>
      <c r="B1385" s="2901"/>
      <c r="C1385" s="2901"/>
      <c r="D1385" s="2921" t="s">
        <v>1135</v>
      </c>
      <c r="E1385" s="1065" t="s">
        <v>534</v>
      </c>
      <c r="F1385" s="680"/>
      <c r="G1385" s="680"/>
      <c r="H1385" s="680"/>
      <c r="I1385" s="681" t="e">
        <f t="shared" si="187"/>
        <v>#DIV/0!</v>
      </c>
    </row>
    <row r="1386" spans="1:9" ht="15" hidden="1" x14ac:dyDescent="0.25">
      <c r="A1386" s="1048"/>
      <c r="B1386" s="2901"/>
      <c r="C1386" s="2901"/>
      <c r="D1386" s="2905" t="s">
        <v>1136</v>
      </c>
      <c r="E1386" s="439" t="s">
        <v>51</v>
      </c>
      <c r="F1386" s="680"/>
      <c r="G1386" s="680"/>
      <c r="H1386" s="680"/>
      <c r="I1386" s="681" t="e">
        <f t="shared" si="187"/>
        <v>#DIV/0!</v>
      </c>
    </row>
    <row r="1387" spans="1:9" ht="15" hidden="1" x14ac:dyDescent="0.25">
      <c r="A1387" s="1048"/>
      <c r="B1387" s="2901"/>
      <c r="C1387" s="2901"/>
      <c r="D1387" s="2905" t="s">
        <v>1141</v>
      </c>
      <c r="E1387" s="439" t="s">
        <v>921</v>
      </c>
      <c r="F1387" s="680"/>
      <c r="G1387" s="680"/>
      <c r="H1387" s="680"/>
      <c r="I1387" s="681" t="e">
        <f t="shared" si="187"/>
        <v>#DIV/0!</v>
      </c>
    </row>
    <row r="1388" spans="1:9" ht="15" hidden="1" x14ac:dyDescent="0.25">
      <c r="A1388" s="1048"/>
      <c r="B1388" s="2901"/>
      <c r="C1388" s="2901"/>
      <c r="D1388" s="2905" t="s">
        <v>1160</v>
      </c>
      <c r="E1388" s="706" t="s">
        <v>1056</v>
      </c>
      <c r="F1388" s="687"/>
      <c r="G1388" s="680"/>
      <c r="H1388" s="680"/>
      <c r="I1388" s="368" t="e">
        <f t="shared" si="187"/>
        <v>#DIV/0!</v>
      </c>
    </row>
    <row r="1389" spans="1:9" ht="15" x14ac:dyDescent="0.25">
      <c r="A1389" s="1048">
        <v>1173</v>
      </c>
      <c r="B1389" s="2901">
        <v>3127</v>
      </c>
      <c r="C1389" s="2901">
        <v>5336</v>
      </c>
      <c r="D1389" s="2904"/>
      <c r="E1389" s="612" t="s">
        <v>1085</v>
      </c>
      <c r="F1389" s="687"/>
      <c r="G1389" s="687">
        <f>G1390+G1391+G1392</f>
        <v>2163</v>
      </c>
      <c r="H1389" s="687">
        <f>H1390+H1391+H1392</f>
        <v>2163</v>
      </c>
      <c r="I1389" s="681">
        <f t="shared" si="187"/>
        <v>100</v>
      </c>
    </row>
    <row r="1390" spans="1:9" ht="15" x14ac:dyDescent="0.25">
      <c r="A1390" s="1048"/>
      <c r="B1390" s="2901"/>
      <c r="C1390" s="2901"/>
      <c r="D1390" s="2904" t="s">
        <v>1142</v>
      </c>
      <c r="E1390" s="1732" t="s">
        <v>1033</v>
      </c>
      <c r="F1390" s="687"/>
      <c r="G1390" s="680">
        <v>877</v>
      </c>
      <c r="H1390" s="680">
        <v>877</v>
      </c>
      <c r="I1390" s="368">
        <f t="shared" si="187"/>
        <v>100</v>
      </c>
    </row>
    <row r="1391" spans="1:9" ht="15" x14ac:dyDescent="0.25">
      <c r="A1391" s="1048"/>
      <c r="B1391" s="2901"/>
      <c r="C1391" s="2901"/>
      <c r="D1391" s="2904" t="s">
        <v>1151</v>
      </c>
      <c r="E1391" s="1486" t="s">
        <v>1863</v>
      </c>
      <c r="F1391" s="687"/>
      <c r="G1391" s="680">
        <v>448</v>
      </c>
      <c r="H1391" s="680">
        <v>448</v>
      </c>
      <c r="I1391" s="368">
        <f t="shared" si="187"/>
        <v>100</v>
      </c>
    </row>
    <row r="1392" spans="1:9" ht="15" x14ac:dyDescent="0.25">
      <c r="A1392" s="1048"/>
      <c r="B1392" s="2901"/>
      <c r="C1392" s="2901"/>
      <c r="D1392" s="2904" t="s">
        <v>1132</v>
      </c>
      <c r="E1392" s="1484" t="s">
        <v>1084</v>
      </c>
      <c r="F1392" s="687"/>
      <c r="G1392" s="1106">
        <v>838</v>
      </c>
      <c r="H1392" s="1106">
        <v>838</v>
      </c>
      <c r="I1392" s="1111">
        <f t="shared" si="187"/>
        <v>100</v>
      </c>
    </row>
    <row r="1393" spans="1:20" ht="15" x14ac:dyDescent="0.25">
      <c r="A1393" s="2933">
        <v>1173</v>
      </c>
      <c r="B1393" s="2934">
        <v>3127</v>
      </c>
      <c r="C1393" s="2934">
        <v>5331</v>
      </c>
      <c r="D1393" s="2935"/>
      <c r="E1393" s="896" t="s">
        <v>624</v>
      </c>
      <c r="F1393" s="687"/>
      <c r="G1393" s="997">
        <f>G1394</f>
        <v>207</v>
      </c>
      <c r="H1393" s="997">
        <f>H1394</f>
        <v>207</v>
      </c>
      <c r="I1393" s="998">
        <f t="shared" si="187"/>
        <v>100</v>
      </c>
    </row>
    <row r="1394" spans="1:20" ht="29.25" x14ac:dyDescent="0.25">
      <c r="A1394" s="2933"/>
      <c r="B1394" s="2934"/>
      <c r="C1394" s="2940"/>
      <c r="D1394" s="2948" t="s">
        <v>1430</v>
      </c>
      <c r="E1394" s="2792" t="s">
        <v>1882</v>
      </c>
      <c r="F1394" s="687"/>
      <c r="G1394" s="1106">
        <v>207</v>
      </c>
      <c r="H1394" s="1106">
        <v>207</v>
      </c>
      <c r="I1394" s="1111">
        <f t="shared" si="187"/>
        <v>100</v>
      </c>
    </row>
    <row r="1395" spans="1:20" ht="15" x14ac:dyDescent="0.25">
      <c r="A1395" s="1048">
        <v>1173</v>
      </c>
      <c r="B1395" s="2901">
        <v>3141</v>
      </c>
      <c r="C1395" s="2901">
        <v>5336</v>
      </c>
      <c r="D1395" s="2904"/>
      <c r="E1395" s="612" t="s">
        <v>1085</v>
      </c>
      <c r="F1395" s="687"/>
      <c r="G1395" s="687">
        <f>G1396</f>
        <v>2212</v>
      </c>
      <c r="H1395" s="687">
        <f>H1396</f>
        <v>2212</v>
      </c>
      <c r="I1395" s="681">
        <f t="shared" si="187"/>
        <v>100</v>
      </c>
    </row>
    <row r="1396" spans="1:20" ht="14.25" x14ac:dyDescent="0.2">
      <c r="A1396" s="1048"/>
      <c r="B1396" s="2901"/>
      <c r="C1396" s="2901"/>
      <c r="D1396" s="2905" t="s">
        <v>1131</v>
      </c>
      <c r="E1396" s="439" t="s">
        <v>1995</v>
      </c>
      <c r="F1396" s="677"/>
      <c r="G1396" s="677">
        <v>2212</v>
      </c>
      <c r="H1396" s="677">
        <v>2212</v>
      </c>
      <c r="I1396" s="673">
        <f t="shared" si="187"/>
        <v>100</v>
      </c>
    </row>
    <row r="1397" spans="1:20" ht="15" x14ac:dyDescent="0.25">
      <c r="A1397" s="1048">
        <v>1173</v>
      </c>
      <c r="B1397" s="2581">
        <v>3147</v>
      </c>
      <c r="C1397" s="1481">
        <v>5336</v>
      </c>
      <c r="D1397" s="2905"/>
      <c r="E1397" s="612" t="s">
        <v>1085</v>
      </c>
      <c r="F1397" s="352"/>
      <c r="G1397" s="687">
        <f>G1398</f>
        <v>4965</v>
      </c>
      <c r="H1397" s="687">
        <f>H1398</f>
        <v>4965</v>
      </c>
      <c r="I1397" s="692">
        <f t="shared" si="187"/>
        <v>100</v>
      </c>
    </row>
    <row r="1398" spans="1:20" ht="14.25" x14ac:dyDescent="0.2">
      <c r="A1398" s="1048"/>
      <c r="B1398" s="2581"/>
      <c r="C1398" s="1481"/>
      <c r="D1398" s="2905" t="s">
        <v>1131</v>
      </c>
      <c r="E1398" s="439" t="s">
        <v>1995</v>
      </c>
      <c r="F1398" s="352"/>
      <c r="G1398" s="677">
        <v>4965</v>
      </c>
      <c r="H1398" s="677">
        <v>4965</v>
      </c>
      <c r="I1398" s="668">
        <f t="shared" si="187"/>
        <v>100</v>
      </c>
    </row>
    <row r="1399" spans="1:20" ht="15" x14ac:dyDescent="0.25">
      <c r="A1399" s="1048">
        <v>1173</v>
      </c>
      <c r="B1399" s="2581">
        <v>3293</v>
      </c>
      <c r="C1399" s="1481">
        <v>5336</v>
      </c>
      <c r="D1399" s="2905"/>
      <c r="E1399" s="612" t="s">
        <v>1085</v>
      </c>
      <c r="F1399" s="352"/>
      <c r="G1399" s="687">
        <f>G1400</f>
        <v>4</v>
      </c>
      <c r="H1399" s="687">
        <f>H1400</f>
        <v>4</v>
      </c>
      <c r="I1399" s="692">
        <f t="shared" si="187"/>
        <v>100</v>
      </c>
    </row>
    <row r="1400" spans="1:20" ht="14.25" x14ac:dyDescent="0.2">
      <c r="A1400" s="1048"/>
      <c r="B1400" s="2581"/>
      <c r="C1400" s="1481"/>
      <c r="D1400" s="2905" t="s">
        <v>1143</v>
      </c>
      <c r="E1400" s="439" t="s">
        <v>972</v>
      </c>
      <c r="F1400" s="352"/>
      <c r="G1400" s="677">
        <v>4</v>
      </c>
      <c r="H1400" s="677">
        <v>4</v>
      </c>
      <c r="I1400" s="668">
        <f t="shared" si="187"/>
        <v>100</v>
      </c>
    </row>
    <row r="1401" spans="1:20" ht="15" x14ac:dyDescent="0.25">
      <c r="A1401" s="1048">
        <v>1173</v>
      </c>
      <c r="B1401" s="2581">
        <v>5399</v>
      </c>
      <c r="C1401" s="1481">
        <v>5336</v>
      </c>
      <c r="D1401" s="2905"/>
      <c r="E1401" s="612" t="s">
        <v>1085</v>
      </c>
      <c r="F1401" s="352"/>
      <c r="G1401" s="687">
        <f>G1402</f>
        <v>50</v>
      </c>
      <c r="H1401" s="687">
        <f>H1402</f>
        <v>50</v>
      </c>
      <c r="I1401" s="692">
        <f t="shared" si="187"/>
        <v>100</v>
      </c>
    </row>
    <row r="1402" spans="1:20" ht="15" thickBot="1" x14ac:dyDescent="0.25">
      <c r="A1402" s="1048"/>
      <c r="B1402" s="2581"/>
      <c r="C1402" s="1481"/>
      <c r="D1402" s="2905" t="s">
        <v>1169</v>
      </c>
      <c r="E1402" s="439" t="s">
        <v>1864</v>
      </c>
      <c r="F1402" s="352"/>
      <c r="G1402" s="677">
        <v>50</v>
      </c>
      <c r="H1402" s="677">
        <v>50</v>
      </c>
      <c r="I1402" s="668">
        <f t="shared" si="187"/>
        <v>100</v>
      </c>
    </row>
    <row r="1403" spans="1:20" ht="18" customHeight="1" thickTop="1" thickBot="1" x14ac:dyDescent="0.3">
      <c r="A1403" s="3180" t="s">
        <v>704</v>
      </c>
      <c r="B1403" s="3181"/>
      <c r="C1403" s="3181"/>
      <c r="D1403" s="3181"/>
      <c r="E1403" s="3181"/>
      <c r="F1403" s="669">
        <f>F1384</f>
        <v>0</v>
      </c>
      <c r="G1403" s="669">
        <f>G1397+G1395+G1389+G1384+G1382+G1380+G1399+G1401+G1393</f>
        <v>35127</v>
      </c>
      <c r="H1403" s="669">
        <f>H1397+H1395+H1389+H1384+H1382+H1380+H1399+H1401+H1393</f>
        <v>35127</v>
      </c>
      <c r="I1403" s="670">
        <f>(H1403/G1403)*100</f>
        <v>100</v>
      </c>
      <c r="R1403" s="374">
        <f>F1403</f>
        <v>0</v>
      </c>
      <c r="S1403" s="374">
        <f>G1403</f>
        <v>35127</v>
      </c>
      <c r="T1403" s="374">
        <f>H1403</f>
        <v>35127</v>
      </c>
    </row>
    <row r="1404" spans="1:20" s="106" customFormat="1" ht="15.75" thickTop="1" x14ac:dyDescent="0.25">
      <c r="A1404" s="361"/>
      <c r="B1404" s="361"/>
      <c r="C1404" s="361"/>
      <c r="D1404" s="361"/>
      <c r="E1404" s="361"/>
      <c r="F1404" s="178"/>
      <c r="G1404" s="178"/>
      <c r="H1404" s="178"/>
      <c r="I1404" s="207"/>
    </row>
    <row r="1405" spans="1:20" s="106" customFormat="1" ht="15" x14ac:dyDescent="0.25">
      <c r="A1405" s="361"/>
      <c r="B1405" s="361"/>
      <c r="C1405" s="361"/>
      <c r="D1405" s="361"/>
      <c r="E1405" s="361"/>
      <c r="F1405" s="178"/>
      <c r="G1405" s="178"/>
      <c r="H1405" s="178"/>
      <c r="I1405" s="207"/>
    </row>
    <row r="1406" spans="1:20" ht="13.5" thickBot="1" x14ac:dyDescent="0.25">
      <c r="A1406" s="421" t="s">
        <v>1096</v>
      </c>
      <c r="I1406" s="1041" t="s">
        <v>122</v>
      </c>
    </row>
    <row r="1407" spans="1:20" ht="14.25" thickTop="1" thickBot="1" x14ac:dyDescent="0.25">
      <c r="A1407" s="582" t="s">
        <v>412</v>
      </c>
      <c r="B1407" s="650" t="s">
        <v>123</v>
      </c>
      <c r="C1407" s="583" t="s">
        <v>124</v>
      </c>
      <c r="D1407" s="585" t="s">
        <v>474</v>
      </c>
      <c r="E1407" s="585" t="s">
        <v>125</v>
      </c>
      <c r="F1407" s="585" t="s">
        <v>416</v>
      </c>
      <c r="G1407" s="585" t="s">
        <v>417</v>
      </c>
      <c r="H1407" s="585" t="s">
        <v>589</v>
      </c>
      <c r="I1407" s="663" t="s">
        <v>590</v>
      </c>
    </row>
    <row r="1408" spans="1:20" ht="14.25" thickTop="1" thickBot="1" x14ac:dyDescent="0.25">
      <c r="A1408" s="521">
        <v>1</v>
      </c>
      <c r="B1408" s="522">
        <v>2</v>
      </c>
      <c r="C1408" s="522">
        <v>3</v>
      </c>
      <c r="D1408" s="522">
        <v>4</v>
      </c>
      <c r="E1408" s="522">
        <v>5</v>
      </c>
      <c r="F1408" s="508">
        <v>6</v>
      </c>
      <c r="G1408" s="508">
        <v>7</v>
      </c>
      <c r="H1408" s="509">
        <v>8</v>
      </c>
      <c r="I1408" s="587" t="s">
        <v>510</v>
      </c>
    </row>
    <row r="1409" spans="1:9" ht="15.75" thickTop="1" x14ac:dyDescent="0.25">
      <c r="A1409" s="2953">
        <v>1174</v>
      </c>
      <c r="B1409" s="2954">
        <v>3122</v>
      </c>
      <c r="C1409" s="2954">
        <v>5336</v>
      </c>
      <c r="D1409" s="2955"/>
      <c r="E1409" s="612" t="s">
        <v>1085</v>
      </c>
      <c r="F1409" s="686"/>
      <c r="G1409" s="686">
        <f>G1410</f>
        <v>2449</v>
      </c>
      <c r="H1409" s="686">
        <f>H1410</f>
        <v>2449</v>
      </c>
      <c r="I1409" s="689">
        <f t="shared" ref="I1409:I1433" si="188">(H1409/G1409)*100</f>
        <v>100</v>
      </c>
    </row>
    <row r="1410" spans="1:9" ht="14.25" x14ac:dyDescent="0.2">
      <c r="A1410" s="1048"/>
      <c r="B1410" s="2581"/>
      <c r="C1410" s="2898"/>
      <c r="D1410" s="2905" t="s">
        <v>1131</v>
      </c>
      <c r="E1410" s="439" t="s">
        <v>1995</v>
      </c>
      <c r="F1410" s="672"/>
      <c r="G1410" s="672">
        <v>2449</v>
      </c>
      <c r="H1410" s="672">
        <v>2449</v>
      </c>
      <c r="I1410" s="668">
        <f t="shared" si="188"/>
        <v>100</v>
      </c>
    </row>
    <row r="1411" spans="1:9" ht="15" hidden="1" x14ac:dyDescent="0.25">
      <c r="A1411" s="1048">
        <v>1174</v>
      </c>
      <c r="B1411" s="2901">
        <v>3123</v>
      </c>
      <c r="C1411" s="2901">
        <v>5331</v>
      </c>
      <c r="D1411" s="2911"/>
      <c r="E1411" s="612" t="s">
        <v>624</v>
      </c>
      <c r="F1411" s="678"/>
      <c r="G1411" s="678">
        <f>G1412</f>
        <v>0</v>
      </c>
      <c r="H1411" s="678">
        <f>H1412</f>
        <v>0</v>
      </c>
      <c r="I1411" s="679" t="e">
        <f>(H1411/G1411)*100</f>
        <v>#DIV/0!</v>
      </c>
    </row>
    <row r="1412" spans="1:9" ht="14.25" hidden="1" x14ac:dyDescent="0.2">
      <c r="A1412" s="1048"/>
      <c r="B1412" s="2901"/>
      <c r="C1412" s="2901"/>
      <c r="D1412" s="2905" t="s">
        <v>1102</v>
      </c>
      <c r="E1412" s="439" t="s">
        <v>561</v>
      </c>
      <c r="F1412" s="680"/>
      <c r="G1412" s="680"/>
      <c r="H1412" s="680"/>
      <c r="I1412" s="668" t="e">
        <f t="shared" si="188"/>
        <v>#DIV/0!</v>
      </c>
    </row>
    <row r="1413" spans="1:9" ht="15" x14ac:dyDescent="0.25">
      <c r="A1413" s="1048">
        <v>1174</v>
      </c>
      <c r="B1413" s="2901">
        <v>3123</v>
      </c>
      <c r="C1413" s="2901">
        <v>5336</v>
      </c>
      <c r="D1413" s="2904"/>
      <c r="E1413" s="612" t="s">
        <v>1085</v>
      </c>
      <c r="F1413" s="680"/>
      <c r="G1413" s="687">
        <f>G1414</f>
        <v>14948</v>
      </c>
      <c r="H1413" s="687">
        <f>H1414</f>
        <v>14948</v>
      </c>
      <c r="I1413" s="681">
        <f>(H1413/G1413)*100</f>
        <v>100</v>
      </c>
    </row>
    <row r="1414" spans="1:9" ht="14.25" x14ac:dyDescent="0.2">
      <c r="A1414" s="1048"/>
      <c r="B1414" s="2901"/>
      <c r="C1414" s="1481"/>
      <c r="D1414" s="2905" t="s">
        <v>1131</v>
      </c>
      <c r="E1414" s="439" t="s">
        <v>1995</v>
      </c>
      <c r="F1414" s="677"/>
      <c r="G1414" s="677">
        <v>14948</v>
      </c>
      <c r="H1414" s="677">
        <v>14948</v>
      </c>
      <c r="I1414" s="673">
        <f>(H1414/G1414)*100</f>
        <v>100</v>
      </c>
    </row>
    <row r="1415" spans="1:9" ht="15.75" customHeight="1" x14ac:dyDescent="0.25">
      <c r="A1415" s="1048">
        <v>1174</v>
      </c>
      <c r="B1415" s="2901">
        <v>3124</v>
      </c>
      <c r="C1415" s="2901">
        <v>5336</v>
      </c>
      <c r="D1415" s="2911"/>
      <c r="E1415" s="612" t="s">
        <v>1085</v>
      </c>
      <c r="F1415" s="678"/>
      <c r="G1415" s="678">
        <f>G1416</f>
        <v>1199</v>
      </c>
      <c r="H1415" s="678">
        <f>H1416</f>
        <v>1199</v>
      </c>
      <c r="I1415" s="679">
        <f t="shared" si="188"/>
        <v>100</v>
      </c>
    </row>
    <row r="1416" spans="1:9" ht="14.25" x14ac:dyDescent="0.2">
      <c r="A1416" s="1048"/>
      <c r="B1416" s="2901"/>
      <c r="C1416" s="2901"/>
      <c r="D1416" s="2905" t="s">
        <v>1131</v>
      </c>
      <c r="E1416" s="439" t="s">
        <v>1995</v>
      </c>
      <c r="F1416" s="677"/>
      <c r="G1416" s="677">
        <v>1199</v>
      </c>
      <c r="H1416" s="677">
        <v>1199</v>
      </c>
      <c r="I1416" s="673">
        <f t="shared" si="188"/>
        <v>100</v>
      </c>
    </row>
    <row r="1417" spans="1:9" ht="15" hidden="1" x14ac:dyDescent="0.25">
      <c r="A1417" s="1048">
        <v>1174</v>
      </c>
      <c r="B1417" s="2901">
        <v>3127</v>
      </c>
      <c r="C1417" s="2901">
        <v>5331</v>
      </c>
      <c r="D1417" s="2911"/>
      <c r="E1417" s="612" t="s">
        <v>624</v>
      </c>
      <c r="F1417" s="687">
        <f>F1418+F1419</f>
        <v>0</v>
      </c>
      <c r="G1417" s="687">
        <f>G1418+G1419+G1420</f>
        <v>0</v>
      </c>
      <c r="H1417" s="687">
        <f>H1418+H1419+H1420</f>
        <v>0</v>
      </c>
      <c r="I1417" s="679" t="e">
        <f t="shared" si="188"/>
        <v>#DIV/0!</v>
      </c>
    </row>
    <row r="1418" spans="1:9" ht="14.25" hidden="1" x14ac:dyDescent="0.2">
      <c r="A1418" s="1048"/>
      <c r="B1418" s="2901"/>
      <c r="C1418" s="2901"/>
      <c r="D1418" s="2921" t="s">
        <v>1135</v>
      </c>
      <c r="E1418" s="1065" t="s">
        <v>534</v>
      </c>
      <c r="F1418" s="677"/>
      <c r="G1418" s="677"/>
      <c r="H1418" s="677"/>
      <c r="I1418" s="673" t="e">
        <f t="shared" si="188"/>
        <v>#DIV/0!</v>
      </c>
    </row>
    <row r="1419" spans="1:9" ht="14.25" hidden="1" x14ac:dyDescent="0.2">
      <c r="A1419" s="1048"/>
      <c r="B1419" s="2901"/>
      <c r="C1419" s="2901"/>
      <c r="D1419" s="2905" t="s">
        <v>1136</v>
      </c>
      <c r="E1419" s="439" t="s">
        <v>51</v>
      </c>
      <c r="F1419" s="677"/>
      <c r="G1419" s="677"/>
      <c r="H1419" s="677"/>
      <c r="I1419" s="673" t="e">
        <f t="shared" si="188"/>
        <v>#DIV/0!</v>
      </c>
    </row>
    <row r="1420" spans="1:9" ht="14.25" hidden="1" x14ac:dyDescent="0.2">
      <c r="A1420" s="1048"/>
      <c r="B1420" s="2901"/>
      <c r="C1420" s="2901"/>
      <c r="D1420" s="2905" t="s">
        <v>1160</v>
      </c>
      <c r="E1420" s="706" t="s">
        <v>1056</v>
      </c>
      <c r="F1420" s="677"/>
      <c r="G1420" s="677"/>
      <c r="H1420" s="677"/>
      <c r="I1420" s="673" t="e">
        <f t="shared" si="188"/>
        <v>#DIV/0!</v>
      </c>
    </row>
    <row r="1421" spans="1:9" ht="15" x14ac:dyDescent="0.25">
      <c r="A1421" s="1048">
        <v>1174</v>
      </c>
      <c r="B1421" s="2901">
        <v>3127</v>
      </c>
      <c r="C1421" s="2901">
        <v>5336</v>
      </c>
      <c r="D1421" s="2911"/>
      <c r="E1421" s="612" t="s">
        <v>1085</v>
      </c>
      <c r="F1421" s="677"/>
      <c r="G1421" s="687">
        <f>G1422+G1423+G1424</f>
        <v>1048</v>
      </c>
      <c r="H1421" s="687">
        <f>H1422+H1423+H1424</f>
        <v>1048</v>
      </c>
      <c r="I1421" s="679">
        <f t="shared" si="188"/>
        <v>100</v>
      </c>
    </row>
    <row r="1422" spans="1:9" ht="14.25" x14ac:dyDescent="0.2">
      <c r="A1422" s="1048"/>
      <c r="B1422" s="2901"/>
      <c r="C1422" s="2901"/>
      <c r="D1422" s="2904" t="s">
        <v>1142</v>
      </c>
      <c r="E1422" s="1732" t="s">
        <v>1033</v>
      </c>
      <c r="F1422" s="677"/>
      <c r="G1422" s="677">
        <v>599</v>
      </c>
      <c r="H1422" s="677">
        <v>599</v>
      </c>
      <c r="I1422" s="673">
        <f t="shared" si="188"/>
        <v>100</v>
      </c>
    </row>
    <row r="1423" spans="1:9" ht="14.25" x14ac:dyDescent="0.2">
      <c r="A1423" s="1048"/>
      <c r="B1423" s="2901"/>
      <c r="C1423" s="2901"/>
      <c r="D1423" s="2904" t="s">
        <v>1132</v>
      </c>
      <c r="E1423" s="1484" t="s">
        <v>1084</v>
      </c>
      <c r="F1423" s="677"/>
      <c r="G1423" s="677">
        <v>449</v>
      </c>
      <c r="H1423" s="677">
        <v>449</v>
      </c>
      <c r="I1423" s="673">
        <f t="shared" si="188"/>
        <v>100</v>
      </c>
    </row>
    <row r="1424" spans="1:9" ht="28.5" hidden="1" x14ac:dyDescent="0.2">
      <c r="A1424" s="1048"/>
      <c r="B1424" s="2901"/>
      <c r="C1424" s="2901"/>
      <c r="D1424" s="2904" t="s">
        <v>1133</v>
      </c>
      <c r="E1424" s="2359" t="s">
        <v>1134</v>
      </c>
      <c r="F1424" s="677"/>
      <c r="G1424" s="995"/>
      <c r="H1424" s="995"/>
      <c r="I1424" s="999" t="e">
        <f t="shared" si="188"/>
        <v>#DIV/0!</v>
      </c>
    </row>
    <row r="1425" spans="1:20" ht="15" x14ac:dyDescent="0.25">
      <c r="A1425" s="2933">
        <v>1174</v>
      </c>
      <c r="B1425" s="2934">
        <v>3127</v>
      </c>
      <c r="C1425" s="2934">
        <v>5331</v>
      </c>
      <c r="D1425" s="2935"/>
      <c r="E1425" s="896" t="s">
        <v>624</v>
      </c>
      <c r="F1425" s="677"/>
      <c r="G1425" s="687">
        <f>G1426+G1427</f>
        <v>315</v>
      </c>
      <c r="H1425" s="687">
        <f>H1426+H1427</f>
        <v>315</v>
      </c>
      <c r="I1425" s="681">
        <f t="shared" si="188"/>
        <v>100</v>
      </c>
    </row>
    <row r="1426" spans="1:20" ht="28.5" x14ac:dyDescent="0.2">
      <c r="A1426" s="2933"/>
      <c r="B1426" s="2934"/>
      <c r="C1426" s="2940"/>
      <c r="D1426" s="2948" t="s">
        <v>1430</v>
      </c>
      <c r="E1426" s="2792" t="s">
        <v>1882</v>
      </c>
      <c r="F1426" s="677"/>
      <c r="G1426" s="995">
        <v>300</v>
      </c>
      <c r="H1426" s="995">
        <v>300</v>
      </c>
      <c r="I1426" s="999">
        <f t="shared" si="188"/>
        <v>100</v>
      </c>
    </row>
    <row r="1427" spans="1:20" ht="14.25" x14ac:dyDescent="0.2">
      <c r="A1427" s="2933"/>
      <c r="B1427" s="2934"/>
      <c r="C1427" s="2940"/>
      <c r="D1427" s="2935" t="s">
        <v>1147</v>
      </c>
      <c r="E1427" s="2788" t="s">
        <v>1889</v>
      </c>
      <c r="F1427" s="677"/>
      <c r="G1427" s="677">
        <v>15</v>
      </c>
      <c r="H1427" s="677">
        <v>15</v>
      </c>
      <c r="I1427" s="673">
        <f t="shared" si="188"/>
        <v>100</v>
      </c>
    </row>
    <row r="1428" spans="1:20" ht="15" x14ac:dyDescent="0.25">
      <c r="A1428" s="1048">
        <v>1174</v>
      </c>
      <c r="B1428" s="2901">
        <v>3141</v>
      </c>
      <c r="C1428" s="2901">
        <v>5336</v>
      </c>
      <c r="D1428" s="2905"/>
      <c r="E1428" s="612" t="s">
        <v>1085</v>
      </c>
      <c r="F1428" s="677"/>
      <c r="G1428" s="687">
        <f>G1429</f>
        <v>146</v>
      </c>
      <c r="H1428" s="687">
        <f>H1429</f>
        <v>146</v>
      </c>
      <c r="I1428" s="681">
        <f t="shared" si="188"/>
        <v>100</v>
      </c>
    </row>
    <row r="1429" spans="1:20" ht="14.25" x14ac:dyDescent="0.2">
      <c r="A1429" s="1048"/>
      <c r="B1429" s="2901"/>
      <c r="C1429" s="2901"/>
      <c r="D1429" s="2905" t="s">
        <v>1131</v>
      </c>
      <c r="E1429" s="439" t="s">
        <v>1995</v>
      </c>
      <c r="F1429" s="677"/>
      <c r="G1429" s="677">
        <v>146</v>
      </c>
      <c r="H1429" s="677">
        <v>146</v>
      </c>
      <c r="I1429" s="673">
        <f t="shared" si="188"/>
        <v>100</v>
      </c>
    </row>
    <row r="1430" spans="1:20" ht="15" x14ac:dyDescent="0.25">
      <c r="A1430" s="1048">
        <v>1174</v>
      </c>
      <c r="B1430" s="2901">
        <v>3147</v>
      </c>
      <c r="C1430" s="2901">
        <v>5336</v>
      </c>
      <c r="D1430" s="2905"/>
      <c r="E1430" s="612" t="s">
        <v>1085</v>
      </c>
      <c r="F1430" s="677"/>
      <c r="G1430" s="687">
        <f>G1431</f>
        <v>769</v>
      </c>
      <c r="H1430" s="687">
        <f>H1431</f>
        <v>769</v>
      </c>
      <c r="I1430" s="681">
        <f t="shared" si="188"/>
        <v>100</v>
      </c>
    </row>
    <row r="1431" spans="1:20" ht="14.25" x14ac:dyDescent="0.2">
      <c r="A1431" s="1048"/>
      <c r="B1431" s="2901"/>
      <c r="C1431" s="2901"/>
      <c r="D1431" s="2905" t="s">
        <v>1131</v>
      </c>
      <c r="E1431" s="439" t="s">
        <v>1995</v>
      </c>
      <c r="F1431" s="677"/>
      <c r="G1431" s="677">
        <v>769</v>
      </c>
      <c r="H1431" s="677">
        <v>769</v>
      </c>
      <c r="I1431" s="673">
        <f t="shared" si="188"/>
        <v>100</v>
      </c>
    </row>
    <row r="1432" spans="1:20" ht="15" x14ac:dyDescent="0.25">
      <c r="A1432" s="1048">
        <v>1174</v>
      </c>
      <c r="B1432" s="2901">
        <v>3792</v>
      </c>
      <c r="C1432" s="2901">
        <v>5331</v>
      </c>
      <c r="D1432" s="2905"/>
      <c r="E1432" s="612" t="s">
        <v>624</v>
      </c>
      <c r="F1432" s="677"/>
      <c r="G1432" s="687">
        <f>G1433</f>
        <v>17</v>
      </c>
      <c r="H1432" s="687">
        <f>H1433</f>
        <v>17</v>
      </c>
      <c r="I1432" s="681">
        <f t="shared" si="188"/>
        <v>100</v>
      </c>
    </row>
    <row r="1433" spans="1:20" ht="15" thickBot="1" x14ac:dyDescent="0.25">
      <c r="A1433" s="1048"/>
      <c r="B1433" s="2901"/>
      <c r="C1433" s="2901"/>
      <c r="D1433" s="2931" t="s">
        <v>1218</v>
      </c>
      <c r="E1433" s="903" t="s">
        <v>1885</v>
      </c>
      <c r="F1433" s="990"/>
      <c r="G1433" s="435">
        <v>17</v>
      </c>
      <c r="H1433" s="312">
        <v>17</v>
      </c>
      <c r="I1433" s="673">
        <f t="shared" si="188"/>
        <v>100</v>
      </c>
    </row>
    <row r="1434" spans="1:20" ht="16.5" thickTop="1" thickBot="1" x14ac:dyDescent="0.3">
      <c r="A1434" s="3180" t="s">
        <v>704</v>
      </c>
      <c r="B1434" s="3181"/>
      <c r="C1434" s="3181"/>
      <c r="D1434" s="3181"/>
      <c r="E1434" s="3181"/>
      <c r="F1434" s="669">
        <f>F1417</f>
        <v>0</v>
      </c>
      <c r="G1434" s="669">
        <f>G1432+G1430+G1428+G1421+G1417+G1415+G1413+G1411+G1409+G1425</f>
        <v>20891</v>
      </c>
      <c r="H1434" s="669">
        <f>H1432+H1430+H1428+H1421+H1417+H1415+H1413+H1411+H1409+H1425</f>
        <v>20891</v>
      </c>
      <c r="I1434" s="670">
        <f>(H1434/G1434)*100</f>
        <v>100</v>
      </c>
      <c r="R1434" s="374">
        <f>F1434</f>
        <v>0</v>
      </c>
      <c r="S1434" s="374">
        <f>G1434</f>
        <v>20891</v>
      </c>
      <c r="T1434" s="374">
        <f>H1434</f>
        <v>20891</v>
      </c>
    </row>
    <row r="1435" spans="1:20" s="375" customFormat="1" ht="13.5" thickTop="1" x14ac:dyDescent="0.2">
      <c r="A1435" s="373"/>
      <c r="B1435" s="594"/>
      <c r="C1435" s="373"/>
      <c r="D1435" s="660"/>
      <c r="E1435" s="373"/>
      <c r="F1435" s="374"/>
      <c r="G1435" s="374"/>
      <c r="H1435" s="374"/>
      <c r="I1435" s="1041"/>
    </row>
    <row r="1436" spans="1:20" s="375" customFormat="1" x14ac:dyDescent="0.2">
      <c r="A1436" s="373"/>
      <c r="B1436" s="594"/>
      <c r="C1436" s="373"/>
      <c r="D1436" s="660"/>
      <c r="E1436" s="373"/>
      <c r="F1436" s="374"/>
      <c r="G1436" s="374"/>
      <c r="H1436" s="374"/>
      <c r="I1436" s="1041"/>
    </row>
    <row r="1437" spans="1:20" s="375" customFormat="1" hidden="1" x14ac:dyDescent="0.2">
      <c r="A1437" s="373"/>
      <c r="B1437" s="594"/>
      <c r="C1437" s="373"/>
      <c r="D1437" s="660"/>
      <c r="E1437" s="373"/>
      <c r="F1437" s="374"/>
      <c r="G1437" s="374"/>
      <c r="H1437" s="374"/>
      <c r="I1437" s="1041"/>
    </row>
    <row r="1438" spans="1:20" ht="13.5" thickBot="1" x14ac:dyDescent="0.25">
      <c r="A1438" s="421" t="s">
        <v>1357</v>
      </c>
      <c r="I1438" s="1041" t="s">
        <v>122</v>
      </c>
    </row>
    <row r="1439" spans="1:20" ht="14.25" thickTop="1" thickBot="1" x14ac:dyDescent="0.25">
      <c r="A1439" s="582" t="s">
        <v>412</v>
      </c>
      <c r="B1439" s="650" t="s">
        <v>123</v>
      </c>
      <c r="C1439" s="583" t="s">
        <v>124</v>
      </c>
      <c r="D1439" s="585" t="s">
        <v>474</v>
      </c>
      <c r="E1439" s="585" t="s">
        <v>125</v>
      </c>
      <c r="F1439" s="585" t="s">
        <v>416</v>
      </c>
      <c r="G1439" s="585" t="s">
        <v>417</v>
      </c>
      <c r="H1439" s="585" t="s">
        <v>589</v>
      </c>
      <c r="I1439" s="663" t="s">
        <v>590</v>
      </c>
    </row>
    <row r="1440" spans="1:20" ht="14.25" thickTop="1" thickBot="1" x14ac:dyDescent="0.25">
      <c r="A1440" s="521">
        <v>1</v>
      </c>
      <c r="B1440" s="522">
        <v>2</v>
      </c>
      <c r="C1440" s="522">
        <v>3</v>
      </c>
      <c r="D1440" s="522">
        <v>4</v>
      </c>
      <c r="E1440" s="522">
        <v>5</v>
      </c>
      <c r="F1440" s="508">
        <v>6</v>
      </c>
      <c r="G1440" s="508">
        <v>7</v>
      </c>
      <c r="H1440" s="509">
        <v>8</v>
      </c>
      <c r="I1440" s="587" t="s">
        <v>510</v>
      </c>
    </row>
    <row r="1441" spans="1:9" ht="15.75" hidden="1" thickTop="1" x14ac:dyDescent="0.25">
      <c r="A1441" s="1051">
        <v>1175</v>
      </c>
      <c r="B1441" s="688">
        <v>3122</v>
      </c>
      <c r="C1441" s="688">
        <v>5331</v>
      </c>
      <c r="D1441" s="691"/>
      <c r="E1441" s="718" t="s">
        <v>624</v>
      </c>
      <c r="F1441" s="686">
        <f>F1442+F1443</f>
        <v>0</v>
      </c>
      <c r="G1441" s="686">
        <f>G1442+G1443</f>
        <v>0</v>
      </c>
      <c r="H1441" s="686">
        <f>H1442+H1443</f>
        <v>0</v>
      </c>
      <c r="I1441" s="689" t="e">
        <f>(H1441/G1441)*100</f>
        <v>#DIV/0!</v>
      </c>
    </row>
    <row r="1442" spans="1:9" ht="14.25" hidden="1" x14ac:dyDescent="0.2">
      <c r="A1442" s="420"/>
      <c r="B1442" s="613"/>
      <c r="C1442" s="613"/>
      <c r="D1442" s="630" t="s">
        <v>1135</v>
      </c>
      <c r="E1442" s="1065" t="s">
        <v>534</v>
      </c>
      <c r="F1442" s="672"/>
      <c r="G1442" s="672"/>
      <c r="H1442" s="672"/>
      <c r="I1442" s="668" t="e">
        <f>(H1442/G1442)*100</f>
        <v>#DIV/0!</v>
      </c>
    </row>
    <row r="1443" spans="1:9" ht="14.25" hidden="1" x14ac:dyDescent="0.2">
      <c r="A1443" s="420"/>
      <c r="B1443" s="613"/>
      <c r="C1443" s="613"/>
      <c r="D1443" s="514" t="s">
        <v>1136</v>
      </c>
      <c r="E1443" s="439" t="s">
        <v>51</v>
      </c>
      <c r="F1443" s="672"/>
      <c r="G1443" s="672"/>
      <c r="H1443" s="672"/>
      <c r="I1443" s="668">
        <v>100</v>
      </c>
    </row>
    <row r="1444" spans="1:9" ht="15.75" thickTop="1" x14ac:dyDescent="0.25">
      <c r="A1444" s="1048">
        <v>1175</v>
      </c>
      <c r="B1444" s="2581">
        <v>3122</v>
      </c>
      <c r="C1444" s="2581">
        <v>5336</v>
      </c>
      <c r="D1444" s="2945"/>
      <c r="E1444" s="612" t="s">
        <v>1085</v>
      </c>
      <c r="F1444" s="672"/>
      <c r="G1444" s="690">
        <f>G1445+G1448+G1449+G1450+G1451+G1452</f>
        <v>12583</v>
      </c>
      <c r="H1444" s="690">
        <f>H1445+H1448+H1449+H1450+H1451+H1452</f>
        <v>12583</v>
      </c>
      <c r="I1444" s="692">
        <v>100</v>
      </c>
    </row>
    <row r="1445" spans="1:9" ht="14.25" x14ac:dyDescent="0.2">
      <c r="A1445" s="1048"/>
      <c r="B1445" s="2581"/>
      <c r="C1445" s="2581"/>
      <c r="D1445" s="3195" t="s">
        <v>1166</v>
      </c>
      <c r="E1445" s="3188" t="s">
        <v>904</v>
      </c>
      <c r="F1445" s="672"/>
      <c r="G1445" s="672">
        <v>43</v>
      </c>
      <c r="H1445" s="672">
        <v>43</v>
      </c>
      <c r="I1445" s="668">
        <v>100</v>
      </c>
    </row>
    <row r="1446" spans="1:9" ht="14.25" x14ac:dyDescent="0.2">
      <c r="A1446" s="1048"/>
      <c r="B1446" s="2581"/>
      <c r="C1446" s="2581"/>
      <c r="D1446" s="3196"/>
      <c r="E1446" s="3189"/>
      <c r="F1446" s="672"/>
      <c r="G1446" s="672"/>
      <c r="H1446" s="672"/>
      <c r="I1446" s="668"/>
    </row>
    <row r="1447" spans="1:9" ht="14.25" x14ac:dyDescent="0.2">
      <c r="A1447" s="1048"/>
      <c r="B1447" s="2581"/>
      <c r="C1447" s="2581"/>
      <c r="D1447" s="3196"/>
      <c r="E1447" s="3189"/>
      <c r="F1447" s="672"/>
      <c r="G1447" s="672"/>
      <c r="H1447" s="672"/>
      <c r="I1447" s="368"/>
    </row>
    <row r="1448" spans="1:9" ht="15" x14ac:dyDescent="0.2">
      <c r="A1448" s="1048"/>
      <c r="B1448" s="2581"/>
      <c r="C1448" s="2581"/>
      <c r="D1448" s="2904" t="s">
        <v>1132</v>
      </c>
      <c r="E1448" s="1484" t="s">
        <v>1084</v>
      </c>
      <c r="F1448" s="1733"/>
      <c r="G1448" s="1734">
        <v>319</v>
      </c>
      <c r="H1448" s="1734">
        <v>319</v>
      </c>
      <c r="I1448" s="368">
        <f t="shared" ref="I1448:I1449" si="189">(H1448/G1448)*100</f>
        <v>100</v>
      </c>
    </row>
    <row r="1449" spans="1:9" ht="28.5" hidden="1" x14ac:dyDescent="0.2">
      <c r="A1449" s="1048"/>
      <c r="B1449" s="2581"/>
      <c r="C1449" s="2581"/>
      <c r="D1449" s="2904" t="s">
        <v>1133</v>
      </c>
      <c r="E1449" s="2359" t="s">
        <v>1134</v>
      </c>
      <c r="F1449" s="1733"/>
      <c r="G1449" s="1778"/>
      <c r="H1449" s="1778"/>
      <c r="I1449" s="1111" t="e">
        <f t="shared" si="189"/>
        <v>#DIV/0!</v>
      </c>
    </row>
    <row r="1450" spans="1:9" ht="14.25" x14ac:dyDescent="0.2">
      <c r="A1450" s="1048"/>
      <c r="B1450" s="2581"/>
      <c r="C1450" s="2581"/>
      <c r="D1450" s="2905" t="s">
        <v>1131</v>
      </c>
      <c r="E1450" s="439" t="s">
        <v>1995</v>
      </c>
      <c r="F1450" s="672"/>
      <c r="G1450" s="672">
        <v>12221</v>
      </c>
      <c r="H1450" s="672">
        <v>12221</v>
      </c>
      <c r="I1450" s="668">
        <v>100</v>
      </c>
    </row>
    <row r="1451" spans="1:9" ht="14.25" hidden="1" x14ac:dyDescent="0.2">
      <c r="A1451" s="1048"/>
      <c r="B1451" s="2901"/>
      <c r="C1451" s="2901"/>
      <c r="D1451" s="2905" t="s">
        <v>1137</v>
      </c>
      <c r="E1451" s="1065" t="s">
        <v>1139</v>
      </c>
      <c r="F1451" s="677"/>
      <c r="G1451" s="677"/>
      <c r="H1451" s="677"/>
      <c r="I1451" s="668">
        <v>100</v>
      </c>
    </row>
    <row r="1452" spans="1:9" ht="14.25" hidden="1" x14ac:dyDescent="0.2">
      <c r="A1452" s="1048"/>
      <c r="B1452" s="2901"/>
      <c r="C1452" s="2901"/>
      <c r="D1452" s="2905" t="s">
        <v>1138</v>
      </c>
      <c r="E1452" s="1065" t="s">
        <v>1139</v>
      </c>
      <c r="F1452" s="677"/>
      <c r="G1452" s="677"/>
      <c r="H1452" s="677"/>
      <c r="I1452" s="668">
        <v>100</v>
      </c>
    </row>
    <row r="1453" spans="1:9" ht="15" x14ac:dyDescent="0.25">
      <c r="A1453" s="1048">
        <v>1175</v>
      </c>
      <c r="B1453" s="2901">
        <v>3141</v>
      </c>
      <c r="C1453" s="1481">
        <v>5336</v>
      </c>
      <c r="D1453" s="2905"/>
      <c r="E1453" s="612" t="s">
        <v>1085</v>
      </c>
      <c r="F1453" s="677"/>
      <c r="G1453" s="687">
        <f>G1454</f>
        <v>381</v>
      </c>
      <c r="H1453" s="687">
        <f>H1454</f>
        <v>381</v>
      </c>
      <c r="I1453" s="681">
        <f t="shared" ref="I1453:I1456" si="190">(H1453/G1453)*100</f>
        <v>100</v>
      </c>
    </row>
    <row r="1454" spans="1:9" ht="15" thickBot="1" x14ac:dyDescent="0.25">
      <c r="A1454" s="1048"/>
      <c r="B1454" s="2901"/>
      <c r="C1454" s="1481"/>
      <c r="D1454" s="2905" t="s">
        <v>1131</v>
      </c>
      <c r="E1454" s="439" t="s">
        <v>1995</v>
      </c>
      <c r="F1454" s="677"/>
      <c r="G1454" s="677">
        <v>381</v>
      </c>
      <c r="H1454" s="677">
        <v>381</v>
      </c>
      <c r="I1454" s="673">
        <f t="shared" si="190"/>
        <v>100</v>
      </c>
    </row>
    <row r="1455" spans="1:9" ht="15" hidden="1" x14ac:dyDescent="0.25">
      <c r="A1455" s="420">
        <v>1175</v>
      </c>
      <c r="B1455" s="613">
        <v>3293</v>
      </c>
      <c r="C1455" s="1043">
        <v>5336</v>
      </c>
      <c r="D1455" s="674"/>
      <c r="E1455" s="612" t="s">
        <v>1085</v>
      </c>
      <c r="F1455" s="665"/>
      <c r="G1455" s="665">
        <f>G1456</f>
        <v>0</v>
      </c>
      <c r="H1455" s="665">
        <f>H1456</f>
        <v>0</v>
      </c>
      <c r="I1455" s="679" t="e">
        <f t="shared" si="190"/>
        <v>#DIV/0!</v>
      </c>
    </row>
    <row r="1456" spans="1:9" ht="15.75" hidden="1" thickBot="1" x14ac:dyDescent="0.3">
      <c r="A1456" s="420"/>
      <c r="B1456" s="613"/>
      <c r="C1456" s="1043"/>
      <c r="D1456" s="1018" t="s">
        <v>1143</v>
      </c>
      <c r="E1456" s="993" t="s">
        <v>972</v>
      </c>
      <c r="F1456" s="665"/>
      <c r="G1456" s="352"/>
      <c r="H1456" s="352"/>
      <c r="I1456" s="673" t="e">
        <f t="shared" si="190"/>
        <v>#DIV/0!</v>
      </c>
    </row>
    <row r="1457" spans="1:20" ht="16.5" thickTop="1" thickBot="1" x14ac:dyDescent="0.3">
      <c r="A1457" s="3180" t="s">
        <v>704</v>
      </c>
      <c r="B1457" s="3181"/>
      <c r="C1457" s="3181"/>
      <c r="D1457" s="3181"/>
      <c r="E1457" s="3181"/>
      <c r="F1457" s="669">
        <f>F1441</f>
        <v>0</v>
      </c>
      <c r="G1457" s="669">
        <f>G1455+G1453+G1444+G1441</f>
        <v>12964</v>
      </c>
      <c r="H1457" s="669">
        <f>H1455+H1453+H1444+H1441</f>
        <v>12964</v>
      </c>
      <c r="I1457" s="670">
        <f>(H1457/G1457)*100</f>
        <v>100</v>
      </c>
      <c r="R1457" s="374">
        <f>F1457</f>
        <v>0</v>
      </c>
      <c r="S1457" s="374">
        <f>G1457</f>
        <v>12964</v>
      </c>
      <c r="T1457" s="374">
        <f>H1457</f>
        <v>12964</v>
      </c>
    </row>
    <row r="1458" spans="1:20" s="375" customFormat="1" ht="13.5" thickTop="1" x14ac:dyDescent="0.2">
      <c r="A1458" s="373"/>
      <c r="B1458" s="594"/>
      <c r="C1458" s="373"/>
      <c r="D1458" s="660"/>
      <c r="E1458" s="373"/>
      <c r="F1458" s="374"/>
      <c r="G1458" s="374"/>
      <c r="H1458" s="374"/>
      <c r="I1458" s="1041"/>
    </row>
    <row r="1459" spans="1:20" s="375" customFormat="1" x14ac:dyDescent="0.2">
      <c r="A1459" s="373"/>
      <c r="B1459" s="594"/>
      <c r="C1459" s="373"/>
      <c r="D1459" s="660"/>
      <c r="E1459" s="373"/>
      <c r="F1459" s="374"/>
      <c r="G1459" s="374"/>
      <c r="H1459" s="374"/>
      <c r="I1459" s="1041"/>
    </row>
    <row r="1460" spans="1:20" ht="13.5" thickBot="1" x14ac:dyDescent="0.25">
      <c r="A1460" s="421" t="s">
        <v>572</v>
      </c>
      <c r="I1460" s="1041" t="s">
        <v>122</v>
      </c>
    </row>
    <row r="1461" spans="1:20" ht="14.25" thickTop="1" thickBot="1" x14ac:dyDescent="0.25">
      <c r="A1461" s="582" t="s">
        <v>412</v>
      </c>
      <c r="B1461" s="650" t="s">
        <v>123</v>
      </c>
      <c r="C1461" s="583" t="s">
        <v>124</v>
      </c>
      <c r="D1461" s="585" t="s">
        <v>474</v>
      </c>
      <c r="E1461" s="585" t="s">
        <v>125</v>
      </c>
      <c r="F1461" s="585" t="s">
        <v>416</v>
      </c>
      <c r="G1461" s="585" t="s">
        <v>417</v>
      </c>
      <c r="H1461" s="585" t="s">
        <v>589</v>
      </c>
      <c r="I1461" s="663" t="s">
        <v>590</v>
      </c>
    </row>
    <row r="1462" spans="1:20" ht="14.25" thickTop="1" thickBot="1" x14ac:dyDescent="0.25">
      <c r="A1462" s="521">
        <v>1</v>
      </c>
      <c r="B1462" s="522">
        <v>2</v>
      </c>
      <c r="C1462" s="522">
        <v>3</v>
      </c>
      <c r="D1462" s="522">
        <v>4</v>
      </c>
      <c r="E1462" s="522">
        <v>5</v>
      </c>
      <c r="F1462" s="508">
        <v>6</v>
      </c>
      <c r="G1462" s="508">
        <v>7</v>
      </c>
      <c r="H1462" s="509">
        <v>8</v>
      </c>
      <c r="I1462" s="587" t="s">
        <v>510</v>
      </c>
    </row>
    <row r="1463" spans="1:20" ht="15.75" thickTop="1" x14ac:dyDescent="0.25">
      <c r="A1463" s="2953">
        <v>1200</v>
      </c>
      <c r="B1463" s="2954">
        <v>3122</v>
      </c>
      <c r="C1463" s="2954">
        <v>5336</v>
      </c>
      <c r="D1463" s="2955"/>
      <c r="E1463" s="612" t="s">
        <v>1085</v>
      </c>
      <c r="F1463" s="1056"/>
      <c r="G1463" s="403">
        <f>G1464</f>
        <v>903</v>
      </c>
      <c r="H1463" s="403">
        <f>H1464</f>
        <v>903</v>
      </c>
      <c r="I1463" s="689">
        <f>(H1463/G1463)*100</f>
        <v>100</v>
      </c>
    </row>
    <row r="1464" spans="1:20" ht="14.25" x14ac:dyDescent="0.2">
      <c r="A1464" s="704"/>
      <c r="B1464" s="1005"/>
      <c r="C1464" s="1005"/>
      <c r="D1464" s="2905" t="s">
        <v>1131</v>
      </c>
      <c r="E1464" s="439" t="s">
        <v>1995</v>
      </c>
      <c r="F1464" s="1076"/>
      <c r="G1464" s="1038">
        <v>903</v>
      </c>
      <c r="H1464" s="1075">
        <v>903</v>
      </c>
      <c r="I1464" s="668">
        <f>(H1464/G1464)*100</f>
        <v>100</v>
      </c>
    </row>
    <row r="1465" spans="1:20" ht="15" x14ac:dyDescent="0.25">
      <c r="A1465" s="1048">
        <v>1200</v>
      </c>
      <c r="B1465" s="2581">
        <v>3123</v>
      </c>
      <c r="C1465" s="2581">
        <v>5336</v>
      </c>
      <c r="D1465" s="2904"/>
      <c r="E1465" s="612" t="s">
        <v>1085</v>
      </c>
      <c r="F1465" s="672"/>
      <c r="G1465" s="690">
        <f>G1466</f>
        <v>9995</v>
      </c>
      <c r="H1465" s="690">
        <f>H1466</f>
        <v>9995</v>
      </c>
      <c r="I1465" s="692">
        <f t="shared" ref="I1465:I1478" si="191">(H1465/G1465)*100</f>
        <v>100</v>
      </c>
    </row>
    <row r="1466" spans="1:20" ht="14.25" x14ac:dyDescent="0.2">
      <c r="A1466" s="1048"/>
      <c r="B1466" s="2581"/>
      <c r="C1466" s="2898"/>
      <c r="D1466" s="2905" t="s">
        <v>1131</v>
      </c>
      <c r="E1466" s="439" t="s">
        <v>1995</v>
      </c>
      <c r="F1466" s="672"/>
      <c r="G1466" s="672">
        <v>9995</v>
      </c>
      <c r="H1466" s="672">
        <v>9995</v>
      </c>
      <c r="I1466" s="668">
        <f t="shared" si="191"/>
        <v>100</v>
      </c>
    </row>
    <row r="1467" spans="1:20" ht="15" hidden="1" x14ac:dyDescent="0.25">
      <c r="A1467" s="1048">
        <v>1200</v>
      </c>
      <c r="B1467" s="2581">
        <v>3127</v>
      </c>
      <c r="C1467" s="2901">
        <v>5331</v>
      </c>
      <c r="D1467" s="2911"/>
      <c r="E1467" s="612" t="s">
        <v>624</v>
      </c>
      <c r="F1467" s="690">
        <f>F1468+F1469</f>
        <v>0</v>
      </c>
      <c r="G1467" s="690">
        <f t="shared" ref="G1467:H1467" si="192">G1468+G1469</f>
        <v>0</v>
      </c>
      <c r="H1467" s="690">
        <f t="shared" si="192"/>
        <v>0</v>
      </c>
      <c r="I1467" s="692" t="e">
        <f t="shared" si="191"/>
        <v>#DIV/0!</v>
      </c>
    </row>
    <row r="1468" spans="1:20" ht="14.25" hidden="1" x14ac:dyDescent="0.2">
      <c r="A1468" s="1048"/>
      <c r="B1468" s="2901"/>
      <c r="C1468" s="2901"/>
      <c r="D1468" s="2921" t="s">
        <v>1135</v>
      </c>
      <c r="E1468" s="1065" t="s">
        <v>534</v>
      </c>
      <c r="F1468" s="677"/>
      <c r="G1468" s="677"/>
      <c r="H1468" s="677"/>
      <c r="I1468" s="668" t="e">
        <f t="shared" si="191"/>
        <v>#DIV/0!</v>
      </c>
    </row>
    <row r="1469" spans="1:20" ht="14.25" hidden="1" x14ac:dyDescent="0.2">
      <c r="A1469" s="1048"/>
      <c r="B1469" s="2901"/>
      <c r="C1469" s="1481"/>
      <c r="D1469" s="2905" t="s">
        <v>1136</v>
      </c>
      <c r="E1469" s="439" t="s">
        <v>51</v>
      </c>
      <c r="F1469" s="677"/>
      <c r="G1469" s="677"/>
      <c r="H1469" s="677"/>
      <c r="I1469" s="668" t="e">
        <f t="shared" si="191"/>
        <v>#DIV/0!</v>
      </c>
    </row>
    <row r="1470" spans="1:20" ht="15" x14ac:dyDescent="0.25">
      <c r="A1470" s="1048">
        <v>1200</v>
      </c>
      <c r="B1470" s="2581">
        <v>3127</v>
      </c>
      <c r="C1470" s="2581">
        <v>5336</v>
      </c>
      <c r="D1470" s="2904"/>
      <c r="E1470" s="612" t="s">
        <v>1085</v>
      </c>
      <c r="F1470" s="677"/>
      <c r="G1470" s="690">
        <f>G1471+G1472</f>
        <v>930</v>
      </c>
      <c r="H1470" s="690">
        <f>H1471+H1472</f>
        <v>930</v>
      </c>
      <c r="I1470" s="692">
        <f t="shared" si="191"/>
        <v>100</v>
      </c>
    </row>
    <row r="1471" spans="1:20" ht="14.25" x14ac:dyDescent="0.2">
      <c r="A1471" s="1048"/>
      <c r="B1471" s="2901"/>
      <c r="C1471" s="1481"/>
      <c r="D1471" s="2904" t="s">
        <v>1142</v>
      </c>
      <c r="E1471" s="1732" t="s">
        <v>1033</v>
      </c>
      <c r="F1471" s="677"/>
      <c r="G1471" s="677">
        <v>587</v>
      </c>
      <c r="H1471" s="677">
        <v>587</v>
      </c>
      <c r="I1471" s="668">
        <f t="shared" si="191"/>
        <v>100</v>
      </c>
    </row>
    <row r="1472" spans="1:20" ht="14.25" x14ac:dyDescent="0.2">
      <c r="A1472" s="1048"/>
      <c r="B1472" s="2901"/>
      <c r="C1472" s="1481"/>
      <c r="D1472" s="2904" t="s">
        <v>1132</v>
      </c>
      <c r="E1472" s="1484" t="s">
        <v>1084</v>
      </c>
      <c r="F1472" s="677"/>
      <c r="G1472" s="677">
        <v>343</v>
      </c>
      <c r="H1472" s="677">
        <v>343</v>
      </c>
      <c r="I1472" s="668">
        <f t="shared" si="191"/>
        <v>100</v>
      </c>
    </row>
    <row r="1473" spans="1:20" ht="15" x14ac:dyDescent="0.25">
      <c r="A1473" s="2933">
        <v>1200</v>
      </c>
      <c r="B1473" s="2934">
        <v>3127</v>
      </c>
      <c r="C1473" s="2934">
        <v>5331</v>
      </c>
      <c r="D1473" s="2935"/>
      <c r="E1473" s="896" t="s">
        <v>624</v>
      </c>
      <c r="F1473" s="677"/>
      <c r="G1473" s="687">
        <f>G1474</f>
        <v>40</v>
      </c>
      <c r="H1473" s="687">
        <f>H1474</f>
        <v>40</v>
      </c>
      <c r="I1473" s="1110">
        <f t="shared" si="191"/>
        <v>100</v>
      </c>
    </row>
    <row r="1474" spans="1:20" ht="28.5" x14ac:dyDescent="0.2">
      <c r="A1474" s="2933"/>
      <c r="B1474" s="2934"/>
      <c r="C1474" s="2940"/>
      <c r="D1474" s="2948" t="s">
        <v>1430</v>
      </c>
      <c r="E1474" s="2792" t="s">
        <v>1882</v>
      </c>
      <c r="F1474" s="677"/>
      <c r="G1474" s="995">
        <v>40</v>
      </c>
      <c r="H1474" s="995">
        <v>40</v>
      </c>
      <c r="I1474" s="996">
        <f t="shared" si="191"/>
        <v>100</v>
      </c>
    </row>
    <row r="1475" spans="1:20" ht="15" x14ac:dyDescent="0.25">
      <c r="A1475" s="1048">
        <v>1200</v>
      </c>
      <c r="B1475" s="2901">
        <v>3141</v>
      </c>
      <c r="C1475" s="2581">
        <v>5336</v>
      </c>
      <c r="D1475" s="2904"/>
      <c r="E1475" s="612" t="s">
        <v>1085</v>
      </c>
      <c r="F1475" s="678"/>
      <c r="G1475" s="678">
        <f>G1476</f>
        <v>654</v>
      </c>
      <c r="H1475" s="678">
        <f>H1476</f>
        <v>654</v>
      </c>
      <c r="I1475" s="679">
        <f t="shared" si="191"/>
        <v>100</v>
      </c>
    </row>
    <row r="1476" spans="1:20" ht="14.25" x14ac:dyDescent="0.2">
      <c r="A1476" s="1048"/>
      <c r="B1476" s="2901"/>
      <c r="C1476" s="2901"/>
      <c r="D1476" s="2905" t="s">
        <v>1131</v>
      </c>
      <c r="E1476" s="439" t="s">
        <v>1995</v>
      </c>
      <c r="F1476" s="677"/>
      <c r="G1476" s="677">
        <v>654</v>
      </c>
      <c r="H1476" s="677">
        <v>654</v>
      </c>
      <c r="I1476" s="673">
        <f t="shared" si="191"/>
        <v>100</v>
      </c>
    </row>
    <row r="1477" spans="1:20" ht="15" x14ac:dyDescent="0.25">
      <c r="A1477" s="1048">
        <v>1200</v>
      </c>
      <c r="B1477" s="2901">
        <v>3147</v>
      </c>
      <c r="C1477" s="2901">
        <v>5336</v>
      </c>
      <c r="D1477" s="2905"/>
      <c r="E1477" s="612" t="s">
        <v>1085</v>
      </c>
      <c r="F1477" s="677"/>
      <c r="G1477" s="687">
        <f>G1478</f>
        <v>1134</v>
      </c>
      <c r="H1477" s="687">
        <f>H1478</f>
        <v>1134</v>
      </c>
      <c r="I1477" s="681">
        <f t="shared" si="191"/>
        <v>100</v>
      </c>
    </row>
    <row r="1478" spans="1:20" ht="12.75" customHeight="1" thickBot="1" x14ac:dyDescent="0.25">
      <c r="A1478" s="1048"/>
      <c r="B1478" s="2901"/>
      <c r="C1478" s="1481"/>
      <c r="D1478" s="2905" t="s">
        <v>1131</v>
      </c>
      <c r="E1478" s="439" t="s">
        <v>1995</v>
      </c>
      <c r="F1478" s="677"/>
      <c r="G1478" s="677">
        <v>1134</v>
      </c>
      <c r="H1478" s="677">
        <v>1134</v>
      </c>
      <c r="I1478" s="673">
        <f t="shared" si="191"/>
        <v>100</v>
      </c>
    </row>
    <row r="1479" spans="1:20" s="106" customFormat="1" ht="16.5" thickTop="1" thickBot="1" x14ac:dyDescent="0.3">
      <c r="A1479" s="3180" t="s">
        <v>704</v>
      </c>
      <c r="B1479" s="3181"/>
      <c r="C1479" s="3181"/>
      <c r="D1479" s="3181"/>
      <c r="E1479" s="3181"/>
      <c r="F1479" s="669">
        <f>F1467</f>
        <v>0</v>
      </c>
      <c r="G1479" s="669">
        <f>G1477+G1475+G1470+G1467+G1465+G1463+G1473</f>
        <v>13656</v>
      </c>
      <c r="H1479" s="669">
        <f>H1477+H1475+H1470+H1467+H1465+H1463+H1473</f>
        <v>13656</v>
      </c>
      <c r="I1479" s="670">
        <f>(H1479/G1479)*100</f>
        <v>100</v>
      </c>
      <c r="R1479" s="374">
        <f>F1479</f>
        <v>0</v>
      </c>
      <c r="S1479" s="374">
        <f>G1479</f>
        <v>13656</v>
      </c>
      <c r="T1479" s="374">
        <f>H1479</f>
        <v>13656</v>
      </c>
    </row>
    <row r="1480" spans="1:20" s="375" customFormat="1" ht="13.5" thickTop="1" x14ac:dyDescent="0.2">
      <c r="A1480" s="373"/>
      <c r="B1480" s="594"/>
      <c r="C1480" s="373"/>
      <c r="D1480" s="660"/>
      <c r="E1480" s="373"/>
      <c r="F1480" s="374"/>
      <c r="G1480" s="374"/>
      <c r="H1480" s="374"/>
      <c r="I1480" s="1041"/>
    </row>
    <row r="1481" spans="1:20" s="375" customFormat="1" x14ac:dyDescent="0.2">
      <c r="A1481" s="373"/>
      <c r="B1481" s="594"/>
      <c r="C1481" s="373"/>
      <c r="D1481" s="660"/>
      <c r="E1481" s="373"/>
      <c r="F1481" s="374"/>
      <c r="G1481" s="374"/>
      <c r="H1481" s="374"/>
      <c r="I1481" s="1041"/>
    </row>
    <row r="1482" spans="1:20" s="375" customFormat="1" x14ac:dyDescent="0.2">
      <c r="A1482" s="373"/>
      <c r="B1482" s="594"/>
      <c r="C1482" s="373"/>
      <c r="D1482" s="660"/>
      <c r="E1482" s="373"/>
      <c r="F1482" s="374"/>
      <c r="G1482" s="374"/>
      <c r="H1482" s="374"/>
      <c r="I1482" s="1041"/>
    </row>
    <row r="1483" spans="1:20" ht="13.5" thickBot="1" x14ac:dyDescent="0.25">
      <c r="A1483" s="421" t="s">
        <v>104</v>
      </c>
      <c r="I1483" s="1041" t="s">
        <v>122</v>
      </c>
    </row>
    <row r="1484" spans="1:20" ht="25.5" customHeight="1" thickTop="1" thickBot="1" x14ac:dyDescent="0.25">
      <c r="A1484" s="582" t="s">
        <v>412</v>
      </c>
      <c r="B1484" s="650" t="s">
        <v>123</v>
      </c>
      <c r="C1484" s="583" t="s">
        <v>124</v>
      </c>
      <c r="D1484" s="585" t="s">
        <v>474</v>
      </c>
      <c r="E1484" s="585" t="s">
        <v>125</v>
      </c>
      <c r="F1484" s="585" t="s">
        <v>416</v>
      </c>
      <c r="G1484" s="585" t="s">
        <v>417</v>
      </c>
      <c r="H1484" s="585" t="s">
        <v>589</v>
      </c>
      <c r="I1484" s="663" t="s">
        <v>590</v>
      </c>
    </row>
    <row r="1485" spans="1:20" ht="14.25" thickTop="1" thickBot="1" x14ac:dyDescent="0.25">
      <c r="A1485" s="521">
        <v>1</v>
      </c>
      <c r="B1485" s="522">
        <v>2</v>
      </c>
      <c r="C1485" s="522">
        <v>3</v>
      </c>
      <c r="D1485" s="522">
        <v>4</v>
      </c>
      <c r="E1485" s="522">
        <v>5</v>
      </c>
      <c r="F1485" s="508">
        <v>6</v>
      </c>
      <c r="G1485" s="508">
        <v>7</v>
      </c>
      <c r="H1485" s="509">
        <v>8</v>
      </c>
      <c r="I1485" s="587" t="s">
        <v>510</v>
      </c>
    </row>
    <row r="1486" spans="1:20" ht="15.75" thickTop="1" x14ac:dyDescent="0.25">
      <c r="A1486" s="1048">
        <v>1201</v>
      </c>
      <c r="B1486" s="2581">
        <v>3122</v>
      </c>
      <c r="C1486" s="2581">
        <v>5336</v>
      </c>
      <c r="D1486" s="2922"/>
      <c r="E1486" s="612" t="s">
        <v>1085</v>
      </c>
      <c r="F1486" s="665"/>
      <c r="G1486" s="665">
        <f>G1487</f>
        <v>1078</v>
      </c>
      <c r="H1486" s="665">
        <f>H1487</f>
        <v>1078</v>
      </c>
      <c r="I1486" s="666">
        <f>(H1486/G1486)*100</f>
        <v>100</v>
      </c>
    </row>
    <row r="1487" spans="1:20" ht="14.25" x14ac:dyDescent="0.2">
      <c r="A1487" s="704"/>
      <c r="B1487" s="1005"/>
      <c r="C1487" s="1005"/>
      <c r="D1487" s="2905" t="s">
        <v>1131</v>
      </c>
      <c r="E1487" s="439" t="s">
        <v>1995</v>
      </c>
      <c r="F1487" s="672"/>
      <c r="G1487" s="672">
        <v>1078</v>
      </c>
      <c r="H1487" s="672">
        <v>1078</v>
      </c>
      <c r="I1487" s="668">
        <f>(H1487/G1487)*100</f>
        <v>100</v>
      </c>
    </row>
    <row r="1488" spans="1:20" ht="15" hidden="1" x14ac:dyDescent="0.25">
      <c r="A1488" s="1048">
        <v>1201</v>
      </c>
      <c r="B1488" s="2581">
        <v>3123</v>
      </c>
      <c r="C1488" s="2581">
        <v>5331</v>
      </c>
      <c r="D1488" s="2922"/>
      <c r="E1488" s="656" t="s">
        <v>624</v>
      </c>
      <c r="F1488" s="665">
        <f>F1489+F1490+F1491</f>
        <v>0</v>
      </c>
      <c r="G1488" s="665">
        <f>G1489+G1490+G1491</f>
        <v>0</v>
      </c>
      <c r="H1488" s="665">
        <f>H1489+H1490+H1491</f>
        <v>0</v>
      </c>
      <c r="I1488" s="666" t="e">
        <f t="shared" ref="I1488:I1502" si="193">(H1488/G1488)*100</f>
        <v>#DIV/0!</v>
      </c>
    </row>
    <row r="1489" spans="1:20" ht="14.25" hidden="1" x14ac:dyDescent="0.2">
      <c r="A1489" s="1048"/>
      <c r="B1489" s="2581"/>
      <c r="C1489" s="2581"/>
      <c r="D1489" s="2921" t="s">
        <v>1135</v>
      </c>
      <c r="E1489" s="1065" t="s">
        <v>534</v>
      </c>
      <c r="F1489" s="672"/>
      <c r="G1489" s="672"/>
      <c r="H1489" s="672"/>
      <c r="I1489" s="668" t="e">
        <f t="shared" si="193"/>
        <v>#DIV/0!</v>
      </c>
    </row>
    <row r="1490" spans="1:20" ht="14.25" hidden="1" x14ac:dyDescent="0.2">
      <c r="A1490" s="1048"/>
      <c r="B1490" s="2581"/>
      <c r="C1490" s="2581"/>
      <c r="D1490" s="2905" t="s">
        <v>1136</v>
      </c>
      <c r="E1490" s="439" t="s">
        <v>51</v>
      </c>
      <c r="F1490" s="672"/>
      <c r="G1490" s="672"/>
      <c r="H1490" s="672"/>
      <c r="I1490" s="668" t="e">
        <f t="shared" si="193"/>
        <v>#DIV/0!</v>
      </c>
    </row>
    <row r="1491" spans="1:20" ht="14.25" hidden="1" x14ac:dyDescent="0.2">
      <c r="A1491" s="1048"/>
      <c r="B1491" s="2581"/>
      <c r="C1491" s="2581"/>
      <c r="D1491" s="2905" t="s">
        <v>1160</v>
      </c>
      <c r="E1491" s="706" t="s">
        <v>1056</v>
      </c>
      <c r="F1491" s="672"/>
      <c r="G1491" s="672"/>
      <c r="H1491" s="672"/>
      <c r="I1491" s="668" t="e">
        <f t="shared" si="193"/>
        <v>#DIV/0!</v>
      </c>
    </row>
    <row r="1492" spans="1:20" ht="15" x14ac:dyDescent="0.25">
      <c r="A1492" s="1048">
        <v>1201</v>
      </c>
      <c r="B1492" s="2581">
        <v>3123</v>
      </c>
      <c r="C1492" s="2581">
        <v>5336</v>
      </c>
      <c r="D1492" s="2904"/>
      <c r="E1492" s="612" t="s">
        <v>1085</v>
      </c>
      <c r="F1492" s="672"/>
      <c r="G1492" s="690">
        <f>G1493+G1494+G1495+G1496+G1497</f>
        <v>23736</v>
      </c>
      <c r="H1492" s="690">
        <f>H1493+H1494+H1495+H1496+H1497</f>
        <v>23736</v>
      </c>
      <c r="I1492" s="692">
        <f t="shared" si="193"/>
        <v>100</v>
      </c>
    </row>
    <row r="1493" spans="1:20" ht="14.25" hidden="1" x14ac:dyDescent="0.2">
      <c r="A1493" s="1048"/>
      <c r="B1493" s="2581"/>
      <c r="C1493" s="2581"/>
      <c r="D1493" s="2904" t="s">
        <v>1150</v>
      </c>
      <c r="E1493" s="1484" t="s">
        <v>973</v>
      </c>
      <c r="F1493" s="684"/>
      <c r="G1493" s="312"/>
      <c r="H1493" s="312"/>
      <c r="I1493" s="864" t="e">
        <f t="shared" si="193"/>
        <v>#DIV/0!</v>
      </c>
    </row>
    <row r="1494" spans="1:20" ht="14.25" x14ac:dyDescent="0.2">
      <c r="A1494" s="1048"/>
      <c r="B1494" s="2581"/>
      <c r="C1494" s="2581"/>
      <c r="D1494" s="2904" t="s">
        <v>1142</v>
      </c>
      <c r="E1494" s="1732" t="s">
        <v>1033</v>
      </c>
      <c r="F1494" s="310"/>
      <c r="G1494" s="312">
        <v>194</v>
      </c>
      <c r="H1494" s="312">
        <v>194</v>
      </c>
      <c r="I1494" s="864">
        <f t="shared" si="193"/>
        <v>100</v>
      </c>
    </row>
    <row r="1495" spans="1:20" ht="15" x14ac:dyDescent="0.2">
      <c r="A1495" s="1048"/>
      <c r="B1495" s="2581"/>
      <c r="C1495" s="2581"/>
      <c r="D1495" s="2904" t="s">
        <v>1132</v>
      </c>
      <c r="E1495" s="1484" t="s">
        <v>1084</v>
      </c>
      <c r="F1495" s="1733"/>
      <c r="G1495" s="1734">
        <v>554</v>
      </c>
      <c r="H1495" s="1734">
        <v>554</v>
      </c>
      <c r="I1495" s="368">
        <f t="shared" ref="I1495:I1496" si="194">(H1495/G1495)*100</f>
        <v>100</v>
      </c>
    </row>
    <row r="1496" spans="1:20" ht="28.5" hidden="1" x14ac:dyDescent="0.2">
      <c r="A1496" s="1048"/>
      <c r="B1496" s="2581"/>
      <c r="C1496" s="2581"/>
      <c r="D1496" s="2904" t="s">
        <v>1133</v>
      </c>
      <c r="E1496" s="2359" t="s">
        <v>1134</v>
      </c>
      <c r="F1496" s="1733"/>
      <c r="G1496" s="1778"/>
      <c r="H1496" s="1778"/>
      <c r="I1496" s="1111" t="e">
        <f t="shared" si="194"/>
        <v>#DIV/0!</v>
      </c>
    </row>
    <row r="1497" spans="1:20" ht="14.25" x14ac:dyDescent="0.2">
      <c r="A1497" s="1048"/>
      <c r="B1497" s="2581"/>
      <c r="C1497" s="2581"/>
      <c r="D1497" s="2905" t="s">
        <v>1131</v>
      </c>
      <c r="E1497" s="439" t="s">
        <v>1995</v>
      </c>
      <c r="F1497" s="672"/>
      <c r="G1497" s="672">
        <v>22988</v>
      </c>
      <c r="H1497" s="672">
        <v>22988</v>
      </c>
      <c r="I1497" s="668">
        <f t="shared" si="193"/>
        <v>100</v>
      </c>
    </row>
    <row r="1498" spans="1:20" ht="15" x14ac:dyDescent="0.25">
      <c r="A1498" s="2933">
        <v>1201</v>
      </c>
      <c r="B1498" s="2934">
        <v>3123</v>
      </c>
      <c r="C1498" s="2934">
        <v>5331</v>
      </c>
      <c r="D1498" s="2935"/>
      <c r="E1498" s="896" t="s">
        <v>624</v>
      </c>
      <c r="F1498" s="677"/>
      <c r="G1498" s="687">
        <f>G1499</f>
        <v>428</v>
      </c>
      <c r="H1498" s="687">
        <f>H1499</f>
        <v>428</v>
      </c>
      <c r="I1498" s="692">
        <f t="shared" si="193"/>
        <v>100</v>
      </c>
    </row>
    <row r="1499" spans="1:20" ht="28.5" x14ac:dyDescent="0.2">
      <c r="A1499" s="2933"/>
      <c r="B1499" s="2934"/>
      <c r="C1499" s="2940"/>
      <c r="D1499" s="2948" t="s">
        <v>1430</v>
      </c>
      <c r="E1499" s="2792" t="s">
        <v>1882</v>
      </c>
      <c r="F1499" s="677"/>
      <c r="G1499" s="995">
        <v>428</v>
      </c>
      <c r="H1499" s="995">
        <v>428</v>
      </c>
      <c r="I1499" s="996">
        <f t="shared" si="193"/>
        <v>100</v>
      </c>
    </row>
    <row r="1500" spans="1:20" ht="15" x14ac:dyDescent="0.25">
      <c r="A1500" s="1048">
        <v>1201</v>
      </c>
      <c r="B1500" s="2901">
        <v>3147</v>
      </c>
      <c r="C1500" s="2901">
        <v>5336</v>
      </c>
      <c r="D1500" s="2905"/>
      <c r="E1500" s="612" t="s">
        <v>1085</v>
      </c>
      <c r="F1500" s="677"/>
      <c r="G1500" s="687">
        <f>G1501</f>
        <v>1327</v>
      </c>
      <c r="H1500" s="687">
        <f>H1501</f>
        <v>1327</v>
      </c>
      <c r="I1500" s="681">
        <f t="shared" si="193"/>
        <v>100</v>
      </c>
    </row>
    <row r="1501" spans="1:20" ht="15" thickBot="1" x14ac:dyDescent="0.25">
      <c r="A1501" s="1048"/>
      <c r="B1501" s="2901"/>
      <c r="C1501" s="1481"/>
      <c r="D1501" s="2905" t="s">
        <v>1131</v>
      </c>
      <c r="E1501" s="439" t="s">
        <v>1995</v>
      </c>
      <c r="F1501" s="677"/>
      <c r="G1501" s="677">
        <v>1327</v>
      </c>
      <c r="H1501" s="677">
        <v>1327</v>
      </c>
      <c r="I1501" s="673">
        <f t="shared" si="193"/>
        <v>100</v>
      </c>
    </row>
    <row r="1502" spans="1:20" ht="16.5" thickTop="1" thickBot="1" x14ac:dyDescent="0.3">
      <c r="A1502" s="3180" t="s">
        <v>704</v>
      </c>
      <c r="B1502" s="3181"/>
      <c r="C1502" s="3181"/>
      <c r="D1502" s="3181"/>
      <c r="E1502" s="3181"/>
      <c r="F1502" s="669">
        <f>F1488</f>
        <v>0</v>
      </c>
      <c r="G1502" s="669">
        <f>G1500+G1492+G1488+G1486+G1498</f>
        <v>26569</v>
      </c>
      <c r="H1502" s="669">
        <f>H1500+H1492+H1488+H1486+H1498</f>
        <v>26569</v>
      </c>
      <c r="I1502" s="670">
        <f t="shared" si="193"/>
        <v>100</v>
      </c>
      <c r="R1502" s="374">
        <f>F1502</f>
        <v>0</v>
      </c>
      <c r="S1502" s="374">
        <f>G1502</f>
        <v>26569</v>
      </c>
      <c r="T1502" s="374">
        <f>H1502</f>
        <v>26569</v>
      </c>
    </row>
    <row r="1503" spans="1:20" ht="14.25" customHeight="1" thickTop="1" x14ac:dyDescent="0.25">
      <c r="A1503" s="361"/>
      <c r="B1503" s="361"/>
      <c r="C1503" s="361"/>
      <c r="D1503" s="361"/>
      <c r="E1503" s="361"/>
      <c r="F1503" s="178"/>
      <c r="G1503" s="178"/>
      <c r="H1503" s="178"/>
      <c r="I1503" s="207"/>
      <c r="R1503" s="374"/>
      <c r="S1503" s="374"/>
      <c r="T1503" s="374"/>
    </row>
    <row r="1504" spans="1:20" ht="15" x14ac:dyDescent="0.25">
      <c r="A1504" s="361"/>
      <c r="B1504" s="361"/>
      <c r="C1504" s="361"/>
      <c r="D1504" s="361"/>
      <c r="E1504" s="361"/>
      <c r="F1504" s="178"/>
      <c r="G1504" s="178"/>
      <c r="H1504" s="178"/>
      <c r="I1504" s="207"/>
      <c r="R1504" s="374"/>
      <c r="S1504" s="374"/>
      <c r="T1504" s="374"/>
    </row>
    <row r="1505" spans="1:9" ht="15.75" customHeight="1" thickBot="1" x14ac:dyDescent="0.25">
      <c r="A1505" s="421" t="s">
        <v>906</v>
      </c>
      <c r="I1505" s="1041" t="s">
        <v>122</v>
      </c>
    </row>
    <row r="1506" spans="1:9" ht="14.25" thickTop="1" thickBot="1" x14ac:dyDescent="0.25">
      <c r="A1506" s="582" t="s">
        <v>412</v>
      </c>
      <c r="B1506" s="650" t="s">
        <v>123</v>
      </c>
      <c r="C1506" s="583" t="s">
        <v>124</v>
      </c>
      <c r="D1506" s="585" t="s">
        <v>474</v>
      </c>
      <c r="E1506" s="585" t="s">
        <v>125</v>
      </c>
      <c r="F1506" s="585" t="s">
        <v>416</v>
      </c>
      <c r="G1506" s="585" t="s">
        <v>417</v>
      </c>
      <c r="H1506" s="585" t="s">
        <v>589</v>
      </c>
      <c r="I1506" s="663" t="s">
        <v>590</v>
      </c>
    </row>
    <row r="1507" spans="1:9" ht="14.25" thickTop="1" thickBot="1" x14ac:dyDescent="0.25">
      <c r="A1507" s="521">
        <v>1</v>
      </c>
      <c r="B1507" s="522">
        <v>2</v>
      </c>
      <c r="C1507" s="522">
        <v>3</v>
      </c>
      <c r="D1507" s="522">
        <v>4</v>
      </c>
      <c r="E1507" s="522">
        <v>5</v>
      </c>
      <c r="F1507" s="508">
        <v>6</v>
      </c>
      <c r="G1507" s="508">
        <v>7</v>
      </c>
      <c r="H1507" s="509">
        <v>8</v>
      </c>
      <c r="I1507" s="587" t="s">
        <v>510</v>
      </c>
    </row>
    <row r="1508" spans="1:9" ht="15.75" hidden="1" thickTop="1" x14ac:dyDescent="0.25">
      <c r="A1508" s="1051">
        <v>1202</v>
      </c>
      <c r="B1508" s="688">
        <v>3122</v>
      </c>
      <c r="C1508" s="688">
        <v>5331</v>
      </c>
      <c r="D1508" s="691"/>
      <c r="E1508" s="718" t="s">
        <v>624</v>
      </c>
      <c r="F1508" s="686"/>
      <c r="G1508" s="686">
        <f>G1509</f>
        <v>0</v>
      </c>
      <c r="H1508" s="686">
        <f>H1509</f>
        <v>0</v>
      </c>
      <c r="I1508" s="689" t="e">
        <f t="shared" ref="I1508:I1532" si="195">(H1508/G1508)*100</f>
        <v>#DIV/0!</v>
      </c>
    </row>
    <row r="1509" spans="1:9" ht="14.25" hidden="1" x14ac:dyDescent="0.2">
      <c r="A1509" s="420"/>
      <c r="B1509" s="613"/>
      <c r="C1509" s="613"/>
      <c r="D1509" s="514" t="s">
        <v>1160</v>
      </c>
      <c r="E1509" s="706" t="s">
        <v>1056</v>
      </c>
      <c r="F1509" s="672"/>
      <c r="G1509" s="672"/>
      <c r="H1509" s="672"/>
      <c r="I1509" s="668" t="e">
        <f t="shared" si="195"/>
        <v>#DIV/0!</v>
      </c>
    </row>
    <row r="1510" spans="1:9" ht="15.75" thickTop="1" x14ac:dyDescent="0.25">
      <c r="A1510" s="1048">
        <v>1202</v>
      </c>
      <c r="B1510" s="2581">
        <v>3122</v>
      </c>
      <c r="C1510" s="2581">
        <v>5336</v>
      </c>
      <c r="D1510" s="1739"/>
      <c r="E1510" s="612" t="s">
        <v>1085</v>
      </c>
      <c r="F1510" s="672"/>
      <c r="G1510" s="690">
        <f>G1511+G1514</f>
        <v>15443</v>
      </c>
      <c r="H1510" s="690">
        <f>H1511+H1514</f>
        <v>15443</v>
      </c>
      <c r="I1510" s="692">
        <f t="shared" si="195"/>
        <v>100</v>
      </c>
    </row>
    <row r="1511" spans="1:9" ht="14.25" customHeight="1" x14ac:dyDescent="0.2">
      <c r="A1511" s="1048"/>
      <c r="B1511" s="2581"/>
      <c r="C1511" s="2581"/>
      <c r="D1511" s="3197" t="s">
        <v>1166</v>
      </c>
      <c r="E1511" s="3199" t="s">
        <v>904</v>
      </c>
      <c r="F1511" s="672"/>
      <c r="G1511" s="672">
        <v>104</v>
      </c>
      <c r="H1511" s="672">
        <v>104</v>
      </c>
      <c r="I1511" s="668">
        <f t="shared" ref="I1511" si="196">(H1511/G1511)*100</f>
        <v>100</v>
      </c>
    </row>
    <row r="1512" spans="1:9" ht="14.25" x14ac:dyDescent="0.2">
      <c r="A1512" s="1048"/>
      <c r="B1512" s="2581"/>
      <c r="C1512" s="2581"/>
      <c r="D1512" s="3198"/>
      <c r="E1512" s="3198"/>
      <c r="F1512" s="672"/>
      <c r="G1512" s="672"/>
      <c r="H1512" s="672"/>
      <c r="I1512" s="668"/>
    </row>
    <row r="1513" spans="1:9" ht="14.25" x14ac:dyDescent="0.2">
      <c r="A1513" s="1048"/>
      <c r="B1513" s="2581"/>
      <c r="C1513" s="2581"/>
      <c r="D1513" s="3198"/>
      <c r="E1513" s="3198"/>
      <c r="F1513" s="672"/>
      <c r="G1513" s="672"/>
      <c r="H1513" s="672"/>
      <c r="I1513" s="668"/>
    </row>
    <row r="1514" spans="1:9" ht="14.25" x14ac:dyDescent="0.2">
      <c r="A1514" s="1048"/>
      <c r="B1514" s="2581"/>
      <c r="C1514" s="2898"/>
      <c r="D1514" s="2905" t="s">
        <v>1131</v>
      </c>
      <c r="E1514" s="439" t="s">
        <v>1995</v>
      </c>
      <c r="F1514" s="672"/>
      <c r="G1514" s="672">
        <v>15339</v>
      </c>
      <c r="H1514" s="672">
        <v>15339</v>
      </c>
      <c r="I1514" s="668">
        <f t="shared" si="195"/>
        <v>100</v>
      </c>
    </row>
    <row r="1515" spans="1:9" ht="15" x14ac:dyDescent="0.25">
      <c r="A1515" s="1048">
        <v>1202</v>
      </c>
      <c r="B1515" s="2901">
        <v>3123</v>
      </c>
      <c r="C1515" s="2901">
        <v>5336</v>
      </c>
      <c r="D1515" s="2905"/>
      <c r="E1515" s="612" t="s">
        <v>1085</v>
      </c>
      <c r="F1515" s="680"/>
      <c r="G1515" s="687">
        <f>G1516</f>
        <v>890</v>
      </c>
      <c r="H1515" s="687">
        <f>H1516</f>
        <v>890</v>
      </c>
      <c r="I1515" s="681">
        <f t="shared" si="195"/>
        <v>100</v>
      </c>
    </row>
    <row r="1516" spans="1:9" ht="14.25" x14ac:dyDescent="0.2">
      <c r="A1516" s="1048"/>
      <c r="B1516" s="2901"/>
      <c r="C1516" s="2901"/>
      <c r="D1516" s="2905" t="s">
        <v>1131</v>
      </c>
      <c r="E1516" s="439" t="s">
        <v>1995</v>
      </c>
      <c r="F1516" s="677"/>
      <c r="G1516" s="677">
        <v>890</v>
      </c>
      <c r="H1516" s="677">
        <v>890</v>
      </c>
      <c r="I1516" s="673">
        <f t="shared" si="195"/>
        <v>100</v>
      </c>
    </row>
    <row r="1517" spans="1:9" ht="15" hidden="1" x14ac:dyDescent="0.25">
      <c r="A1517" s="1048">
        <v>1202</v>
      </c>
      <c r="B1517" s="2901">
        <v>3127</v>
      </c>
      <c r="C1517" s="1481">
        <v>5331</v>
      </c>
      <c r="D1517" s="2919"/>
      <c r="E1517" s="612" t="s">
        <v>624</v>
      </c>
      <c r="F1517" s="687">
        <f>F1518+F1519</f>
        <v>0</v>
      </c>
      <c r="G1517" s="687">
        <f t="shared" ref="G1517:H1517" si="197">G1518+G1519</f>
        <v>0</v>
      </c>
      <c r="H1517" s="687">
        <f t="shared" si="197"/>
        <v>0</v>
      </c>
      <c r="I1517" s="679" t="e">
        <f t="shared" si="195"/>
        <v>#DIV/0!</v>
      </c>
    </row>
    <row r="1518" spans="1:9" ht="14.25" hidden="1" x14ac:dyDescent="0.2">
      <c r="A1518" s="1048"/>
      <c r="B1518" s="2901"/>
      <c r="C1518" s="1481"/>
      <c r="D1518" s="2921" t="s">
        <v>1135</v>
      </c>
      <c r="E1518" s="1065" t="s">
        <v>534</v>
      </c>
      <c r="F1518" s="677"/>
      <c r="G1518" s="677"/>
      <c r="H1518" s="677"/>
      <c r="I1518" s="673" t="e">
        <f t="shared" si="195"/>
        <v>#DIV/0!</v>
      </c>
    </row>
    <row r="1519" spans="1:9" ht="14.25" hidden="1" x14ac:dyDescent="0.2">
      <c r="A1519" s="1048"/>
      <c r="B1519" s="2901"/>
      <c r="C1519" s="2901"/>
      <c r="D1519" s="2905" t="s">
        <v>1136</v>
      </c>
      <c r="E1519" s="439" t="s">
        <v>51</v>
      </c>
      <c r="F1519" s="677"/>
      <c r="G1519" s="677"/>
      <c r="H1519" s="677"/>
      <c r="I1519" s="673" t="e">
        <f t="shared" si="195"/>
        <v>#DIV/0!</v>
      </c>
    </row>
    <row r="1520" spans="1:9" ht="15" x14ac:dyDescent="0.25">
      <c r="A1520" s="1048">
        <v>1202</v>
      </c>
      <c r="B1520" s="2901">
        <v>3127</v>
      </c>
      <c r="C1520" s="2901">
        <v>5336</v>
      </c>
      <c r="D1520" s="2905"/>
      <c r="E1520" s="612" t="s">
        <v>1085</v>
      </c>
      <c r="F1520" s="677"/>
      <c r="G1520" s="687">
        <f>G1521+G1522+G1524+G1525+G1523</f>
        <v>587</v>
      </c>
      <c r="H1520" s="687">
        <f>H1521+H1522+H1524+H1525+H1523</f>
        <v>587</v>
      </c>
      <c r="I1520" s="679">
        <f t="shared" si="195"/>
        <v>100</v>
      </c>
    </row>
    <row r="1521" spans="1:20" ht="28.5" hidden="1" x14ac:dyDescent="0.2">
      <c r="A1521" s="1048"/>
      <c r="B1521" s="2901"/>
      <c r="C1521" s="2901"/>
      <c r="D1521" s="2905" t="s">
        <v>1145</v>
      </c>
      <c r="E1521" s="2368" t="s">
        <v>1146</v>
      </c>
      <c r="F1521" s="677"/>
      <c r="G1521" s="995"/>
      <c r="H1521" s="995"/>
      <c r="I1521" s="999" t="e">
        <f t="shared" si="195"/>
        <v>#DIV/0!</v>
      </c>
    </row>
    <row r="1522" spans="1:20" ht="14.25" x14ac:dyDescent="0.2">
      <c r="A1522" s="1048"/>
      <c r="B1522" s="2901"/>
      <c r="C1522" s="2901"/>
      <c r="D1522" s="2904" t="s">
        <v>1150</v>
      </c>
      <c r="E1522" s="1484" t="s">
        <v>973</v>
      </c>
      <c r="F1522" s="677"/>
      <c r="G1522" s="995">
        <v>10</v>
      </c>
      <c r="H1522" s="995">
        <v>10</v>
      </c>
      <c r="I1522" s="999">
        <f t="shared" si="195"/>
        <v>100</v>
      </c>
    </row>
    <row r="1523" spans="1:20" ht="14.25" x14ac:dyDescent="0.2">
      <c r="A1523" s="1048"/>
      <c r="B1523" s="2901"/>
      <c r="C1523" s="2901"/>
      <c r="D1523" s="2904" t="s">
        <v>1142</v>
      </c>
      <c r="E1523" s="1732" t="s">
        <v>1033</v>
      </c>
      <c r="F1523" s="677"/>
      <c r="G1523" s="995">
        <v>55</v>
      </c>
      <c r="H1523" s="995">
        <v>55</v>
      </c>
      <c r="I1523" s="999">
        <f t="shared" si="195"/>
        <v>100</v>
      </c>
    </row>
    <row r="1524" spans="1:20" ht="14.25" x14ac:dyDescent="0.2">
      <c r="A1524" s="1048"/>
      <c r="B1524" s="2901"/>
      <c r="C1524" s="2901"/>
      <c r="D1524" s="2904" t="s">
        <v>1132</v>
      </c>
      <c r="E1524" s="1484" t="s">
        <v>1084</v>
      </c>
      <c r="F1524" s="677"/>
      <c r="G1524" s="995">
        <v>522</v>
      </c>
      <c r="H1524" s="995">
        <v>522</v>
      </c>
      <c r="I1524" s="999">
        <f t="shared" si="195"/>
        <v>100</v>
      </c>
    </row>
    <row r="1525" spans="1:20" ht="28.5" hidden="1" x14ac:dyDescent="0.2">
      <c r="A1525" s="1048"/>
      <c r="B1525" s="2901"/>
      <c r="C1525" s="2901"/>
      <c r="D1525" s="858" t="s">
        <v>1133</v>
      </c>
      <c r="E1525" s="2359" t="s">
        <v>1134</v>
      </c>
      <c r="F1525" s="677"/>
      <c r="G1525" s="995"/>
      <c r="H1525" s="995"/>
      <c r="I1525" s="999" t="e">
        <f t="shared" si="195"/>
        <v>#DIV/0!</v>
      </c>
    </row>
    <row r="1526" spans="1:20" ht="15" x14ac:dyDescent="0.25">
      <c r="A1526" s="2933">
        <v>1202</v>
      </c>
      <c r="B1526" s="2934">
        <v>3127</v>
      </c>
      <c r="C1526" s="2934">
        <v>5331</v>
      </c>
      <c r="D1526" s="2794"/>
      <c r="E1526" s="896" t="s">
        <v>624</v>
      </c>
      <c r="F1526" s="677"/>
      <c r="G1526" s="997">
        <f>G1527</f>
        <v>149</v>
      </c>
      <c r="H1526" s="997">
        <f>H1527</f>
        <v>149</v>
      </c>
      <c r="I1526" s="998">
        <f t="shared" si="195"/>
        <v>100</v>
      </c>
    </row>
    <row r="1527" spans="1:20" ht="28.5" x14ac:dyDescent="0.2">
      <c r="A1527" s="2933"/>
      <c r="B1527" s="2934"/>
      <c r="C1527" s="2940"/>
      <c r="D1527" s="2938" t="s">
        <v>1430</v>
      </c>
      <c r="E1527" s="2792" t="s">
        <v>1882</v>
      </c>
      <c r="F1527" s="677"/>
      <c r="G1527" s="995">
        <v>149</v>
      </c>
      <c r="H1527" s="995">
        <v>149</v>
      </c>
      <c r="I1527" s="999">
        <f t="shared" si="195"/>
        <v>100</v>
      </c>
    </row>
    <row r="1528" spans="1:20" ht="15" x14ac:dyDescent="0.25">
      <c r="A1528" s="1048">
        <v>1202</v>
      </c>
      <c r="B1528" s="2901">
        <v>3141</v>
      </c>
      <c r="C1528" s="2901">
        <v>5336</v>
      </c>
      <c r="D1528" s="514"/>
      <c r="E1528" s="612" t="s">
        <v>1085</v>
      </c>
      <c r="F1528" s="677"/>
      <c r="G1528" s="687">
        <f>G1529</f>
        <v>189</v>
      </c>
      <c r="H1528" s="687">
        <f>H1529</f>
        <v>189</v>
      </c>
      <c r="I1528" s="681">
        <f t="shared" si="195"/>
        <v>100</v>
      </c>
    </row>
    <row r="1529" spans="1:20" ht="14.25" x14ac:dyDescent="0.2">
      <c r="A1529" s="1048"/>
      <c r="B1529" s="2901"/>
      <c r="C1529" s="2901"/>
      <c r="D1529" s="2905" t="s">
        <v>1131</v>
      </c>
      <c r="E1529" s="439" t="s">
        <v>1995</v>
      </c>
      <c r="F1529" s="677"/>
      <c r="G1529" s="677">
        <v>189</v>
      </c>
      <c r="H1529" s="677">
        <v>189</v>
      </c>
      <c r="I1529" s="673">
        <f t="shared" si="195"/>
        <v>100</v>
      </c>
    </row>
    <row r="1530" spans="1:20" ht="15" x14ac:dyDescent="0.25">
      <c r="A1530" s="1048">
        <v>1202</v>
      </c>
      <c r="B1530" s="2901">
        <v>3147</v>
      </c>
      <c r="C1530" s="2901">
        <v>5336</v>
      </c>
      <c r="D1530" s="514"/>
      <c r="E1530" s="612" t="s">
        <v>1085</v>
      </c>
      <c r="F1530" s="687"/>
      <c r="G1530" s="687">
        <f>G1531</f>
        <v>5263</v>
      </c>
      <c r="H1530" s="687">
        <f>H1531</f>
        <v>5263</v>
      </c>
      <c r="I1530" s="679">
        <f t="shared" si="195"/>
        <v>100</v>
      </c>
    </row>
    <row r="1531" spans="1:20" ht="15" customHeight="1" thickBot="1" x14ac:dyDescent="0.25">
      <c r="A1531" s="1048"/>
      <c r="B1531" s="2901"/>
      <c r="C1531" s="1481"/>
      <c r="D1531" s="2905" t="s">
        <v>1131</v>
      </c>
      <c r="E1531" s="439" t="s">
        <v>1995</v>
      </c>
      <c r="F1531" s="677"/>
      <c r="G1531" s="677">
        <v>5263</v>
      </c>
      <c r="H1531" s="677">
        <v>5263</v>
      </c>
      <c r="I1531" s="673">
        <f t="shared" si="195"/>
        <v>100</v>
      </c>
    </row>
    <row r="1532" spans="1:20" ht="15" hidden="1" x14ac:dyDescent="0.25">
      <c r="A1532" s="420">
        <v>1202</v>
      </c>
      <c r="B1532" s="645">
        <v>3792</v>
      </c>
      <c r="C1532" s="1044">
        <v>5331</v>
      </c>
      <c r="D1532" s="685"/>
      <c r="E1532" s="612" t="s">
        <v>624</v>
      </c>
      <c r="F1532" s="687"/>
      <c r="G1532" s="687">
        <f>G1533</f>
        <v>0</v>
      </c>
      <c r="H1532" s="687">
        <f>H1533</f>
        <v>0</v>
      </c>
      <c r="I1532" s="679" t="e">
        <f t="shared" si="195"/>
        <v>#DIV/0!</v>
      </c>
    </row>
    <row r="1533" spans="1:20" ht="15" hidden="1" thickBot="1" x14ac:dyDescent="0.25">
      <c r="A1533" s="420"/>
      <c r="B1533" s="645"/>
      <c r="C1533" s="1044"/>
      <c r="D1533" s="850" t="s">
        <v>1147</v>
      </c>
      <c r="E1533" s="903" t="s">
        <v>261</v>
      </c>
      <c r="F1533" s="677"/>
      <c r="G1533" s="677"/>
      <c r="H1533" s="677"/>
      <c r="I1533" s="673" t="e">
        <f>(H1533/G1533)*100</f>
        <v>#DIV/0!</v>
      </c>
    </row>
    <row r="1534" spans="1:20" ht="16.5" thickTop="1" thickBot="1" x14ac:dyDescent="0.3">
      <c r="A1534" s="3180" t="s">
        <v>704</v>
      </c>
      <c r="B1534" s="3181"/>
      <c r="C1534" s="3181"/>
      <c r="D1534" s="3181"/>
      <c r="E1534" s="3181"/>
      <c r="F1534" s="669">
        <f>F1517</f>
        <v>0</v>
      </c>
      <c r="G1534" s="669">
        <f>G1532+G1530+G1528+G1520+G1517+G1515+G1510+G1508+G1526</f>
        <v>22521</v>
      </c>
      <c r="H1534" s="669">
        <f>H1532+H1530+H1528+H1520+H1517+H1515+H1510+H1508+H1526</f>
        <v>22521</v>
      </c>
      <c r="I1534" s="670">
        <f>(H1534/G1534)*100</f>
        <v>100</v>
      </c>
      <c r="R1534" s="374">
        <f>F1534</f>
        <v>0</v>
      </c>
      <c r="S1534" s="374">
        <f>G1534</f>
        <v>22521</v>
      </c>
      <c r="T1534" s="374">
        <f>H1534</f>
        <v>22521</v>
      </c>
    </row>
    <row r="1535" spans="1:20" ht="12.75" customHeight="1" thickTop="1" x14ac:dyDescent="0.25">
      <c r="A1535" s="361"/>
      <c r="B1535" s="361"/>
      <c r="C1535" s="361"/>
      <c r="D1535" s="361"/>
      <c r="E1535" s="361"/>
      <c r="F1535" s="178"/>
      <c r="G1535" s="178"/>
      <c r="H1535" s="178"/>
      <c r="I1535" s="207"/>
      <c r="R1535" s="374"/>
      <c r="S1535" s="374"/>
      <c r="T1535" s="374"/>
    </row>
    <row r="1536" spans="1:20" ht="12.75" customHeight="1" x14ac:dyDescent="0.25">
      <c r="A1536" s="361"/>
      <c r="B1536" s="361"/>
      <c r="C1536" s="361"/>
      <c r="D1536" s="361"/>
      <c r="E1536" s="361"/>
      <c r="F1536" s="178"/>
      <c r="G1536" s="178"/>
      <c r="H1536" s="178"/>
      <c r="I1536" s="207"/>
      <c r="R1536" s="374"/>
      <c r="S1536" s="374"/>
      <c r="T1536" s="374"/>
    </row>
    <row r="1537" spans="1:9" ht="13.5" thickBot="1" x14ac:dyDescent="0.25">
      <c r="A1537" s="421" t="s">
        <v>226</v>
      </c>
      <c r="I1537" s="1041" t="s">
        <v>122</v>
      </c>
    </row>
    <row r="1538" spans="1:9" ht="14.25" thickTop="1" thickBot="1" x14ac:dyDescent="0.25">
      <c r="A1538" s="582" t="s">
        <v>412</v>
      </c>
      <c r="B1538" s="650" t="s">
        <v>123</v>
      </c>
      <c r="C1538" s="583" t="s">
        <v>124</v>
      </c>
      <c r="D1538" s="585" t="s">
        <v>474</v>
      </c>
      <c r="E1538" s="585" t="s">
        <v>125</v>
      </c>
      <c r="F1538" s="585" t="s">
        <v>416</v>
      </c>
      <c r="G1538" s="585" t="s">
        <v>417</v>
      </c>
      <c r="H1538" s="585" t="s">
        <v>589</v>
      </c>
      <c r="I1538" s="663" t="s">
        <v>590</v>
      </c>
    </row>
    <row r="1539" spans="1:9" ht="14.25" thickTop="1" thickBot="1" x14ac:dyDescent="0.25">
      <c r="A1539" s="521">
        <v>1</v>
      </c>
      <c r="B1539" s="522">
        <v>2</v>
      </c>
      <c r="C1539" s="522">
        <v>3</v>
      </c>
      <c r="D1539" s="522">
        <v>4</v>
      </c>
      <c r="E1539" s="522">
        <v>5</v>
      </c>
      <c r="F1539" s="508">
        <v>6</v>
      </c>
      <c r="G1539" s="508">
        <v>7</v>
      </c>
      <c r="H1539" s="509">
        <v>8</v>
      </c>
      <c r="I1539" s="587" t="s">
        <v>510</v>
      </c>
    </row>
    <row r="1540" spans="1:9" ht="15.75" thickTop="1" x14ac:dyDescent="0.25">
      <c r="A1540" s="2953">
        <v>1204</v>
      </c>
      <c r="B1540" s="2954">
        <v>3122</v>
      </c>
      <c r="C1540" s="2954">
        <v>5336</v>
      </c>
      <c r="D1540" s="691"/>
      <c r="E1540" s="612" t="s">
        <v>1085</v>
      </c>
      <c r="F1540" s="686"/>
      <c r="G1540" s="686">
        <f>G1541</f>
        <v>3365</v>
      </c>
      <c r="H1540" s="686">
        <f>H1541</f>
        <v>3365</v>
      </c>
      <c r="I1540" s="689">
        <f>(H1540/G1540)*100</f>
        <v>100</v>
      </c>
    </row>
    <row r="1541" spans="1:9" ht="14.25" x14ac:dyDescent="0.2">
      <c r="A1541" s="1048"/>
      <c r="B1541" s="2581"/>
      <c r="C1541" s="2898"/>
      <c r="D1541" s="2905" t="s">
        <v>1131</v>
      </c>
      <c r="E1541" s="439" t="s">
        <v>1995</v>
      </c>
      <c r="F1541" s="672"/>
      <c r="G1541" s="672">
        <v>3365</v>
      </c>
      <c r="H1541" s="672">
        <v>3365</v>
      </c>
      <c r="I1541" s="668">
        <f t="shared" ref="I1541:I1562" si="198">(H1541/G1541)*100</f>
        <v>100</v>
      </c>
    </row>
    <row r="1542" spans="1:9" ht="15" x14ac:dyDescent="0.25">
      <c r="A1542" s="1048">
        <v>1204</v>
      </c>
      <c r="B1542" s="2901">
        <v>3123</v>
      </c>
      <c r="C1542" s="1481">
        <v>5336</v>
      </c>
      <c r="D1542" s="2943"/>
      <c r="E1542" s="612" t="s">
        <v>1085</v>
      </c>
      <c r="F1542" s="677"/>
      <c r="G1542" s="687">
        <f>G1543</f>
        <v>31049</v>
      </c>
      <c r="H1542" s="687">
        <f>H1543</f>
        <v>31049</v>
      </c>
      <c r="I1542" s="681">
        <f t="shared" si="198"/>
        <v>100</v>
      </c>
    </row>
    <row r="1543" spans="1:9" ht="14.25" x14ac:dyDescent="0.2">
      <c r="A1543" s="1048"/>
      <c r="B1543" s="2901"/>
      <c r="C1543" s="1481"/>
      <c r="D1543" s="2905" t="s">
        <v>1131</v>
      </c>
      <c r="E1543" s="439" t="s">
        <v>1995</v>
      </c>
      <c r="F1543" s="677"/>
      <c r="G1543" s="677">
        <v>31049</v>
      </c>
      <c r="H1543" s="677">
        <v>31049</v>
      </c>
      <c r="I1543" s="673">
        <f t="shared" si="198"/>
        <v>100</v>
      </c>
    </row>
    <row r="1544" spans="1:9" ht="15" x14ac:dyDescent="0.25">
      <c r="A1544" s="1048">
        <v>1204</v>
      </c>
      <c r="B1544" s="2901">
        <v>3124</v>
      </c>
      <c r="C1544" s="1481">
        <v>5336</v>
      </c>
      <c r="D1544" s="2904"/>
      <c r="E1544" s="612" t="s">
        <v>1085</v>
      </c>
      <c r="F1544" s="677"/>
      <c r="G1544" s="687">
        <f>G1545</f>
        <v>3449</v>
      </c>
      <c r="H1544" s="687">
        <f>H1545</f>
        <v>3449</v>
      </c>
      <c r="I1544" s="681">
        <f t="shared" si="198"/>
        <v>100</v>
      </c>
    </row>
    <row r="1545" spans="1:9" ht="14.25" x14ac:dyDescent="0.2">
      <c r="A1545" s="1048"/>
      <c r="B1545" s="2901"/>
      <c r="C1545" s="1481"/>
      <c r="D1545" s="2905" t="s">
        <v>1131</v>
      </c>
      <c r="E1545" s="439" t="s">
        <v>1995</v>
      </c>
      <c r="F1545" s="677"/>
      <c r="G1545" s="677">
        <v>3449</v>
      </c>
      <c r="H1545" s="677">
        <v>3449</v>
      </c>
      <c r="I1545" s="673">
        <f t="shared" si="198"/>
        <v>100</v>
      </c>
    </row>
    <row r="1546" spans="1:9" ht="15" hidden="1" x14ac:dyDescent="0.25">
      <c r="A1546" s="1048">
        <v>1204</v>
      </c>
      <c r="B1546" s="2901">
        <v>3127</v>
      </c>
      <c r="C1546" s="2901">
        <v>5331</v>
      </c>
      <c r="D1546" s="2911"/>
      <c r="E1546" s="612" t="s">
        <v>624</v>
      </c>
      <c r="F1546" s="678">
        <f>F1547+F1548</f>
        <v>0</v>
      </c>
      <c r="G1546" s="678">
        <f t="shared" ref="G1546:H1546" si="199">G1547+G1548</f>
        <v>0</v>
      </c>
      <c r="H1546" s="678">
        <f t="shared" si="199"/>
        <v>0</v>
      </c>
      <c r="I1546" s="679" t="e">
        <f t="shared" si="198"/>
        <v>#DIV/0!</v>
      </c>
    </row>
    <row r="1547" spans="1:9" ht="14.25" hidden="1" x14ac:dyDescent="0.2">
      <c r="A1547" s="1048"/>
      <c r="B1547" s="2901"/>
      <c r="C1547" s="2901"/>
      <c r="D1547" s="2921" t="s">
        <v>1135</v>
      </c>
      <c r="E1547" s="1065" t="s">
        <v>534</v>
      </c>
      <c r="F1547" s="677"/>
      <c r="G1547" s="677"/>
      <c r="H1547" s="677"/>
      <c r="I1547" s="673" t="e">
        <f t="shared" si="198"/>
        <v>#DIV/0!</v>
      </c>
    </row>
    <row r="1548" spans="1:9" ht="14.25" hidden="1" x14ac:dyDescent="0.2">
      <c r="A1548" s="1048"/>
      <c r="B1548" s="2901"/>
      <c r="C1548" s="1481"/>
      <c r="D1548" s="2905" t="s">
        <v>1136</v>
      </c>
      <c r="E1548" s="439" t="s">
        <v>51</v>
      </c>
      <c r="F1548" s="677"/>
      <c r="G1548" s="677"/>
      <c r="H1548" s="677"/>
      <c r="I1548" s="673" t="e">
        <f t="shared" si="198"/>
        <v>#DIV/0!</v>
      </c>
    </row>
    <row r="1549" spans="1:9" ht="15" x14ac:dyDescent="0.25">
      <c r="A1549" s="1048">
        <v>1204</v>
      </c>
      <c r="B1549" s="2901">
        <v>3127</v>
      </c>
      <c r="C1549" s="1481">
        <v>5336</v>
      </c>
      <c r="D1549" s="2904"/>
      <c r="E1549" s="612" t="s">
        <v>1085</v>
      </c>
      <c r="F1549" s="677"/>
      <c r="G1549" s="678">
        <f>G1550+G1551+G1552+G1555+G1556</f>
        <v>2768</v>
      </c>
      <c r="H1549" s="678">
        <f>H1550+H1551+H1552+H1555+H1556</f>
        <v>2768</v>
      </c>
      <c r="I1549" s="679">
        <f t="shared" si="198"/>
        <v>100</v>
      </c>
    </row>
    <row r="1550" spans="1:9" ht="14.25" hidden="1" x14ac:dyDescent="0.2">
      <c r="A1550" s="1048"/>
      <c r="B1550" s="2901"/>
      <c r="C1550" s="1481"/>
      <c r="D1550" s="2904" t="s">
        <v>1150</v>
      </c>
      <c r="E1550" s="1484" t="s">
        <v>973</v>
      </c>
      <c r="F1550" s="677"/>
      <c r="G1550" s="677"/>
      <c r="H1550" s="677"/>
      <c r="I1550" s="673" t="e">
        <f t="shared" si="198"/>
        <v>#DIV/0!</v>
      </c>
    </row>
    <row r="1551" spans="1:9" ht="14.25" x14ac:dyDescent="0.2">
      <c r="A1551" s="1048"/>
      <c r="B1551" s="2901"/>
      <c r="C1551" s="1481"/>
      <c r="D1551" s="2904" t="s">
        <v>1142</v>
      </c>
      <c r="E1551" s="1732" t="s">
        <v>1033</v>
      </c>
      <c r="F1551" s="677"/>
      <c r="G1551" s="677">
        <v>1247</v>
      </c>
      <c r="H1551" s="677">
        <v>1247</v>
      </c>
      <c r="I1551" s="673">
        <f t="shared" si="198"/>
        <v>100</v>
      </c>
    </row>
    <row r="1552" spans="1:9" ht="14.25" x14ac:dyDescent="0.2">
      <c r="A1552" s="1048"/>
      <c r="B1552" s="2901"/>
      <c r="C1552" s="1481"/>
      <c r="D1552" s="2904" t="s">
        <v>1151</v>
      </c>
      <c r="E1552" s="3193" t="s">
        <v>1089</v>
      </c>
      <c r="F1552" s="677"/>
      <c r="G1552" s="677">
        <v>448</v>
      </c>
      <c r="H1552" s="677">
        <v>448</v>
      </c>
      <c r="I1552" s="673">
        <f t="shared" si="198"/>
        <v>100</v>
      </c>
    </row>
    <row r="1553" spans="1:27" ht="14.25" x14ac:dyDescent="0.2">
      <c r="A1553" s="1048"/>
      <c r="B1553" s="2901"/>
      <c r="C1553" s="1481"/>
      <c r="D1553" s="2904"/>
      <c r="E1553" s="3193"/>
      <c r="F1553" s="677"/>
      <c r="G1553" s="677"/>
      <c r="H1553" s="677"/>
      <c r="I1553" s="673"/>
    </row>
    <row r="1554" spans="1:27" ht="14.25" x14ac:dyDescent="0.2">
      <c r="A1554" s="1048"/>
      <c r="B1554" s="2901"/>
      <c r="C1554" s="1481"/>
      <c r="D1554" s="2904"/>
      <c r="E1554" s="3193"/>
      <c r="F1554" s="677"/>
      <c r="G1554" s="677"/>
      <c r="H1554" s="677"/>
      <c r="I1554" s="673"/>
    </row>
    <row r="1555" spans="1:27" ht="14.25" customHeight="1" x14ac:dyDescent="0.2">
      <c r="A1555" s="1048"/>
      <c r="B1555" s="2901"/>
      <c r="C1555" s="1481"/>
      <c r="D1555" s="2904" t="s">
        <v>1132</v>
      </c>
      <c r="E1555" s="1484" t="s">
        <v>1084</v>
      </c>
      <c r="F1555" s="677"/>
      <c r="G1555" s="677">
        <v>1073</v>
      </c>
      <c r="H1555" s="677">
        <v>1073</v>
      </c>
      <c r="I1555" s="673">
        <f t="shared" si="198"/>
        <v>100</v>
      </c>
    </row>
    <row r="1556" spans="1:27" ht="28.5" hidden="1" x14ac:dyDescent="0.2">
      <c r="A1556" s="1048"/>
      <c r="B1556" s="2901"/>
      <c r="C1556" s="1481"/>
      <c r="D1556" s="2904" t="s">
        <v>1133</v>
      </c>
      <c r="E1556" s="2359" t="s">
        <v>1134</v>
      </c>
      <c r="F1556" s="677"/>
      <c r="G1556" s="995"/>
      <c r="H1556" s="995"/>
      <c r="I1556" s="999" t="e">
        <f t="shared" si="198"/>
        <v>#DIV/0!</v>
      </c>
    </row>
    <row r="1557" spans="1:27" ht="15" x14ac:dyDescent="0.25">
      <c r="A1557" s="2933">
        <v>1204</v>
      </c>
      <c r="B1557" s="2934">
        <v>3127</v>
      </c>
      <c r="C1557" s="2934">
        <v>5331</v>
      </c>
      <c r="D1557" s="2935"/>
      <c r="E1557" s="896" t="s">
        <v>624</v>
      </c>
      <c r="F1557" s="677"/>
      <c r="G1557" s="687">
        <f>G1558</f>
        <v>368</v>
      </c>
      <c r="H1557" s="687">
        <f>H1558</f>
        <v>368</v>
      </c>
      <c r="I1557" s="681">
        <f t="shared" si="198"/>
        <v>100</v>
      </c>
    </row>
    <row r="1558" spans="1:27" ht="28.5" x14ac:dyDescent="0.2">
      <c r="A1558" s="2933"/>
      <c r="B1558" s="2934"/>
      <c r="C1558" s="2940"/>
      <c r="D1558" s="2948" t="s">
        <v>1430</v>
      </c>
      <c r="E1558" s="2792" t="s">
        <v>1882</v>
      </c>
      <c r="F1558" s="677"/>
      <c r="G1558" s="995">
        <v>368</v>
      </c>
      <c r="H1558" s="995">
        <v>368</v>
      </c>
      <c r="I1558" s="999">
        <f t="shared" si="198"/>
        <v>100</v>
      </c>
    </row>
    <row r="1559" spans="1:27" ht="15" x14ac:dyDescent="0.25">
      <c r="A1559" s="1048">
        <v>1204</v>
      </c>
      <c r="B1559" s="2901">
        <v>3141</v>
      </c>
      <c r="C1559" s="1481">
        <v>5336</v>
      </c>
      <c r="D1559" s="2903"/>
      <c r="E1559" s="612" t="s">
        <v>1085</v>
      </c>
      <c r="F1559" s="687"/>
      <c r="G1559" s="687">
        <f>G1560</f>
        <v>2183</v>
      </c>
      <c r="H1559" s="687">
        <f>H1560</f>
        <v>2183</v>
      </c>
      <c r="I1559" s="681">
        <f t="shared" si="198"/>
        <v>100</v>
      </c>
    </row>
    <row r="1560" spans="1:27" ht="14.25" x14ac:dyDescent="0.2">
      <c r="A1560" s="1048"/>
      <c r="B1560" s="2901"/>
      <c r="C1560" s="1481"/>
      <c r="D1560" s="2905" t="s">
        <v>1131</v>
      </c>
      <c r="E1560" s="439" t="s">
        <v>1995</v>
      </c>
      <c r="F1560" s="677"/>
      <c r="G1560" s="677">
        <v>2183</v>
      </c>
      <c r="H1560" s="677">
        <v>2183</v>
      </c>
      <c r="I1560" s="673">
        <f t="shared" si="198"/>
        <v>100</v>
      </c>
    </row>
    <row r="1561" spans="1:27" ht="15" x14ac:dyDescent="0.25">
      <c r="A1561" s="1048">
        <v>1204</v>
      </c>
      <c r="B1561" s="2581">
        <v>3147</v>
      </c>
      <c r="C1561" s="2581">
        <v>5336</v>
      </c>
      <c r="D1561" s="2905"/>
      <c r="E1561" s="612" t="s">
        <v>1085</v>
      </c>
      <c r="F1561" s="672"/>
      <c r="G1561" s="690">
        <f>G1562</f>
        <v>4297</v>
      </c>
      <c r="H1561" s="690">
        <f>H1562</f>
        <v>4297</v>
      </c>
      <c r="I1561" s="692">
        <f t="shared" si="198"/>
        <v>100</v>
      </c>
    </row>
    <row r="1562" spans="1:27" ht="15" thickBot="1" x14ac:dyDescent="0.25">
      <c r="A1562" s="1048"/>
      <c r="B1562" s="2581"/>
      <c r="C1562" s="2898"/>
      <c r="D1562" s="2905" t="s">
        <v>1131</v>
      </c>
      <c r="E1562" s="439" t="s">
        <v>1995</v>
      </c>
      <c r="F1562" s="672"/>
      <c r="G1562" s="672">
        <v>4297</v>
      </c>
      <c r="H1562" s="672">
        <v>4297</v>
      </c>
      <c r="I1562" s="668">
        <f t="shared" si="198"/>
        <v>100</v>
      </c>
    </row>
    <row r="1563" spans="1:27" ht="16.5" thickTop="1" thickBot="1" x14ac:dyDescent="0.3">
      <c r="A1563" s="3180" t="s">
        <v>704</v>
      </c>
      <c r="B1563" s="3181"/>
      <c r="C1563" s="3181"/>
      <c r="D1563" s="3181"/>
      <c r="E1563" s="3181"/>
      <c r="F1563" s="669">
        <f>F1546</f>
        <v>0</v>
      </c>
      <c r="G1563" s="669">
        <f>G1561+G1559+G1549+G1546+G1544+G1542+G1540+G1557</f>
        <v>47479</v>
      </c>
      <c r="H1563" s="669">
        <f>H1561+H1559+H1549+H1546+H1544+H1542+H1540+H1557</f>
        <v>47479</v>
      </c>
      <c r="I1563" s="670">
        <f>(H1563/G1563)*100</f>
        <v>100</v>
      </c>
      <c r="J1563" s="374">
        <f>F1563</f>
        <v>0</v>
      </c>
      <c r="K1563" s="374" t="e">
        <f>G1563+#REF!</f>
        <v>#REF!</v>
      </c>
      <c r="L1563" s="374" t="e">
        <f>H1563+#REF!</f>
        <v>#REF!</v>
      </c>
      <c r="R1563" s="374">
        <f>F1563</f>
        <v>0</v>
      </c>
      <c r="S1563" s="374">
        <f>G1563</f>
        <v>47479</v>
      </c>
      <c r="T1563" s="374">
        <f>H1563</f>
        <v>47479</v>
      </c>
      <c r="U1563" s="374"/>
      <c r="V1563" s="374"/>
      <c r="W1563" s="374"/>
      <c r="Y1563" s="374"/>
      <c r="Z1563" s="374"/>
      <c r="AA1563" s="374"/>
    </row>
    <row r="1564" spans="1:27" s="106" customFormat="1" ht="13.5" thickTop="1" x14ac:dyDescent="0.2">
      <c r="A1564" s="373"/>
      <c r="B1564" s="594"/>
      <c r="C1564" s="373"/>
      <c r="D1564" s="660"/>
      <c r="E1564" s="373"/>
      <c r="F1564" s="374"/>
      <c r="G1564" s="374"/>
      <c r="H1564" s="374"/>
      <c r="I1564" s="1041"/>
    </row>
    <row r="1565" spans="1:27" s="106" customFormat="1" x14ac:dyDescent="0.2">
      <c r="A1565" s="373"/>
      <c r="B1565" s="594"/>
      <c r="C1565" s="373"/>
      <c r="D1565" s="660"/>
      <c r="E1565" s="373"/>
      <c r="F1565" s="374"/>
      <c r="G1565" s="374"/>
      <c r="H1565" s="374"/>
      <c r="I1565" s="1041"/>
    </row>
    <row r="1566" spans="1:27" ht="13.5" thickBot="1" x14ac:dyDescent="0.25">
      <c r="A1566" s="421" t="s">
        <v>227</v>
      </c>
      <c r="I1566" s="1041" t="s">
        <v>122</v>
      </c>
    </row>
    <row r="1567" spans="1:27" ht="14.25" thickTop="1" thickBot="1" x14ac:dyDescent="0.25">
      <c r="A1567" s="582" t="s">
        <v>412</v>
      </c>
      <c r="B1567" s="650" t="s">
        <v>123</v>
      </c>
      <c r="C1567" s="583" t="s">
        <v>124</v>
      </c>
      <c r="D1567" s="585" t="s">
        <v>474</v>
      </c>
      <c r="E1567" s="585" t="s">
        <v>125</v>
      </c>
      <c r="F1567" s="585" t="s">
        <v>416</v>
      </c>
      <c r="G1567" s="585" t="s">
        <v>417</v>
      </c>
      <c r="H1567" s="585" t="s">
        <v>589</v>
      </c>
      <c r="I1567" s="663" t="s">
        <v>590</v>
      </c>
    </row>
    <row r="1568" spans="1:27" ht="14.25" thickTop="1" thickBot="1" x14ac:dyDescent="0.25">
      <c r="A1568" s="521">
        <v>1</v>
      </c>
      <c r="B1568" s="522">
        <v>2</v>
      </c>
      <c r="C1568" s="522">
        <v>3</v>
      </c>
      <c r="D1568" s="522">
        <v>4</v>
      </c>
      <c r="E1568" s="522">
        <v>5</v>
      </c>
      <c r="F1568" s="508">
        <v>6</v>
      </c>
      <c r="G1568" s="508">
        <v>7</v>
      </c>
      <c r="H1568" s="509">
        <v>8</v>
      </c>
      <c r="I1568" s="587" t="s">
        <v>510</v>
      </c>
    </row>
    <row r="1569" spans="1:9" ht="15.75" thickTop="1" x14ac:dyDescent="0.25">
      <c r="A1569" s="2953">
        <v>1205</v>
      </c>
      <c r="B1569" s="2954">
        <v>3122</v>
      </c>
      <c r="C1569" s="2954">
        <v>5336</v>
      </c>
      <c r="D1569" s="2955"/>
      <c r="E1569" s="612" t="s">
        <v>1085</v>
      </c>
      <c r="F1569" s="686"/>
      <c r="G1569" s="686">
        <f>G1570</f>
        <v>2875</v>
      </c>
      <c r="H1569" s="686">
        <f>H1570</f>
        <v>2875</v>
      </c>
      <c r="I1569" s="689">
        <f t="shared" ref="I1569:I1585" si="200">(H1569/G1569)*100</f>
        <v>100</v>
      </c>
    </row>
    <row r="1570" spans="1:9" ht="15" x14ac:dyDescent="0.25">
      <c r="A1570" s="1048"/>
      <c r="B1570" s="2581"/>
      <c r="C1570" s="2581"/>
      <c r="D1570" s="2905" t="s">
        <v>1131</v>
      </c>
      <c r="E1570" s="439" t="s">
        <v>1995</v>
      </c>
      <c r="F1570" s="665"/>
      <c r="G1570" s="672">
        <v>2875</v>
      </c>
      <c r="H1570" s="672">
        <v>2875</v>
      </c>
      <c r="I1570" s="668">
        <f t="shared" si="200"/>
        <v>100</v>
      </c>
    </row>
    <row r="1571" spans="1:9" ht="15" x14ac:dyDescent="0.25">
      <c r="A1571" s="1048">
        <v>1205</v>
      </c>
      <c r="B1571" s="2901">
        <v>3123</v>
      </c>
      <c r="C1571" s="2901">
        <v>5336</v>
      </c>
      <c r="D1571" s="2905"/>
      <c r="E1571" s="612" t="s">
        <v>1085</v>
      </c>
      <c r="F1571" s="680"/>
      <c r="G1571" s="687">
        <f>G1572</f>
        <v>15239</v>
      </c>
      <c r="H1571" s="687">
        <f>H1572</f>
        <v>15239</v>
      </c>
      <c r="I1571" s="692">
        <f t="shared" si="200"/>
        <v>100</v>
      </c>
    </row>
    <row r="1572" spans="1:9" ht="15" x14ac:dyDescent="0.25">
      <c r="A1572" s="1048"/>
      <c r="B1572" s="2901"/>
      <c r="C1572" s="2901"/>
      <c r="D1572" s="2905" t="s">
        <v>1131</v>
      </c>
      <c r="E1572" s="439" t="s">
        <v>1995</v>
      </c>
      <c r="F1572" s="678"/>
      <c r="G1572" s="677">
        <v>15239</v>
      </c>
      <c r="H1572" s="677">
        <v>15239</v>
      </c>
      <c r="I1572" s="668">
        <f t="shared" si="200"/>
        <v>100</v>
      </c>
    </row>
    <row r="1573" spans="1:9" ht="15" hidden="1" x14ac:dyDescent="0.25">
      <c r="A1573" s="1048">
        <v>1205</v>
      </c>
      <c r="B1573" s="2901">
        <v>3127</v>
      </c>
      <c r="C1573" s="2901">
        <v>5331</v>
      </c>
      <c r="D1573" s="2911"/>
      <c r="E1573" s="612" t="s">
        <v>624</v>
      </c>
      <c r="F1573" s="687">
        <f>F1574+F1575+F1576</f>
        <v>0</v>
      </c>
      <c r="G1573" s="687">
        <f t="shared" ref="G1573:H1573" si="201">G1574+G1575+G1576</f>
        <v>0</v>
      </c>
      <c r="H1573" s="687">
        <f t="shared" si="201"/>
        <v>0</v>
      </c>
      <c r="I1573" s="692" t="e">
        <f t="shared" si="200"/>
        <v>#DIV/0!</v>
      </c>
    </row>
    <row r="1574" spans="1:9" ht="14.25" hidden="1" x14ac:dyDescent="0.2">
      <c r="A1574" s="1048"/>
      <c r="B1574" s="2901"/>
      <c r="C1574" s="2901"/>
      <c r="D1574" s="2921" t="s">
        <v>1135</v>
      </c>
      <c r="E1574" s="1065" t="s">
        <v>534</v>
      </c>
      <c r="F1574" s="677"/>
      <c r="G1574" s="677"/>
      <c r="H1574" s="677"/>
      <c r="I1574" s="668" t="e">
        <f t="shared" si="200"/>
        <v>#DIV/0!</v>
      </c>
    </row>
    <row r="1575" spans="1:9" ht="14.25" hidden="1" x14ac:dyDescent="0.2">
      <c r="A1575" s="1048"/>
      <c r="B1575" s="2901"/>
      <c r="C1575" s="2901"/>
      <c r="D1575" s="2905" t="s">
        <v>1136</v>
      </c>
      <c r="E1575" s="439" t="s">
        <v>51</v>
      </c>
      <c r="F1575" s="677"/>
      <c r="G1575" s="677"/>
      <c r="H1575" s="677"/>
      <c r="I1575" s="668" t="e">
        <f t="shared" si="200"/>
        <v>#DIV/0!</v>
      </c>
    </row>
    <row r="1576" spans="1:9" ht="14.25" hidden="1" x14ac:dyDescent="0.2">
      <c r="A1576" s="1048"/>
      <c r="B1576" s="2901"/>
      <c r="C1576" s="2901"/>
      <c r="D1576" s="2905" t="s">
        <v>1141</v>
      </c>
      <c r="E1576" s="439" t="s">
        <v>921</v>
      </c>
      <c r="F1576" s="677"/>
      <c r="G1576" s="677"/>
      <c r="H1576" s="677"/>
      <c r="I1576" s="668" t="e">
        <f t="shared" si="200"/>
        <v>#DIV/0!</v>
      </c>
    </row>
    <row r="1577" spans="1:9" ht="15" x14ac:dyDescent="0.25">
      <c r="A1577" s="1048">
        <v>1205</v>
      </c>
      <c r="B1577" s="2901">
        <v>3127</v>
      </c>
      <c r="C1577" s="2901">
        <v>5336</v>
      </c>
      <c r="D1577" s="2905"/>
      <c r="E1577" s="612" t="s">
        <v>1085</v>
      </c>
      <c r="F1577" s="677"/>
      <c r="G1577" s="687">
        <f>G1578+G1579+G1580+G1581+G1582+G1583</f>
        <v>488</v>
      </c>
      <c r="H1577" s="687">
        <f>H1578+H1579+H1580+H1581+H1582+H1583</f>
        <v>488</v>
      </c>
      <c r="I1577" s="679">
        <f t="shared" si="200"/>
        <v>100</v>
      </c>
    </row>
    <row r="1578" spans="1:9" ht="14.25" x14ac:dyDescent="0.2">
      <c r="A1578" s="1048"/>
      <c r="B1578" s="2901"/>
      <c r="C1578" s="2901"/>
      <c r="D1578" s="2904" t="s">
        <v>1150</v>
      </c>
      <c r="E1578" s="1484" t="s">
        <v>973</v>
      </c>
      <c r="F1578" s="677"/>
      <c r="G1578" s="677">
        <v>5</v>
      </c>
      <c r="H1578" s="677">
        <v>5</v>
      </c>
      <c r="I1578" s="668">
        <f t="shared" si="200"/>
        <v>100</v>
      </c>
    </row>
    <row r="1579" spans="1:9" ht="14.25" x14ac:dyDescent="0.2">
      <c r="A1579" s="1048"/>
      <c r="B1579" s="2901"/>
      <c r="C1579" s="2901"/>
      <c r="D1579" s="2904" t="s">
        <v>1132</v>
      </c>
      <c r="E1579" s="1484" t="s">
        <v>1084</v>
      </c>
      <c r="F1579" s="677"/>
      <c r="G1579" s="677">
        <v>458</v>
      </c>
      <c r="H1579" s="677">
        <v>458</v>
      </c>
      <c r="I1579" s="668">
        <f t="shared" si="200"/>
        <v>100</v>
      </c>
    </row>
    <row r="1580" spans="1:9" ht="28.5" hidden="1" x14ac:dyDescent="0.2">
      <c r="A1580" s="1048"/>
      <c r="B1580" s="2901"/>
      <c r="C1580" s="2901"/>
      <c r="D1580" s="2904" t="s">
        <v>1133</v>
      </c>
      <c r="E1580" s="2363" t="s">
        <v>1134</v>
      </c>
      <c r="F1580" s="677"/>
      <c r="G1580" s="995"/>
      <c r="H1580" s="995"/>
      <c r="I1580" s="996" t="e">
        <f t="shared" si="200"/>
        <v>#DIV/0!</v>
      </c>
    </row>
    <row r="1581" spans="1:9" ht="14.25" x14ac:dyDescent="0.2">
      <c r="A1581" s="1048"/>
      <c r="B1581" s="2901"/>
      <c r="C1581" s="2901"/>
      <c r="D1581" s="2905" t="s">
        <v>1170</v>
      </c>
      <c r="E1581" s="1065" t="s">
        <v>1097</v>
      </c>
      <c r="F1581" s="677"/>
      <c r="G1581" s="677">
        <v>25</v>
      </c>
      <c r="H1581" s="677">
        <v>25</v>
      </c>
      <c r="I1581" s="668">
        <f t="shared" si="200"/>
        <v>100</v>
      </c>
    </row>
    <row r="1582" spans="1:9" ht="14.25" hidden="1" x14ac:dyDescent="0.2">
      <c r="A1582" s="1048"/>
      <c r="B1582" s="2901"/>
      <c r="C1582" s="2901"/>
      <c r="D1582" s="2905" t="s">
        <v>1137</v>
      </c>
      <c r="E1582" s="1065" t="s">
        <v>1139</v>
      </c>
      <c r="F1582" s="677"/>
      <c r="G1582" s="677"/>
      <c r="H1582" s="677"/>
      <c r="I1582" s="668" t="e">
        <f t="shared" si="200"/>
        <v>#DIV/0!</v>
      </c>
    </row>
    <row r="1583" spans="1:9" ht="14.25" hidden="1" x14ac:dyDescent="0.2">
      <c r="A1583" s="1048"/>
      <c r="B1583" s="2901"/>
      <c r="C1583" s="2901"/>
      <c r="D1583" s="2905" t="s">
        <v>1138</v>
      </c>
      <c r="E1583" s="1065" t="s">
        <v>1139</v>
      </c>
      <c r="F1583" s="677"/>
      <c r="G1583" s="677"/>
      <c r="H1583" s="677"/>
      <c r="I1583" s="668" t="e">
        <f t="shared" si="200"/>
        <v>#DIV/0!</v>
      </c>
    </row>
    <row r="1584" spans="1:9" ht="15" x14ac:dyDescent="0.25">
      <c r="A1584" s="1048">
        <v>1205</v>
      </c>
      <c r="B1584" s="2901">
        <v>3141</v>
      </c>
      <c r="C1584" s="2901">
        <v>5336</v>
      </c>
      <c r="D1584" s="2905"/>
      <c r="E1584" s="612" t="s">
        <v>1085</v>
      </c>
      <c r="F1584" s="677"/>
      <c r="G1584" s="687">
        <f>G1585</f>
        <v>158</v>
      </c>
      <c r="H1584" s="687">
        <f>H1585</f>
        <v>158</v>
      </c>
      <c r="I1584" s="681">
        <f t="shared" si="200"/>
        <v>100</v>
      </c>
    </row>
    <row r="1585" spans="1:27" ht="15" thickBot="1" x14ac:dyDescent="0.25">
      <c r="A1585" s="1048"/>
      <c r="B1585" s="2901"/>
      <c r="C1585" s="1481"/>
      <c r="D1585" s="2905" t="s">
        <v>1131</v>
      </c>
      <c r="E1585" s="439" t="s">
        <v>1995</v>
      </c>
      <c r="F1585" s="677"/>
      <c r="G1585" s="677">
        <v>158</v>
      </c>
      <c r="H1585" s="677">
        <v>158</v>
      </c>
      <c r="I1585" s="673">
        <f t="shared" si="200"/>
        <v>100</v>
      </c>
    </row>
    <row r="1586" spans="1:27" ht="16.5" thickTop="1" thickBot="1" x14ac:dyDescent="0.3">
      <c r="A1586" s="3180" t="s">
        <v>704</v>
      </c>
      <c r="B1586" s="3181"/>
      <c r="C1586" s="3181"/>
      <c r="D1586" s="3181"/>
      <c r="E1586" s="3181"/>
      <c r="F1586" s="669">
        <f>F1573</f>
        <v>0</v>
      </c>
      <c r="G1586" s="669">
        <f>G1584+G1577+G1573+G1571+G1569</f>
        <v>18760</v>
      </c>
      <c r="H1586" s="669">
        <f>H1584+H1577+H1573+H1571+H1569</f>
        <v>18760</v>
      </c>
      <c r="I1586" s="670">
        <f>(H1586/G1586)*100</f>
        <v>100</v>
      </c>
      <c r="J1586" s="374">
        <f>F1586</f>
        <v>0</v>
      </c>
      <c r="K1586" s="374" t="e">
        <f>G1586+#REF!</f>
        <v>#REF!</v>
      </c>
      <c r="L1586" s="374" t="e">
        <f>H1586+#REF!</f>
        <v>#REF!</v>
      </c>
      <c r="R1586" s="374">
        <f>F1586</f>
        <v>0</v>
      </c>
      <c r="S1586" s="374">
        <f>G1586</f>
        <v>18760</v>
      </c>
      <c r="T1586" s="374">
        <f>H1586</f>
        <v>18760</v>
      </c>
      <c r="U1586" s="374"/>
      <c r="V1586" s="374"/>
      <c r="W1586" s="374"/>
      <c r="Y1586" s="374"/>
      <c r="Z1586" s="374"/>
      <c r="AA1586" s="374"/>
    </row>
    <row r="1587" spans="1:27" s="375" customFormat="1" ht="13.5" thickTop="1" x14ac:dyDescent="0.2">
      <c r="A1587" s="373"/>
      <c r="B1587" s="594"/>
      <c r="C1587" s="373"/>
      <c r="D1587" s="660"/>
      <c r="E1587" s="373"/>
      <c r="F1587" s="374"/>
      <c r="G1587" s="374"/>
      <c r="H1587" s="374"/>
      <c r="I1587" s="1041"/>
    </row>
    <row r="1588" spans="1:27" s="375" customFormat="1" x14ac:dyDescent="0.2">
      <c r="A1588" s="373"/>
      <c r="B1588" s="594"/>
      <c r="C1588" s="373"/>
      <c r="D1588" s="660"/>
      <c r="E1588" s="373"/>
      <c r="F1588" s="374"/>
      <c r="G1588" s="374"/>
      <c r="H1588" s="374"/>
      <c r="I1588" s="1041"/>
    </row>
    <row r="1589" spans="1:27" ht="13.5" thickBot="1" x14ac:dyDescent="0.25">
      <c r="A1589" s="421" t="s">
        <v>228</v>
      </c>
      <c r="I1589" s="1041" t="s">
        <v>122</v>
      </c>
    </row>
    <row r="1590" spans="1:27" ht="14.25" thickTop="1" thickBot="1" x14ac:dyDescent="0.25">
      <c r="A1590" s="582" t="s">
        <v>412</v>
      </c>
      <c r="B1590" s="650" t="s">
        <v>123</v>
      </c>
      <c r="C1590" s="583" t="s">
        <v>124</v>
      </c>
      <c r="D1590" s="585" t="s">
        <v>474</v>
      </c>
      <c r="E1590" s="585" t="s">
        <v>125</v>
      </c>
      <c r="F1590" s="585" t="s">
        <v>416</v>
      </c>
      <c r="G1590" s="585" t="s">
        <v>417</v>
      </c>
      <c r="H1590" s="585" t="s">
        <v>589</v>
      </c>
      <c r="I1590" s="663" t="s">
        <v>590</v>
      </c>
    </row>
    <row r="1591" spans="1:27" ht="14.25" thickTop="1" thickBot="1" x14ac:dyDescent="0.25">
      <c r="A1591" s="521">
        <v>1</v>
      </c>
      <c r="B1591" s="522">
        <v>2</v>
      </c>
      <c r="C1591" s="522">
        <v>3</v>
      </c>
      <c r="D1591" s="522">
        <v>4</v>
      </c>
      <c r="E1591" s="522">
        <v>5</v>
      </c>
      <c r="F1591" s="508">
        <v>6</v>
      </c>
      <c r="G1591" s="508">
        <v>7</v>
      </c>
      <c r="H1591" s="509">
        <v>8</v>
      </c>
      <c r="I1591" s="587" t="s">
        <v>510</v>
      </c>
    </row>
    <row r="1592" spans="1:27" ht="15.75" thickTop="1" x14ac:dyDescent="0.25">
      <c r="A1592" s="2953">
        <v>1206</v>
      </c>
      <c r="B1592" s="2954">
        <v>3122</v>
      </c>
      <c r="C1592" s="2954">
        <v>5336</v>
      </c>
      <c r="D1592" s="2955"/>
      <c r="E1592" s="612" t="s">
        <v>1085</v>
      </c>
      <c r="F1592" s="686"/>
      <c r="G1592" s="686">
        <f>G1593</f>
        <v>3016</v>
      </c>
      <c r="H1592" s="686">
        <f>H1593</f>
        <v>3016</v>
      </c>
      <c r="I1592" s="689">
        <f t="shared" ref="I1592:I1609" si="202">(H1592/G1592)*100</f>
        <v>100</v>
      </c>
    </row>
    <row r="1593" spans="1:27" ht="14.25" x14ac:dyDescent="0.2">
      <c r="A1593" s="1048"/>
      <c r="B1593" s="2581"/>
      <c r="C1593" s="2581"/>
      <c r="D1593" s="2905" t="s">
        <v>1131</v>
      </c>
      <c r="E1593" s="439" t="s">
        <v>1995</v>
      </c>
      <c r="F1593" s="672"/>
      <c r="G1593" s="672">
        <v>3016</v>
      </c>
      <c r="H1593" s="672">
        <v>3016</v>
      </c>
      <c r="I1593" s="668">
        <f t="shared" si="202"/>
        <v>100</v>
      </c>
    </row>
    <row r="1594" spans="1:27" ht="15" x14ac:dyDescent="0.25">
      <c r="A1594" s="1048">
        <v>1206</v>
      </c>
      <c r="B1594" s="2581">
        <v>3123</v>
      </c>
      <c r="C1594" s="2581">
        <v>5336</v>
      </c>
      <c r="D1594" s="2904"/>
      <c r="E1594" s="612" t="s">
        <v>1085</v>
      </c>
      <c r="F1594" s="672"/>
      <c r="G1594" s="690">
        <f>G1595</f>
        <v>22900</v>
      </c>
      <c r="H1594" s="690">
        <f>H1595</f>
        <v>22900</v>
      </c>
      <c r="I1594" s="692">
        <f t="shared" si="202"/>
        <v>100</v>
      </c>
    </row>
    <row r="1595" spans="1:27" ht="14.25" x14ac:dyDescent="0.2">
      <c r="A1595" s="1048"/>
      <c r="B1595" s="2581"/>
      <c r="C1595" s="2581"/>
      <c r="D1595" s="2905" t="s">
        <v>1131</v>
      </c>
      <c r="E1595" s="439" t="s">
        <v>1995</v>
      </c>
      <c r="F1595" s="672"/>
      <c r="G1595" s="672">
        <v>22900</v>
      </c>
      <c r="H1595" s="672">
        <v>22900</v>
      </c>
      <c r="I1595" s="668">
        <f t="shared" si="202"/>
        <v>100</v>
      </c>
    </row>
    <row r="1596" spans="1:27" ht="15" hidden="1" x14ac:dyDescent="0.25">
      <c r="A1596" s="1048">
        <v>1206</v>
      </c>
      <c r="B1596" s="2581">
        <v>3127</v>
      </c>
      <c r="C1596" s="2901">
        <v>5331</v>
      </c>
      <c r="D1596" s="2911"/>
      <c r="E1596" s="612" t="s">
        <v>624</v>
      </c>
      <c r="F1596" s="690">
        <f>F1597+F1598+F1599</f>
        <v>0</v>
      </c>
      <c r="G1596" s="690">
        <f t="shared" ref="G1596:H1596" si="203">G1597+G1598+G1599</f>
        <v>0</v>
      </c>
      <c r="H1596" s="690">
        <f t="shared" si="203"/>
        <v>0</v>
      </c>
      <c r="I1596" s="692" t="e">
        <f t="shared" si="202"/>
        <v>#DIV/0!</v>
      </c>
    </row>
    <row r="1597" spans="1:27" ht="14.25" hidden="1" x14ac:dyDescent="0.2">
      <c r="A1597" s="1048"/>
      <c r="B1597" s="2901"/>
      <c r="C1597" s="2901"/>
      <c r="D1597" s="2921" t="s">
        <v>1135</v>
      </c>
      <c r="E1597" s="1065" t="s">
        <v>534</v>
      </c>
      <c r="F1597" s="677"/>
      <c r="G1597" s="677"/>
      <c r="H1597" s="677"/>
      <c r="I1597" s="668" t="e">
        <f t="shared" si="202"/>
        <v>#DIV/0!</v>
      </c>
    </row>
    <row r="1598" spans="1:27" ht="14.25" hidden="1" x14ac:dyDescent="0.2">
      <c r="A1598" s="1048"/>
      <c r="B1598" s="2901"/>
      <c r="C1598" s="2901"/>
      <c r="D1598" s="2905" t="s">
        <v>1136</v>
      </c>
      <c r="E1598" s="439" t="s">
        <v>51</v>
      </c>
      <c r="F1598" s="677"/>
      <c r="G1598" s="677"/>
      <c r="H1598" s="677"/>
      <c r="I1598" s="668" t="e">
        <f t="shared" si="202"/>
        <v>#DIV/0!</v>
      </c>
    </row>
    <row r="1599" spans="1:27" ht="14.25" hidden="1" x14ac:dyDescent="0.2">
      <c r="A1599" s="1048"/>
      <c r="B1599" s="2901"/>
      <c r="C1599" s="2901"/>
      <c r="D1599" s="2905" t="s">
        <v>1141</v>
      </c>
      <c r="E1599" s="439" t="s">
        <v>921</v>
      </c>
      <c r="F1599" s="677"/>
      <c r="G1599" s="677"/>
      <c r="H1599" s="677"/>
      <c r="I1599" s="668" t="e">
        <f t="shared" si="202"/>
        <v>#DIV/0!</v>
      </c>
    </row>
    <row r="1600" spans="1:27" ht="15" x14ac:dyDescent="0.25">
      <c r="A1600" s="1048">
        <v>1206</v>
      </c>
      <c r="B1600" s="2901">
        <v>3127</v>
      </c>
      <c r="C1600" s="2901">
        <v>5336</v>
      </c>
      <c r="D1600" s="2905"/>
      <c r="E1600" s="612" t="s">
        <v>1085</v>
      </c>
      <c r="F1600" s="678"/>
      <c r="G1600" s="678">
        <f>G1601+G1602+G1603</f>
        <v>652</v>
      </c>
      <c r="H1600" s="678">
        <f>H1601+H1602+H1603</f>
        <v>652</v>
      </c>
      <c r="I1600" s="679">
        <f t="shared" si="202"/>
        <v>100</v>
      </c>
    </row>
    <row r="1601" spans="1:20" ht="28.5" x14ac:dyDescent="0.25">
      <c r="A1601" s="1048"/>
      <c r="B1601" s="2901"/>
      <c r="C1601" s="2901"/>
      <c r="D1601" s="2902" t="s">
        <v>1145</v>
      </c>
      <c r="E1601" s="2786" t="s">
        <v>1865</v>
      </c>
      <c r="F1601" s="678"/>
      <c r="G1601" s="1106">
        <v>5</v>
      </c>
      <c r="H1601" s="1106">
        <v>5</v>
      </c>
      <c r="I1601" s="996">
        <f t="shared" si="202"/>
        <v>100</v>
      </c>
    </row>
    <row r="1602" spans="1:20" ht="15" x14ac:dyDescent="0.25">
      <c r="A1602" s="1048"/>
      <c r="B1602" s="2901"/>
      <c r="C1602" s="2901"/>
      <c r="D1602" s="2904" t="s">
        <v>1132</v>
      </c>
      <c r="E1602" s="1484" t="s">
        <v>1084</v>
      </c>
      <c r="F1602" s="678"/>
      <c r="G1602" s="680">
        <v>647</v>
      </c>
      <c r="H1602" s="680">
        <v>647</v>
      </c>
      <c r="I1602" s="668">
        <f t="shared" si="202"/>
        <v>100</v>
      </c>
    </row>
    <row r="1603" spans="1:20" ht="28.5" hidden="1" x14ac:dyDescent="0.2">
      <c r="A1603" s="1048"/>
      <c r="B1603" s="2901"/>
      <c r="C1603" s="2901"/>
      <c r="D1603" s="2904" t="s">
        <v>1133</v>
      </c>
      <c r="E1603" s="2363" t="s">
        <v>1134</v>
      </c>
      <c r="F1603" s="677"/>
      <c r="G1603" s="995"/>
      <c r="H1603" s="995"/>
      <c r="I1603" s="996" t="e">
        <f t="shared" si="202"/>
        <v>#DIV/0!</v>
      </c>
    </row>
    <row r="1604" spans="1:20" ht="15" x14ac:dyDescent="0.25">
      <c r="A1604" s="2933">
        <v>1206</v>
      </c>
      <c r="B1604" s="2934">
        <v>3127</v>
      </c>
      <c r="C1604" s="2934">
        <v>5331</v>
      </c>
      <c r="D1604" s="2935"/>
      <c r="E1604" s="896" t="s">
        <v>624</v>
      </c>
      <c r="F1604" s="672"/>
      <c r="G1604" s="687">
        <f>G1605</f>
        <v>76</v>
      </c>
      <c r="H1604" s="687">
        <f>H1605</f>
        <v>76</v>
      </c>
      <c r="I1604" s="692">
        <f t="shared" si="202"/>
        <v>100</v>
      </c>
    </row>
    <row r="1605" spans="1:20" ht="28.5" x14ac:dyDescent="0.2">
      <c r="A1605" s="2933"/>
      <c r="B1605" s="2934"/>
      <c r="C1605" s="2940"/>
      <c r="D1605" s="2948" t="s">
        <v>1430</v>
      </c>
      <c r="E1605" s="2792" t="s">
        <v>1882</v>
      </c>
      <c r="F1605" s="1006"/>
      <c r="G1605" s="2956">
        <v>76</v>
      </c>
      <c r="H1605" s="1019">
        <v>76</v>
      </c>
      <c r="I1605" s="996">
        <f t="shared" si="202"/>
        <v>100</v>
      </c>
    </row>
    <row r="1606" spans="1:20" ht="15" x14ac:dyDescent="0.25">
      <c r="A1606" s="1048">
        <v>1206</v>
      </c>
      <c r="B1606" s="2901">
        <v>3141</v>
      </c>
      <c r="C1606" s="2901">
        <v>5336</v>
      </c>
      <c r="D1606" s="2905"/>
      <c r="E1606" s="612" t="s">
        <v>1085</v>
      </c>
      <c r="F1606" s="677"/>
      <c r="G1606" s="687">
        <f>G1607</f>
        <v>1190</v>
      </c>
      <c r="H1606" s="687">
        <f>H1607</f>
        <v>1190</v>
      </c>
      <c r="I1606" s="681">
        <f t="shared" si="202"/>
        <v>100</v>
      </c>
    </row>
    <row r="1607" spans="1:20" ht="14.25" x14ac:dyDescent="0.2">
      <c r="A1607" s="1048"/>
      <c r="B1607" s="2901"/>
      <c r="C1607" s="1481"/>
      <c r="D1607" s="2905" t="s">
        <v>1131</v>
      </c>
      <c r="E1607" s="439" t="s">
        <v>1995</v>
      </c>
      <c r="F1607" s="677"/>
      <c r="G1607" s="677">
        <v>1190</v>
      </c>
      <c r="H1607" s="677">
        <v>1190</v>
      </c>
      <c r="I1607" s="673">
        <f t="shared" si="202"/>
        <v>100</v>
      </c>
    </row>
    <row r="1608" spans="1:20" ht="15" x14ac:dyDescent="0.25">
      <c r="A1608" s="1048">
        <v>1206</v>
      </c>
      <c r="B1608" s="2581">
        <v>3293</v>
      </c>
      <c r="C1608" s="2898">
        <v>5336</v>
      </c>
      <c r="D1608" s="2919"/>
      <c r="E1608" s="612" t="s">
        <v>1085</v>
      </c>
      <c r="F1608" s="687"/>
      <c r="G1608" s="687">
        <f>G1609</f>
        <v>19</v>
      </c>
      <c r="H1608" s="687">
        <f>H1609</f>
        <v>19</v>
      </c>
      <c r="I1608" s="681">
        <f t="shared" si="202"/>
        <v>100</v>
      </c>
    </row>
    <row r="1609" spans="1:20" ht="15" thickBot="1" x14ac:dyDescent="0.25">
      <c r="A1609" s="1048"/>
      <c r="B1609" s="2901"/>
      <c r="C1609" s="1481"/>
      <c r="D1609" s="2905" t="s">
        <v>1143</v>
      </c>
      <c r="E1609" s="1077" t="s">
        <v>45</v>
      </c>
      <c r="F1609" s="677"/>
      <c r="G1609" s="677">
        <v>19</v>
      </c>
      <c r="H1609" s="677">
        <v>19</v>
      </c>
      <c r="I1609" s="673">
        <f t="shared" si="202"/>
        <v>100</v>
      </c>
    </row>
    <row r="1610" spans="1:20" s="106" customFormat="1" ht="16.5" thickTop="1" thickBot="1" x14ac:dyDescent="0.3">
      <c r="A1610" s="3180" t="s">
        <v>704</v>
      </c>
      <c r="B1610" s="3181"/>
      <c r="C1610" s="3181"/>
      <c r="D1610" s="3181"/>
      <c r="E1610" s="3181"/>
      <c r="F1610" s="669">
        <f>F1596</f>
        <v>0</v>
      </c>
      <c r="G1610" s="669">
        <f>G1608+G1606+G1600+G1596+G1594+G1592+G1604</f>
        <v>27853</v>
      </c>
      <c r="H1610" s="669">
        <f>H1608+H1606+H1600+H1596+H1594+H1592+H1604</f>
        <v>27853</v>
      </c>
      <c r="I1610" s="670">
        <f>(H1610/G1610)*100</f>
        <v>100</v>
      </c>
      <c r="R1610" s="374">
        <f>F1610</f>
        <v>0</v>
      </c>
      <c r="S1610" s="374">
        <f>G1610</f>
        <v>27853</v>
      </c>
      <c r="T1610" s="374">
        <f>H1610</f>
        <v>27853</v>
      </c>
    </row>
    <row r="1611" spans="1:20" s="375" customFormat="1" ht="13.5" thickTop="1" x14ac:dyDescent="0.2">
      <c r="A1611" s="373"/>
      <c r="B1611" s="594"/>
      <c r="C1611" s="373"/>
      <c r="D1611" s="660"/>
      <c r="E1611" s="373"/>
      <c r="F1611" s="374"/>
      <c r="G1611" s="374"/>
      <c r="H1611" s="374"/>
      <c r="I1611" s="1041"/>
    </row>
    <row r="1612" spans="1:20" s="375" customFormat="1" x14ac:dyDescent="0.2">
      <c r="A1612" s="373"/>
      <c r="B1612" s="594"/>
      <c r="C1612" s="373"/>
      <c r="D1612" s="660"/>
      <c r="E1612" s="373"/>
      <c r="F1612" s="374"/>
      <c r="G1612" s="374"/>
      <c r="H1612" s="374"/>
      <c r="I1612" s="1041"/>
    </row>
    <row r="1613" spans="1:20" ht="13.5" thickBot="1" x14ac:dyDescent="0.25">
      <c r="A1613" s="421" t="s">
        <v>229</v>
      </c>
      <c r="I1613" s="1041" t="s">
        <v>122</v>
      </c>
    </row>
    <row r="1614" spans="1:20" ht="14.25" thickTop="1" thickBot="1" x14ac:dyDescent="0.25">
      <c r="A1614" s="582" t="s">
        <v>412</v>
      </c>
      <c r="B1614" s="650" t="s">
        <v>123</v>
      </c>
      <c r="C1614" s="583" t="s">
        <v>124</v>
      </c>
      <c r="D1614" s="585" t="s">
        <v>474</v>
      </c>
      <c r="E1614" s="585" t="s">
        <v>125</v>
      </c>
      <c r="F1614" s="585" t="s">
        <v>416</v>
      </c>
      <c r="G1614" s="585" t="s">
        <v>417</v>
      </c>
      <c r="H1614" s="585" t="s">
        <v>589</v>
      </c>
      <c r="I1614" s="663" t="s">
        <v>590</v>
      </c>
    </row>
    <row r="1615" spans="1:20" ht="14.25" thickTop="1" thickBot="1" x14ac:dyDescent="0.25">
      <c r="A1615" s="521">
        <v>1</v>
      </c>
      <c r="B1615" s="522">
        <v>2</v>
      </c>
      <c r="C1615" s="522">
        <v>3</v>
      </c>
      <c r="D1615" s="522">
        <v>4</v>
      </c>
      <c r="E1615" s="522">
        <v>5</v>
      </c>
      <c r="F1615" s="508">
        <v>6</v>
      </c>
      <c r="G1615" s="508">
        <v>7</v>
      </c>
      <c r="H1615" s="509">
        <v>8</v>
      </c>
      <c r="I1615" s="587" t="s">
        <v>510</v>
      </c>
    </row>
    <row r="1616" spans="1:20" ht="14.25" customHeight="1" thickTop="1" x14ac:dyDescent="0.25">
      <c r="A1616" s="1048">
        <v>1207</v>
      </c>
      <c r="B1616" s="2901">
        <v>3122</v>
      </c>
      <c r="C1616" s="2901">
        <v>5336</v>
      </c>
      <c r="D1616" s="2945"/>
      <c r="E1616" s="612" t="s">
        <v>1085</v>
      </c>
      <c r="F1616" s="672"/>
      <c r="G1616" s="690">
        <f>G1617</f>
        <v>5957</v>
      </c>
      <c r="H1616" s="690">
        <f>H1617</f>
        <v>5957</v>
      </c>
      <c r="I1616" s="666">
        <f t="shared" ref="I1616:I1636" si="204">(H1616/G1616)*100</f>
        <v>100</v>
      </c>
    </row>
    <row r="1617" spans="1:9" ht="14.25" x14ac:dyDescent="0.2">
      <c r="A1617" s="1048"/>
      <c r="B1617" s="2901"/>
      <c r="C1617" s="2901"/>
      <c r="D1617" s="2905" t="s">
        <v>1131</v>
      </c>
      <c r="E1617" s="439" t="s">
        <v>1995</v>
      </c>
      <c r="F1617" s="672"/>
      <c r="G1617" s="672">
        <v>5957</v>
      </c>
      <c r="H1617" s="672">
        <v>5957</v>
      </c>
      <c r="I1617" s="668">
        <f t="shared" si="204"/>
        <v>100</v>
      </c>
    </row>
    <row r="1618" spans="1:9" ht="15" x14ac:dyDescent="0.25">
      <c r="A1618" s="1048">
        <v>1207</v>
      </c>
      <c r="B1618" s="2581">
        <v>3123</v>
      </c>
      <c r="C1618" s="2581">
        <v>5336</v>
      </c>
      <c r="D1618" s="2945"/>
      <c r="E1618" s="612" t="s">
        <v>1085</v>
      </c>
      <c r="F1618" s="672"/>
      <c r="G1618" s="690">
        <f>G1619</f>
        <v>20387</v>
      </c>
      <c r="H1618" s="690">
        <f>H1619</f>
        <v>20387</v>
      </c>
      <c r="I1618" s="692">
        <f t="shared" si="204"/>
        <v>100</v>
      </c>
    </row>
    <row r="1619" spans="1:9" ht="14.25" x14ac:dyDescent="0.2">
      <c r="A1619" s="1048"/>
      <c r="B1619" s="2581"/>
      <c r="C1619" s="2898"/>
      <c r="D1619" s="2905" t="s">
        <v>1131</v>
      </c>
      <c r="E1619" s="439" t="s">
        <v>1995</v>
      </c>
      <c r="F1619" s="672"/>
      <c r="G1619" s="672">
        <v>20387</v>
      </c>
      <c r="H1619" s="672">
        <v>20387</v>
      </c>
      <c r="I1619" s="668">
        <f t="shared" si="204"/>
        <v>100</v>
      </c>
    </row>
    <row r="1620" spans="1:9" ht="15" hidden="1" x14ac:dyDescent="0.25">
      <c r="A1620" s="1048">
        <v>1207</v>
      </c>
      <c r="B1620" s="2901">
        <v>3127</v>
      </c>
      <c r="C1620" s="2901">
        <v>5331</v>
      </c>
      <c r="D1620" s="2911"/>
      <c r="E1620" s="612" t="s">
        <v>624</v>
      </c>
      <c r="F1620" s="678">
        <f>F1621+F1622</f>
        <v>0</v>
      </c>
      <c r="G1620" s="678">
        <f t="shared" ref="G1620:H1620" si="205">G1621+G1622</f>
        <v>0</v>
      </c>
      <c r="H1620" s="678">
        <f t="shared" si="205"/>
        <v>0</v>
      </c>
      <c r="I1620" s="679" t="e">
        <f t="shared" si="204"/>
        <v>#DIV/0!</v>
      </c>
    </row>
    <row r="1621" spans="1:9" ht="14.25" hidden="1" x14ac:dyDescent="0.2">
      <c r="A1621" s="1048"/>
      <c r="B1621" s="2901"/>
      <c r="C1621" s="2901"/>
      <c r="D1621" s="2921" t="s">
        <v>1135</v>
      </c>
      <c r="E1621" s="1065" t="s">
        <v>534</v>
      </c>
      <c r="F1621" s="680"/>
      <c r="G1621" s="680"/>
      <c r="H1621" s="680"/>
      <c r="I1621" s="673" t="e">
        <f t="shared" si="204"/>
        <v>#DIV/0!</v>
      </c>
    </row>
    <row r="1622" spans="1:9" ht="14.25" hidden="1" x14ac:dyDescent="0.2">
      <c r="A1622" s="1048"/>
      <c r="B1622" s="2901"/>
      <c r="C1622" s="2901"/>
      <c r="D1622" s="2905" t="s">
        <v>1136</v>
      </c>
      <c r="E1622" s="439" t="s">
        <v>51</v>
      </c>
      <c r="F1622" s="677"/>
      <c r="G1622" s="677"/>
      <c r="H1622" s="677"/>
      <c r="I1622" s="673" t="e">
        <f t="shared" si="204"/>
        <v>#DIV/0!</v>
      </c>
    </row>
    <row r="1623" spans="1:9" ht="15" x14ac:dyDescent="0.25">
      <c r="A1623" s="1048">
        <v>1207</v>
      </c>
      <c r="B1623" s="2901">
        <v>3127</v>
      </c>
      <c r="C1623" s="2581">
        <v>5336</v>
      </c>
      <c r="D1623" s="2945"/>
      <c r="E1623" s="612" t="s">
        <v>1085</v>
      </c>
      <c r="F1623" s="677"/>
      <c r="G1623" s="678">
        <f>G1624+G1627+G1628+G1629+G1630</f>
        <v>1353</v>
      </c>
      <c r="H1623" s="678">
        <f>H1624+H1627+H1628+H1629+H1630</f>
        <v>1353</v>
      </c>
      <c r="I1623" s="679">
        <f t="shared" si="204"/>
        <v>100</v>
      </c>
    </row>
    <row r="1624" spans="1:9" ht="14.25" x14ac:dyDescent="0.2">
      <c r="A1624" s="1048"/>
      <c r="B1624" s="2901"/>
      <c r="C1624" s="2901"/>
      <c r="D1624" s="3195" t="s">
        <v>1166</v>
      </c>
      <c r="E1624" s="3188" t="s">
        <v>904</v>
      </c>
      <c r="F1624" s="677"/>
      <c r="G1624" s="677">
        <v>120</v>
      </c>
      <c r="H1624" s="677">
        <v>120</v>
      </c>
      <c r="I1624" s="673">
        <f t="shared" si="204"/>
        <v>100</v>
      </c>
    </row>
    <row r="1625" spans="1:9" ht="14.25" x14ac:dyDescent="0.2">
      <c r="A1625" s="1048"/>
      <c r="B1625" s="2901"/>
      <c r="C1625" s="2901"/>
      <c r="D1625" s="3196"/>
      <c r="E1625" s="3189"/>
      <c r="F1625" s="677"/>
      <c r="G1625" s="677"/>
      <c r="H1625" s="677"/>
      <c r="I1625" s="673"/>
    </row>
    <row r="1626" spans="1:9" ht="14.25" x14ac:dyDescent="0.2">
      <c r="A1626" s="1048"/>
      <c r="B1626" s="2901"/>
      <c r="C1626" s="2901"/>
      <c r="D1626" s="3196"/>
      <c r="E1626" s="3189"/>
      <c r="F1626" s="677"/>
      <c r="G1626" s="677"/>
      <c r="H1626" s="677"/>
      <c r="I1626" s="673"/>
    </row>
    <row r="1627" spans="1:9" ht="14.25" hidden="1" customHeight="1" x14ac:dyDescent="0.2">
      <c r="A1627" s="1048"/>
      <c r="B1627" s="2901"/>
      <c r="C1627" s="2901"/>
      <c r="D1627" s="2905" t="s">
        <v>1150</v>
      </c>
      <c r="E1627" s="1484" t="s">
        <v>973</v>
      </c>
      <c r="F1627" s="677"/>
      <c r="G1627" s="677"/>
      <c r="H1627" s="677"/>
      <c r="I1627" s="673" t="e">
        <f t="shared" si="204"/>
        <v>#DIV/0!</v>
      </c>
    </row>
    <row r="1628" spans="1:9" ht="14.25" customHeight="1" x14ac:dyDescent="0.2">
      <c r="A1628" s="1048"/>
      <c r="B1628" s="2901"/>
      <c r="C1628" s="2901"/>
      <c r="D1628" s="2904" t="s">
        <v>1142</v>
      </c>
      <c r="E1628" s="1732" t="s">
        <v>1033</v>
      </c>
      <c r="F1628" s="677"/>
      <c r="G1628" s="677">
        <v>543</v>
      </c>
      <c r="H1628" s="677">
        <v>543</v>
      </c>
      <c r="I1628" s="673">
        <f t="shared" si="204"/>
        <v>100</v>
      </c>
    </row>
    <row r="1629" spans="1:9" ht="14.25" customHeight="1" x14ac:dyDescent="0.2">
      <c r="A1629" s="1048"/>
      <c r="B1629" s="2901"/>
      <c r="C1629" s="2901"/>
      <c r="D1629" s="2904" t="s">
        <v>1132</v>
      </c>
      <c r="E1629" s="1484" t="s">
        <v>1084</v>
      </c>
      <c r="F1629" s="677"/>
      <c r="G1629" s="677">
        <v>690</v>
      </c>
      <c r="H1629" s="677">
        <v>690</v>
      </c>
      <c r="I1629" s="673">
        <f t="shared" si="204"/>
        <v>100</v>
      </c>
    </row>
    <row r="1630" spans="1:9" ht="14.25" hidden="1" customHeight="1" x14ac:dyDescent="0.2">
      <c r="A1630" s="1048"/>
      <c r="B1630" s="2901"/>
      <c r="C1630" s="2901"/>
      <c r="D1630" s="2904" t="s">
        <v>1133</v>
      </c>
      <c r="E1630" s="2363" t="s">
        <v>1134</v>
      </c>
      <c r="F1630" s="677"/>
      <c r="G1630" s="677"/>
      <c r="H1630" s="677"/>
      <c r="I1630" s="673" t="e">
        <f t="shared" si="204"/>
        <v>#DIV/0!</v>
      </c>
    </row>
    <row r="1631" spans="1:9" ht="15" x14ac:dyDescent="0.25">
      <c r="A1631" s="2933">
        <v>1207</v>
      </c>
      <c r="B1631" s="2934">
        <v>3127</v>
      </c>
      <c r="C1631" s="2934">
        <v>5331</v>
      </c>
      <c r="D1631" s="2935"/>
      <c r="E1631" s="896" t="s">
        <v>624</v>
      </c>
      <c r="F1631" s="677"/>
      <c r="G1631" s="687">
        <f>G1632</f>
        <v>46</v>
      </c>
      <c r="H1631" s="687">
        <f>H1632</f>
        <v>46</v>
      </c>
      <c r="I1631" s="681">
        <f t="shared" si="204"/>
        <v>100</v>
      </c>
    </row>
    <row r="1632" spans="1:9" ht="28.5" x14ac:dyDescent="0.2">
      <c r="A1632" s="2933"/>
      <c r="B1632" s="2934"/>
      <c r="C1632" s="2940"/>
      <c r="D1632" s="2948" t="s">
        <v>1430</v>
      </c>
      <c r="E1632" s="2792" t="s">
        <v>1882</v>
      </c>
      <c r="F1632" s="677"/>
      <c r="G1632" s="995">
        <v>46</v>
      </c>
      <c r="H1632" s="995">
        <v>46</v>
      </c>
      <c r="I1632" s="999">
        <f t="shared" si="204"/>
        <v>100</v>
      </c>
    </row>
    <row r="1633" spans="1:20" ht="18" customHeight="1" x14ac:dyDescent="0.25">
      <c r="A1633" s="1048">
        <v>1207</v>
      </c>
      <c r="B1633" s="2901">
        <v>3141</v>
      </c>
      <c r="C1633" s="2901">
        <v>5336</v>
      </c>
      <c r="D1633" s="2905"/>
      <c r="E1633" s="612" t="s">
        <v>1085</v>
      </c>
      <c r="F1633" s="677"/>
      <c r="G1633" s="687">
        <f>G1634</f>
        <v>22</v>
      </c>
      <c r="H1633" s="687">
        <f>H1634</f>
        <v>22</v>
      </c>
      <c r="I1633" s="681">
        <f t="shared" si="204"/>
        <v>100</v>
      </c>
    </row>
    <row r="1634" spans="1:20" ht="14.25" x14ac:dyDescent="0.2">
      <c r="A1634" s="1048"/>
      <c r="B1634" s="2901"/>
      <c r="C1634" s="1481"/>
      <c r="D1634" s="2905" t="s">
        <v>1131</v>
      </c>
      <c r="E1634" s="439" t="s">
        <v>1995</v>
      </c>
      <c r="F1634" s="677"/>
      <c r="G1634" s="677">
        <v>22</v>
      </c>
      <c r="H1634" s="677">
        <v>22</v>
      </c>
      <c r="I1634" s="673">
        <f t="shared" si="204"/>
        <v>100</v>
      </c>
    </row>
    <row r="1635" spans="1:20" ht="15" x14ac:dyDescent="0.25">
      <c r="A1635" s="1048">
        <v>1207</v>
      </c>
      <c r="B1635" s="2901">
        <v>3147</v>
      </c>
      <c r="C1635" s="2901">
        <v>5336</v>
      </c>
      <c r="D1635" s="2905"/>
      <c r="E1635" s="612" t="s">
        <v>1085</v>
      </c>
      <c r="F1635" s="677"/>
      <c r="G1635" s="687">
        <f>G1636</f>
        <v>1851</v>
      </c>
      <c r="H1635" s="687">
        <f>H1636</f>
        <v>1851</v>
      </c>
      <c r="I1635" s="681">
        <f t="shared" si="204"/>
        <v>100</v>
      </c>
    </row>
    <row r="1636" spans="1:20" ht="15" thickBot="1" x14ac:dyDescent="0.25">
      <c r="A1636" s="1048"/>
      <c r="B1636" s="2901"/>
      <c r="C1636" s="1481"/>
      <c r="D1636" s="2905" t="s">
        <v>1131</v>
      </c>
      <c r="E1636" s="439" t="s">
        <v>1995</v>
      </c>
      <c r="F1636" s="677"/>
      <c r="G1636" s="677">
        <v>1851</v>
      </c>
      <c r="H1636" s="677">
        <v>1851</v>
      </c>
      <c r="I1636" s="673">
        <f t="shared" si="204"/>
        <v>100</v>
      </c>
    </row>
    <row r="1637" spans="1:20" s="106" customFormat="1" ht="16.5" thickTop="1" thickBot="1" x14ac:dyDescent="0.3">
      <c r="A1637" s="3180" t="s">
        <v>704</v>
      </c>
      <c r="B1637" s="3181"/>
      <c r="C1637" s="3181"/>
      <c r="D1637" s="3181"/>
      <c r="E1637" s="3181"/>
      <c r="F1637" s="669">
        <f>F1620</f>
        <v>0</v>
      </c>
      <c r="G1637" s="669">
        <f>G1635+G1633+G1623+G1620+G1618+G1616+G1631</f>
        <v>29616</v>
      </c>
      <c r="H1637" s="669">
        <f>H1635+H1633+H1623+H1620+H1618+H1616+H1631</f>
        <v>29616</v>
      </c>
      <c r="I1637" s="670">
        <f>(H1637/G1637)*100</f>
        <v>100</v>
      </c>
      <c r="R1637" s="374">
        <f>F1637</f>
        <v>0</v>
      </c>
      <c r="S1637" s="374">
        <f>G1637</f>
        <v>29616</v>
      </c>
      <c r="T1637" s="374">
        <f>H1637</f>
        <v>29616</v>
      </c>
    </row>
    <row r="1638" spans="1:20" s="375" customFormat="1" ht="15.75" thickTop="1" x14ac:dyDescent="0.25">
      <c r="A1638" s="361"/>
      <c r="B1638" s="361"/>
      <c r="C1638" s="361"/>
      <c r="D1638" s="361"/>
      <c r="E1638" s="361"/>
      <c r="F1638" s="178"/>
      <c r="G1638" s="178"/>
      <c r="H1638" s="178"/>
      <c r="I1638" s="207"/>
    </row>
    <row r="1639" spans="1:20" s="375" customFormat="1" ht="15" x14ac:dyDescent="0.25">
      <c r="A1639" s="361"/>
      <c r="B1639" s="361"/>
      <c r="C1639" s="361"/>
      <c r="D1639" s="361"/>
      <c r="E1639" s="361"/>
      <c r="F1639" s="178"/>
      <c r="G1639" s="178"/>
      <c r="H1639" s="178"/>
      <c r="I1639" s="207"/>
    </row>
    <row r="1640" spans="1:20" ht="13.5" thickBot="1" x14ac:dyDescent="0.25">
      <c r="A1640" s="421" t="s">
        <v>907</v>
      </c>
      <c r="I1640" s="1041" t="s">
        <v>122</v>
      </c>
    </row>
    <row r="1641" spans="1:20" ht="14.25" thickTop="1" thickBot="1" x14ac:dyDescent="0.25">
      <c r="A1641" s="582" t="s">
        <v>412</v>
      </c>
      <c r="B1641" s="650" t="s">
        <v>123</v>
      </c>
      <c r="C1641" s="583" t="s">
        <v>124</v>
      </c>
      <c r="D1641" s="585" t="s">
        <v>474</v>
      </c>
      <c r="E1641" s="585" t="s">
        <v>125</v>
      </c>
      <c r="F1641" s="585" t="s">
        <v>416</v>
      </c>
      <c r="G1641" s="585" t="s">
        <v>417</v>
      </c>
      <c r="H1641" s="585" t="s">
        <v>589</v>
      </c>
      <c r="I1641" s="663" t="s">
        <v>590</v>
      </c>
    </row>
    <row r="1642" spans="1:20" ht="14.25" thickTop="1" thickBot="1" x14ac:dyDescent="0.25">
      <c r="A1642" s="521">
        <v>1</v>
      </c>
      <c r="B1642" s="522">
        <v>2</v>
      </c>
      <c r="C1642" s="522">
        <v>3</v>
      </c>
      <c r="D1642" s="522">
        <v>4</v>
      </c>
      <c r="E1642" s="522">
        <v>5</v>
      </c>
      <c r="F1642" s="508">
        <v>6</v>
      </c>
      <c r="G1642" s="508">
        <v>7</v>
      </c>
      <c r="H1642" s="509">
        <v>8</v>
      </c>
      <c r="I1642" s="587" t="s">
        <v>510</v>
      </c>
    </row>
    <row r="1643" spans="1:20" ht="15.75" thickTop="1" x14ac:dyDescent="0.25">
      <c r="A1643" s="2953">
        <v>1208</v>
      </c>
      <c r="B1643" s="2954">
        <v>3122</v>
      </c>
      <c r="C1643" s="2954">
        <v>5336</v>
      </c>
      <c r="D1643" s="2955"/>
      <c r="E1643" s="612" t="s">
        <v>1085</v>
      </c>
      <c r="F1643" s="686"/>
      <c r="G1643" s="686">
        <f>G1644</f>
        <v>1719</v>
      </c>
      <c r="H1643" s="686">
        <f>H1644</f>
        <v>1719</v>
      </c>
      <c r="I1643" s="689">
        <f>(H1643/G1643)*100</f>
        <v>100</v>
      </c>
    </row>
    <row r="1644" spans="1:20" ht="14.25" x14ac:dyDescent="0.2">
      <c r="A1644" s="1048"/>
      <c r="B1644" s="2581"/>
      <c r="C1644" s="2581"/>
      <c r="D1644" s="2905" t="s">
        <v>1131</v>
      </c>
      <c r="E1644" s="439" t="s">
        <v>1995</v>
      </c>
      <c r="F1644" s="672"/>
      <c r="G1644" s="672">
        <v>1719</v>
      </c>
      <c r="H1644" s="672">
        <v>1719</v>
      </c>
      <c r="I1644" s="668">
        <f>(H1644/G1644)*100</f>
        <v>100</v>
      </c>
    </row>
    <row r="1645" spans="1:20" ht="15" x14ac:dyDescent="0.25">
      <c r="A1645" s="1048">
        <v>1208</v>
      </c>
      <c r="B1645" s="2901">
        <v>3123</v>
      </c>
      <c r="C1645" s="2901">
        <v>5336</v>
      </c>
      <c r="D1645" s="2904"/>
      <c r="E1645" s="612" t="s">
        <v>1085</v>
      </c>
      <c r="F1645" s="677"/>
      <c r="G1645" s="687">
        <f>G1646</f>
        <v>13147</v>
      </c>
      <c r="H1645" s="687">
        <f>H1646</f>
        <v>13147</v>
      </c>
      <c r="I1645" s="681">
        <f t="shared" ref="I1645:I1657" si="206">(H1645/G1645)*100</f>
        <v>100</v>
      </c>
    </row>
    <row r="1646" spans="1:20" ht="14.25" x14ac:dyDescent="0.2">
      <c r="A1646" s="1048"/>
      <c r="B1646" s="2901"/>
      <c r="C1646" s="1481"/>
      <c r="D1646" s="2905" t="s">
        <v>1131</v>
      </c>
      <c r="E1646" s="439" t="s">
        <v>1995</v>
      </c>
      <c r="F1646" s="677"/>
      <c r="G1646" s="677">
        <v>13147</v>
      </c>
      <c r="H1646" s="677">
        <v>13147</v>
      </c>
      <c r="I1646" s="673">
        <f t="shared" si="206"/>
        <v>100</v>
      </c>
    </row>
    <row r="1647" spans="1:20" ht="15" hidden="1" x14ac:dyDescent="0.25">
      <c r="A1647" s="1048">
        <v>1208</v>
      </c>
      <c r="B1647" s="2901">
        <v>3127</v>
      </c>
      <c r="C1647" s="2901">
        <v>5331</v>
      </c>
      <c r="D1647" s="2911"/>
      <c r="E1647" s="612" t="s">
        <v>624</v>
      </c>
      <c r="F1647" s="678">
        <f>F1648+F1649</f>
        <v>0</v>
      </c>
      <c r="G1647" s="678">
        <f t="shared" ref="G1647:H1647" si="207">G1648+G1649</f>
        <v>0</v>
      </c>
      <c r="H1647" s="678">
        <f t="shared" si="207"/>
        <v>0</v>
      </c>
      <c r="I1647" s="679" t="e">
        <f t="shared" si="206"/>
        <v>#DIV/0!</v>
      </c>
    </row>
    <row r="1648" spans="1:20" ht="14.25" hidden="1" x14ac:dyDescent="0.2">
      <c r="A1648" s="1048"/>
      <c r="B1648" s="2901"/>
      <c r="C1648" s="1481"/>
      <c r="D1648" s="2921" t="s">
        <v>1135</v>
      </c>
      <c r="E1648" s="1065" t="s">
        <v>534</v>
      </c>
      <c r="F1648" s="677"/>
      <c r="G1648" s="677"/>
      <c r="H1648" s="677"/>
      <c r="I1648" s="673" t="e">
        <f t="shared" si="206"/>
        <v>#DIV/0!</v>
      </c>
    </row>
    <row r="1649" spans="1:20" ht="14.25" hidden="1" x14ac:dyDescent="0.2">
      <c r="A1649" s="1048"/>
      <c r="B1649" s="2901"/>
      <c r="C1649" s="1481"/>
      <c r="D1649" s="2905" t="s">
        <v>1136</v>
      </c>
      <c r="E1649" s="439" t="s">
        <v>51</v>
      </c>
      <c r="F1649" s="677"/>
      <c r="G1649" s="677"/>
      <c r="H1649" s="677"/>
      <c r="I1649" s="673" t="e">
        <f t="shared" si="206"/>
        <v>#DIV/0!</v>
      </c>
    </row>
    <row r="1650" spans="1:20" ht="15" x14ac:dyDescent="0.25">
      <c r="A1650" s="1048">
        <v>1208</v>
      </c>
      <c r="B1650" s="2901">
        <v>3127</v>
      </c>
      <c r="C1650" s="2901">
        <v>5336</v>
      </c>
      <c r="D1650" s="2904"/>
      <c r="E1650" s="612" t="s">
        <v>1085</v>
      </c>
      <c r="F1650" s="677"/>
      <c r="G1650" s="678">
        <f>G1651+G1652+G1653</f>
        <v>742</v>
      </c>
      <c r="H1650" s="678">
        <f>H1651+H1652+H1653</f>
        <v>742</v>
      </c>
      <c r="I1650" s="679">
        <f t="shared" si="206"/>
        <v>100</v>
      </c>
    </row>
    <row r="1651" spans="1:20" ht="14.25" x14ac:dyDescent="0.2">
      <c r="A1651" s="1048"/>
      <c r="B1651" s="2901"/>
      <c r="C1651" s="1481"/>
      <c r="D1651" s="2904" t="s">
        <v>1142</v>
      </c>
      <c r="E1651" s="1732" t="s">
        <v>1033</v>
      </c>
      <c r="F1651" s="677"/>
      <c r="G1651" s="677">
        <v>333</v>
      </c>
      <c r="H1651" s="677">
        <v>333</v>
      </c>
      <c r="I1651" s="673">
        <f t="shared" si="206"/>
        <v>100</v>
      </c>
    </row>
    <row r="1652" spans="1:20" ht="14.25" x14ac:dyDescent="0.2">
      <c r="A1652" s="1048"/>
      <c r="B1652" s="2901"/>
      <c r="C1652" s="1481"/>
      <c r="D1652" s="2904" t="s">
        <v>1132</v>
      </c>
      <c r="E1652" s="1484" t="s">
        <v>1084</v>
      </c>
      <c r="F1652" s="677"/>
      <c r="G1652" s="677">
        <v>409</v>
      </c>
      <c r="H1652" s="677">
        <v>409</v>
      </c>
      <c r="I1652" s="673">
        <f t="shared" si="206"/>
        <v>100</v>
      </c>
    </row>
    <row r="1653" spans="1:20" ht="28.5" hidden="1" x14ac:dyDescent="0.2">
      <c r="A1653" s="1048"/>
      <c r="B1653" s="2901"/>
      <c r="C1653" s="1481"/>
      <c r="D1653" s="2904" t="s">
        <v>1133</v>
      </c>
      <c r="E1653" s="2363" t="s">
        <v>1134</v>
      </c>
      <c r="F1653" s="677"/>
      <c r="G1653" s="995"/>
      <c r="H1653" s="995"/>
      <c r="I1653" s="999" t="e">
        <f t="shared" si="206"/>
        <v>#DIV/0!</v>
      </c>
    </row>
    <row r="1654" spans="1:20" ht="15" x14ac:dyDescent="0.25">
      <c r="A1654" s="2933">
        <v>1208</v>
      </c>
      <c r="B1654" s="2934">
        <v>3127</v>
      </c>
      <c r="C1654" s="2934">
        <v>5331</v>
      </c>
      <c r="D1654" s="2935"/>
      <c r="E1654" s="896" t="s">
        <v>624</v>
      </c>
      <c r="F1654" s="677"/>
      <c r="G1654" s="687">
        <f>G1655</f>
        <v>25</v>
      </c>
      <c r="H1654" s="687">
        <f>H1655</f>
        <v>25</v>
      </c>
      <c r="I1654" s="681">
        <f t="shared" si="206"/>
        <v>100</v>
      </c>
    </row>
    <row r="1655" spans="1:20" ht="28.5" x14ac:dyDescent="0.2">
      <c r="A1655" s="2933"/>
      <c r="B1655" s="2934"/>
      <c r="C1655" s="2940"/>
      <c r="D1655" s="2948" t="s">
        <v>1430</v>
      </c>
      <c r="E1655" s="2792" t="s">
        <v>1882</v>
      </c>
      <c r="F1655" s="677"/>
      <c r="G1655" s="995">
        <v>25</v>
      </c>
      <c r="H1655" s="995">
        <v>25</v>
      </c>
      <c r="I1655" s="999">
        <f t="shared" si="206"/>
        <v>100</v>
      </c>
    </row>
    <row r="1656" spans="1:20" ht="14.25" customHeight="1" x14ac:dyDescent="0.25">
      <c r="A1656" s="1048">
        <v>1208</v>
      </c>
      <c r="B1656" s="2901">
        <v>3141</v>
      </c>
      <c r="C1656" s="1481">
        <v>5336</v>
      </c>
      <c r="D1656" s="2903"/>
      <c r="E1656" s="612" t="s">
        <v>1085</v>
      </c>
      <c r="F1656" s="687"/>
      <c r="G1656" s="687">
        <f>G1657</f>
        <v>2028</v>
      </c>
      <c r="H1656" s="687">
        <f>H1657</f>
        <v>2028</v>
      </c>
      <c r="I1656" s="681">
        <f t="shared" si="206"/>
        <v>100</v>
      </c>
    </row>
    <row r="1657" spans="1:20" ht="14.25" x14ac:dyDescent="0.2">
      <c r="A1657" s="1048"/>
      <c r="B1657" s="2901"/>
      <c r="C1657" s="1481"/>
      <c r="D1657" s="2905" t="s">
        <v>1131</v>
      </c>
      <c r="E1657" s="439" t="s">
        <v>1995</v>
      </c>
      <c r="F1657" s="677"/>
      <c r="G1657" s="677">
        <v>2028</v>
      </c>
      <c r="H1657" s="677">
        <v>2028</v>
      </c>
      <c r="I1657" s="673">
        <f t="shared" si="206"/>
        <v>100</v>
      </c>
    </row>
    <row r="1658" spans="1:20" ht="18" customHeight="1" x14ac:dyDescent="0.25">
      <c r="A1658" s="1048">
        <v>1208</v>
      </c>
      <c r="B1658" s="2901">
        <v>3147</v>
      </c>
      <c r="C1658" s="2901">
        <v>5336</v>
      </c>
      <c r="D1658" s="2904"/>
      <c r="E1658" s="612" t="s">
        <v>1085</v>
      </c>
      <c r="F1658" s="677"/>
      <c r="G1658" s="687">
        <f>G1659</f>
        <v>2848</v>
      </c>
      <c r="H1658" s="687">
        <f>H1659</f>
        <v>2848</v>
      </c>
      <c r="I1658" s="681">
        <f t="shared" ref="I1658:I1663" si="208">(H1658/G1658)*100</f>
        <v>100</v>
      </c>
    </row>
    <row r="1659" spans="1:20" ht="14.25" x14ac:dyDescent="0.2">
      <c r="A1659" s="1048"/>
      <c r="B1659" s="2901"/>
      <c r="C1659" s="2901"/>
      <c r="D1659" s="2905" t="s">
        <v>1131</v>
      </c>
      <c r="E1659" s="439" t="s">
        <v>1995</v>
      </c>
      <c r="F1659" s="677"/>
      <c r="G1659" s="677">
        <v>2848</v>
      </c>
      <c r="H1659" s="677">
        <v>2848</v>
      </c>
      <c r="I1659" s="673">
        <f t="shared" si="208"/>
        <v>100</v>
      </c>
    </row>
    <row r="1660" spans="1:20" ht="15" x14ac:dyDescent="0.25">
      <c r="A1660" s="1048">
        <v>1208</v>
      </c>
      <c r="B1660" s="2581">
        <v>3293</v>
      </c>
      <c r="C1660" s="2898">
        <v>5336</v>
      </c>
      <c r="D1660" s="2937"/>
      <c r="E1660" s="612" t="s">
        <v>1085</v>
      </c>
      <c r="F1660" s="687"/>
      <c r="G1660" s="687">
        <f>G1661</f>
        <v>14</v>
      </c>
      <c r="H1660" s="687">
        <f>H1661</f>
        <v>14</v>
      </c>
      <c r="I1660" s="681">
        <f t="shared" si="208"/>
        <v>100</v>
      </c>
    </row>
    <row r="1661" spans="1:20" ht="15" thickBot="1" x14ac:dyDescent="0.25">
      <c r="A1661" s="1048"/>
      <c r="B1661" s="2901"/>
      <c r="C1661" s="2901"/>
      <c r="D1661" s="2905" t="s">
        <v>1143</v>
      </c>
      <c r="E1661" s="1077" t="s">
        <v>45</v>
      </c>
      <c r="F1661" s="677"/>
      <c r="G1661" s="677">
        <v>14</v>
      </c>
      <c r="H1661" s="677">
        <v>14</v>
      </c>
      <c r="I1661" s="673">
        <f t="shared" si="208"/>
        <v>100</v>
      </c>
    </row>
    <row r="1662" spans="1:20" ht="15" hidden="1" x14ac:dyDescent="0.25">
      <c r="A1662" s="420">
        <v>1208</v>
      </c>
      <c r="B1662" s="645">
        <v>3792</v>
      </c>
      <c r="C1662" s="645">
        <v>5331</v>
      </c>
      <c r="D1662" s="697"/>
      <c r="E1662" s="612" t="s">
        <v>624</v>
      </c>
      <c r="F1662" s="677"/>
      <c r="G1662" s="687">
        <f>G1663</f>
        <v>0</v>
      </c>
      <c r="H1662" s="687">
        <f>H1663</f>
        <v>0</v>
      </c>
      <c r="I1662" s="681" t="e">
        <f t="shared" si="208"/>
        <v>#DIV/0!</v>
      </c>
      <c r="J1662" s="687"/>
      <c r="K1662" s="687"/>
      <c r="L1662" s="681"/>
      <c r="M1662" s="687"/>
      <c r="N1662" s="687"/>
      <c r="O1662" s="681"/>
      <c r="P1662" s="2369"/>
    </row>
    <row r="1663" spans="1:20" ht="15" hidden="1" thickBot="1" x14ac:dyDescent="0.25">
      <c r="A1663" s="420"/>
      <c r="B1663" s="645"/>
      <c r="C1663" s="645"/>
      <c r="D1663" s="850" t="s">
        <v>1147</v>
      </c>
      <c r="E1663" s="903" t="s">
        <v>261</v>
      </c>
      <c r="F1663" s="677"/>
      <c r="G1663" s="677"/>
      <c r="H1663" s="677"/>
      <c r="I1663" s="673" t="e">
        <f t="shared" si="208"/>
        <v>#DIV/0!</v>
      </c>
    </row>
    <row r="1664" spans="1:20" ht="16.5" thickTop="1" thickBot="1" x14ac:dyDescent="0.3">
      <c r="A1664" s="3180" t="s">
        <v>704</v>
      </c>
      <c r="B1664" s="3181"/>
      <c r="C1664" s="3181"/>
      <c r="D1664" s="3181"/>
      <c r="E1664" s="3181"/>
      <c r="F1664" s="669">
        <f>F1647</f>
        <v>0</v>
      </c>
      <c r="G1664" s="669">
        <f>G1662+G1660+G1658+G1656+G1650+G1647+G1645+G1643+G1654</f>
        <v>20523</v>
      </c>
      <c r="H1664" s="669">
        <f>H1662+H1660+H1658+H1656+H1650+H1647+H1645+H1643+H1654</f>
        <v>20523</v>
      </c>
      <c r="I1664" s="670">
        <f>(H1664/G1664)*100</f>
        <v>100</v>
      </c>
      <c r="R1664" s="374">
        <f>F1664</f>
        <v>0</v>
      </c>
      <c r="S1664" s="374">
        <f>G1664</f>
        <v>20523</v>
      </c>
      <c r="T1664" s="374">
        <f>H1664</f>
        <v>20523</v>
      </c>
    </row>
    <row r="1665" spans="1:9" s="375" customFormat="1" ht="12" customHeight="1" thickTop="1" x14ac:dyDescent="0.2">
      <c r="A1665" s="373"/>
      <c r="B1665" s="594"/>
      <c r="C1665" s="373"/>
      <c r="D1665" s="660"/>
      <c r="E1665" s="373"/>
      <c r="F1665" s="374"/>
      <c r="G1665" s="374"/>
      <c r="H1665" s="374"/>
      <c r="I1665" s="1041"/>
    </row>
    <row r="1666" spans="1:9" s="375" customFormat="1" ht="12" customHeight="1" x14ac:dyDescent="0.2">
      <c r="A1666" s="373"/>
      <c r="B1666" s="594"/>
      <c r="C1666" s="373"/>
      <c r="D1666" s="660"/>
      <c r="E1666" s="373"/>
      <c r="F1666" s="374"/>
      <c r="G1666" s="374"/>
      <c r="H1666" s="374"/>
      <c r="I1666" s="1041"/>
    </row>
    <row r="1667" spans="1:9" ht="13.5" thickBot="1" x14ac:dyDescent="0.25">
      <c r="A1667" s="421" t="s">
        <v>1356</v>
      </c>
      <c r="I1667" s="1041" t="s">
        <v>122</v>
      </c>
    </row>
    <row r="1668" spans="1:9" ht="14.25" thickTop="1" thickBot="1" x14ac:dyDescent="0.25">
      <c r="A1668" s="582" t="s">
        <v>412</v>
      </c>
      <c r="B1668" s="650" t="s">
        <v>123</v>
      </c>
      <c r="C1668" s="583" t="s">
        <v>124</v>
      </c>
      <c r="D1668" s="585" t="s">
        <v>474</v>
      </c>
      <c r="E1668" s="585" t="s">
        <v>125</v>
      </c>
      <c r="F1668" s="585" t="s">
        <v>416</v>
      </c>
      <c r="G1668" s="585" t="s">
        <v>417</v>
      </c>
      <c r="H1668" s="585" t="s">
        <v>589</v>
      </c>
      <c r="I1668" s="663" t="s">
        <v>590</v>
      </c>
    </row>
    <row r="1669" spans="1:9" ht="14.25" thickTop="1" thickBot="1" x14ac:dyDescent="0.25">
      <c r="A1669" s="521">
        <v>1</v>
      </c>
      <c r="B1669" s="522">
        <v>2</v>
      </c>
      <c r="C1669" s="522">
        <v>3</v>
      </c>
      <c r="D1669" s="522">
        <v>4</v>
      </c>
      <c r="E1669" s="522">
        <v>5</v>
      </c>
      <c r="F1669" s="508">
        <v>6</v>
      </c>
      <c r="G1669" s="508">
        <v>7</v>
      </c>
      <c r="H1669" s="509">
        <v>8</v>
      </c>
      <c r="I1669" s="587" t="s">
        <v>510</v>
      </c>
    </row>
    <row r="1670" spans="1:9" ht="15.75" thickTop="1" x14ac:dyDescent="0.25">
      <c r="A1670" s="2953">
        <v>1212</v>
      </c>
      <c r="B1670" s="2954">
        <v>3122</v>
      </c>
      <c r="C1670" s="2954">
        <v>5336</v>
      </c>
      <c r="D1670" s="2955"/>
      <c r="E1670" s="612" t="s">
        <v>1085</v>
      </c>
      <c r="F1670" s="686"/>
      <c r="G1670" s="686">
        <f>G1671</f>
        <v>2026</v>
      </c>
      <c r="H1670" s="686">
        <f>H1671</f>
        <v>2026</v>
      </c>
      <c r="I1670" s="689">
        <f>(H1670/G1670)*100</f>
        <v>100</v>
      </c>
    </row>
    <row r="1671" spans="1:9" ht="14.25" x14ac:dyDescent="0.2">
      <c r="A1671" s="1048"/>
      <c r="B1671" s="2581"/>
      <c r="C1671" s="2581"/>
      <c r="D1671" s="2905" t="s">
        <v>1131</v>
      </c>
      <c r="E1671" s="439" t="s">
        <v>1995</v>
      </c>
      <c r="F1671" s="672"/>
      <c r="G1671" s="672">
        <v>2026</v>
      </c>
      <c r="H1671" s="672">
        <v>2026</v>
      </c>
      <c r="I1671" s="668">
        <f>(H1671/G1671)*100</f>
        <v>100</v>
      </c>
    </row>
    <row r="1672" spans="1:9" ht="15" x14ac:dyDescent="0.25">
      <c r="A1672" s="1048">
        <v>1212</v>
      </c>
      <c r="B1672" s="2581">
        <v>3123</v>
      </c>
      <c r="C1672" s="2581">
        <v>5336</v>
      </c>
      <c r="D1672" s="2904"/>
      <c r="E1672" s="612" t="s">
        <v>1085</v>
      </c>
      <c r="F1672" s="672"/>
      <c r="G1672" s="690">
        <f>G1673</f>
        <v>15164</v>
      </c>
      <c r="H1672" s="690">
        <f>H1673</f>
        <v>15164</v>
      </c>
      <c r="I1672" s="692">
        <f t="shared" ref="I1672:I1683" si="209">(H1672/G1672)*100</f>
        <v>100</v>
      </c>
    </row>
    <row r="1673" spans="1:9" ht="14.25" x14ac:dyDescent="0.2">
      <c r="A1673" s="1048"/>
      <c r="B1673" s="2581"/>
      <c r="C1673" s="2581"/>
      <c r="D1673" s="2905" t="s">
        <v>1131</v>
      </c>
      <c r="E1673" s="439" t="s">
        <v>1995</v>
      </c>
      <c r="F1673" s="672"/>
      <c r="G1673" s="672">
        <v>15164</v>
      </c>
      <c r="H1673" s="672">
        <v>15164</v>
      </c>
      <c r="I1673" s="668">
        <f t="shared" si="209"/>
        <v>100</v>
      </c>
    </row>
    <row r="1674" spans="1:9" ht="15" hidden="1" x14ac:dyDescent="0.25">
      <c r="A1674" s="1048">
        <v>1212</v>
      </c>
      <c r="B1674" s="2581">
        <v>3127</v>
      </c>
      <c r="C1674" s="2901">
        <v>5331</v>
      </c>
      <c r="D1674" s="2911"/>
      <c r="E1674" s="612" t="s">
        <v>624</v>
      </c>
      <c r="F1674" s="690">
        <f>F1675+F1676</f>
        <v>0</v>
      </c>
      <c r="G1674" s="690">
        <f t="shared" ref="G1674:H1674" si="210">G1675+G1676</f>
        <v>0</v>
      </c>
      <c r="H1674" s="690">
        <f t="shared" si="210"/>
        <v>0</v>
      </c>
      <c r="I1674" s="692" t="e">
        <f t="shared" si="209"/>
        <v>#DIV/0!</v>
      </c>
    </row>
    <row r="1675" spans="1:9" ht="14.25" hidden="1" x14ac:dyDescent="0.2">
      <c r="A1675" s="1048"/>
      <c r="B1675" s="2901"/>
      <c r="C1675" s="2901"/>
      <c r="D1675" s="2921" t="s">
        <v>1135</v>
      </c>
      <c r="E1675" s="1065" t="s">
        <v>534</v>
      </c>
      <c r="F1675" s="677"/>
      <c r="G1675" s="677"/>
      <c r="H1675" s="677"/>
      <c r="I1675" s="668" t="e">
        <f t="shared" si="209"/>
        <v>#DIV/0!</v>
      </c>
    </row>
    <row r="1676" spans="1:9" ht="14.25" hidden="1" x14ac:dyDescent="0.2">
      <c r="A1676" s="1048"/>
      <c r="B1676" s="2901"/>
      <c r="C1676" s="2901"/>
      <c r="D1676" s="2905" t="s">
        <v>1136</v>
      </c>
      <c r="E1676" s="439" t="s">
        <v>51</v>
      </c>
      <c r="F1676" s="677"/>
      <c r="G1676" s="677"/>
      <c r="H1676" s="677"/>
      <c r="I1676" s="668" t="e">
        <f t="shared" si="209"/>
        <v>#DIV/0!</v>
      </c>
    </row>
    <row r="1677" spans="1:9" ht="15" x14ac:dyDescent="0.25">
      <c r="A1677" s="1048">
        <v>1212</v>
      </c>
      <c r="B1677" s="2581">
        <v>3127</v>
      </c>
      <c r="C1677" s="2581">
        <v>5336</v>
      </c>
      <c r="D1677" s="2904"/>
      <c r="E1677" s="612" t="s">
        <v>1085</v>
      </c>
      <c r="F1677" s="677"/>
      <c r="G1677" s="690">
        <f>G1678+G1679</f>
        <v>717</v>
      </c>
      <c r="H1677" s="690">
        <f>H1678+H1679</f>
        <v>717</v>
      </c>
      <c r="I1677" s="692">
        <f t="shared" si="209"/>
        <v>100</v>
      </c>
    </row>
    <row r="1678" spans="1:9" ht="14.25" x14ac:dyDescent="0.2">
      <c r="A1678" s="1048"/>
      <c r="B1678" s="2901"/>
      <c r="C1678" s="2901"/>
      <c r="D1678" s="2904" t="s">
        <v>1142</v>
      </c>
      <c r="E1678" s="1732" t="s">
        <v>1033</v>
      </c>
      <c r="F1678" s="677"/>
      <c r="G1678" s="677">
        <v>244</v>
      </c>
      <c r="H1678" s="677">
        <v>244</v>
      </c>
      <c r="I1678" s="668">
        <f t="shared" si="209"/>
        <v>100</v>
      </c>
    </row>
    <row r="1679" spans="1:9" ht="14.25" x14ac:dyDescent="0.2">
      <c r="A1679" s="1048"/>
      <c r="B1679" s="2901"/>
      <c r="C1679" s="2901"/>
      <c r="D1679" s="2904" t="s">
        <v>1132</v>
      </c>
      <c r="E1679" s="1484" t="s">
        <v>1084</v>
      </c>
      <c r="F1679" s="677"/>
      <c r="G1679" s="677">
        <v>473</v>
      </c>
      <c r="H1679" s="677">
        <v>473</v>
      </c>
      <c r="I1679" s="668">
        <f t="shared" si="209"/>
        <v>100</v>
      </c>
    </row>
    <row r="1680" spans="1:9" ht="15" x14ac:dyDescent="0.25">
      <c r="A1680" s="2933">
        <v>1212</v>
      </c>
      <c r="B1680" s="2934">
        <v>3127</v>
      </c>
      <c r="C1680" s="2934">
        <v>5331</v>
      </c>
      <c r="D1680" s="2935"/>
      <c r="E1680" s="896" t="s">
        <v>624</v>
      </c>
      <c r="F1680" s="677"/>
      <c r="G1680" s="687">
        <f>G1681</f>
        <v>47</v>
      </c>
      <c r="H1680" s="687">
        <f>H1681</f>
        <v>47</v>
      </c>
      <c r="I1680" s="996">
        <f t="shared" si="209"/>
        <v>100</v>
      </c>
    </row>
    <row r="1681" spans="1:20" ht="28.5" x14ac:dyDescent="0.2">
      <c r="A1681" s="2933"/>
      <c r="B1681" s="2934"/>
      <c r="C1681" s="2940"/>
      <c r="D1681" s="2948" t="s">
        <v>1430</v>
      </c>
      <c r="E1681" s="2792" t="s">
        <v>1882</v>
      </c>
      <c r="F1681" s="677"/>
      <c r="G1681" s="995">
        <v>47</v>
      </c>
      <c r="H1681" s="995">
        <v>47</v>
      </c>
      <c r="I1681" s="996">
        <f t="shared" si="209"/>
        <v>100</v>
      </c>
    </row>
    <row r="1682" spans="1:20" ht="15" x14ac:dyDescent="0.25">
      <c r="A1682" s="1048">
        <v>1212</v>
      </c>
      <c r="B1682" s="2901">
        <v>3293</v>
      </c>
      <c r="C1682" s="2581">
        <v>5336</v>
      </c>
      <c r="D1682" s="2904"/>
      <c r="E1682" s="612" t="s">
        <v>1085</v>
      </c>
      <c r="F1682" s="687"/>
      <c r="G1682" s="687">
        <f>G1683</f>
        <v>22</v>
      </c>
      <c r="H1682" s="687">
        <f>H1683</f>
        <v>22</v>
      </c>
      <c r="I1682" s="681">
        <f t="shared" si="209"/>
        <v>100</v>
      </c>
    </row>
    <row r="1683" spans="1:20" ht="13.5" customHeight="1" thickBot="1" x14ac:dyDescent="0.25">
      <c r="A1683" s="1048"/>
      <c r="B1683" s="2901"/>
      <c r="C1683" s="2901"/>
      <c r="D1683" s="2905" t="s">
        <v>1143</v>
      </c>
      <c r="E1683" s="1077" t="s">
        <v>1998</v>
      </c>
      <c r="F1683" s="677"/>
      <c r="G1683" s="677">
        <v>22</v>
      </c>
      <c r="H1683" s="677">
        <v>22</v>
      </c>
      <c r="I1683" s="673">
        <f t="shared" si="209"/>
        <v>100</v>
      </c>
    </row>
    <row r="1684" spans="1:20" ht="16.5" thickTop="1" thickBot="1" x14ac:dyDescent="0.3">
      <c r="A1684" s="3180" t="s">
        <v>704</v>
      </c>
      <c r="B1684" s="3181"/>
      <c r="C1684" s="3181"/>
      <c r="D1684" s="3181"/>
      <c r="E1684" s="3181"/>
      <c r="F1684" s="669">
        <f>F1674</f>
        <v>0</v>
      </c>
      <c r="G1684" s="669">
        <f>G1682+G1677+G1674+G1672+G1670+G1680</f>
        <v>17976</v>
      </c>
      <c r="H1684" s="669">
        <f>H1682+H1677+H1674+H1672+H1670+H1680</f>
        <v>17976</v>
      </c>
      <c r="I1684" s="670">
        <f>(H1684/G1684)*100</f>
        <v>100</v>
      </c>
      <c r="R1684" s="374">
        <f>F1684</f>
        <v>0</v>
      </c>
      <c r="S1684" s="374">
        <f>G1684</f>
        <v>17976</v>
      </c>
      <c r="T1684" s="374">
        <f>H1684</f>
        <v>17976</v>
      </c>
    </row>
    <row r="1685" spans="1:20" s="106" customFormat="1" ht="13.5" thickTop="1" x14ac:dyDescent="0.2">
      <c r="A1685" s="373"/>
      <c r="B1685" s="594"/>
      <c r="C1685" s="373"/>
      <c r="D1685" s="660"/>
      <c r="E1685" s="373"/>
      <c r="F1685" s="374"/>
      <c r="G1685" s="374"/>
      <c r="H1685" s="374"/>
      <c r="I1685" s="1041"/>
    </row>
    <row r="1687" spans="1:20" ht="13.5" thickBot="1" x14ac:dyDescent="0.25">
      <c r="A1687" s="421" t="s">
        <v>230</v>
      </c>
      <c r="I1687" s="1041" t="s">
        <v>122</v>
      </c>
    </row>
    <row r="1688" spans="1:20" ht="14.25" thickTop="1" thickBot="1" x14ac:dyDescent="0.25">
      <c r="A1688" s="582" t="s">
        <v>412</v>
      </c>
      <c r="B1688" s="650" t="s">
        <v>123</v>
      </c>
      <c r="C1688" s="583" t="s">
        <v>124</v>
      </c>
      <c r="D1688" s="585" t="s">
        <v>474</v>
      </c>
      <c r="E1688" s="585" t="s">
        <v>125</v>
      </c>
      <c r="F1688" s="585" t="s">
        <v>416</v>
      </c>
      <c r="G1688" s="585" t="s">
        <v>417</v>
      </c>
      <c r="H1688" s="585" t="s">
        <v>589</v>
      </c>
      <c r="I1688" s="663" t="s">
        <v>590</v>
      </c>
    </row>
    <row r="1689" spans="1:20" ht="14.25" thickTop="1" thickBot="1" x14ac:dyDescent="0.25">
      <c r="A1689" s="521">
        <v>1</v>
      </c>
      <c r="B1689" s="522">
        <v>2</v>
      </c>
      <c r="C1689" s="522">
        <v>3</v>
      </c>
      <c r="D1689" s="522">
        <v>4</v>
      </c>
      <c r="E1689" s="522">
        <v>5</v>
      </c>
      <c r="F1689" s="508">
        <v>6</v>
      </c>
      <c r="G1689" s="508">
        <v>7</v>
      </c>
      <c r="H1689" s="509">
        <v>8</v>
      </c>
      <c r="I1689" s="587" t="s">
        <v>510</v>
      </c>
    </row>
    <row r="1690" spans="1:20" ht="15.75" thickTop="1" x14ac:dyDescent="0.25">
      <c r="A1690" s="1048">
        <v>1216</v>
      </c>
      <c r="B1690" s="2581">
        <v>3123</v>
      </c>
      <c r="C1690" s="2581">
        <v>5336</v>
      </c>
      <c r="D1690" s="2943"/>
      <c r="E1690" s="612" t="s">
        <v>1085</v>
      </c>
      <c r="F1690" s="672"/>
      <c r="G1690" s="690">
        <f>G1691</f>
        <v>9950</v>
      </c>
      <c r="H1690" s="690">
        <f>H1691</f>
        <v>9950</v>
      </c>
      <c r="I1690" s="692">
        <f t="shared" ref="I1690:I1704" si="211">(H1690/G1690)*100</f>
        <v>100</v>
      </c>
    </row>
    <row r="1691" spans="1:20" ht="14.25" x14ac:dyDescent="0.2">
      <c r="A1691" s="1048"/>
      <c r="B1691" s="2581"/>
      <c r="C1691" s="2581"/>
      <c r="D1691" s="2905" t="s">
        <v>1131</v>
      </c>
      <c r="E1691" s="439" t="s">
        <v>1995</v>
      </c>
      <c r="F1691" s="672"/>
      <c r="G1691" s="672">
        <v>9950</v>
      </c>
      <c r="H1691" s="672">
        <v>9950</v>
      </c>
      <c r="I1691" s="668">
        <f t="shared" si="211"/>
        <v>100</v>
      </c>
    </row>
    <row r="1692" spans="1:20" ht="15" x14ac:dyDescent="0.25">
      <c r="A1692" s="1048">
        <v>1216</v>
      </c>
      <c r="B1692" s="2901">
        <v>3124</v>
      </c>
      <c r="C1692" s="2901">
        <v>5336</v>
      </c>
      <c r="D1692" s="2904"/>
      <c r="E1692" s="612" t="s">
        <v>1085</v>
      </c>
      <c r="F1692" s="677"/>
      <c r="G1692" s="687">
        <f>G1693</f>
        <v>2440</v>
      </c>
      <c r="H1692" s="687">
        <f>H1693</f>
        <v>2440</v>
      </c>
      <c r="I1692" s="681">
        <f t="shared" si="211"/>
        <v>100</v>
      </c>
    </row>
    <row r="1693" spans="1:20" ht="14.25" x14ac:dyDescent="0.2">
      <c r="A1693" s="1048"/>
      <c r="B1693" s="2901"/>
      <c r="C1693" s="1481"/>
      <c r="D1693" s="2905" t="s">
        <v>1131</v>
      </c>
      <c r="E1693" s="439" t="s">
        <v>1995</v>
      </c>
      <c r="F1693" s="677"/>
      <c r="G1693" s="677">
        <v>2440</v>
      </c>
      <c r="H1693" s="677">
        <v>2440</v>
      </c>
      <c r="I1693" s="673">
        <f t="shared" si="211"/>
        <v>100</v>
      </c>
    </row>
    <row r="1694" spans="1:20" ht="15" hidden="1" x14ac:dyDescent="0.25">
      <c r="A1694" s="1048">
        <v>1216</v>
      </c>
      <c r="B1694" s="2901">
        <v>3127</v>
      </c>
      <c r="C1694" s="2901">
        <v>5331</v>
      </c>
      <c r="D1694" s="2911"/>
      <c r="E1694" s="612" t="s">
        <v>624</v>
      </c>
      <c r="F1694" s="678">
        <f>F1695+F1696</f>
        <v>0</v>
      </c>
      <c r="G1694" s="678">
        <f t="shared" ref="G1694:H1694" si="212">G1695+G1696</f>
        <v>0</v>
      </c>
      <c r="H1694" s="678">
        <f t="shared" si="212"/>
        <v>0</v>
      </c>
      <c r="I1694" s="679" t="e">
        <f t="shared" si="211"/>
        <v>#DIV/0!</v>
      </c>
    </row>
    <row r="1695" spans="1:20" ht="14.25" hidden="1" x14ac:dyDescent="0.2">
      <c r="A1695" s="1048"/>
      <c r="B1695" s="2901"/>
      <c r="C1695" s="1481"/>
      <c r="D1695" s="2921" t="s">
        <v>1135</v>
      </c>
      <c r="E1695" s="1065" t="s">
        <v>534</v>
      </c>
      <c r="F1695" s="677"/>
      <c r="G1695" s="677"/>
      <c r="H1695" s="677"/>
      <c r="I1695" s="673" t="e">
        <f t="shared" si="211"/>
        <v>#DIV/0!</v>
      </c>
    </row>
    <row r="1696" spans="1:20" ht="14.25" hidden="1" x14ac:dyDescent="0.2">
      <c r="A1696" s="1048"/>
      <c r="B1696" s="2901"/>
      <c r="C1696" s="1481"/>
      <c r="D1696" s="2905" t="s">
        <v>1136</v>
      </c>
      <c r="E1696" s="439" t="s">
        <v>51</v>
      </c>
      <c r="F1696" s="677"/>
      <c r="G1696" s="677"/>
      <c r="H1696" s="677"/>
      <c r="I1696" s="673" t="e">
        <f t="shared" si="211"/>
        <v>#DIV/0!</v>
      </c>
    </row>
    <row r="1697" spans="1:23" ht="15" x14ac:dyDescent="0.25">
      <c r="A1697" s="1048">
        <v>1216</v>
      </c>
      <c r="B1697" s="2901">
        <v>3127</v>
      </c>
      <c r="C1697" s="2901">
        <v>5336</v>
      </c>
      <c r="D1697" s="2904"/>
      <c r="E1697" s="612" t="s">
        <v>1085</v>
      </c>
      <c r="F1697" s="677"/>
      <c r="G1697" s="678">
        <f>G1698+G1699+G1700</f>
        <v>552</v>
      </c>
      <c r="H1697" s="678">
        <f>H1698+H1699+H1700</f>
        <v>552</v>
      </c>
      <c r="I1697" s="679">
        <f t="shared" si="211"/>
        <v>100</v>
      </c>
    </row>
    <row r="1698" spans="1:23" ht="14.25" x14ac:dyDescent="0.2">
      <c r="A1698" s="1048"/>
      <c r="B1698" s="2901"/>
      <c r="C1698" s="2901"/>
      <c r="D1698" s="2904" t="s">
        <v>1142</v>
      </c>
      <c r="E1698" s="1732" t="s">
        <v>1033</v>
      </c>
      <c r="F1698" s="677"/>
      <c r="G1698" s="677">
        <v>252</v>
      </c>
      <c r="H1698" s="677">
        <v>252</v>
      </c>
      <c r="I1698" s="673">
        <f t="shared" si="211"/>
        <v>100</v>
      </c>
    </row>
    <row r="1699" spans="1:23" ht="14.25" x14ac:dyDescent="0.2">
      <c r="A1699" s="1048"/>
      <c r="B1699" s="2901"/>
      <c r="C1699" s="2901"/>
      <c r="D1699" s="2904" t="s">
        <v>1132</v>
      </c>
      <c r="E1699" s="1484" t="s">
        <v>1084</v>
      </c>
      <c r="F1699" s="677"/>
      <c r="G1699" s="677">
        <v>300</v>
      </c>
      <c r="H1699" s="677">
        <v>300</v>
      </c>
      <c r="I1699" s="673">
        <f t="shared" si="211"/>
        <v>100</v>
      </c>
    </row>
    <row r="1700" spans="1:23" ht="28.5" hidden="1" x14ac:dyDescent="0.2">
      <c r="A1700" s="1048"/>
      <c r="B1700" s="2901"/>
      <c r="C1700" s="1481"/>
      <c r="D1700" s="2904" t="s">
        <v>1133</v>
      </c>
      <c r="E1700" s="2363" t="s">
        <v>1134</v>
      </c>
      <c r="F1700" s="677"/>
      <c r="G1700" s="995"/>
      <c r="H1700" s="995"/>
      <c r="I1700" s="999" t="e">
        <f t="shared" si="211"/>
        <v>#DIV/0!</v>
      </c>
    </row>
    <row r="1701" spans="1:23" ht="15" x14ac:dyDescent="0.25">
      <c r="A1701" s="2933">
        <v>1216</v>
      </c>
      <c r="B1701" s="2934">
        <v>3127</v>
      </c>
      <c r="C1701" s="2934">
        <v>5331</v>
      </c>
      <c r="D1701" s="2935"/>
      <c r="E1701" s="896" t="s">
        <v>624</v>
      </c>
      <c r="F1701" s="677"/>
      <c r="G1701" s="687">
        <f>G1702</f>
        <v>155</v>
      </c>
      <c r="H1701" s="687">
        <f>H1702</f>
        <v>153</v>
      </c>
      <c r="I1701" s="681">
        <f t="shared" si="211"/>
        <v>98.709677419354833</v>
      </c>
    </row>
    <row r="1702" spans="1:23" ht="28.5" x14ac:dyDescent="0.2">
      <c r="A1702" s="2933"/>
      <c r="B1702" s="2934"/>
      <c r="C1702" s="2940"/>
      <c r="D1702" s="2948" t="s">
        <v>1430</v>
      </c>
      <c r="E1702" s="2792" t="s">
        <v>1882</v>
      </c>
      <c r="F1702" s="677"/>
      <c r="G1702" s="995">
        <v>155</v>
      </c>
      <c r="H1702" s="995">
        <v>153</v>
      </c>
      <c r="I1702" s="999">
        <f t="shared" si="211"/>
        <v>98.709677419354833</v>
      </c>
    </row>
    <row r="1703" spans="1:23" ht="15.75" customHeight="1" x14ac:dyDescent="0.25">
      <c r="A1703" s="1048">
        <v>1216</v>
      </c>
      <c r="B1703" s="2901">
        <v>3141</v>
      </c>
      <c r="C1703" s="2901">
        <v>5336</v>
      </c>
      <c r="D1703" s="2905"/>
      <c r="E1703" s="612" t="s">
        <v>1085</v>
      </c>
      <c r="F1703" s="677"/>
      <c r="G1703" s="687">
        <f>G1704</f>
        <v>45</v>
      </c>
      <c r="H1703" s="687">
        <f>H1704</f>
        <v>45</v>
      </c>
      <c r="I1703" s="681">
        <f t="shared" si="211"/>
        <v>100</v>
      </c>
    </row>
    <row r="1704" spans="1:23" ht="15.75" customHeight="1" thickBot="1" x14ac:dyDescent="0.25">
      <c r="A1704" s="1048"/>
      <c r="B1704" s="2901"/>
      <c r="C1704" s="2901"/>
      <c r="D1704" s="2905" t="s">
        <v>1131</v>
      </c>
      <c r="E1704" s="439" t="s">
        <v>1995</v>
      </c>
      <c r="F1704" s="677"/>
      <c r="G1704" s="677">
        <v>45</v>
      </c>
      <c r="H1704" s="677">
        <v>45</v>
      </c>
      <c r="I1704" s="673">
        <f t="shared" si="211"/>
        <v>100</v>
      </c>
    </row>
    <row r="1705" spans="1:23" ht="16.5" thickTop="1" thickBot="1" x14ac:dyDescent="0.3">
      <c r="A1705" s="3180" t="s">
        <v>704</v>
      </c>
      <c r="B1705" s="3181"/>
      <c r="C1705" s="3181"/>
      <c r="D1705" s="3181"/>
      <c r="E1705" s="3181"/>
      <c r="F1705" s="669">
        <f>F1694</f>
        <v>0</v>
      </c>
      <c r="G1705" s="669">
        <f>G1703+G1697+G1694+G1692+G1690+G1701</f>
        <v>13142</v>
      </c>
      <c r="H1705" s="669">
        <f>H1703+H1697+H1694+H1692+H1690+H1701</f>
        <v>13140</v>
      </c>
      <c r="I1705" s="670">
        <f>(H1705/G1705)*100</f>
        <v>99.984781616192365</v>
      </c>
      <c r="J1705" s="374">
        <f>F1705</f>
        <v>0</v>
      </c>
      <c r="K1705" s="374" t="e">
        <f>G1705+#REF!</f>
        <v>#REF!</v>
      </c>
      <c r="L1705" s="374" t="e">
        <f>H1705+#REF!</f>
        <v>#REF!</v>
      </c>
      <c r="R1705" s="374">
        <f>F1705</f>
        <v>0</v>
      </c>
      <c r="S1705" s="374">
        <f>G1705</f>
        <v>13142</v>
      </c>
      <c r="T1705" s="374">
        <f>H1705</f>
        <v>13140</v>
      </c>
      <c r="U1705" s="374"/>
      <c r="V1705" s="374"/>
      <c r="W1705" s="374"/>
    </row>
    <row r="1706" spans="1:23" s="375" customFormat="1" ht="13.5" thickTop="1" x14ac:dyDescent="0.2">
      <c r="A1706" s="373"/>
      <c r="B1706" s="594"/>
      <c r="C1706" s="373"/>
      <c r="D1706" s="660"/>
      <c r="E1706" s="373"/>
      <c r="F1706" s="374"/>
      <c r="G1706" s="374"/>
      <c r="H1706" s="374"/>
      <c r="I1706" s="1041"/>
    </row>
    <row r="1707" spans="1:23" s="375" customFormat="1" x14ac:dyDescent="0.2">
      <c r="A1707" s="373"/>
      <c r="B1707" s="594"/>
      <c r="C1707" s="373"/>
      <c r="D1707" s="660"/>
      <c r="E1707" s="373"/>
      <c r="F1707" s="374"/>
      <c r="G1707" s="374"/>
      <c r="H1707" s="374"/>
      <c r="I1707" s="1041"/>
    </row>
    <row r="1708" spans="1:23" ht="13.5" thickBot="1" x14ac:dyDescent="0.25">
      <c r="A1708" s="421" t="s">
        <v>790</v>
      </c>
      <c r="I1708" s="1041" t="s">
        <v>122</v>
      </c>
    </row>
    <row r="1709" spans="1:23" ht="14.25" thickTop="1" thickBot="1" x14ac:dyDescent="0.25">
      <c r="A1709" s="582" t="s">
        <v>412</v>
      </c>
      <c r="B1709" s="650" t="s">
        <v>123</v>
      </c>
      <c r="C1709" s="583" t="s">
        <v>124</v>
      </c>
      <c r="D1709" s="585" t="s">
        <v>474</v>
      </c>
      <c r="E1709" s="585" t="s">
        <v>125</v>
      </c>
      <c r="F1709" s="585" t="s">
        <v>416</v>
      </c>
      <c r="G1709" s="585" t="s">
        <v>417</v>
      </c>
      <c r="H1709" s="585" t="s">
        <v>589</v>
      </c>
      <c r="I1709" s="663" t="s">
        <v>590</v>
      </c>
    </row>
    <row r="1710" spans="1:23" ht="14.25" thickTop="1" thickBot="1" x14ac:dyDescent="0.25">
      <c r="A1710" s="521">
        <v>1</v>
      </c>
      <c r="B1710" s="522">
        <v>2</v>
      </c>
      <c r="C1710" s="522">
        <v>3</v>
      </c>
      <c r="D1710" s="522">
        <v>4</v>
      </c>
      <c r="E1710" s="522">
        <v>5</v>
      </c>
      <c r="F1710" s="508">
        <v>6</v>
      </c>
      <c r="G1710" s="508">
        <v>7</v>
      </c>
      <c r="H1710" s="509">
        <v>8</v>
      </c>
      <c r="I1710" s="587" t="s">
        <v>510</v>
      </c>
    </row>
    <row r="1711" spans="1:23" ht="15.75" hidden="1" thickTop="1" x14ac:dyDescent="0.25">
      <c r="A1711" s="1051">
        <v>1218</v>
      </c>
      <c r="B1711" s="688">
        <v>3124</v>
      </c>
      <c r="C1711" s="688">
        <v>5331</v>
      </c>
      <c r="D1711" s="691"/>
      <c r="E1711" s="718" t="s">
        <v>624</v>
      </c>
      <c r="F1711" s="686">
        <f>F1712+F1713</f>
        <v>0</v>
      </c>
      <c r="G1711" s="686">
        <f t="shared" ref="G1711:H1711" si="213">G1712+G1713</f>
        <v>0</v>
      </c>
      <c r="H1711" s="686">
        <f t="shared" si="213"/>
        <v>0</v>
      </c>
      <c r="I1711" s="689" t="e">
        <f t="shared" ref="I1711:I1725" si="214">(H1711/G1711)*100</f>
        <v>#DIV/0!</v>
      </c>
    </row>
    <row r="1712" spans="1:23" ht="14.25" hidden="1" x14ac:dyDescent="0.2">
      <c r="A1712" s="420"/>
      <c r="B1712" s="613"/>
      <c r="C1712" s="613"/>
      <c r="D1712" s="630" t="s">
        <v>1135</v>
      </c>
      <c r="E1712" s="1065" t="s">
        <v>534</v>
      </c>
      <c r="F1712" s="672"/>
      <c r="G1712" s="672"/>
      <c r="H1712" s="672"/>
      <c r="I1712" s="673" t="e">
        <f t="shared" si="214"/>
        <v>#DIV/0!</v>
      </c>
    </row>
    <row r="1713" spans="1:23" ht="14.25" hidden="1" x14ac:dyDescent="0.2">
      <c r="A1713" s="420"/>
      <c r="B1713" s="613"/>
      <c r="C1713" s="613"/>
      <c r="D1713" s="514" t="s">
        <v>1136</v>
      </c>
      <c r="E1713" s="439" t="s">
        <v>51</v>
      </c>
      <c r="F1713" s="672"/>
      <c r="G1713" s="672"/>
      <c r="H1713" s="672"/>
      <c r="I1713" s="673" t="e">
        <f t="shared" si="214"/>
        <v>#DIV/0!</v>
      </c>
    </row>
    <row r="1714" spans="1:23" ht="15.75" thickTop="1" x14ac:dyDescent="0.25">
      <c r="A1714" s="1048">
        <v>1218</v>
      </c>
      <c r="B1714" s="2581">
        <v>3124</v>
      </c>
      <c r="C1714" s="2581">
        <v>5336</v>
      </c>
      <c r="D1714" s="2904"/>
      <c r="E1714" s="612" t="s">
        <v>1085</v>
      </c>
      <c r="F1714" s="672"/>
      <c r="G1714" s="690">
        <f>G1715+G1716+G1717</f>
        <v>15160</v>
      </c>
      <c r="H1714" s="690">
        <f>H1715+H1716+H1717</f>
        <v>15160</v>
      </c>
      <c r="I1714" s="681">
        <f t="shared" si="214"/>
        <v>100</v>
      </c>
    </row>
    <row r="1715" spans="1:23" ht="15" x14ac:dyDescent="0.2">
      <c r="A1715" s="1048"/>
      <c r="B1715" s="2581"/>
      <c r="C1715" s="2581"/>
      <c r="D1715" s="2904" t="s">
        <v>1132</v>
      </c>
      <c r="E1715" s="1484" t="s">
        <v>1084</v>
      </c>
      <c r="F1715" s="1733"/>
      <c r="G1715" s="1734">
        <v>313</v>
      </c>
      <c r="H1715" s="1734">
        <v>313</v>
      </c>
      <c r="I1715" s="368">
        <f t="shared" ref="I1715:I1716" si="215">(H1715/G1715)*100</f>
        <v>100</v>
      </c>
    </row>
    <row r="1716" spans="1:23" ht="28.5" hidden="1" x14ac:dyDescent="0.2">
      <c r="A1716" s="1048"/>
      <c r="B1716" s="2581"/>
      <c r="C1716" s="2581"/>
      <c r="D1716" s="2904" t="s">
        <v>1133</v>
      </c>
      <c r="E1716" s="2363" t="s">
        <v>1134</v>
      </c>
      <c r="F1716" s="1733"/>
      <c r="G1716" s="1778"/>
      <c r="H1716" s="1778"/>
      <c r="I1716" s="1111" t="e">
        <f t="shared" si="215"/>
        <v>#DIV/0!</v>
      </c>
    </row>
    <row r="1717" spans="1:23" ht="14.25" x14ac:dyDescent="0.2">
      <c r="A1717" s="1048"/>
      <c r="B1717" s="2581"/>
      <c r="C1717" s="2581"/>
      <c r="D1717" s="2905" t="s">
        <v>1131</v>
      </c>
      <c r="E1717" s="439" t="s">
        <v>1995</v>
      </c>
      <c r="F1717" s="672"/>
      <c r="G1717" s="672">
        <v>14847</v>
      </c>
      <c r="H1717" s="672">
        <v>14847</v>
      </c>
      <c r="I1717" s="673">
        <f t="shared" si="214"/>
        <v>100</v>
      </c>
    </row>
    <row r="1718" spans="1:23" ht="15" x14ac:dyDescent="0.25">
      <c r="A1718" s="2933">
        <v>1218</v>
      </c>
      <c r="B1718" s="2934">
        <v>3124</v>
      </c>
      <c r="C1718" s="2934">
        <v>5331</v>
      </c>
      <c r="D1718" s="2935"/>
      <c r="E1718" s="896" t="s">
        <v>624</v>
      </c>
      <c r="F1718" s="677"/>
      <c r="G1718" s="687">
        <f>G1719</f>
        <v>20</v>
      </c>
      <c r="H1718" s="687">
        <f>H1719</f>
        <v>20</v>
      </c>
      <c r="I1718" s="681">
        <f t="shared" si="214"/>
        <v>100</v>
      </c>
    </row>
    <row r="1719" spans="1:23" ht="28.5" x14ac:dyDescent="0.2">
      <c r="A1719" s="2933"/>
      <c r="B1719" s="2934"/>
      <c r="C1719" s="2940"/>
      <c r="D1719" s="2948" t="s">
        <v>1430</v>
      </c>
      <c r="E1719" s="2792" t="s">
        <v>1882</v>
      </c>
      <c r="F1719" s="677"/>
      <c r="G1719" s="677">
        <v>20</v>
      </c>
      <c r="H1719" s="677">
        <v>20</v>
      </c>
      <c r="I1719" s="673">
        <f t="shared" si="214"/>
        <v>100</v>
      </c>
    </row>
    <row r="1720" spans="1:23" ht="15" x14ac:dyDescent="0.25">
      <c r="A1720" s="1048">
        <v>1218</v>
      </c>
      <c r="B1720" s="2901">
        <v>3141</v>
      </c>
      <c r="C1720" s="2901">
        <v>5336</v>
      </c>
      <c r="D1720" s="2903"/>
      <c r="E1720" s="612" t="s">
        <v>1085</v>
      </c>
      <c r="F1720" s="687"/>
      <c r="G1720" s="687">
        <f>G1721</f>
        <v>724</v>
      </c>
      <c r="H1720" s="687">
        <f>H1721</f>
        <v>724</v>
      </c>
      <c r="I1720" s="681">
        <f t="shared" si="214"/>
        <v>100</v>
      </c>
    </row>
    <row r="1721" spans="1:23" ht="14.25" x14ac:dyDescent="0.2">
      <c r="A1721" s="1048"/>
      <c r="B1721" s="2901"/>
      <c r="C1721" s="2901"/>
      <c r="D1721" s="2905" t="s">
        <v>1131</v>
      </c>
      <c r="E1721" s="439" t="s">
        <v>1995</v>
      </c>
      <c r="F1721" s="677"/>
      <c r="G1721" s="677">
        <v>724</v>
      </c>
      <c r="H1721" s="677">
        <v>724</v>
      </c>
      <c r="I1721" s="673">
        <f t="shared" si="214"/>
        <v>100</v>
      </c>
    </row>
    <row r="1722" spans="1:23" ht="15" x14ac:dyDescent="0.25">
      <c r="A1722" s="1048">
        <v>1218</v>
      </c>
      <c r="B1722" s="2901">
        <v>3145</v>
      </c>
      <c r="C1722" s="2901">
        <v>5336</v>
      </c>
      <c r="D1722" s="2905"/>
      <c r="E1722" s="612" t="s">
        <v>1085</v>
      </c>
      <c r="F1722" s="677"/>
      <c r="G1722" s="687">
        <f>G1723</f>
        <v>2418</v>
      </c>
      <c r="H1722" s="687">
        <f>H1723</f>
        <v>2418</v>
      </c>
      <c r="I1722" s="681">
        <f t="shared" si="214"/>
        <v>100</v>
      </c>
    </row>
    <row r="1723" spans="1:23" ht="14.25" x14ac:dyDescent="0.2">
      <c r="A1723" s="1048"/>
      <c r="B1723" s="2901"/>
      <c r="C1723" s="2901"/>
      <c r="D1723" s="2905" t="s">
        <v>1131</v>
      </c>
      <c r="E1723" s="439" t="s">
        <v>1995</v>
      </c>
      <c r="F1723" s="677"/>
      <c r="G1723" s="677">
        <v>2418</v>
      </c>
      <c r="H1723" s="677">
        <v>2418</v>
      </c>
      <c r="I1723" s="673">
        <f t="shared" si="214"/>
        <v>100</v>
      </c>
    </row>
    <row r="1724" spans="1:23" ht="15" x14ac:dyDescent="0.25">
      <c r="A1724" s="1048">
        <v>1218</v>
      </c>
      <c r="B1724" s="2581">
        <v>3293</v>
      </c>
      <c r="C1724" s="2901">
        <v>5336</v>
      </c>
      <c r="D1724" s="2905"/>
      <c r="E1724" s="612" t="s">
        <v>1085</v>
      </c>
      <c r="F1724" s="687"/>
      <c r="G1724" s="687">
        <f>G1725</f>
        <v>372</v>
      </c>
      <c r="H1724" s="687">
        <f>H1725</f>
        <v>372</v>
      </c>
      <c r="I1724" s="681">
        <f t="shared" si="214"/>
        <v>100</v>
      </c>
    </row>
    <row r="1725" spans="1:23" ht="15" thickBot="1" x14ac:dyDescent="0.25">
      <c r="A1725" s="1048"/>
      <c r="B1725" s="2901"/>
      <c r="C1725" s="2901"/>
      <c r="D1725" s="2905" t="s">
        <v>1143</v>
      </c>
      <c r="E1725" s="1077" t="s">
        <v>1998</v>
      </c>
      <c r="F1725" s="677"/>
      <c r="G1725" s="677">
        <v>372</v>
      </c>
      <c r="H1725" s="677">
        <v>372</v>
      </c>
      <c r="I1725" s="673">
        <f t="shared" si="214"/>
        <v>100</v>
      </c>
    </row>
    <row r="1726" spans="1:23" ht="16.5" thickTop="1" thickBot="1" x14ac:dyDescent="0.3">
      <c r="A1726" s="3180" t="s">
        <v>704</v>
      </c>
      <c r="B1726" s="3181"/>
      <c r="C1726" s="3181"/>
      <c r="D1726" s="3181"/>
      <c r="E1726" s="3181"/>
      <c r="F1726" s="669">
        <f>F1711</f>
        <v>0</v>
      </c>
      <c r="G1726" s="669">
        <f>G1724+G1722+G1720+G1714+G1711+G1718</f>
        <v>18694</v>
      </c>
      <c r="H1726" s="669">
        <f>H1724+H1722+H1720+H1714+H1711+H1718</f>
        <v>18694</v>
      </c>
      <c r="I1726" s="670">
        <f>(H1726/G1726)*100</f>
        <v>100</v>
      </c>
      <c r="R1726" s="374">
        <f>F1726</f>
        <v>0</v>
      </c>
      <c r="S1726" s="374">
        <f>G1726</f>
        <v>18694</v>
      </c>
      <c r="T1726" s="374">
        <f>H1726</f>
        <v>18694</v>
      </c>
    </row>
    <row r="1727" spans="1:23" ht="15.75" thickTop="1" x14ac:dyDescent="0.25">
      <c r="A1727" s="361"/>
      <c r="B1727" s="361"/>
      <c r="C1727" s="361"/>
      <c r="D1727" s="361"/>
      <c r="E1727" s="361"/>
      <c r="F1727" s="178"/>
      <c r="G1727" s="178"/>
      <c r="H1727" s="178"/>
      <c r="I1727" s="207"/>
      <c r="R1727" s="374"/>
      <c r="S1727" s="374"/>
      <c r="T1727" s="374"/>
    </row>
    <row r="1728" spans="1:23" s="1068" customFormat="1" ht="15" x14ac:dyDescent="0.2">
      <c r="A1728" s="1067"/>
      <c r="B1728" s="1067"/>
      <c r="C1728" s="1067"/>
      <c r="D1728" s="1067"/>
      <c r="E1728" s="1067"/>
      <c r="F1728" s="1096"/>
      <c r="G1728" s="1096"/>
      <c r="H1728" s="1096"/>
      <c r="I1728" s="1097"/>
      <c r="J1728" s="1080"/>
      <c r="K1728" s="1080"/>
      <c r="L1728" s="1080"/>
      <c r="R1728" s="1080"/>
      <c r="S1728" s="1080"/>
      <c r="T1728" s="1080"/>
      <c r="U1728" s="1080"/>
      <c r="V1728" s="1080"/>
      <c r="W1728" s="1080"/>
    </row>
    <row r="1729" spans="1:9" ht="13.5" thickBot="1" x14ac:dyDescent="0.25">
      <c r="A1729" s="421" t="s">
        <v>110</v>
      </c>
      <c r="I1729" s="1041" t="s">
        <v>122</v>
      </c>
    </row>
    <row r="1730" spans="1:9" ht="14.25" thickTop="1" thickBot="1" x14ac:dyDescent="0.25">
      <c r="A1730" s="582" t="s">
        <v>412</v>
      </c>
      <c r="B1730" s="650" t="s">
        <v>123</v>
      </c>
      <c r="C1730" s="583" t="s">
        <v>124</v>
      </c>
      <c r="D1730" s="585" t="s">
        <v>474</v>
      </c>
      <c r="E1730" s="585" t="s">
        <v>125</v>
      </c>
      <c r="F1730" s="585" t="s">
        <v>416</v>
      </c>
      <c r="G1730" s="585" t="s">
        <v>417</v>
      </c>
      <c r="H1730" s="585" t="s">
        <v>589</v>
      </c>
      <c r="I1730" s="663" t="s">
        <v>590</v>
      </c>
    </row>
    <row r="1731" spans="1:9" ht="14.25" thickTop="1" thickBot="1" x14ac:dyDescent="0.25">
      <c r="A1731" s="521">
        <v>1</v>
      </c>
      <c r="B1731" s="522">
        <v>2</v>
      </c>
      <c r="C1731" s="522">
        <v>3</v>
      </c>
      <c r="D1731" s="522">
        <v>4</v>
      </c>
      <c r="E1731" s="522">
        <v>5</v>
      </c>
      <c r="F1731" s="508">
        <v>6</v>
      </c>
      <c r="G1731" s="508">
        <v>7</v>
      </c>
      <c r="H1731" s="509">
        <v>8</v>
      </c>
      <c r="I1731" s="587" t="s">
        <v>510</v>
      </c>
    </row>
    <row r="1732" spans="1:9" ht="15.75" hidden="1" thickTop="1" x14ac:dyDescent="0.25">
      <c r="A1732" s="1051">
        <v>1222</v>
      </c>
      <c r="B1732" s="688">
        <v>3124</v>
      </c>
      <c r="C1732" s="688">
        <v>5331</v>
      </c>
      <c r="D1732" s="691"/>
      <c r="E1732" s="718" t="s">
        <v>624</v>
      </c>
      <c r="F1732" s="686">
        <f>F1733+F1734</f>
        <v>0</v>
      </c>
      <c r="G1732" s="686">
        <f t="shared" ref="G1732:H1732" si="216">G1733+G1734</f>
        <v>0</v>
      </c>
      <c r="H1732" s="686">
        <f t="shared" si="216"/>
        <v>0</v>
      </c>
      <c r="I1732" s="689" t="e">
        <f t="shared" ref="I1732:I1740" si="217">(H1732/G1732)*100</f>
        <v>#DIV/0!</v>
      </c>
    </row>
    <row r="1733" spans="1:9" ht="14.25" hidden="1" x14ac:dyDescent="0.2">
      <c r="A1733" s="420"/>
      <c r="B1733" s="613"/>
      <c r="C1733" s="613"/>
      <c r="D1733" s="630" t="s">
        <v>1135</v>
      </c>
      <c r="E1733" s="1065" t="s">
        <v>534</v>
      </c>
      <c r="F1733" s="672"/>
      <c r="G1733" s="672"/>
      <c r="H1733" s="672"/>
      <c r="I1733" s="668" t="e">
        <f t="shared" si="217"/>
        <v>#DIV/0!</v>
      </c>
    </row>
    <row r="1734" spans="1:9" ht="14.25" hidden="1" x14ac:dyDescent="0.2">
      <c r="A1734" s="420"/>
      <c r="B1734" s="613"/>
      <c r="C1734" s="613"/>
      <c r="D1734" s="514" t="s">
        <v>1136</v>
      </c>
      <c r="E1734" s="439" t="s">
        <v>51</v>
      </c>
      <c r="F1734" s="672"/>
      <c r="G1734" s="672"/>
      <c r="H1734" s="672"/>
      <c r="I1734" s="668" t="e">
        <f t="shared" si="217"/>
        <v>#DIV/0!</v>
      </c>
    </row>
    <row r="1735" spans="1:9" ht="15.75" thickTop="1" x14ac:dyDescent="0.25">
      <c r="A1735" s="1048">
        <v>1222</v>
      </c>
      <c r="B1735" s="2581">
        <v>3124</v>
      </c>
      <c r="C1735" s="2581">
        <v>5336</v>
      </c>
      <c r="D1735" s="2904"/>
      <c r="E1735" s="612" t="s">
        <v>1085</v>
      </c>
      <c r="F1735" s="672"/>
      <c r="G1735" s="690">
        <f>G1736+G1737+G1738</f>
        <v>13199</v>
      </c>
      <c r="H1735" s="690">
        <f>H1736+H1737+H1738</f>
        <v>13199</v>
      </c>
      <c r="I1735" s="692">
        <f t="shared" si="217"/>
        <v>100</v>
      </c>
    </row>
    <row r="1736" spans="1:9" ht="15" x14ac:dyDescent="0.2">
      <c r="A1736" s="1048"/>
      <c r="B1736" s="2581"/>
      <c r="C1736" s="2581"/>
      <c r="D1736" s="2904" t="s">
        <v>1132</v>
      </c>
      <c r="E1736" s="1484" t="s">
        <v>1084</v>
      </c>
      <c r="F1736" s="1733"/>
      <c r="G1736" s="1734">
        <v>277</v>
      </c>
      <c r="H1736" s="1734">
        <v>277</v>
      </c>
      <c r="I1736" s="368">
        <f t="shared" ref="I1736:I1737" si="218">(H1736/G1736)*100</f>
        <v>100</v>
      </c>
    </row>
    <row r="1737" spans="1:9" ht="28.5" hidden="1" x14ac:dyDescent="0.2">
      <c r="A1737" s="1048"/>
      <c r="B1737" s="2581"/>
      <c r="C1737" s="2581"/>
      <c r="D1737" s="2904" t="s">
        <v>1133</v>
      </c>
      <c r="E1737" s="2363" t="s">
        <v>1134</v>
      </c>
      <c r="F1737" s="1733"/>
      <c r="G1737" s="1778"/>
      <c r="H1737" s="1778"/>
      <c r="I1737" s="1111" t="e">
        <f t="shared" si="218"/>
        <v>#DIV/0!</v>
      </c>
    </row>
    <row r="1738" spans="1:9" ht="14.25" x14ac:dyDescent="0.2">
      <c r="A1738" s="1048"/>
      <c r="B1738" s="2581"/>
      <c r="C1738" s="2581"/>
      <c r="D1738" s="2905" t="s">
        <v>1131</v>
      </c>
      <c r="E1738" s="439" t="s">
        <v>1995</v>
      </c>
      <c r="F1738" s="672"/>
      <c r="G1738" s="672">
        <v>12922</v>
      </c>
      <c r="H1738" s="672">
        <v>12922</v>
      </c>
      <c r="I1738" s="668">
        <f t="shared" si="217"/>
        <v>100</v>
      </c>
    </row>
    <row r="1739" spans="1:9" ht="15" x14ac:dyDescent="0.25">
      <c r="A1739" s="2933">
        <v>1222</v>
      </c>
      <c r="B1739" s="2934">
        <v>3124</v>
      </c>
      <c r="C1739" s="2934">
        <v>5331</v>
      </c>
      <c r="D1739" s="2935"/>
      <c r="E1739" s="896" t="s">
        <v>624</v>
      </c>
      <c r="F1739" s="672"/>
      <c r="G1739" s="690">
        <f>G1740</f>
        <v>29</v>
      </c>
      <c r="H1739" s="690">
        <f>H1740</f>
        <v>29</v>
      </c>
      <c r="I1739" s="692">
        <f t="shared" si="217"/>
        <v>100</v>
      </c>
    </row>
    <row r="1740" spans="1:9" ht="28.5" x14ac:dyDescent="0.2">
      <c r="A1740" s="2933"/>
      <c r="B1740" s="2934"/>
      <c r="C1740" s="2940"/>
      <c r="D1740" s="2948" t="s">
        <v>1430</v>
      </c>
      <c r="E1740" s="2792" t="s">
        <v>1882</v>
      </c>
      <c r="F1740" s="672"/>
      <c r="G1740" s="1000">
        <v>29</v>
      </c>
      <c r="H1740" s="1000">
        <v>29</v>
      </c>
      <c r="I1740" s="996">
        <f t="shared" si="217"/>
        <v>100</v>
      </c>
    </row>
    <row r="1741" spans="1:9" ht="15" x14ac:dyDescent="0.25">
      <c r="A1741" s="1048">
        <v>1222</v>
      </c>
      <c r="B1741" s="2581">
        <v>3145</v>
      </c>
      <c r="C1741" s="2581">
        <v>5336</v>
      </c>
      <c r="D1741" s="2904"/>
      <c r="E1741" s="612" t="s">
        <v>1085</v>
      </c>
      <c r="F1741" s="672"/>
      <c r="G1741" s="690">
        <f>G1742</f>
        <v>1932</v>
      </c>
      <c r="H1741" s="690">
        <f>H1742</f>
        <v>1932</v>
      </c>
      <c r="I1741" s="692">
        <f t="shared" ref="I1741:I1744" si="219">(H1741/G1741)*100</f>
        <v>100</v>
      </c>
    </row>
    <row r="1742" spans="1:9" ht="14.25" x14ac:dyDescent="0.2">
      <c r="A1742" s="1048"/>
      <c r="B1742" s="2581"/>
      <c r="C1742" s="2581"/>
      <c r="D1742" s="2905" t="s">
        <v>1131</v>
      </c>
      <c r="E1742" s="439" t="s">
        <v>1995</v>
      </c>
      <c r="F1742" s="672"/>
      <c r="G1742" s="672">
        <v>1932</v>
      </c>
      <c r="H1742" s="672">
        <v>1932</v>
      </c>
      <c r="I1742" s="668">
        <f t="shared" si="219"/>
        <v>100</v>
      </c>
    </row>
    <row r="1743" spans="1:9" ht="15" x14ac:dyDescent="0.25">
      <c r="A1743" s="1048">
        <v>1222</v>
      </c>
      <c r="B1743" s="2581">
        <v>3293</v>
      </c>
      <c r="C1743" s="2901">
        <v>5336</v>
      </c>
      <c r="D1743" s="2905"/>
      <c r="E1743" s="612" t="s">
        <v>1085</v>
      </c>
      <c r="F1743" s="672"/>
      <c r="G1743" s="690">
        <f>G1744</f>
        <v>6</v>
      </c>
      <c r="H1743" s="690">
        <f>H1744</f>
        <v>6</v>
      </c>
      <c r="I1743" s="692">
        <f t="shared" si="219"/>
        <v>100</v>
      </c>
    </row>
    <row r="1744" spans="1:9" ht="15" thickBot="1" x14ac:dyDescent="0.25">
      <c r="A1744" s="1048"/>
      <c r="B1744" s="2901"/>
      <c r="C1744" s="2901"/>
      <c r="D1744" s="2905" t="s">
        <v>1143</v>
      </c>
      <c r="E1744" s="1077" t="s">
        <v>1998</v>
      </c>
      <c r="F1744" s="672"/>
      <c r="G1744" s="672">
        <v>6</v>
      </c>
      <c r="H1744" s="672">
        <v>6</v>
      </c>
      <c r="I1744" s="668">
        <f t="shared" si="219"/>
        <v>100</v>
      </c>
    </row>
    <row r="1745" spans="1:20" ht="16.5" thickTop="1" thickBot="1" x14ac:dyDescent="0.3">
      <c r="A1745" s="3180" t="s">
        <v>704</v>
      </c>
      <c r="B1745" s="3181"/>
      <c r="C1745" s="3181"/>
      <c r="D1745" s="3181"/>
      <c r="E1745" s="3181"/>
      <c r="F1745" s="669">
        <f>F1732</f>
        <v>0</v>
      </c>
      <c r="G1745" s="669">
        <f>G1743+G1741+G1735+G1732+G1739</f>
        <v>15166</v>
      </c>
      <c r="H1745" s="669">
        <f>H1743+H1741+H1735+H1732+H1739</f>
        <v>15166</v>
      </c>
      <c r="I1745" s="670">
        <f>(H1745/G1745)*100</f>
        <v>100</v>
      </c>
      <c r="R1745" s="374">
        <f>F1745</f>
        <v>0</v>
      </c>
      <c r="S1745" s="374">
        <f>G1745</f>
        <v>15166</v>
      </c>
      <c r="T1745" s="374">
        <f>H1745</f>
        <v>15166</v>
      </c>
    </row>
    <row r="1746" spans="1:20" ht="15.75" thickTop="1" x14ac:dyDescent="0.25">
      <c r="A1746" s="361"/>
      <c r="B1746" s="361"/>
      <c r="C1746" s="361"/>
      <c r="D1746" s="361"/>
      <c r="E1746" s="361"/>
      <c r="F1746" s="178"/>
      <c r="G1746" s="178"/>
      <c r="H1746" s="178"/>
      <c r="I1746" s="207"/>
      <c r="R1746" s="374"/>
      <c r="S1746" s="374"/>
      <c r="T1746" s="374"/>
    </row>
    <row r="1747" spans="1:20" ht="15" x14ac:dyDescent="0.25">
      <c r="A1747" s="361"/>
      <c r="B1747" s="361"/>
      <c r="C1747" s="361"/>
      <c r="D1747" s="361"/>
      <c r="E1747" s="361"/>
      <c r="F1747" s="178"/>
      <c r="G1747" s="178"/>
      <c r="H1747" s="178"/>
      <c r="I1747" s="207"/>
      <c r="R1747" s="374"/>
      <c r="S1747" s="374"/>
      <c r="T1747" s="374"/>
    </row>
    <row r="1748" spans="1:20" ht="13.5" thickBot="1" x14ac:dyDescent="0.25">
      <c r="A1748" s="421" t="s">
        <v>111</v>
      </c>
      <c r="I1748" s="1041" t="s">
        <v>122</v>
      </c>
    </row>
    <row r="1749" spans="1:20" ht="18" customHeight="1" thickTop="1" thickBot="1" x14ac:dyDescent="0.25">
      <c r="A1749" s="582" t="s">
        <v>412</v>
      </c>
      <c r="B1749" s="650" t="s">
        <v>123</v>
      </c>
      <c r="C1749" s="583" t="s">
        <v>124</v>
      </c>
      <c r="D1749" s="585" t="s">
        <v>474</v>
      </c>
      <c r="E1749" s="585" t="s">
        <v>125</v>
      </c>
      <c r="F1749" s="585" t="s">
        <v>416</v>
      </c>
      <c r="G1749" s="585" t="s">
        <v>417</v>
      </c>
      <c r="H1749" s="585" t="s">
        <v>589</v>
      </c>
      <c r="I1749" s="663" t="s">
        <v>590</v>
      </c>
    </row>
    <row r="1750" spans="1:20" ht="14.25" thickTop="1" thickBot="1" x14ac:dyDescent="0.25">
      <c r="A1750" s="521">
        <v>1</v>
      </c>
      <c r="B1750" s="522">
        <v>2</v>
      </c>
      <c r="C1750" s="522">
        <v>3</v>
      </c>
      <c r="D1750" s="522">
        <v>4</v>
      </c>
      <c r="E1750" s="522">
        <v>5</v>
      </c>
      <c r="F1750" s="508">
        <v>6</v>
      </c>
      <c r="G1750" s="508">
        <v>7</v>
      </c>
      <c r="H1750" s="509">
        <v>8</v>
      </c>
      <c r="I1750" s="587" t="s">
        <v>510</v>
      </c>
    </row>
    <row r="1751" spans="1:20" ht="15.75" thickTop="1" x14ac:dyDescent="0.25">
      <c r="A1751" s="1048">
        <v>1223</v>
      </c>
      <c r="B1751" s="2901">
        <v>3122</v>
      </c>
      <c r="C1751" s="2901">
        <v>5336</v>
      </c>
      <c r="D1751" s="2957"/>
      <c r="E1751" s="612" t="s">
        <v>1085</v>
      </c>
      <c r="F1751" s="680"/>
      <c r="G1751" s="687">
        <f>G1752</f>
        <v>12611</v>
      </c>
      <c r="H1751" s="687">
        <f>H1752</f>
        <v>12611</v>
      </c>
      <c r="I1751" s="692">
        <f t="shared" ref="I1751:I1772" si="220">(H1751/G1751)*100</f>
        <v>100</v>
      </c>
    </row>
    <row r="1752" spans="1:20" ht="13.5" customHeight="1" x14ac:dyDescent="0.2">
      <c r="A1752" s="1048"/>
      <c r="B1752" s="2901"/>
      <c r="C1752" s="2901"/>
      <c r="D1752" s="2905" t="s">
        <v>1131</v>
      </c>
      <c r="E1752" s="439" t="s">
        <v>1995</v>
      </c>
      <c r="F1752" s="680"/>
      <c r="G1752" s="677">
        <v>12611</v>
      </c>
      <c r="H1752" s="677">
        <v>12611</v>
      </c>
      <c r="I1752" s="668">
        <f t="shared" si="220"/>
        <v>100</v>
      </c>
    </row>
    <row r="1753" spans="1:20" ht="15" x14ac:dyDescent="0.25">
      <c r="A1753" s="1048">
        <v>1223</v>
      </c>
      <c r="B1753" s="2901">
        <v>3123</v>
      </c>
      <c r="C1753" s="2901">
        <v>5336</v>
      </c>
      <c r="D1753" s="2945"/>
      <c r="E1753" s="612" t="s">
        <v>1085</v>
      </c>
      <c r="F1753" s="677"/>
      <c r="G1753" s="687">
        <f>G1754</f>
        <v>9534</v>
      </c>
      <c r="H1753" s="687">
        <f>H1754</f>
        <v>9534</v>
      </c>
      <c r="I1753" s="681">
        <f t="shared" si="220"/>
        <v>100</v>
      </c>
    </row>
    <row r="1754" spans="1:20" ht="14.25" x14ac:dyDescent="0.2">
      <c r="A1754" s="1048"/>
      <c r="B1754" s="2901"/>
      <c r="C1754" s="2901"/>
      <c r="D1754" s="2905" t="s">
        <v>1131</v>
      </c>
      <c r="E1754" s="439" t="s">
        <v>1995</v>
      </c>
      <c r="F1754" s="677"/>
      <c r="G1754" s="677">
        <v>9534</v>
      </c>
      <c r="H1754" s="677">
        <v>9534</v>
      </c>
      <c r="I1754" s="673">
        <f t="shared" si="220"/>
        <v>100</v>
      </c>
      <c r="R1754" s="2365"/>
      <c r="S1754" s="2366"/>
    </row>
    <row r="1755" spans="1:20" ht="15" x14ac:dyDescent="0.25">
      <c r="A1755" s="1048">
        <v>1223</v>
      </c>
      <c r="B1755" s="2901">
        <v>3124</v>
      </c>
      <c r="C1755" s="2901">
        <v>5336</v>
      </c>
      <c r="D1755" s="2905"/>
      <c r="E1755" s="612" t="s">
        <v>1085</v>
      </c>
      <c r="F1755" s="677"/>
      <c r="G1755" s="687">
        <f>G1756</f>
        <v>8288</v>
      </c>
      <c r="H1755" s="687">
        <f>H1756</f>
        <v>8288</v>
      </c>
      <c r="I1755" s="681">
        <f t="shared" si="220"/>
        <v>100</v>
      </c>
      <c r="R1755" s="1743"/>
      <c r="S1755" s="1744"/>
    </row>
    <row r="1756" spans="1:20" ht="14.25" x14ac:dyDescent="0.2">
      <c r="A1756" s="1048"/>
      <c r="B1756" s="2901"/>
      <c r="C1756" s="1481"/>
      <c r="D1756" s="2905" t="s">
        <v>1131</v>
      </c>
      <c r="E1756" s="439" t="s">
        <v>1995</v>
      </c>
      <c r="F1756" s="677"/>
      <c r="G1756" s="677">
        <v>8288</v>
      </c>
      <c r="H1756" s="677">
        <v>8288</v>
      </c>
      <c r="I1756" s="673">
        <f t="shared" si="220"/>
        <v>100</v>
      </c>
    </row>
    <row r="1757" spans="1:20" ht="15" hidden="1" x14ac:dyDescent="0.25">
      <c r="A1757" s="1048">
        <v>1223</v>
      </c>
      <c r="B1757" s="2901">
        <v>3127</v>
      </c>
      <c r="C1757" s="2901">
        <v>5331</v>
      </c>
      <c r="D1757" s="2911"/>
      <c r="E1757" s="656" t="s">
        <v>624</v>
      </c>
      <c r="F1757" s="687">
        <f>F1758+F1759</f>
        <v>0</v>
      </c>
      <c r="G1757" s="687">
        <f t="shared" ref="G1757:H1757" si="221">G1758+G1759</f>
        <v>0</v>
      </c>
      <c r="H1757" s="687">
        <f t="shared" si="221"/>
        <v>0</v>
      </c>
      <c r="I1757" s="681" t="e">
        <f t="shared" si="220"/>
        <v>#DIV/0!</v>
      </c>
    </row>
    <row r="1758" spans="1:20" ht="14.25" hidden="1" x14ac:dyDescent="0.2">
      <c r="A1758" s="1048"/>
      <c r="B1758" s="2901"/>
      <c r="C1758" s="1481"/>
      <c r="D1758" s="2921" t="s">
        <v>1135</v>
      </c>
      <c r="E1758" s="1065" t="s">
        <v>534</v>
      </c>
      <c r="F1758" s="677"/>
      <c r="G1758" s="677"/>
      <c r="H1758" s="677"/>
      <c r="I1758" s="673" t="e">
        <f t="shared" si="220"/>
        <v>#DIV/0!</v>
      </c>
    </row>
    <row r="1759" spans="1:20" ht="14.25" hidden="1" x14ac:dyDescent="0.2">
      <c r="A1759" s="1048"/>
      <c r="B1759" s="2901"/>
      <c r="C1759" s="1481"/>
      <c r="D1759" s="2905" t="s">
        <v>1136</v>
      </c>
      <c r="E1759" s="439" t="s">
        <v>51</v>
      </c>
      <c r="F1759" s="677"/>
      <c r="G1759" s="677"/>
      <c r="H1759" s="677"/>
      <c r="I1759" s="673" t="e">
        <f t="shared" si="220"/>
        <v>#DIV/0!</v>
      </c>
    </row>
    <row r="1760" spans="1:20" ht="15" x14ac:dyDescent="0.25">
      <c r="A1760" s="1048">
        <v>1223</v>
      </c>
      <c r="B1760" s="2901">
        <v>3127</v>
      </c>
      <c r="C1760" s="2901">
        <v>5336</v>
      </c>
      <c r="D1760" s="2905"/>
      <c r="E1760" s="612" t="s">
        <v>1085</v>
      </c>
      <c r="F1760" s="677"/>
      <c r="G1760" s="687">
        <f>G1761+G1762+G1763+G1764+G1765+G1766</f>
        <v>1198</v>
      </c>
      <c r="H1760" s="687">
        <f>H1761+H1762+H1763+H1764+H1765+H1766</f>
        <v>1198</v>
      </c>
      <c r="I1760" s="681">
        <f t="shared" si="220"/>
        <v>100</v>
      </c>
    </row>
    <row r="1761" spans="1:20" ht="28.5" x14ac:dyDescent="0.2">
      <c r="A1761" s="1048"/>
      <c r="B1761" s="2901"/>
      <c r="C1761" s="1481"/>
      <c r="D1761" s="2932" t="s">
        <v>1145</v>
      </c>
      <c r="E1761" s="2368" t="s">
        <v>1146</v>
      </c>
      <c r="F1761" s="677"/>
      <c r="G1761" s="995">
        <v>15</v>
      </c>
      <c r="H1761" s="995">
        <v>15</v>
      </c>
      <c r="I1761" s="999">
        <f t="shared" si="220"/>
        <v>100</v>
      </c>
    </row>
    <row r="1762" spans="1:20" ht="14.25" x14ac:dyDescent="0.2">
      <c r="A1762" s="1048"/>
      <c r="B1762" s="2901"/>
      <c r="C1762" s="1481"/>
      <c r="D1762" s="2904" t="s">
        <v>1142</v>
      </c>
      <c r="E1762" s="1732" t="s">
        <v>1033</v>
      </c>
      <c r="F1762" s="677"/>
      <c r="G1762" s="677">
        <v>358</v>
      </c>
      <c r="H1762" s="677">
        <v>358</v>
      </c>
      <c r="I1762" s="673">
        <f t="shared" si="220"/>
        <v>100</v>
      </c>
    </row>
    <row r="1763" spans="1:20" ht="14.25" x14ac:dyDescent="0.2">
      <c r="A1763" s="1048"/>
      <c r="B1763" s="2901"/>
      <c r="C1763" s="1481"/>
      <c r="D1763" s="2904" t="s">
        <v>1132</v>
      </c>
      <c r="E1763" s="1484" t="s">
        <v>1084</v>
      </c>
      <c r="F1763" s="677"/>
      <c r="G1763" s="677">
        <v>825</v>
      </c>
      <c r="H1763" s="677">
        <v>825</v>
      </c>
      <c r="I1763" s="673">
        <f t="shared" si="220"/>
        <v>100</v>
      </c>
    </row>
    <row r="1764" spans="1:20" ht="28.5" hidden="1" x14ac:dyDescent="0.2">
      <c r="A1764" s="1048"/>
      <c r="B1764" s="2901"/>
      <c r="C1764" s="1481"/>
      <c r="D1764" s="2904" t="s">
        <v>1133</v>
      </c>
      <c r="E1764" s="2363" t="s">
        <v>1134</v>
      </c>
      <c r="F1764" s="677"/>
      <c r="G1764" s="995"/>
      <c r="H1764" s="995"/>
      <c r="I1764" s="999" t="e">
        <f t="shared" si="220"/>
        <v>#DIV/0!</v>
      </c>
    </row>
    <row r="1765" spans="1:20" ht="14.25" hidden="1" x14ac:dyDescent="0.2">
      <c r="A1765" s="1048"/>
      <c r="B1765" s="2901"/>
      <c r="C1765" s="1481"/>
      <c r="D1765" s="2905" t="s">
        <v>1137</v>
      </c>
      <c r="E1765" s="1065" t="s">
        <v>1139</v>
      </c>
      <c r="F1765" s="677"/>
      <c r="G1765" s="677"/>
      <c r="H1765" s="677"/>
      <c r="I1765" s="673" t="e">
        <f t="shared" si="220"/>
        <v>#DIV/0!</v>
      </c>
    </row>
    <row r="1766" spans="1:20" ht="14.25" hidden="1" x14ac:dyDescent="0.2">
      <c r="A1766" s="1048"/>
      <c r="B1766" s="2901"/>
      <c r="C1766" s="1481"/>
      <c r="D1766" s="2905" t="s">
        <v>1138</v>
      </c>
      <c r="E1766" s="1065" t="s">
        <v>1139</v>
      </c>
      <c r="F1766" s="677"/>
      <c r="G1766" s="677"/>
      <c r="H1766" s="677"/>
      <c r="I1766" s="673" t="e">
        <f t="shared" si="220"/>
        <v>#DIV/0!</v>
      </c>
    </row>
    <row r="1767" spans="1:20" ht="18" customHeight="1" x14ac:dyDescent="0.25">
      <c r="A1767" s="1048">
        <v>1223</v>
      </c>
      <c r="B1767" s="2901">
        <v>3141</v>
      </c>
      <c r="C1767" s="2901">
        <v>5336</v>
      </c>
      <c r="D1767" s="2905"/>
      <c r="E1767" s="612" t="s">
        <v>1085</v>
      </c>
      <c r="F1767" s="677"/>
      <c r="G1767" s="687">
        <f>G1768</f>
        <v>626</v>
      </c>
      <c r="H1767" s="687">
        <f>H1768</f>
        <v>626</v>
      </c>
      <c r="I1767" s="681">
        <f t="shared" si="220"/>
        <v>100</v>
      </c>
    </row>
    <row r="1768" spans="1:20" ht="13.5" customHeight="1" x14ac:dyDescent="0.2">
      <c r="A1768" s="1048"/>
      <c r="B1768" s="2901"/>
      <c r="C1768" s="1481"/>
      <c r="D1768" s="2905" t="s">
        <v>1131</v>
      </c>
      <c r="E1768" s="439" t="s">
        <v>1995</v>
      </c>
      <c r="F1768" s="677"/>
      <c r="G1768" s="677">
        <v>626</v>
      </c>
      <c r="H1768" s="677">
        <v>626</v>
      </c>
      <c r="I1768" s="673">
        <f t="shared" si="220"/>
        <v>100</v>
      </c>
    </row>
    <row r="1769" spans="1:20" ht="15" x14ac:dyDescent="0.25">
      <c r="A1769" s="1048">
        <v>1223</v>
      </c>
      <c r="B1769" s="2901">
        <v>3147</v>
      </c>
      <c r="C1769" s="2901">
        <v>5336</v>
      </c>
      <c r="D1769" s="2905"/>
      <c r="E1769" s="612" t="s">
        <v>1085</v>
      </c>
      <c r="F1769" s="677"/>
      <c r="G1769" s="687">
        <f>G1770</f>
        <v>1930</v>
      </c>
      <c r="H1769" s="687">
        <f>H1770</f>
        <v>1930</v>
      </c>
      <c r="I1769" s="681">
        <f t="shared" si="220"/>
        <v>100</v>
      </c>
    </row>
    <row r="1770" spans="1:20" ht="15.75" customHeight="1" x14ac:dyDescent="0.2">
      <c r="A1770" s="1048"/>
      <c r="B1770" s="2901"/>
      <c r="C1770" s="1481"/>
      <c r="D1770" s="2905" t="s">
        <v>1131</v>
      </c>
      <c r="E1770" s="439" t="s">
        <v>1995</v>
      </c>
      <c r="F1770" s="677"/>
      <c r="G1770" s="677">
        <v>1930</v>
      </c>
      <c r="H1770" s="677">
        <v>1930</v>
      </c>
      <c r="I1770" s="673">
        <f t="shared" si="220"/>
        <v>100</v>
      </c>
    </row>
    <row r="1771" spans="1:20" ht="15.75" customHeight="1" x14ac:dyDescent="0.25">
      <c r="A1771" s="1048">
        <v>1222</v>
      </c>
      <c r="B1771" s="2581">
        <v>3293</v>
      </c>
      <c r="C1771" s="2901">
        <v>5336</v>
      </c>
      <c r="D1771" s="2905"/>
      <c r="E1771" s="612" t="s">
        <v>1085</v>
      </c>
      <c r="F1771" s="672"/>
      <c r="G1771" s="690">
        <f>G1772</f>
        <v>10</v>
      </c>
      <c r="H1771" s="690">
        <f>H1772</f>
        <v>10</v>
      </c>
      <c r="I1771" s="681">
        <f t="shared" si="220"/>
        <v>100</v>
      </c>
    </row>
    <row r="1772" spans="1:20" ht="15.75" customHeight="1" thickBot="1" x14ac:dyDescent="0.25">
      <c r="A1772" s="1048"/>
      <c r="B1772" s="2901"/>
      <c r="C1772" s="2901"/>
      <c r="D1772" s="2905" t="s">
        <v>1143</v>
      </c>
      <c r="E1772" s="1077" t="s">
        <v>1998</v>
      </c>
      <c r="F1772" s="672"/>
      <c r="G1772" s="672">
        <v>10</v>
      </c>
      <c r="H1772" s="672">
        <v>10</v>
      </c>
      <c r="I1772" s="673">
        <f t="shared" si="220"/>
        <v>100</v>
      </c>
    </row>
    <row r="1773" spans="1:20" ht="16.5" thickTop="1" thickBot="1" x14ac:dyDescent="0.3">
      <c r="A1773" s="3180" t="s">
        <v>704</v>
      </c>
      <c r="B1773" s="3181"/>
      <c r="C1773" s="3181"/>
      <c r="D1773" s="3181"/>
      <c r="E1773" s="3181"/>
      <c r="F1773" s="669">
        <f>F1751+F1753+F1755+F1760+F1767+F1769+F1771</f>
        <v>0</v>
      </c>
      <c r="G1773" s="669">
        <f t="shared" ref="G1773:H1773" si="222">G1751+G1753+G1755+G1760+G1767+G1769+G1771</f>
        <v>34197</v>
      </c>
      <c r="H1773" s="669">
        <f t="shared" si="222"/>
        <v>34197</v>
      </c>
      <c r="I1773" s="670">
        <f>(H1773/G1773)*100</f>
        <v>100</v>
      </c>
      <c r="R1773" s="374">
        <f>F1773</f>
        <v>0</v>
      </c>
      <c r="S1773" s="374">
        <f>G1773</f>
        <v>34197</v>
      </c>
      <c r="T1773" s="374">
        <f>H1773</f>
        <v>34197</v>
      </c>
    </row>
    <row r="1774" spans="1:20" s="106" customFormat="1" ht="13.5" thickTop="1" x14ac:dyDescent="0.2">
      <c r="A1774" s="373"/>
      <c r="B1774" s="594"/>
      <c r="C1774" s="373"/>
      <c r="D1774" s="660"/>
      <c r="E1774" s="373"/>
      <c r="F1774" s="374"/>
      <c r="G1774" s="374"/>
      <c r="H1774" s="374"/>
      <c r="I1774" s="1041"/>
    </row>
    <row r="1775" spans="1:20" s="106" customFormat="1" x14ac:dyDescent="0.2">
      <c r="A1775" s="373"/>
      <c r="B1775" s="594"/>
      <c r="C1775" s="373"/>
      <c r="D1775" s="660"/>
      <c r="E1775" s="373"/>
      <c r="F1775" s="374"/>
      <c r="G1775" s="374"/>
      <c r="H1775" s="374"/>
      <c r="I1775" s="1041"/>
    </row>
    <row r="1776" spans="1:20" ht="13.5" thickBot="1" x14ac:dyDescent="0.25">
      <c r="A1776" s="421" t="s">
        <v>1355</v>
      </c>
      <c r="I1776" s="1041" t="s">
        <v>122</v>
      </c>
    </row>
    <row r="1777" spans="1:9" ht="14.25" thickTop="1" thickBot="1" x14ac:dyDescent="0.25">
      <c r="A1777" s="582" t="s">
        <v>412</v>
      </c>
      <c r="B1777" s="650" t="s">
        <v>123</v>
      </c>
      <c r="C1777" s="583" t="s">
        <v>124</v>
      </c>
      <c r="D1777" s="585" t="s">
        <v>474</v>
      </c>
      <c r="E1777" s="585" t="s">
        <v>125</v>
      </c>
      <c r="F1777" s="585" t="s">
        <v>416</v>
      </c>
      <c r="G1777" s="585" t="s">
        <v>417</v>
      </c>
      <c r="H1777" s="585" t="s">
        <v>589</v>
      </c>
      <c r="I1777" s="663" t="s">
        <v>590</v>
      </c>
    </row>
    <row r="1778" spans="1:9" ht="14.25" thickTop="1" thickBot="1" x14ac:dyDescent="0.25">
      <c r="A1778" s="521">
        <v>1</v>
      </c>
      <c r="B1778" s="522">
        <v>2</v>
      </c>
      <c r="C1778" s="522">
        <v>3</v>
      </c>
      <c r="D1778" s="522">
        <v>4</v>
      </c>
      <c r="E1778" s="522">
        <v>5</v>
      </c>
      <c r="F1778" s="508">
        <v>6</v>
      </c>
      <c r="G1778" s="508">
        <v>7</v>
      </c>
      <c r="H1778" s="509">
        <v>8</v>
      </c>
      <c r="I1778" s="587" t="s">
        <v>510</v>
      </c>
    </row>
    <row r="1779" spans="1:9" ht="15.75" hidden="1" thickTop="1" x14ac:dyDescent="0.25">
      <c r="A1779" s="1051">
        <v>1225</v>
      </c>
      <c r="B1779" s="688">
        <v>3124</v>
      </c>
      <c r="C1779" s="688">
        <v>5331</v>
      </c>
      <c r="D1779" s="691"/>
      <c r="E1779" s="718" t="s">
        <v>624</v>
      </c>
      <c r="F1779" s="686">
        <f>F1780+F1781+F1782</f>
        <v>0</v>
      </c>
      <c r="G1779" s="686">
        <f>G1780+G1781+G1782</f>
        <v>0</v>
      </c>
      <c r="H1779" s="686">
        <f>H1780+H1781+H1782</f>
        <v>0</v>
      </c>
      <c r="I1779" s="689" t="e">
        <f t="shared" ref="I1779:I1797" si="223">(H1779/G1779)*100</f>
        <v>#DIV/0!</v>
      </c>
    </row>
    <row r="1780" spans="1:9" ht="14.25" hidden="1" x14ac:dyDescent="0.2">
      <c r="A1780" s="420"/>
      <c r="B1780" s="613"/>
      <c r="C1780" s="613"/>
      <c r="D1780" s="630" t="s">
        <v>1135</v>
      </c>
      <c r="E1780" s="1065" t="s">
        <v>534</v>
      </c>
      <c r="F1780" s="352"/>
      <c r="G1780" s="672"/>
      <c r="H1780" s="672"/>
      <c r="I1780" s="668" t="e">
        <f t="shared" si="223"/>
        <v>#DIV/0!</v>
      </c>
    </row>
    <row r="1781" spans="1:9" ht="14.25" hidden="1" x14ac:dyDescent="0.2">
      <c r="A1781" s="420"/>
      <c r="B1781" s="613"/>
      <c r="C1781" s="613"/>
      <c r="D1781" s="514" t="s">
        <v>1136</v>
      </c>
      <c r="E1781" s="439" t="s">
        <v>51</v>
      </c>
      <c r="F1781" s="352"/>
      <c r="G1781" s="672"/>
      <c r="H1781" s="672"/>
      <c r="I1781" s="668" t="e">
        <f t="shared" si="223"/>
        <v>#DIV/0!</v>
      </c>
    </row>
    <row r="1782" spans="1:9" ht="15.75" hidden="1" customHeight="1" x14ac:dyDescent="0.2">
      <c r="A1782" s="420"/>
      <c r="B1782" s="645"/>
      <c r="C1782" s="645"/>
      <c r="D1782" s="514" t="s">
        <v>1141</v>
      </c>
      <c r="E1782" s="439" t="s">
        <v>921</v>
      </c>
      <c r="F1782" s="680"/>
      <c r="G1782" s="677"/>
      <c r="H1782" s="677"/>
      <c r="I1782" s="668" t="e">
        <f t="shared" si="223"/>
        <v>#DIV/0!</v>
      </c>
    </row>
    <row r="1783" spans="1:9" ht="15.75" thickTop="1" x14ac:dyDescent="0.25">
      <c r="A1783" s="1048">
        <v>1225</v>
      </c>
      <c r="B1783" s="2901">
        <v>3124</v>
      </c>
      <c r="C1783" s="2901">
        <v>5336</v>
      </c>
      <c r="D1783" s="2904"/>
      <c r="E1783" s="612" t="s">
        <v>1085</v>
      </c>
      <c r="F1783" s="680"/>
      <c r="G1783" s="687">
        <f>G1784+G1785+G1786+G1787+G1788</f>
        <v>26506</v>
      </c>
      <c r="H1783" s="687">
        <f>H1784+H1785+H1786+H1787+H1788</f>
        <v>26506</v>
      </c>
      <c r="I1783" s="692">
        <f t="shared" si="223"/>
        <v>100</v>
      </c>
    </row>
    <row r="1784" spans="1:9" ht="28.5" hidden="1" x14ac:dyDescent="0.2">
      <c r="A1784" s="1048"/>
      <c r="B1784" s="2901"/>
      <c r="C1784" s="2901"/>
      <c r="D1784" s="2903" t="s">
        <v>1145</v>
      </c>
      <c r="E1784" s="2368" t="s">
        <v>1146</v>
      </c>
      <c r="F1784" s="715"/>
      <c r="G1784" s="1019"/>
      <c r="H1784" s="1019"/>
      <c r="I1784" s="1029" t="e">
        <f t="shared" si="223"/>
        <v>#DIV/0!</v>
      </c>
    </row>
    <row r="1785" spans="1:9" ht="13.5" customHeight="1" x14ac:dyDescent="0.2">
      <c r="A1785" s="1048"/>
      <c r="B1785" s="2901"/>
      <c r="C1785" s="2901"/>
      <c r="D1785" s="2904" t="s">
        <v>1142</v>
      </c>
      <c r="E1785" s="1732" t="s">
        <v>1033</v>
      </c>
      <c r="F1785" s="310"/>
      <c r="G1785" s="312">
        <v>318</v>
      </c>
      <c r="H1785" s="312">
        <v>318</v>
      </c>
      <c r="I1785" s="864">
        <f t="shared" si="223"/>
        <v>100</v>
      </c>
    </row>
    <row r="1786" spans="1:9" ht="13.5" customHeight="1" x14ac:dyDescent="0.2">
      <c r="A1786" s="1048"/>
      <c r="B1786" s="2901"/>
      <c r="C1786" s="2901"/>
      <c r="D1786" s="2904" t="s">
        <v>1132</v>
      </c>
      <c r="E1786" s="1484" t="s">
        <v>1084</v>
      </c>
      <c r="F1786" s="1733"/>
      <c r="G1786" s="1734">
        <v>504</v>
      </c>
      <c r="H1786" s="1734">
        <v>504</v>
      </c>
      <c r="I1786" s="368">
        <f t="shared" ref="I1786:I1787" si="224">(H1786/G1786)*100</f>
        <v>100</v>
      </c>
    </row>
    <row r="1787" spans="1:9" ht="13.5" hidden="1" customHeight="1" x14ac:dyDescent="0.2">
      <c r="A1787" s="1048"/>
      <c r="B1787" s="2901"/>
      <c r="C1787" s="2901"/>
      <c r="D1787" s="2904" t="s">
        <v>1133</v>
      </c>
      <c r="E1787" s="2363" t="s">
        <v>1134</v>
      </c>
      <c r="F1787" s="1733"/>
      <c r="G1787" s="1734"/>
      <c r="H1787" s="1734"/>
      <c r="I1787" s="368" t="e">
        <f t="shared" si="224"/>
        <v>#DIV/0!</v>
      </c>
    </row>
    <row r="1788" spans="1:9" ht="13.5" customHeight="1" x14ac:dyDescent="0.25">
      <c r="A1788" s="1048"/>
      <c r="B1788" s="2901"/>
      <c r="C1788" s="2901"/>
      <c r="D1788" s="2905" t="s">
        <v>1131</v>
      </c>
      <c r="E1788" s="439" t="s">
        <v>1995</v>
      </c>
      <c r="F1788" s="678"/>
      <c r="G1788" s="677">
        <v>25684</v>
      </c>
      <c r="H1788" s="677">
        <v>25684</v>
      </c>
      <c r="I1788" s="668">
        <f t="shared" si="223"/>
        <v>100</v>
      </c>
    </row>
    <row r="1789" spans="1:9" ht="13.5" customHeight="1" x14ac:dyDescent="0.25">
      <c r="A1789" s="2933">
        <v>1225</v>
      </c>
      <c r="B1789" s="2934">
        <v>3124</v>
      </c>
      <c r="C1789" s="2934">
        <v>5331</v>
      </c>
      <c r="D1789" s="2935"/>
      <c r="E1789" s="896" t="s">
        <v>624</v>
      </c>
      <c r="F1789" s="678"/>
      <c r="G1789" s="687">
        <f>G1790</f>
        <v>87</v>
      </c>
      <c r="H1789" s="687">
        <f>H1790</f>
        <v>87</v>
      </c>
      <c r="I1789" s="692">
        <f t="shared" si="223"/>
        <v>100</v>
      </c>
    </row>
    <row r="1790" spans="1:9" ht="29.25" x14ac:dyDescent="0.25">
      <c r="A1790" s="2933"/>
      <c r="B1790" s="2934"/>
      <c r="C1790" s="2940"/>
      <c r="D1790" s="2948" t="s">
        <v>1430</v>
      </c>
      <c r="E1790" s="2792" t="s">
        <v>1882</v>
      </c>
      <c r="F1790" s="678"/>
      <c r="G1790" s="995">
        <v>87</v>
      </c>
      <c r="H1790" s="995">
        <v>87</v>
      </c>
      <c r="I1790" s="996">
        <f t="shared" si="223"/>
        <v>100</v>
      </c>
    </row>
    <row r="1791" spans="1:9" ht="15.75" customHeight="1" x14ac:dyDescent="0.25">
      <c r="A1791" s="1048">
        <v>1225</v>
      </c>
      <c r="B1791" s="2901">
        <v>3141</v>
      </c>
      <c r="C1791" s="2901">
        <v>5336</v>
      </c>
      <c r="D1791" s="2905"/>
      <c r="E1791" s="612" t="s">
        <v>1085</v>
      </c>
      <c r="F1791" s="677"/>
      <c r="G1791" s="687">
        <f>G1792</f>
        <v>676</v>
      </c>
      <c r="H1791" s="687">
        <f>H1792</f>
        <v>676</v>
      </c>
      <c r="I1791" s="681">
        <f t="shared" si="223"/>
        <v>100</v>
      </c>
    </row>
    <row r="1792" spans="1:9" ht="14.25" x14ac:dyDescent="0.2">
      <c r="A1792" s="1048"/>
      <c r="B1792" s="2901"/>
      <c r="C1792" s="2901"/>
      <c r="D1792" s="2905" t="s">
        <v>1131</v>
      </c>
      <c r="E1792" s="439" t="s">
        <v>1995</v>
      </c>
      <c r="F1792" s="677"/>
      <c r="G1792" s="677">
        <v>676</v>
      </c>
      <c r="H1792" s="677">
        <v>676</v>
      </c>
      <c r="I1792" s="673">
        <f t="shared" si="223"/>
        <v>100</v>
      </c>
    </row>
    <row r="1793" spans="1:20" ht="15" x14ac:dyDescent="0.25">
      <c r="A1793" s="1048">
        <v>1225</v>
      </c>
      <c r="B1793" s="2901">
        <v>3145</v>
      </c>
      <c r="C1793" s="1481">
        <v>5336</v>
      </c>
      <c r="D1793" s="2905"/>
      <c r="E1793" s="612" t="s">
        <v>1085</v>
      </c>
      <c r="F1793" s="677"/>
      <c r="G1793" s="687">
        <f>G1794</f>
        <v>3877</v>
      </c>
      <c r="H1793" s="687">
        <f>H1794</f>
        <v>3877</v>
      </c>
      <c r="I1793" s="681">
        <f t="shared" si="223"/>
        <v>100</v>
      </c>
    </row>
    <row r="1794" spans="1:20" s="1068" customFormat="1" ht="14.25" x14ac:dyDescent="0.2">
      <c r="A1794" s="1048"/>
      <c r="B1794" s="2901"/>
      <c r="C1794" s="1481"/>
      <c r="D1794" s="2905" t="s">
        <v>1131</v>
      </c>
      <c r="E1794" s="1099" t="s">
        <v>1995</v>
      </c>
      <c r="F1794" s="995"/>
      <c r="G1794" s="995">
        <v>3877</v>
      </c>
      <c r="H1794" s="995">
        <v>3877</v>
      </c>
      <c r="I1794" s="999">
        <f t="shared" si="223"/>
        <v>100</v>
      </c>
    </row>
    <row r="1795" spans="1:20" ht="15" x14ac:dyDescent="0.25">
      <c r="A1795" s="1048">
        <v>1225</v>
      </c>
      <c r="B1795" s="2581">
        <v>3293</v>
      </c>
      <c r="C1795" s="1481">
        <v>5336</v>
      </c>
      <c r="D1795" s="2905"/>
      <c r="E1795" s="612" t="s">
        <v>1085</v>
      </c>
      <c r="F1795" s="687"/>
      <c r="G1795" s="687">
        <f>G1796</f>
        <v>291</v>
      </c>
      <c r="H1795" s="687">
        <f>H1796</f>
        <v>291</v>
      </c>
      <c r="I1795" s="681">
        <f t="shared" si="223"/>
        <v>100</v>
      </c>
    </row>
    <row r="1796" spans="1:20" ht="15" thickBot="1" x14ac:dyDescent="0.25">
      <c r="A1796" s="1048"/>
      <c r="B1796" s="2901"/>
      <c r="C1796" s="1481"/>
      <c r="D1796" s="2905" t="s">
        <v>1143</v>
      </c>
      <c r="E1796" s="1077" t="s">
        <v>1998</v>
      </c>
      <c r="F1796" s="677"/>
      <c r="G1796" s="677">
        <v>291</v>
      </c>
      <c r="H1796" s="677">
        <v>291</v>
      </c>
      <c r="I1796" s="673">
        <f t="shared" si="223"/>
        <v>100</v>
      </c>
    </row>
    <row r="1797" spans="1:20" ht="16.5" thickTop="1" thickBot="1" x14ac:dyDescent="0.3">
      <c r="A1797" s="3180" t="s">
        <v>704</v>
      </c>
      <c r="B1797" s="3181"/>
      <c r="C1797" s="3181"/>
      <c r="D1797" s="3181"/>
      <c r="E1797" s="3181"/>
      <c r="F1797" s="669">
        <f>F1779</f>
        <v>0</v>
      </c>
      <c r="G1797" s="669">
        <f>G1795+G1793+G1791+G1783+G1779+G1789</f>
        <v>31437</v>
      </c>
      <c r="H1797" s="669">
        <f>H1795+H1793+H1791+H1783+H1779+H1789</f>
        <v>31437</v>
      </c>
      <c r="I1797" s="670">
        <f t="shared" si="223"/>
        <v>100</v>
      </c>
      <c r="R1797" s="374">
        <f>F1797</f>
        <v>0</v>
      </c>
      <c r="S1797" s="374">
        <f>G1797</f>
        <v>31437</v>
      </c>
      <c r="T1797" s="374">
        <f>H1797</f>
        <v>31437</v>
      </c>
    </row>
    <row r="1798" spans="1:20" ht="13.5" thickTop="1" x14ac:dyDescent="0.2"/>
    <row r="1800" spans="1:20" s="1068" customFormat="1" ht="13.5" thickBot="1" x14ac:dyDescent="0.25">
      <c r="A1800" s="1093" t="s">
        <v>1099</v>
      </c>
      <c r="B1800" s="1081"/>
      <c r="D1800" s="1082"/>
      <c r="F1800" s="1080"/>
      <c r="G1800" s="1080"/>
      <c r="H1800" s="1080"/>
      <c r="I1800" s="1083" t="s">
        <v>122</v>
      </c>
    </row>
    <row r="1801" spans="1:20" ht="14.25" thickTop="1" thickBot="1" x14ac:dyDescent="0.25">
      <c r="A1801" s="582" t="s">
        <v>412</v>
      </c>
      <c r="B1801" s="650" t="s">
        <v>123</v>
      </c>
      <c r="C1801" s="583" t="s">
        <v>124</v>
      </c>
      <c r="D1801" s="585" t="s">
        <v>474</v>
      </c>
      <c r="E1801" s="585" t="s">
        <v>125</v>
      </c>
      <c r="F1801" s="585" t="s">
        <v>416</v>
      </c>
      <c r="G1801" s="585" t="s">
        <v>417</v>
      </c>
      <c r="H1801" s="585" t="s">
        <v>589</v>
      </c>
      <c r="I1801" s="663" t="s">
        <v>590</v>
      </c>
    </row>
    <row r="1802" spans="1:20" ht="14.25" thickTop="1" thickBot="1" x14ac:dyDescent="0.25">
      <c r="A1802" s="521">
        <v>1</v>
      </c>
      <c r="B1802" s="522">
        <v>2</v>
      </c>
      <c r="C1802" s="522">
        <v>3</v>
      </c>
      <c r="D1802" s="522">
        <v>4</v>
      </c>
      <c r="E1802" s="522">
        <v>5</v>
      </c>
      <c r="F1802" s="508">
        <v>6</v>
      </c>
      <c r="G1802" s="508">
        <v>7</v>
      </c>
      <c r="H1802" s="509">
        <v>8</v>
      </c>
      <c r="I1802" s="587" t="s">
        <v>510</v>
      </c>
    </row>
    <row r="1803" spans="1:20" ht="15.75" thickTop="1" x14ac:dyDescent="0.25">
      <c r="A1803" s="2953">
        <v>1226</v>
      </c>
      <c r="B1803" s="2954">
        <v>3122</v>
      </c>
      <c r="C1803" s="2954">
        <v>5336</v>
      </c>
      <c r="D1803" s="2955"/>
      <c r="E1803" s="612" t="s">
        <v>1085</v>
      </c>
      <c r="F1803" s="686"/>
      <c r="G1803" s="686">
        <f>G1804</f>
        <v>2515</v>
      </c>
      <c r="H1803" s="686">
        <f>H1804</f>
        <v>2515</v>
      </c>
      <c r="I1803" s="689">
        <f>(H1803/G1803)*100</f>
        <v>100</v>
      </c>
    </row>
    <row r="1804" spans="1:20" ht="14.25" x14ac:dyDescent="0.2">
      <c r="A1804" s="1048"/>
      <c r="B1804" s="2581"/>
      <c r="C1804" s="2581"/>
      <c r="D1804" s="2905" t="s">
        <v>1131</v>
      </c>
      <c r="E1804" s="439" t="s">
        <v>1995</v>
      </c>
      <c r="F1804" s="672"/>
      <c r="G1804" s="672">
        <v>2515</v>
      </c>
      <c r="H1804" s="672">
        <v>2515</v>
      </c>
      <c r="I1804" s="668">
        <v>100</v>
      </c>
    </row>
    <row r="1805" spans="1:20" ht="15" x14ac:dyDescent="0.25">
      <c r="A1805" s="1048">
        <v>1226</v>
      </c>
      <c r="B1805" s="2581">
        <v>3123</v>
      </c>
      <c r="C1805" s="2581">
        <v>5336</v>
      </c>
      <c r="D1805" s="2943"/>
      <c r="E1805" s="612" t="s">
        <v>1085</v>
      </c>
      <c r="F1805" s="672"/>
      <c r="G1805" s="690">
        <f>G1806</f>
        <v>16458</v>
      </c>
      <c r="H1805" s="690">
        <f>H1806</f>
        <v>16458</v>
      </c>
      <c r="I1805" s="692">
        <v>100</v>
      </c>
    </row>
    <row r="1806" spans="1:20" ht="14.25" customHeight="1" x14ac:dyDescent="0.2">
      <c r="A1806" s="1048"/>
      <c r="B1806" s="2581"/>
      <c r="C1806" s="2581"/>
      <c r="D1806" s="2905" t="s">
        <v>1131</v>
      </c>
      <c r="E1806" s="439" t="s">
        <v>1995</v>
      </c>
      <c r="F1806" s="672"/>
      <c r="G1806" s="672">
        <v>16458</v>
      </c>
      <c r="H1806" s="672">
        <v>16458</v>
      </c>
      <c r="I1806" s="668">
        <v>100</v>
      </c>
    </row>
    <row r="1807" spans="1:20" ht="14.25" hidden="1" customHeight="1" x14ac:dyDescent="0.25">
      <c r="A1807" s="1048">
        <v>1226</v>
      </c>
      <c r="B1807" s="2581">
        <v>3127</v>
      </c>
      <c r="C1807" s="2901">
        <v>5331</v>
      </c>
      <c r="D1807" s="2911"/>
      <c r="E1807" s="612" t="s">
        <v>624</v>
      </c>
      <c r="F1807" s="678">
        <f>F1808+F1809+F1810</f>
        <v>0</v>
      </c>
      <c r="G1807" s="678">
        <f t="shared" ref="G1807:H1807" si="225">G1808+G1809+G1810</f>
        <v>0</v>
      </c>
      <c r="H1807" s="678">
        <f t="shared" si="225"/>
        <v>0</v>
      </c>
      <c r="I1807" s="679">
        <v>100</v>
      </c>
    </row>
    <row r="1808" spans="1:20" ht="14.25" hidden="1" customHeight="1" x14ac:dyDescent="0.2">
      <c r="A1808" s="1048"/>
      <c r="B1808" s="2901"/>
      <c r="C1808" s="2901"/>
      <c r="D1808" s="2921" t="s">
        <v>1135</v>
      </c>
      <c r="E1808" s="1065" t="s">
        <v>534</v>
      </c>
      <c r="F1808" s="677"/>
      <c r="G1808" s="677"/>
      <c r="H1808" s="677"/>
      <c r="I1808" s="668">
        <v>100</v>
      </c>
    </row>
    <row r="1809" spans="1:20" ht="14.25" hidden="1" customHeight="1" x14ac:dyDescent="0.2">
      <c r="A1809" s="1048"/>
      <c r="B1809" s="2901"/>
      <c r="C1809" s="2901"/>
      <c r="D1809" s="2905" t="s">
        <v>1136</v>
      </c>
      <c r="E1809" s="439" t="s">
        <v>51</v>
      </c>
      <c r="F1809" s="677"/>
      <c r="G1809" s="677"/>
      <c r="H1809" s="677"/>
      <c r="I1809" s="668">
        <v>100</v>
      </c>
    </row>
    <row r="1810" spans="1:20" ht="14.25" hidden="1" customHeight="1" x14ac:dyDescent="0.2">
      <c r="A1810" s="1048"/>
      <c r="B1810" s="2901"/>
      <c r="C1810" s="2901"/>
      <c r="D1810" s="2905" t="s">
        <v>1141</v>
      </c>
      <c r="E1810" s="439" t="s">
        <v>921</v>
      </c>
      <c r="F1810" s="677"/>
      <c r="G1810" s="677"/>
      <c r="H1810" s="677"/>
      <c r="I1810" s="668">
        <v>100</v>
      </c>
    </row>
    <row r="1811" spans="1:20" ht="14.25" customHeight="1" x14ac:dyDescent="0.25">
      <c r="A1811" s="1048">
        <v>1226</v>
      </c>
      <c r="B1811" s="2581">
        <v>3127</v>
      </c>
      <c r="C1811" s="2581">
        <v>5336</v>
      </c>
      <c r="D1811" s="2943"/>
      <c r="E1811" s="612" t="s">
        <v>1085</v>
      </c>
      <c r="F1811" s="677"/>
      <c r="G1811" s="678">
        <f>G1812+G1813+G1814</f>
        <v>1211</v>
      </c>
      <c r="H1811" s="678">
        <f>H1812+H1813+H1814</f>
        <v>1211</v>
      </c>
      <c r="I1811" s="679">
        <v>100</v>
      </c>
    </row>
    <row r="1812" spans="1:20" ht="14.25" customHeight="1" x14ac:dyDescent="0.2">
      <c r="A1812" s="1048"/>
      <c r="B1812" s="2901"/>
      <c r="C1812" s="2901"/>
      <c r="D1812" s="2904" t="s">
        <v>1142</v>
      </c>
      <c r="E1812" s="1732" t="s">
        <v>1033</v>
      </c>
      <c r="F1812" s="677"/>
      <c r="G1812" s="677">
        <v>631</v>
      </c>
      <c r="H1812" s="677">
        <v>631</v>
      </c>
      <c r="I1812" s="668">
        <v>100</v>
      </c>
    </row>
    <row r="1813" spans="1:20" ht="14.25" customHeight="1" x14ac:dyDescent="0.2">
      <c r="A1813" s="1048"/>
      <c r="B1813" s="2901"/>
      <c r="C1813" s="2901"/>
      <c r="D1813" s="2904" t="s">
        <v>1132</v>
      </c>
      <c r="E1813" s="1484" t="s">
        <v>1084</v>
      </c>
      <c r="F1813" s="677"/>
      <c r="G1813" s="677">
        <v>580</v>
      </c>
      <c r="H1813" s="677">
        <v>580</v>
      </c>
      <c r="I1813" s="668">
        <v>100</v>
      </c>
    </row>
    <row r="1814" spans="1:20" ht="28.5" hidden="1" x14ac:dyDescent="0.2">
      <c r="A1814" s="1048"/>
      <c r="B1814" s="2901"/>
      <c r="C1814" s="2901"/>
      <c r="D1814" s="2904" t="s">
        <v>1133</v>
      </c>
      <c r="E1814" s="2363" t="s">
        <v>1134</v>
      </c>
      <c r="F1814" s="677"/>
      <c r="G1814" s="677"/>
      <c r="H1814" s="677"/>
      <c r="I1814" s="668">
        <v>100</v>
      </c>
    </row>
    <row r="1815" spans="1:20" ht="15" x14ac:dyDescent="0.25">
      <c r="A1815" s="2933">
        <v>1226</v>
      </c>
      <c r="B1815" s="2934">
        <v>3127</v>
      </c>
      <c r="C1815" s="2934">
        <v>5331</v>
      </c>
      <c r="D1815" s="2935"/>
      <c r="E1815" s="896" t="s">
        <v>624</v>
      </c>
      <c r="F1815" s="677"/>
      <c r="G1815" s="687">
        <f>G1816</f>
        <v>78</v>
      </c>
      <c r="H1815" s="687">
        <f>H1816</f>
        <v>78</v>
      </c>
      <c r="I1815" s="692">
        <v>100</v>
      </c>
    </row>
    <row r="1816" spans="1:20" ht="28.5" x14ac:dyDescent="0.2">
      <c r="A1816" s="2933"/>
      <c r="B1816" s="2934"/>
      <c r="C1816" s="2940"/>
      <c r="D1816" s="2948" t="s">
        <v>1430</v>
      </c>
      <c r="E1816" s="2792" t="s">
        <v>1882</v>
      </c>
      <c r="F1816" s="677"/>
      <c r="G1816" s="677">
        <v>78</v>
      </c>
      <c r="H1816" s="677">
        <v>78</v>
      </c>
      <c r="I1816" s="668">
        <v>100</v>
      </c>
    </row>
    <row r="1817" spans="1:20" ht="15" x14ac:dyDescent="0.25">
      <c r="A1817" s="1048">
        <v>1226</v>
      </c>
      <c r="B1817" s="2901">
        <v>3141</v>
      </c>
      <c r="C1817" s="2901">
        <v>5336</v>
      </c>
      <c r="D1817" s="2905"/>
      <c r="E1817" s="612" t="s">
        <v>1085</v>
      </c>
      <c r="F1817" s="677"/>
      <c r="G1817" s="687">
        <f>G1818</f>
        <v>1082</v>
      </c>
      <c r="H1817" s="687">
        <f>H1818</f>
        <v>1082</v>
      </c>
      <c r="I1817" s="681">
        <v>100</v>
      </c>
    </row>
    <row r="1818" spans="1:20" ht="14.25" x14ac:dyDescent="0.2">
      <c r="A1818" s="1048"/>
      <c r="B1818" s="2901"/>
      <c r="C1818" s="2901"/>
      <c r="D1818" s="2905" t="s">
        <v>1131</v>
      </c>
      <c r="E1818" s="439" t="s">
        <v>1995</v>
      </c>
      <c r="F1818" s="677"/>
      <c r="G1818" s="677">
        <v>1082</v>
      </c>
      <c r="H1818" s="677">
        <v>1082</v>
      </c>
      <c r="I1818" s="673">
        <v>100</v>
      </c>
    </row>
    <row r="1819" spans="1:20" ht="15" x14ac:dyDescent="0.25">
      <c r="A1819" s="1048">
        <v>1226</v>
      </c>
      <c r="B1819" s="2901">
        <v>3147</v>
      </c>
      <c r="C1819" s="2901">
        <v>5336</v>
      </c>
      <c r="D1819" s="2905"/>
      <c r="E1819" s="612" t="s">
        <v>1085</v>
      </c>
      <c r="F1819" s="677"/>
      <c r="G1819" s="687">
        <f>G1820</f>
        <v>2842</v>
      </c>
      <c r="H1819" s="687">
        <f>H1820</f>
        <v>2842</v>
      </c>
      <c r="I1819" s="681">
        <f t="shared" ref="I1819:I1823" si="226">(H1819/G1819)*100</f>
        <v>100</v>
      </c>
    </row>
    <row r="1820" spans="1:20" ht="14.25" x14ac:dyDescent="0.2">
      <c r="A1820" s="1048"/>
      <c r="B1820" s="2901"/>
      <c r="C1820" s="1481"/>
      <c r="D1820" s="2905" t="s">
        <v>1131</v>
      </c>
      <c r="E1820" s="439" t="s">
        <v>1995</v>
      </c>
      <c r="F1820" s="677"/>
      <c r="G1820" s="677">
        <v>2842</v>
      </c>
      <c r="H1820" s="677">
        <v>2842</v>
      </c>
      <c r="I1820" s="673">
        <f t="shared" si="226"/>
        <v>100</v>
      </c>
    </row>
    <row r="1821" spans="1:20" ht="15" x14ac:dyDescent="0.25">
      <c r="A1821" s="1048">
        <v>1226</v>
      </c>
      <c r="B1821" s="2901">
        <v>3293</v>
      </c>
      <c r="C1821" s="2901">
        <v>5336</v>
      </c>
      <c r="D1821" s="2905"/>
      <c r="E1821" s="612" t="s">
        <v>1085</v>
      </c>
      <c r="F1821" s="678"/>
      <c r="G1821" s="678">
        <f>G1822</f>
        <v>64</v>
      </c>
      <c r="H1821" s="678">
        <f>H1822</f>
        <v>64</v>
      </c>
      <c r="I1821" s="679">
        <f t="shared" si="226"/>
        <v>100</v>
      </c>
    </row>
    <row r="1822" spans="1:20" ht="15" thickBot="1" x14ac:dyDescent="0.25">
      <c r="A1822" s="1048"/>
      <c r="B1822" s="2901"/>
      <c r="C1822" s="2901"/>
      <c r="D1822" s="2905" t="s">
        <v>1143</v>
      </c>
      <c r="E1822" s="1077" t="s">
        <v>45</v>
      </c>
      <c r="F1822" s="677"/>
      <c r="G1822" s="677">
        <v>64</v>
      </c>
      <c r="H1822" s="677">
        <v>64</v>
      </c>
      <c r="I1822" s="673">
        <f t="shared" si="226"/>
        <v>100</v>
      </c>
    </row>
    <row r="1823" spans="1:20" ht="16.5" thickTop="1" thickBot="1" x14ac:dyDescent="0.3">
      <c r="A1823" s="3180" t="s">
        <v>704</v>
      </c>
      <c r="B1823" s="3181"/>
      <c r="C1823" s="3181"/>
      <c r="D1823" s="3181"/>
      <c r="E1823" s="3181"/>
      <c r="F1823" s="669">
        <f>F1807</f>
        <v>0</v>
      </c>
      <c r="G1823" s="669">
        <f>G1821+G1819+G1817+G1811+G1807+G1805+G1803+G1815</f>
        <v>24250</v>
      </c>
      <c r="H1823" s="669">
        <f>H1821+H1819+H1817+H1811+H1807+H1805+H1803+H1815</f>
        <v>24250</v>
      </c>
      <c r="I1823" s="670">
        <f t="shared" si="226"/>
        <v>100</v>
      </c>
      <c r="R1823" s="374">
        <f>F1823</f>
        <v>0</v>
      </c>
      <c r="S1823" s="374">
        <f>G1823</f>
        <v>24250</v>
      </c>
      <c r="T1823" s="374">
        <f>H1823</f>
        <v>24250</v>
      </c>
    </row>
    <row r="1824" spans="1:20" ht="15.75" thickTop="1" x14ac:dyDescent="0.25">
      <c r="A1824" s="361"/>
      <c r="B1824" s="361"/>
      <c r="C1824" s="361"/>
      <c r="D1824" s="361"/>
      <c r="E1824" s="361"/>
      <c r="F1824" s="178"/>
      <c r="G1824" s="178"/>
      <c r="H1824" s="178"/>
      <c r="I1824" s="207"/>
      <c r="R1824" s="374"/>
      <c r="S1824" s="374"/>
      <c r="T1824" s="374"/>
    </row>
    <row r="1825" spans="1:20" ht="13.5" thickBot="1" x14ac:dyDescent="0.25">
      <c r="A1825" s="421" t="s">
        <v>681</v>
      </c>
      <c r="I1825" s="1041" t="s">
        <v>122</v>
      </c>
    </row>
    <row r="1826" spans="1:20" ht="14.25" thickTop="1" thickBot="1" x14ac:dyDescent="0.25">
      <c r="A1826" s="582" t="s">
        <v>412</v>
      </c>
      <c r="B1826" s="650" t="s">
        <v>123</v>
      </c>
      <c r="C1826" s="583" t="s">
        <v>124</v>
      </c>
      <c r="D1826" s="585" t="s">
        <v>474</v>
      </c>
      <c r="E1826" s="585" t="s">
        <v>125</v>
      </c>
      <c r="F1826" s="585" t="s">
        <v>416</v>
      </c>
      <c r="G1826" s="585" t="s">
        <v>417</v>
      </c>
      <c r="H1826" s="585" t="s">
        <v>589</v>
      </c>
      <c r="I1826" s="663" t="s">
        <v>590</v>
      </c>
    </row>
    <row r="1827" spans="1:20" ht="14.25" thickTop="1" thickBot="1" x14ac:dyDescent="0.25">
      <c r="A1827" s="521">
        <v>1</v>
      </c>
      <c r="B1827" s="522">
        <v>2</v>
      </c>
      <c r="C1827" s="522">
        <v>3</v>
      </c>
      <c r="D1827" s="522">
        <v>4</v>
      </c>
      <c r="E1827" s="522">
        <v>5</v>
      </c>
      <c r="F1827" s="508">
        <v>6</v>
      </c>
      <c r="G1827" s="508">
        <v>7</v>
      </c>
      <c r="H1827" s="509">
        <v>8</v>
      </c>
      <c r="I1827" s="587" t="s">
        <v>510</v>
      </c>
    </row>
    <row r="1828" spans="1:20" ht="18" hidden="1" customHeight="1" thickTop="1" x14ac:dyDescent="0.25">
      <c r="A1828" s="1051">
        <v>1300</v>
      </c>
      <c r="B1828" s="688">
        <v>3231</v>
      </c>
      <c r="C1828" s="688">
        <v>5331</v>
      </c>
      <c r="D1828" s="691"/>
      <c r="E1828" s="718" t="s">
        <v>624</v>
      </c>
      <c r="F1828" s="686">
        <f>F1829</f>
        <v>0</v>
      </c>
      <c r="G1828" s="686">
        <f t="shared" ref="G1828:H1828" si="227">G1829</f>
        <v>0</v>
      </c>
      <c r="H1828" s="686">
        <f t="shared" si="227"/>
        <v>0</v>
      </c>
      <c r="I1828" s="689" t="e">
        <f t="shared" ref="I1828:I1834" si="228">(H1828/G1828)*100</f>
        <v>#DIV/0!</v>
      </c>
    </row>
    <row r="1829" spans="1:20" ht="14.25" hidden="1" x14ac:dyDescent="0.2">
      <c r="A1829" s="420"/>
      <c r="B1829" s="613"/>
      <c r="C1829" s="613"/>
      <c r="D1829" s="630" t="s">
        <v>1135</v>
      </c>
      <c r="E1829" s="1065" t="s">
        <v>534</v>
      </c>
      <c r="F1829" s="672"/>
      <c r="G1829" s="672"/>
      <c r="H1829" s="672"/>
      <c r="I1829" s="668" t="e">
        <f t="shared" si="228"/>
        <v>#DIV/0!</v>
      </c>
      <c r="R1829" s="374"/>
      <c r="S1829" s="374"/>
      <c r="T1829" s="374"/>
    </row>
    <row r="1830" spans="1:20" ht="15.75" thickTop="1" x14ac:dyDescent="0.25">
      <c r="A1830" s="1048">
        <v>1300</v>
      </c>
      <c r="B1830" s="2581">
        <v>3231</v>
      </c>
      <c r="C1830" s="2581">
        <v>5336</v>
      </c>
      <c r="D1830" s="2904"/>
      <c r="E1830" s="612" t="s">
        <v>1085</v>
      </c>
      <c r="F1830" s="672"/>
      <c r="G1830" s="690">
        <f>G1831+G1832+G1833</f>
        <v>14593</v>
      </c>
      <c r="H1830" s="690">
        <f>H1831+H1832+H1833</f>
        <v>14593</v>
      </c>
      <c r="I1830" s="692">
        <f t="shared" si="228"/>
        <v>100</v>
      </c>
      <c r="R1830" s="374"/>
      <c r="S1830" s="374"/>
      <c r="T1830" s="374"/>
    </row>
    <row r="1831" spans="1:20" ht="15" x14ac:dyDescent="0.2">
      <c r="A1831" s="1048"/>
      <c r="B1831" s="2581"/>
      <c r="C1831" s="2581"/>
      <c r="D1831" s="2904" t="s">
        <v>1132</v>
      </c>
      <c r="E1831" s="1484" t="s">
        <v>1084</v>
      </c>
      <c r="F1831" s="1733"/>
      <c r="G1831" s="1734">
        <v>366</v>
      </c>
      <c r="H1831" s="1734">
        <v>366</v>
      </c>
      <c r="I1831" s="368">
        <f t="shared" ref="I1831:I1832" si="229">(H1831/G1831)*100</f>
        <v>100</v>
      </c>
      <c r="R1831" s="374"/>
      <c r="S1831" s="374"/>
      <c r="T1831" s="374"/>
    </row>
    <row r="1832" spans="1:20" ht="28.5" hidden="1" x14ac:dyDescent="0.2">
      <c r="A1832" s="1048"/>
      <c r="B1832" s="2581"/>
      <c r="C1832" s="2581"/>
      <c r="D1832" s="2904" t="s">
        <v>1133</v>
      </c>
      <c r="E1832" s="2363" t="s">
        <v>1134</v>
      </c>
      <c r="F1832" s="1733"/>
      <c r="G1832" s="1778"/>
      <c r="H1832" s="1778"/>
      <c r="I1832" s="1111" t="e">
        <f t="shared" si="229"/>
        <v>#DIV/0!</v>
      </c>
      <c r="R1832" s="374"/>
      <c r="S1832" s="374"/>
      <c r="T1832" s="374"/>
    </row>
    <row r="1833" spans="1:20" ht="15" thickBot="1" x14ac:dyDescent="0.25">
      <c r="A1833" s="1048"/>
      <c r="B1833" s="2581"/>
      <c r="C1833" s="2898"/>
      <c r="D1833" s="2905" t="s">
        <v>1131</v>
      </c>
      <c r="E1833" s="439" t="s">
        <v>1995</v>
      </c>
      <c r="F1833" s="672"/>
      <c r="G1833" s="672">
        <v>14227</v>
      </c>
      <c r="H1833" s="672">
        <v>14227</v>
      </c>
      <c r="I1833" s="668">
        <f t="shared" si="228"/>
        <v>100</v>
      </c>
    </row>
    <row r="1834" spans="1:20" ht="16.5" thickTop="1" thickBot="1" x14ac:dyDescent="0.3">
      <c r="A1834" s="3180" t="s">
        <v>704</v>
      </c>
      <c r="B1834" s="3181"/>
      <c r="C1834" s="3181"/>
      <c r="D1834" s="3181"/>
      <c r="E1834" s="3181"/>
      <c r="F1834" s="669">
        <f>SUM(F1828)</f>
        <v>0</v>
      </c>
      <c r="G1834" s="669">
        <f>G1828+G1830</f>
        <v>14593</v>
      </c>
      <c r="H1834" s="669">
        <f>H1828+H1830</f>
        <v>14593</v>
      </c>
      <c r="I1834" s="670">
        <f t="shared" si="228"/>
        <v>100</v>
      </c>
      <c r="R1834" s="374">
        <f>F1834</f>
        <v>0</v>
      </c>
      <c r="S1834" s="374">
        <f>G1834</f>
        <v>14593</v>
      </c>
      <c r="T1834" s="374">
        <f>H1834</f>
        <v>14593</v>
      </c>
    </row>
    <row r="1835" spans="1:20" ht="15.75" thickTop="1" x14ac:dyDescent="0.25">
      <c r="A1835" s="361"/>
      <c r="B1835" s="361"/>
      <c r="C1835" s="361"/>
      <c r="D1835" s="361"/>
      <c r="E1835" s="361"/>
      <c r="F1835" s="178"/>
      <c r="G1835" s="178"/>
      <c r="H1835" s="178"/>
      <c r="I1835" s="207"/>
      <c r="R1835" s="374"/>
      <c r="S1835" s="374"/>
      <c r="T1835" s="374"/>
    </row>
    <row r="1836" spans="1:20" ht="15" x14ac:dyDescent="0.25">
      <c r="A1836" s="361"/>
      <c r="B1836" s="361"/>
      <c r="C1836" s="361"/>
      <c r="D1836" s="361"/>
      <c r="E1836" s="361"/>
      <c r="F1836" s="178"/>
      <c r="G1836" s="178"/>
      <c r="H1836" s="178"/>
      <c r="I1836" s="207"/>
      <c r="R1836" s="374"/>
      <c r="S1836" s="374"/>
      <c r="T1836" s="374"/>
    </row>
    <row r="1837" spans="1:20" ht="15" customHeight="1" thickBot="1" x14ac:dyDescent="0.25">
      <c r="A1837" s="421" t="s">
        <v>682</v>
      </c>
      <c r="I1837" s="1041" t="s">
        <v>122</v>
      </c>
    </row>
    <row r="1838" spans="1:20" ht="14.25" thickTop="1" thickBot="1" x14ac:dyDescent="0.25">
      <c r="A1838" s="582" t="s">
        <v>412</v>
      </c>
      <c r="B1838" s="650" t="s">
        <v>123</v>
      </c>
      <c r="C1838" s="583" t="s">
        <v>124</v>
      </c>
      <c r="D1838" s="585" t="s">
        <v>474</v>
      </c>
      <c r="E1838" s="585" t="s">
        <v>125</v>
      </c>
      <c r="F1838" s="585" t="s">
        <v>416</v>
      </c>
      <c r="G1838" s="585" t="s">
        <v>417</v>
      </c>
      <c r="H1838" s="585" t="s">
        <v>589</v>
      </c>
      <c r="I1838" s="663" t="s">
        <v>590</v>
      </c>
    </row>
    <row r="1839" spans="1:20" ht="14.25" thickTop="1" thickBot="1" x14ac:dyDescent="0.25">
      <c r="A1839" s="521">
        <v>1</v>
      </c>
      <c r="B1839" s="522">
        <v>2</v>
      </c>
      <c r="C1839" s="522">
        <v>3</v>
      </c>
      <c r="D1839" s="522">
        <v>4</v>
      </c>
      <c r="E1839" s="522">
        <v>5</v>
      </c>
      <c r="F1839" s="508">
        <v>6</v>
      </c>
      <c r="G1839" s="508">
        <v>7</v>
      </c>
      <c r="H1839" s="509">
        <v>8</v>
      </c>
      <c r="I1839" s="587" t="s">
        <v>510</v>
      </c>
    </row>
    <row r="1840" spans="1:20" ht="15.75" hidden="1" thickTop="1" x14ac:dyDescent="0.25">
      <c r="A1840" s="1051">
        <v>1301</v>
      </c>
      <c r="B1840" s="688">
        <v>3231</v>
      </c>
      <c r="C1840" s="688">
        <v>5331</v>
      </c>
      <c r="D1840" s="691"/>
      <c r="E1840" s="718" t="s">
        <v>624</v>
      </c>
      <c r="F1840" s="686">
        <f>F1841</f>
        <v>0</v>
      </c>
      <c r="G1840" s="686">
        <f t="shared" ref="G1840:H1840" si="230">G1841</f>
        <v>0</v>
      </c>
      <c r="H1840" s="686">
        <f t="shared" si="230"/>
        <v>0</v>
      </c>
      <c r="I1840" s="689" t="e">
        <f t="shared" ref="I1840:I1851" si="231">(H1840/G1840)*100</f>
        <v>#DIV/0!</v>
      </c>
    </row>
    <row r="1841" spans="1:20" ht="14.25" hidden="1" x14ac:dyDescent="0.2">
      <c r="A1841" s="420"/>
      <c r="B1841" s="613"/>
      <c r="C1841" s="613"/>
      <c r="D1841" s="630" t="s">
        <v>1135</v>
      </c>
      <c r="E1841" s="1065" t="s">
        <v>534</v>
      </c>
      <c r="F1841" s="672"/>
      <c r="G1841" s="672"/>
      <c r="H1841" s="672"/>
      <c r="I1841" s="668" t="e">
        <f t="shared" si="231"/>
        <v>#DIV/0!</v>
      </c>
    </row>
    <row r="1842" spans="1:20" ht="18" customHeight="1" thickTop="1" x14ac:dyDescent="0.25">
      <c r="A1842" s="1048">
        <v>1301</v>
      </c>
      <c r="B1842" s="2581">
        <v>3231</v>
      </c>
      <c r="C1842" s="2581">
        <v>5336</v>
      </c>
      <c r="D1842" s="2904"/>
      <c r="E1842" s="612" t="s">
        <v>1085</v>
      </c>
      <c r="F1842" s="672"/>
      <c r="G1842" s="690">
        <f>G1843+G1844+G1845+G1846</f>
        <v>29902</v>
      </c>
      <c r="H1842" s="690">
        <f>H1843+H1844+H1845+H1846</f>
        <v>29902</v>
      </c>
      <c r="I1842" s="692">
        <f t="shared" si="231"/>
        <v>100</v>
      </c>
    </row>
    <row r="1843" spans="1:20" ht="14.25" customHeight="1" x14ac:dyDescent="0.2">
      <c r="A1843" s="1048"/>
      <c r="B1843" s="2581"/>
      <c r="C1843" s="2581"/>
      <c r="D1843" s="2904" t="s">
        <v>1132</v>
      </c>
      <c r="E1843" s="1484" t="s">
        <v>1084</v>
      </c>
      <c r="F1843" s="1733"/>
      <c r="G1843" s="1734">
        <v>860</v>
      </c>
      <c r="H1843" s="1734">
        <v>860</v>
      </c>
      <c r="I1843" s="368">
        <f t="shared" ref="I1843:I1845" si="232">(H1843/G1843)*100</f>
        <v>100</v>
      </c>
    </row>
    <row r="1844" spans="1:20" ht="28.5" hidden="1" x14ac:dyDescent="0.2">
      <c r="A1844" s="1048"/>
      <c r="B1844" s="2581"/>
      <c r="C1844" s="2581"/>
      <c r="D1844" s="2904" t="s">
        <v>1133</v>
      </c>
      <c r="E1844" s="2363" t="s">
        <v>1134</v>
      </c>
      <c r="F1844" s="1733"/>
      <c r="G1844" s="1778"/>
      <c r="H1844" s="1778"/>
      <c r="I1844" s="1111" t="e">
        <f t="shared" si="232"/>
        <v>#DIV/0!</v>
      </c>
    </row>
    <row r="1845" spans="1:20" ht="15" hidden="1" x14ac:dyDescent="0.2">
      <c r="A1845" s="1048"/>
      <c r="B1845" s="2581"/>
      <c r="C1845" s="2581"/>
      <c r="D1845" s="2904" t="s">
        <v>1170</v>
      </c>
      <c r="E1845" s="1077" t="s">
        <v>1097</v>
      </c>
      <c r="F1845" s="1733"/>
      <c r="G1845" s="1778"/>
      <c r="H1845" s="1778"/>
      <c r="I1845" s="1111" t="e">
        <f t="shared" si="232"/>
        <v>#DIV/0!</v>
      </c>
    </row>
    <row r="1846" spans="1:20" ht="14.25" x14ac:dyDescent="0.2">
      <c r="A1846" s="1048"/>
      <c r="B1846" s="2581"/>
      <c r="C1846" s="2581"/>
      <c r="D1846" s="2905" t="s">
        <v>1131</v>
      </c>
      <c r="E1846" s="439" t="s">
        <v>1995</v>
      </c>
      <c r="F1846" s="672"/>
      <c r="G1846" s="672">
        <v>29042</v>
      </c>
      <c r="H1846" s="672">
        <v>29042</v>
      </c>
      <c r="I1846" s="668">
        <f t="shared" si="231"/>
        <v>100</v>
      </c>
    </row>
    <row r="1847" spans="1:20" ht="15" x14ac:dyDescent="0.25">
      <c r="A1847" s="1048">
        <v>1301</v>
      </c>
      <c r="B1847" s="2581">
        <v>3231</v>
      </c>
      <c r="C1847" s="2581">
        <v>5331</v>
      </c>
      <c r="D1847" s="2905"/>
      <c r="E1847" s="612" t="s">
        <v>624</v>
      </c>
      <c r="F1847" s="672"/>
      <c r="G1847" s="690">
        <f>G1848</f>
        <v>15</v>
      </c>
      <c r="H1847" s="690">
        <f>H1848</f>
        <v>15</v>
      </c>
      <c r="I1847" s="692">
        <f t="shared" si="231"/>
        <v>100</v>
      </c>
    </row>
    <row r="1848" spans="1:20" ht="14.25" x14ac:dyDescent="0.2">
      <c r="A1848" s="1048"/>
      <c r="B1848" s="2581"/>
      <c r="C1848" s="2581"/>
      <c r="D1848" s="2935" t="s">
        <v>1432</v>
      </c>
      <c r="E1848" s="2796" t="s">
        <v>1883</v>
      </c>
      <c r="F1848" s="684"/>
      <c r="G1848" s="435">
        <v>15</v>
      </c>
      <c r="H1848" s="312">
        <v>15</v>
      </c>
      <c r="I1848" s="864">
        <f t="shared" si="231"/>
        <v>100</v>
      </c>
    </row>
    <row r="1849" spans="1:20" ht="15" x14ac:dyDescent="0.25">
      <c r="A1849" s="1048">
        <v>1301</v>
      </c>
      <c r="B1849" s="2581">
        <v>3312</v>
      </c>
      <c r="C1849" s="2581">
        <v>5331</v>
      </c>
      <c r="D1849" s="2905"/>
      <c r="E1849" s="612" t="s">
        <v>624</v>
      </c>
      <c r="F1849" s="684"/>
      <c r="G1849" s="690">
        <f>G1850</f>
        <v>30</v>
      </c>
      <c r="H1849" s="690">
        <f>H1850</f>
        <v>30</v>
      </c>
      <c r="I1849" s="692">
        <f t="shared" si="231"/>
        <v>100</v>
      </c>
    </row>
    <row r="1850" spans="1:20" ht="15" thickBot="1" x14ac:dyDescent="0.25">
      <c r="A1850" s="1048"/>
      <c r="B1850" s="2581"/>
      <c r="C1850" s="2581"/>
      <c r="D1850" s="2935" t="s">
        <v>1437</v>
      </c>
      <c r="E1850" s="2796" t="s">
        <v>1887</v>
      </c>
      <c r="F1850" s="684"/>
      <c r="G1850" s="435">
        <v>30</v>
      </c>
      <c r="H1850" s="312">
        <v>30</v>
      </c>
      <c r="I1850" s="864">
        <f t="shared" si="231"/>
        <v>100</v>
      </c>
    </row>
    <row r="1851" spans="1:20" ht="16.5" thickTop="1" thickBot="1" x14ac:dyDescent="0.3">
      <c r="A1851" s="3180" t="s">
        <v>704</v>
      </c>
      <c r="B1851" s="3181"/>
      <c r="C1851" s="3181"/>
      <c r="D1851" s="3181"/>
      <c r="E1851" s="3181"/>
      <c r="F1851" s="669">
        <f>SUM(F1840)</f>
        <v>0</v>
      </c>
      <c r="G1851" s="669">
        <f>G1840+G1842+G1847+G1849</f>
        <v>29947</v>
      </c>
      <c r="H1851" s="669">
        <f>H1840+H1842+H1847+H1849</f>
        <v>29947</v>
      </c>
      <c r="I1851" s="670">
        <f t="shared" si="231"/>
        <v>100</v>
      </c>
      <c r="R1851" s="374">
        <f>F1851</f>
        <v>0</v>
      </c>
      <c r="S1851" s="374">
        <f>G1851</f>
        <v>29947</v>
      </c>
      <c r="T1851" s="374">
        <f>H1851</f>
        <v>29947</v>
      </c>
    </row>
    <row r="1852" spans="1:20" s="106" customFormat="1" ht="13.5" thickTop="1" x14ac:dyDescent="0.2">
      <c r="A1852" s="373"/>
      <c r="B1852" s="594"/>
      <c r="C1852" s="373"/>
      <c r="D1852" s="660"/>
      <c r="E1852" s="373"/>
      <c r="F1852" s="374"/>
      <c r="G1852" s="374"/>
      <c r="H1852" s="374"/>
      <c r="I1852" s="1041"/>
    </row>
    <row r="1853" spans="1:20" s="375" customFormat="1" x14ac:dyDescent="0.2">
      <c r="A1853" s="373"/>
      <c r="B1853" s="594"/>
      <c r="C1853" s="373"/>
      <c r="D1853" s="660"/>
      <c r="E1853" s="373"/>
      <c r="F1853" s="374"/>
      <c r="G1853" s="374"/>
      <c r="H1853" s="374"/>
      <c r="I1853" s="1041"/>
    </row>
    <row r="1854" spans="1:20" ht="13.5" thickBot="1" x14ac:dyDescent="0.25">
      <c r="A1854" s="421" t="s">
        <v>113</v>
      </c>
      <c r="I1854" s="1041" t="s">
        <v>122</v>
      </c>
    </row>
    <row r="1855" spans="1:20" ht="14.25" thickTop="1" thickBot="1" x14ac:dyDescent="0.25">
      <c r="A1855" s="582" t="s">
        <v>412</v>
      </c>
      <c r="B1855" s="650" t="s">
        <v>123</v>
      </c>
      <c r="C1855" s="583" t="s">
        <v>124</v>
      </c>
      <c r="D1855" s="585" t="s">
        <v>474</v>
      </c>
      <c r="E1855" s="585" t="s">
        <v>125</v>
      </c>
      <c r="F1855" s="585" t="s">
        <v>416</v>
      </c>
      <c r="G1855" s="585" t="s">
        <v>417</v>
      </c>
      <c r="H1855" s="585" t="s">
        <v>589</v>
      </c>
      <c r="I1855" s="663" t="s">
        <v>590</v>
      </c>
    </row>
    <row r="1856" spans="1:20" ht="14.25" thickTop="1" thickBot="1" x14ac:dyDescent="0.25">
      <c r="A1856" s="521">
        <v>1</v>
      </c>
      <c r="B1856" s="522">
        <v>2</v>
      </c>
      <c r="C1856" s="522">
        <v>3</v>
      </c>
      <c r="D1856" s="522">
        <v>4</v>
      </c>
      <c r="E1856" s="522">
        <v>5</v>
      </c>
      <c r="F1856" s="508">
        <v>6</v>
      </c>
      <c r="G1856" s="508">
        <v>7</v>
      </c>
      <c r="H1856" s="509">
        <v>8</v>
      </c>
      <c r="I1856" s="587" t="s">
        <v>510</v>
      </c>
    </row>
    <row r="1857" spans="1:20" ht="15.75" hidden="1" thickTop="1" x14ac:dyDescent="0.25">
      <c r="A1857" s="1051">
        <v>1302</v>
      </c>
      <c r="B1857" s="688">
        <v>3231</v>
      </c>
      <c r="C1857" s="688">
        <v>5331</v>
      </c>
      <c r="D1857" s="691"/>
      <c r="E1857" s="718" t="s">
        <v>624</v>
      </c>
      <c r="F1857" s="686">
        <f>F1858</f>
        <v>0</v>
      </c>
      <c r="G1857" s="686">
        <f t="shared" ref="G1857:H1857" si="233">G1858</f>
        <v>0</v>
      </c>
      <c r="H1857" s="686">
        <f t="shared" si="233"/>
        <v>0</v>
      </c>
      <c r="I1857" s="689" t="e">
        <f t="shared" ref="I1857:I1863" si="234">(H1857/G1857)*100</f>
        <v>#DIV/0!</v>
      </c>
    </row>
    <row r="1858" spans="1:20" ht="14.25" hidden="1" x14ac:dyDescent="0.2">
      <c r="A1858" s="420"/>
      <c r="B1858" s="613"/>
      <c r="C1858" s="613"/>
      <c r="D1858" s="630" t="s">
        <v>1135</v>
      </c>
      <c r="E1858" s="1065" t="s">
        <v>534</v>
      </c>
      <c r="F1858" s="672"/>
      <c r="G1858" s="672"/>
      <c r="H1858" s="672"/>
      <c r="I1858" s="668" t="e">
        <f t="shared" si="234"/>
        <v>#DIV/0!</v>
      </c>
    </row>
    <row r="1859" spans="1:20" ht="15.75" thickTop="1" x14ac:dyDescent="0.25">
      <c r="A1859" s="1048">
        <v>1302</v>
      </c>
      <c r="B1859" s="2901">
        <v>3231</v>
      </c>
      <c r="C1859" s="2901">
        <v>5336</v>
      </c>
      <c r="D1859" s="2904"/>
      <c r="E1859" s="612" t="s">
        <v>1085</v>
      </c>
      <c r="F1859" s="677"/>
      <c r="G1859" s="687">
        <f>G1860+G1861+G1862</f>
        <v>4444</v>
      </c>
      <c r="H1859" s="687">
        <f>H1860+H1861+H1862</f>
        <v>4444</v>
      </c>
      <c r="I1859" s="692">
        <f t="shared" si="234"/>
        <v>100</v>
      </c>
    </row>
    <row r="1860" spans="1:20" ht="15" x14ac:dyDescent="0.2">
      <c r="A1860" s="1048"/>
      <c r="B1860" s="2901"/>
      <c r="C1860" s="2901"/>
      <c r="D1860" s="2904" t="s">
        <v>1132</v>
      </c>
      <c r="E1860" s="1484" t="s">
        <v>1084</v>
      </c>
      <c r="F1860" s="1733"/>
      <c r="G1860" s="1734">
        <v>121</v>
      </c>
      <c r="H1860" s="1734">
        <v>121</v>
      </c>
      <c r="I1860" s="368">
        <f t="shared" ref="I1860:I1861" si="235">(H1860/G1860)*100</f>
        <v>100</v>
      </c>
    </row>
    <row r="1861" spans="1:20" ht="28.5" hidden="1" x14ac:dyDescent="0.2">
      <c r="A1861" s="1048"/>
      <c r="B1861" s="2901"/>
      <c r="C1861" s="2901"/>
      <c r="D1861" s="2904" t="s">
        <v>1133</v>
      </c>
      <c r="E1861" s="2363" t="s">
        <v>1134</v>
      </c>
      <c r="F1861" s="719"/>
      <c r="G1861" s="1778"/>
      <c r="H1861" s="1778"/>
      <c r="I1861" s="1111" t="e">
        <f t="shared" si="235"/>
        <v>#DIV/0!</v>
      </c>
    </row>
    <row r="1862" spans="1:20" ht="15" thickBot="1" x14ac:dyDescent="0.25">
      <c r="A1862" s="1048"/>
      <c r="B1862" s="2901"/>
      <c r="C1862" s="1481"/>
      <c r="D1862" s="2905" t="s">
        <v>1131</v>
      </c>
      <c r="E1862" s="439" t="s">
        <v>1995</v>
      </c>
      <c r="F1862" s="677"/>
      <c r="G1862" s="677">
        <v>4323</v>
      </c>
      <c r="H1862" s="677">
        <v>4323</v>
      </c>
      <c r="I1862" s="673">
        <f t="shared" si="234"/>
        <v>100</v>
      </c>
    </row>
    <row r="1863" spans="1:20" ht="16.5" thickTop="1" thickBot="1" x14ac:dyDescent="0.3">
      <c r="A1863" s="3180" t="s">
        <v>704</v>
      </c>
      <c r="B1863" s="3181"/>
      <c r="C1863" s="3181"/>
      <c r="D1863" s="3181"/>
      <c r="E1863" s="3181"/>
      <c r="F1863" s="669">
        <f>F1857</f>
        <v>0</v>
      </c>
      <c r="G1863" s="669">
        <f>G1857+G1859</f>
        <v>4444</v>
      </c>
      <c r="H1863" s="669">
        <f>H1857+H1859</f>
        <v>4444</v>
      </c>
      <c r="I1863" s="670">
        <f t="shared" si="234"/>
        <v>100</v>
      </c>
      <c r="R1863" s="374">
        <f>F1863</f>
        <v>0</v>
      </c>
      <c r="S1863" s="374">
        <f>G1863</f>
        <v>4444</v>
      </c>
      <c r="T1863" s="374">
        <f>H1863</f>
        <v>4444</v>
      </c>
    </row>
    <row r="1864" spans="1:20" s="375" customFormat="1" ht="13.5" thickTop="1" x14ac:dyDescent="0.2">
      <c r="A1864" s="373"/>
      <c r="B1864" s="594"/>
      <c r="C1864" s="373"/>
      <c r="D1864" s="660"/>
      <c r="E1864" s="373"/>
      <c r="F1864" s="374"/>
      <c r="G1864" s="374"/>
      <c r="H1864" s="374"/>
      <c r="I1864" s="1041"/>
    </row>
    <row r="1865" spans="1:20" s="375" customFormat="1" x14ac:dyDescent="0.2">
      <c r="A1865" s="373"/>
      <c r="B1865" s="594"/>
      <c r="C1865" s="373"/>
      <c r="D1865" s="660"/>
      <c r="E1865" s="373"/>
      <c r="F1865" s="374"/>
      <c r="G1865" s="374"/>
      <c r="H1865" s="374"/>
      <c r="I1865" s="1041"/>
    </row>
    <row r="1866" spans="1:20" ht="13.5" customHeight="1" thickBot="1" x14ac:dyDescent="0.25">
      <c r="A1866" s="421" t="s">
        <v>431</v>
      </c>
      <c r="I1866" s="1041" t="s">
        <v>122</v>
      </c>
    </row>
    <row r="1867" spans="1:20" ht="13.5" customHeight="1" thickTop="1" thickBot="1" x14ac:dyDescent="0.25">
      <c r="A1867" s="582" t="s">
        <v>412</v>
      </c>
      <c r="B1867" s="650" t="s">
        <v>123</v>
      </c>
      <c r="C1867" s="583" t="s">
        <v>124</v>
      </c>
      <c r="D1867" s="585" t="s">
        <v>474</v>
      </c>
      <c r="E1867" s="585" t="s">
        <v>125</v>
      </c>
      <c r="F1867" s="585" t="s">
        <v>416</v>
      </c>
      <c r="G1867" s="585" t="s">
        <v>417</v>
      </c>
      <c r="H1867" s="585" t="s">
        <v>589</v>
      </c>
      <c r="I1867" s="663" t="s">
        <v>590</v>
      </c>
    </row>
    <row r="1868" spans="1:20" ht="14.25" thickTop="1" thickBot="1" x14ac:dyDescent="0.25">
      <c r="A1868" s="521">
        <v>1</v>
      </c>
      <c r="B1868" s="522">
        <v>2</v>
      </c>
      <c r="C1868" s="522">
        <v>3</v>
      </c>
      <c r="D1868" s="522">
        <v>4</v>
      </c>
      <c r="E1868" s="522">
        <v>5</v>
      </c>
      <c r="F1868" s="508">
        <v>6</v>
      </c>
      <c r="G1868" s="508">
        <v>7</v>
      </c>
      <c r="H1868" s="509">
        <v>8</v>
      </c>
      <c r="I1868" s="587" t="s">
        <v>510</v>
      </c>
    </row>
    <row r="1869" spans="1:20" ht="15.75" hidden="1" thickTop="1" x14ac:dyDescent="0.25">
      <c r="A1869" s="1051">
        <v>1303</v>
      </c>
      <c r="B1869" s="688">
        <v>3231</v>
      </c>
      <c r="C1869" s="688">
        <v>5331</v>
      </c>
      <c r="D1869" s="691"/>
      <c r="E1869" s="718" t="s">
        <v>624</v>
      </c>
      <c r="F1869" s="686">
        <f>F1870</f>
        <v>0</v>
      </c>
      <c r="G1869" s="686">
        <f t="shared" ref="G1869:H1869" si="236">G1870</f>
        <v>0</v>
      </c>
      <c r="H1869" s="686">
        <f t="shared" si="236"/>
        <v>0</v>
      </c>
      <c r="I1869" s="689" t="e">
        <f>(H1869/G1869)*100</f>
        <v>#DIV/0!</v>
      </c>
    </row>
    <row r="1870" spans="1:20" ht="14.25" hidden="1" x14ac:dyDescent="0.2">
      <c r="A1870" s="420"/>
      <c r="B1870" s="613"/>
      <c r="C1870" s="613"/>
      <c r="D1870" s="630" t="s">
        <v>1135</v>
      </c>
      <c r="E1870" s="1065" t="s">
        <v>534</v>
      </c>
      <c r="F1870" s="672"/>
      <c r="G1870" s="672"/>
      <c r="H1870" s="672"/>
      <c r="I1870" s="668" t="e">
        <f>(H1870/G1870)*100</f>
        <v>#DIV/0!</v>
      </c>
    </row>
    <row r="1871" spans="1:20" ht="15.75" thickTop="1" x14ac:dyDescent="0.25">
      <c r="A1871" s="1048">
        <v>1303</v>
      </c>
      <c r="B1871" s="2581">
        <v>3231</v>
      </c>
      <c r="C1871" s="2909">
        <v>5336</v>
      </c>
      <c r="D1871" s="2904"/>
      <c r="E1871" s="612" t="s">
        <v>1085</v>
      </c>
      <c r="F1871" s="672"/>
      <c r="G1871" s="690">
        <f>G1872+G1873+G1874</f>
        <v>7834</v>
      </c>
      <c r="H1871" s="690">
        <f>H1872+H1873+H1874</f>
        <v>7834</v>
      </c>
      <c r="I1871" s="692">
        <f>(H1871/G1871)*100</f>
        <v>100</v>
      </c>
    </row>
    <row r="1872" spans="1:20" ht="12.75" customHeight="1" x14ac:dyDescent="0.2">
      <c r="A1872" s="1048"/>
      <c r="B1872" s="2581"/>
      <c r="C1872" s="2909"/>
      <c r="D1872" s="2904" t="s">
        <v>1132</v>
      </c>
      <c r="E1872" s="1484" t="s">
        <v>1084</v>
      </c>
      <c r="F1872" s="1733"/>
      <c r="G1872" s="1734">
        <v>201</v>
      </c>
      <c r="H1872" s="1734">
        <v>201</v>
      </c>
      <c r="I1872" s="368">
        <f t="shared" ref="I1872:I1873" si="237">(H1872/G1872)*100</f>
        <v>100</v>
      </c>
    </row>
    <row r="1873" spans="1:20" ht="28.5" hidden="1" x14ac:dyDescent="0.2">
      <c r="A1873" s="1048"/>
      <c r="B1873" s="2581"/>
      <c r="C1873" s="2909"/>
      <c r="D1873" s="2904" t="s">
        <v>1133</v>
      </c>
      <c r="E1873" s="2363" t="s">
        <v>1134</v>
      </c>
      <c r="F1873" s="1733"/>
      <c r="G1873" s="1778"/>
      <c r="H1873" s="1778"/>
      <c r="I1873" s="1111" t="e">
        <f t="shared" si="237"/>
        <v>#DIV/0!</v>
      </c>
    </row>
    <row r="1874" spans="1:20" ht="14.25" customHeight="1" thickBot="1" x14ac:dyDescent="0.25">
      <c r="A1874" s="2958"/>
      <c r="B1874" s="2959"/>
      <c r="C1874" s="2960"/>
      <c r="D1874" s="2905" t="s">
        <v>1131</v>
      </c>
      <c r="E1874" s="439" t="s">
        <v>1995</v>
      </c>
      <c r="F1874" s="675"/>
      <c r="G1874" s="675">
        <v>7633</v>
      </c>
      <c r="H1874" s="675">
        <v>7633</v>
      </c>
      <c r="I1874" s="676">
        <f>(H1874/G1874)*100</f>
        <v>100</v>
      </c>
    </row>
    <row r="1875" spans="1:20" ht="16.5" thickTop="1" thickBot="1" x14ac:dyDescent="0.3">
      <c r="A1875" s="3180" t="s">
        <v>704</v>
      </c>
      <c r="B1875" s="3181"/>
      <c r="C1875" s="3181"/>
      <c r="D1875" s="3181"/>
      <c r="E1875" s="3181"/>
      <c r="F1875" s="669">
        <f>F1869+F1871</f>
        <v>0</v>
      </c>
      <c r="G1875" s="669">
        <f>G1869+G1871</f>
        <v>7834</v>
      </c>
      <c r="H1875" s="669">
        <f>H1869+H1871</f>
        <v>7834</v>
      </c>
      <c r="I1875" s="670">
        <f>(H1875/G1875)*100</f>
        <v>100</v>
      </c>
      <c r="R1875" s="374">
        <f>F1875</f>
        <v>0</v>
      </c>
      <c r="S1875" s="374">
        <f>G1875</f>
        <v>7834</v>
      </c>
      <c r="T1875" s="374">
        <f>H1875</f>
        <v>7834</v>
      </c>
    </row>
    <row r="1876" spans="1:20" ht="15.75" thickTop="1" x14ac:dyDescent="0.25">
      <c r="A1876" s="361"/>
      <c r="B1876" s="361"/>
      <c r="C1876" s="361"/>
      <c r="D1876" s="361"/>
      <c r="E1876" s="361"/>
      <c r="F1876" s="178"/>
      <c r="G1876" s="178"/>
      <c r="H1876" s="178"/>
      <c r="I1876" s="207"/>
      <c r="R1876" s="374"/>
      <c r="S1876" s="374"/>
      <c r="T1876" s="374"/>
    </row>
    <row r="1877" spans="1:20" ht="13.5" thickBot="1" x14ac:dyDescent="0.25">
      <c r="A1877" s="421" t="s">
        <v>114</v>
      </c>
      <c r="I1877" s="1041" t="s">
        <v>122</v>
      </c>
    </row>
    <row r="1878" spans="1:20" ht="14.25" thickTop="1" thickBot="1" x14ac:dyDescent="0.25">
      <c r="A1878" s="582" t="s">
        <v>412</v>
      </c>
      <c r="B1878" s="650" t="s">
        <v>123</v>
      </c>
      <c r="C1878" s="583" t="s">
        <v>124</v>
      </c>
      <c r="D1878" s="585" t="s">
        <v>474</v>
      </c>
      <c r="E1878" s="585" t="s">
        <v>125</v>
      </c>
      <c r="F1878" s="585" t="s">
        <v>416</v>
      </c>
      <c r="G1878" s="585" t="s">
        <v>417</v>
      </c>
      <c r="H1878" s="585" t="s">
        <v>589</v>
      </c>
      <c r="I1878" s="663" t="s">
        <v>590</v>
      </c>
    </row>
    <row r="1879" spans="1:20" ht="14.25" thickTop="1" thickBot="1" x14ac:dyDescent="0.25">
      <c r="A1879" s="521">
        <v>1</v>
      </c>
      <c r="B1879" s="522">
        <v>2</v>
      </c>
      <c r="C1879" s="522">
        <v>3</v>
      </c>
      <c r="D1879" s="522">
        <v>4</v>
      </c>
      <c r="E1879" s="522">
        <v>5</v>
      </c>
      <c r="F1879" s="508">
        <v>6</v>
      </c>
      <c r="G1879" s="508">
        <v>7</v>
      </c>
      <c r="H1879" s="509">
        <v>8</v>
      </c>
      <c r="I1879" s="587" t="s">
        <v>510</v>
      </c>
    </row>
    <row r="1880" spans="1:20" ht="18" hidden="1" customHeight="1" thickTop="1" x14ac:dyDescent="0.25">
      <c r="A1880" s="1051">
        <v>1304</v>
      </c>
      <c r="B1880" s="688">
        <v>3231</v>
      </c>
      <c r="C1880" s="688">
        <v>5331</v>
      </c>
      <c r="D1880" s="691"/>
      <c r="E1880" s="718" t="s">
        <v>624</v>
      </c>
      <c r="F1880" s="686">
        <f>F1881+F1882</f>
        <v>0</v>
      </c>
      <c r="G1880" s="686">
        <f>G1881+G1882</f>
        <v>0</v>
      </c>
      <c r="H1880" s="686">
        <f>H1881+H1882</f>
        <v>0</v>
      </c>
      <c r="I1880" s="689" t="e">
        <f t="shared" ref="I1880:I1887" si="238">(H1880/G1880)*100</f>
        <v>#DIV/0!</v>
      </c>
    </row>
    <row r="1881" spans="1:20" ht="14.25" hidden="1" x14ac:dyDescent="0.2">
      <c r="A1881" s="420"/>
      <c r="B1881" s="613"/>
      <c r="C1881" s="613"/>
      <c r="D1881" s="630" t="s">
        <v>1135</v>
      </c>
      <c r="E1881" s="1065" t="s">
        <v>534</v>
      </c>
      <c r="F1881" s="672"/>
      <c r="G1881" s="672"/>
      <c r="H1881" s="672"/>
      <c r="I1881" s="668" t="e">
        <f t="shared" si="238"/>
        <v>#DIV/0!</v>
      </c>
    </row>
    <row r="1882" spans="1:20" ht="14.25" hidden="1" x14ac:dyDescent="0.2">
      <c r="A1882" s="420"/>
      <c r="B1882" s="613"/>
      <c r="C1882" s="613"/>
      <c r="D1882" s="514" t="s">
        <v>1136</v>
      </c>
      <c r="E1882" s="439" t="s">
        <v>51</v>
      </c>
      <c r="F1882" s="672"/>
      <c r="G1882" s="672"/>
      <c r="H1882" s="672"/>
      <c r="I1882" s="668" t="e">
        <f t="shared" si="238"/>
        <v>#DIV/0!</v>
      </c>
    </row>
    <row r="1883" spans="1:20" ht="15.75" thickTop="1" x14ac:dyDescent="0.25">
      <c r="A1883" s="1048">
        <v>1304</v>
      </c>
      <c r="B1883" s="2581">
        <v>3231</v>
      </c>
      <c r="C1883" s="2581">
        <v>5336</v>
      </c>
      <c r="D1883" s="2905"/>
      <c r="E1883" s="612" t="s">
        <v>1085</v>
      </c>
      <c r="F1883" s="672"/>
      <c r="G1883" s="690">
        <f>G1884+G1885+G1886</f>
        <v>12296</v>
      </c>
      <c r="H1883" s="690">
        <f>H1884+H1885+H1886</f>
        <v>12296</v>
      </c>
      <c r="I1883" s="692">
        <f t="shared" si="238"/>
        <v>100</v>
      </c>
    </row>
    <row r="1884" spans="1:20" ht="15" x14ac:dyDescent="0.2">
      <c r="A1884" s="1048"/>
      <c r="B1884" s="2581"/>
      <c r="C1884" s="2581"/>
      <c r="D1884" s="2904" t="s">
        <v>1132</v>
      </c>
      <c r="E1884" s="1484" t="s">
        <v>1084</v>
      </c>
      <c r="F1884" s="1733"/>
      <c r="G1884" s="1734">
        <v>342</v>
      </c>
      <c r="H1884" s="1734">
        <v>342</v>
      </c>
      <c r="I1884" s="368">
        <f t="shared" ref="I1884:I1885" si="239">(H1884/G1884)*100</f>
        <v>100</v>
      </c>
    </row>
    <row r="1885" spans="1:20" ht="28.5" hidden="1" x14ac:dyDescent="0.2">
      <c r="A1885" s="1048"/>
      <c r="B1885" s="2581"/>
      <c r="C1885" s="2581"/>
      <c r="D1885" s="2904" t="s">
        <v>1133</v>
      </c>
      <c r="E1885" s="2363" t="s">
        <v>1134</v>
      </c>
      <c r="F1885" s="1733"/>
      <c r="G1885" s="1778"/>
      <c r="H1885" s="1778"/>
      <c r="I1885" s="1111" t="e">
        <f t="shared" si="239"/>
        <v>#DIV/0!</v>
      </c>
    </row>
    <row r="1886" spans="1:20" ht="15" thickBot="1" x14ac:dyDescent="0.25">
      <c r="A1886" s="1048"/>
      <c r="B1886" s="2581"/>
      <c r="C1886" s="2898"/>
      <c r="D1886" s="2905" t="s">
        <v>1131</v>
      </c>
      <c r="E1886" s="439" t="s">
        <v>1995</v>
      </c>
      <c r="F1886" s="672"/>
      <c r="G1886" s="672">
        <v>11954</v>
      </c>
      <c r="H1886" s="672">
        <v>11954</v>
      </c>
      <c r="I1886" s="668">
        <f t="shared" si="238"/>
        <v>100</v>
      </c>
    </row>
    <row r="1887" spans="1:20" ht="16.5" thickTop="1" thickBot="1" x14ac:dyDescent="0.3">
      <c r="A1887" s="3180" t="s">
        <v>704</v>
      </c>
      <c r="B1887" s="3181"/>
      <c r="C1887" s="3181"/>
      <c r="D1887" s="3181"/>
      <c r="E1887" s="3181"/>
      <c r="F1887" s="669">
        <f>F1880+F1883</f>
        <v>0</v>
      </c>
      <c r="G1887" s="669">
        <f>G1883+G1880</f>
        <v>12296</v>
      </c>
      <c r="H1887" s="669">
        <f>H1883+H1880</f>
        <v>12296</v>
      </c>
      <c r="I1887" s="670">
        <f t="shared" si="238"/>
        <v>100</v>
      </c>
      <c r="R1887" s="374">
        <f>F1887</f>
        <v>0</v>
      </c>
      <c r="S1887" s="374">
        <f>G1887</f>
        <v>12296</v>
      </c>
      <c r="T1887" s="374">
        <f>H1887</f>
        <v>12296</v>
      </c>
    </row>
    <row r="1888" spans="1:20" s="375" customFormat="1" ht="13.5" thickTop="1" x14ac:dyDescent="0.2">
      <c r="A1888" s="373"/>
      <c r="B1888" s="594"/>
      <c r="C1888" s="373"/>
      <c r="D1888" s="660"/>
      <c r="E1888" s="373"/>
      <c r="F1888" s="374"/>
      <c r="G1888" s="374"/>
      <c r="H1888" s="374"/>
      <c r="I1888" s="1041"/>
    </row>
    <row r="1889" spans="1:20" s="375" customFormat="1" x14ac:dyDescent="0.2">
      <c r="A1889" s="373"/>
      <c r="B1889" s="594"/>
      <c r="C1889" s="373"/>
      <c r="D1889" s="660"/>
      <c r="E1889" s="373"/>
      <c r="F1889" s="374"/>
      <c r="G1889" s="374"/>
      <c r="H1889" s="374"/>
      <c r="I1889" s="1041"/>
    </row>
    <row r="1890" spans="1:20" ht="13.5" thickBot="1" x14ac:dyDescent="0.25">
      <c r="A1890" s="421" t="s">
        <v>115</v>
      </c>
      <c r="I1890" s="1041" t="s">
        <v>122</v>
      </c>
    </row>
    <row r="1891" spans="1:20" ht="14.25" thickTop="1" thickBot="1" x14ac:dyDescent="0.25">
      <c r="A1891" s="582" t="s">
        <v>412</v>
      </c>
      <c r="B1891" s="650" t="s">
        <v>123</v>
      </c>
      <c r="C1891" s="583" t="s">
        <v>124</v>
      </c>
      <c r="D1891" s="585" t="s">
        <v>474</v>
      </c>
      <c r="E1891" s="585" t="s">
        <v>125</v>
      </c>
      <c r="F1891" s="585" t="s">
        <v>416</v>
      </c>
      <c r="G1891" s="585" t="s">
        <v>417</v>
      </c>
      <c r="H1891" s="585" t="s">
        <v>589</v>
      </c>
      <c r="I1891" s="663" t="s">
        <v>590</v>
      </c>
    </row>
    <row r="1892" spans="1:20" ht="14.25" thickTop="1" thickBot="1" x14ac:dyDescent="0.25">
      <c r="A1892" s="521">
        <v>1</v>
      </c>
      <c r="B1892" s="522">
        <v>2</v>
      </c>
      <c r="C1892" s="522">
        <v>3</v>
      </c>
      <c r="D1892" s="522">
        <v>4</v>
      </c>
      <c r="E1892" s="522">
        <v>5</v>
      </c>
      <c r="F1892" s="508">
        <v>6</v>
      </c>
      <c r="G1892" s="508">
        <v>7</v>
      </c>
      <c r="H1892" s="509">
        <v>8</v>
      </c>
      <c r="I1892" s="587" t="s">
        <v>510</v>
      </c>
    </row>
    <row r="1893" spans="1:20" ht="15.75" hidden="1" thickTop="1" x14ac:dyDescent="0.25">
      <c r="A1893" s="1051">
        <v>1305</v>
      </c>
      <c r="B1893" s="688">
        <v>3231</v>
      </c>
      <c r="C1893" s="688">
        <v>5331</v>
      </c>
      <c r="D1893" s="691"/>
      <c r="E1893" s="718" t="s">
        <v>624</v>
      </c>
      <c r="F1893" s="686">
        <f>F1894+F1895</f>
        <v>0</v>
      </c>
      <c r="G1893" s="686">
        <f>G1894+G1895</f>
        <v>0</v>
      </c>
      <c r="H1893" s="686">
        <f>H1894+H1895</f>
        <v>0</v>
      </c>
      <c r="I1893" s="689" t="e">
        <f t="shared" ref="I1893:I1900" si="240">(H1893/G1893)*100</f>
        <v>#DIV/0!</v>
      </c>
    </row>
    <row r="1894" spans="1:20" ht="14.25" hidden="1" x14ac:dyDescent="0.2">
      <c r="A1894" s="420"/>
      <c r="B1894" s="613"/>
      <c r="C1894" s="613"/>
      <c r="D1894" s="630" t="s">
        <v>1135</v>
      </c>
      <c r="E1894" s="1065" t="s">
        <v>534</v>
      </c>
      <c r="F1894" s="672"/>
      <c r="G1894" s="672"/>
      <c r="H1894" s="672"/>
      <c r="I1894" s="668">
        <v>0</v>
      </c>
    </row>
    <row r="1895" spans="1:20" ht="12.75" hidden="1" customHeight="1" x14ac:dyDescent="0.2">
      <c r="A1895" s="420"/>
      <c r="B1895" s="613"/>
      <c r="C1895" s="613"/>
      <c r="D1895" s="514" t="s">
        <v>1136</v>
      </c>
      <c r="E1895" s="439" t="s">
        <v>51</v>
      </c>
      <c r="F1895" s="672"/>
      <c r="G1895" s="672"/>
      <c r="H1895" s="672"/>
      <c r="I1895" s="668" t="e">
        <f t="shared" si="240"/>
        <v>#DIV/0!</v>
      </c>
    </row>
    <row r="1896" spans="1:20" ht="15" customHeight="1" thickTop="1" x14ac:dyDescent="0.25">
      <c r="A1896" s="1048">
        <v>1305</v>
      </c>
      <c r="B1896" s="2581">
        <v>3231</v>
      </c>
      <c r="C1896" s="2581">
        <v>5336</v>
      </c>
      <c r="D1896" s="2904"/>
      <c r="E1896" s="612" t="s">
        <v>1085</v>
      </c>
      <c r="F1896" s="672"/>
      <c r="G1896" s="690">
        <f>G1897+G1898+G1899</f>
        <v>7245</v>
      </c>
      <c r="H1896" s="690">
        <f>H1897+H1898+H1899</f>
        <v>7245</v>
      </c>
      <c r="I1896" s="692">
        <f t="shared" si="240"/>
        <v>100</v>
      </c>
    </row>
    <row r="1897" spans="1:20" ht="15" customHeight="1" x14ac:dyDescent="0.2">
      <c r="A1897" s="1048"/>
      <c r="B1897" s="2581"/>
      <c r="C1897" s="2581"/>
      <c r="D1897" s="2904" t="s">
        <v>1132</v>
      </c>
      <c r="E1897" s="1484" t="s">
        <v>1084</v>
      </c>
      <c r="F1897" s="1733"/>
      <c r="G1897" s="1734">
        <v>181</v>
      </c>
      <c r="H1897" s="1734">
        <v>181</v>
      </c>
      <c r="I1897" s="368">
        <f t="shared" ref="I1897:I1898" si="241">(H1897/G1897)*100</f>
        <v>100</v>
      </c>
    </row>
    <row r="1898" spans="1:20" ht="28.5" hidden="1" x14ac:dyDescent="0.2">
      <c r="A1898" s="1048"/>
      <c r="B1898" s="2581"/>
      <c r="C1898" s="2581"/>
      <c r="D1898" s="2904" t="s">
        <v>1133</v>
      </c>
      <c r="E1898" s="2363" t="s">
        <v>1134</v>
      </c>
      <c r="F1898" s="1733"/>
      <c r="G1898" s="1778"/>
      <c r="H1898" s="1778"/>
      <c r="I1898" s="1111" t="e">
        <f t="shared" si="241"/>
        <v>#DIV/0!</v>
      </c>
    </row>
    <row r="1899" spans="1:20" ht="15" customHeight="1" thickBot="1" x14ac:dyDescent="0.25">
      <c r="A1899" s="1048"/>
      <c r="B1899" s="2581"/>
      <c r="C1899" s="2898"/>
      <c r="D1899" s="2905" t="s">
        <v>1131</v>
      </c>
      <c r="E1899" s="439" t="s">
        <v>1995</v>
      </c>
      <c r="F1899" s="672"/>
      <c r="G1899" s="672">
        <v>7064</v>
      </c>
      <c r="H1899" s="672">
        <v>7064</v>
      </c>
      <c r="I1899" s="668">
        <f t="shared" si="240"/>
        <v>100</v>
      </c>
    </row>
    <row r="1900" spans="1:20" ht="16.5" thickTop="1" thickBot="1" x14ac:dyDescent="0.3">
      <c r="A1900" s="3180" t="s">
        <v>704</v>
      </c>
      <c r="B1900" s="3181"/>
      <c r="C1900" s="3181"/>
      <c r="D1900" s="3181"/>
      <c r="E1900" s="3181"/>
      <c r="F1900" s="669">
        <f>F1893</f>
        <v>0</v>
      </c>
      <c r="G1900" s="669">
        <f>G1893+G1896</f>
        <v>7245</v>
      </c>
      <c r="H1900" s="669">
        <f>H1893+H1896</f>
        <v>7245</v>
      </c>
      <c r="I1900" s="670">
        <f t="shared" si="240"/>
        <v>100</v>
      </c>
      <c r="R1900" s="374">
        <f>F1900</f>
        <v>0</v>
      </c>
      <c r="S1900" s="374">
        <f>G1900</f>
        <v>7245</v>
      </c>
      <c r="T1900" s="374">
        <f>H1900</f>
        <v>7245</v>
      </c>
    </row>
    <row r="1901" spans="1:20" s="375" customFormat="1" ht="13.5" thickTop="1" x14ac:dyDescent="0.2">
      <c r="A1901" s="373"/>
      <c r="B1901" s="594"/>
      <c r="C1901" s="373"/>
      <c r="D1901" s="660"/>
      <c r="E1901" s="373"/>
      <c r="F1901" s="374"/>
      <c r="G1901" s="374"/>
      <c r="H1901" s="374"/>
      <c r="I1901" s="1041"/>
    </row>
    <row r="1902" spans="1:20" ht="13.5" thickBot="1" x14ac:dyDescent="0.25">
      <c r="A1902" s="421" t="s">
        <v>683</v>
      </c>
      <c r="I1902" s="1041" t="s">
        <v>122</v>
      </c>
    </row>
    <row r="1903" spans="1:20" ht="14.25" thickTop="1" thickBot="1" x14ac:dyDescent="0.25">
      <c r="A1903" s="582" t="s">
        <v>412</v>
      </c>
      <c r="B1903" s="650" t="s">
        <v>123</v>
      </c>
      <c r="C1903" s="583" t="s">
        <v>124</v>
      </c>
      <c r="D1903" s="585" t="s">
        <v>474</v>
      </c>
      <c r="E1903" s="585" t="s">
        <v>125</v>
      </c>
      <c r="F1903" s="585" t="s">
        <v>416</v>
      </c>
      <c r="G1903" s="585" t="s">
        <v>417</v>
      </c>
      <c r="H1903" s="585" t="s">
        <v>589</v>
      </c>
      <c r="I1903" s="663" t="s">
        <v>590</v>
      </c>
    </row>
    <row r="1904" spans="1:20" ht="14.25" thickTop="1" thickBot="1" x14ac:dyDescent="0.25">
      <c r="A1904" s="521">
        <v>1</v>
      </c>
      <c r="B1904" s="522">
        <v>2</v>
      </c>
      <c r="C1904" s="522">
        <v>3</v>
      </c>
      <c r="D1904" s="522">
        <v>4</v>
      </c>
      <c r="E1904" s="522">
        <v>5</v>
      </c>
      <c r="F1904" s="508">
        <v>6</v>
      </c>
      <c r="G1904" s="508">
        <v>7</v>
      </c>
      <c r="H1904" s="509">
        <v>8</v>
      </c>
      <c r="I1904" s="587" t="s">
        <v>510</v>
      </c>
    </row>
    <row r="1905" spans="1:20" ht="15.75" hidden="1" thickTop="1" x14ac:dyDescent="0.25">
      <c r="A1905" s="1051">
        <v>1306</v>
      </c>
      <c r="B1905" s="688">
        <v>3231</v>
      </c>
      <c r="C1905" s="688">
        <v>5331</v>
      </c>
      <c r="D1905" s="691"/>
      <c r="E1905" s="718" t="s">
        <v>624</v>
      </c>
      <c r="F1905" s="686">
        <f>F1906</f>
        <v>0</v>
      </c>
      <c r="G1905" s="686">
        <f t="shared" ref="G1905:H1905" si="242">G1906</f>
        <v>0</v>
      </c>
      <c r="H1905" s="686">
        <f t="shared" si="242"/>
        <v>0</v>
      </c>
      <c r="I1905" s="689" t="e">
        <f t="shared" ref="I1905:I1913" si="243">(H1905/G1905)*100</f>
        <v>#DIV/0!</v>
      </c>
    </row>
    <row r="1906" spans="1:20" ht="14.25" hidden="1" x14ac:dyDescent="0.2">
      <c r="A1906" s="420"/>
      <c r="B1906" s="613"/>
      <c r="C1906" s="613"/>
      <c r="D1906" s="514" t="s">
        <v>1136</v>
      </c>
      <c r="E1906" s="439" t="s">
        <v>51</v>
      </c>
      <c r="F1906" s="672"/>
      <c r="G1906" s="672"/>
      <c r="H1906" s="672"/>
      <c r="I1906" s="668" t="e">
        <f t="shared" si="243"/>
        <v>#DIV/0!</v>
      </c>
    </row>
    <row r="1907" spans="1:20" ht="15.75" thickTop="1" x14ac:dyDescent="0.25">
      <c r="A1907" s="1048">
        <v>1306</v>
      </c>
      <c r="B1907" s="2901">
        <v>3231</v>
      </c>
      <c r="C1907" s="2901">
        <v>5336</v>
      </c>
      <c r="D1907" s="2904"/>
      <c r="E1907" s="612" t="s">
        <v>1085</v>
      </c>
      <c r="F1907" s="677"/>
      <c r="G1907" s="687">
        <f>G1908+G1909+G1910</f>
        <v>3524</v>
      </c>
      <c r="H1907" s="687">
        <f>H1908+H1909+H1910</f>
        <v>3524</v>
      </c>
      <c r="I1907" s="692">
        <f t="shared" si="243"/>
        <v>100</v>
      </c>
    </row>
    <row r="1908" spans="1:20" ht="15" x14ac:dyDescent="0.2">
      <c r="A1908" s="1048"/>
      <c r="B1908" s="2901"/>
      <c r="C1908" s="2901"/>
      <c r="D1908" s="2904" t="s">
        <v>1132</v>
      </c>
      <c r="E1908" s="1484" t="s">
        <v>1084</v>
      </c>
      <c r="F1908" s="1733"/>
      <c r="G1908" s="1734">
        <v>96</v>
      </c>
      <c r="H1908" s="1734">
        <v>96</v>
      </c>
      <c r="I1908" s="368">
        <f t="shared" ref="I1908:I1909" si="244">(H1908/G1908)*100</f>
        <v>100</v>
      </c>
    </row>
    <row r="1909" spans="1:20" ht="28.5" hidden="1" x14ac:dyDescent="0.2">
      <c r="A1909" s="1048"/>
      <c r="B1909" s="2901"/>
      <c r="C1909" s="2901"/>
      <c r="D1909" s="2904" t="s">
        <v>1133</v>
      </c>
      <c r="E1909" s="2363" t="s">
        <v>1134</v>
      </c>
      <c r="F1909" s="1733"/>
      <c r="G1909" s="1778"/>
      <c r="H1909" s="1778"/>
      <c r="I1909" s="1111" t="e">
        <f t="shared" si="244"/>
        <v>#DIV/0!</v>
      </c>
    </row>
    <row r="1910" spans="1:20" ht="14.25" x14ac:dyDescent="0.2">
      <c r="A1910" s="1048"/>
      <c r="B1910" s="2901"/>
      <c r="C1910" s="1481"/>
      <c r="D1910" s="2905" t="s">
        <v>1131</v>
      </c>
      <c r="E1910" s="439" t="s">
        <v>1995</v>
      </c>
      <c r="F1910" s="677"/>
      <c r="G1910" s="677">
        <v>3428</v>
      </c>
      <c r="H1910" s="677">
        <v>3428</v>
      </c>
      <c r="I1910" s="673">
        <f t="shared" si="243"/>
        <v>100</v>
      </c>
    </row>
    <row r="1911" spans="1:20" ht="15" x14ac:dyDescent="0.25">
      <c r="A1911" s="1048">
        <v>1306</v>
      </c>
      <c r="B1911" s="2934">
        <v>3231</v>
      </c>
      <c r="C1911" s="2934">
        <v>5331</v>
      </c>
      <c r="D1911" s="2935"/>
      <c r="E1911" s="896" t="s">
        <v>624</v>
      </c>
      <c r="F1911" s="677"/>
      <c r="G1911" s="687">
        <f>G1912</f>
        <v>15</v>
      </c>
      <c r="H1911" s="687">
        <f>H1912</f>
        <v>15</v>
      </c>
      <c r="I1911" s="692">
        <f t="shared" si="243"/>
        <v>100</v>
      </c>
    </row>
    <row r="1912" spans="1:20" ht="15" thickBot="1" x14ac:dyDescent="0.25">
      <c r="A1912" s="1048"/>
      <c r="B1912" s="2934"/>
      <c r="C1912" s="2934"/>
      <c r="D1912" s="2935" t="s">
        <v>1432</v>
      </c>
      <c r="E1912" s="2796" t="s">
        <v>1883</v>
      </c>
      <c r="F1912" s="677"/>
      <c r="G1912" s="995">
        <v>15</v>
      </c>
      <c r="H1912" s="995">
        <v>15</v>
      </c>
      <c r="I1912" s="999">
        <f t="shared" si="243"/>
        <v>100</v>
      </c>
    </row>
    <row r="1913" spans="1:20" ht="16.5" thickTop="1" thickBot="1" x14ac:dyDescent="0.3">
      <c r="A1913" s="3180" t="s">
        <v>704</v>
      </c>
      <c r="B1913" s="3181"/>
      <c r="C1913" s="3181"/>
      <c r="D1913" s="3181"/>
      <c r="E1913" s="3181"/>
      <c r="F1913" s="669">
        <f>F1905+F1907</f>
        <v>0</v>
      </c>
      <c r="G1913" s="669">
        <f>G1905+G1907+G1911</f>
        <v>3539</v>
      </c>
      <c r="H1913" s="669">
        <f>H1905+H1907+H1911</f>
        <v>3539</v>
      </c>
      <c r="I1913" s="670">
        <f t="shared" si="243"/>
        <v>100</v>
      </c>
      <c r="R1913" s="374">
        <f>F1913</f>
        <v>0</v>
      </c>
      <c r="S1913" s="374">
        <f>G1913</f>
        <v>3539</v>
      </c>
      <c r="T1913" s="374">
        <f>H1913</f>
        <v>3539</v>
      </c>
    </row>
    <row r="1914" spans="1:20" s="375" customFormat="1" ht="13.5" thickTop="1" x14ac:dyDescent="0.2">
      <c r="A1914" s="373"/>
      <c r="B1914" s="594"/>
      <c r="C1914" s="373"/>
      <c r="D1914" s="660"/>
      <c r="E1914" s="373"/>
      <c r="F1914" s="374"/>
      <c r="G1914" s="374"/>
      <c r="H1914" s="374"/>
      <c r="I1914" s="1041"/>
    </row>
    <row r="1915" spans="1:20" s="375" customFormat="1" x14ac:dyDescent="0.2">
      <c r="A1915" s="373"/>
      <c r="B1915" s="594"/>
      <c r="C1915" s="373"/>
      <c r="D1915" s="660"/>
      <c r="E1915" s="373"/>
      <c r="F1915" s="374"/>
      <c r="G1915" s="374"/>
      <c r="H1915" s="374"/>
      <c r="I1915" s="1041"/>
    </row>
    <row r="1916" spans="1:20" ht="13.5" thickBot="1" x14ac:dyDescent="0.25">
      <c r="A1916" s="421" t="s">
        <v>684</v>
      </c>
      <c r="I1916" s="1041" t="s">
        <v>122</v>
      </c>
    </row>
    <row r="1917" spans="1:20" ht="14.25" thickTop="1" thickBot="1" x14ac:dyDescent="0.25">
      <c r="A1917" s="582" t="s">
        <v>412</v>
      </c>
      <c r="B1917" s="650" t="s">
        <v>123</v>
      </c>
      <c r="C1917" s="583" t="s">
        <v>124</v>
      </c>
      <c r="D1917" s="585" t="s">
        <v>474</v>
      </c>
      <c r="E1917" s="585" t="s">
        <v>125</v>
      </c>
      <c r="F1917" s="585" t="s">
        <v>416</v>
      </c>
      <c r="G1917" s="585" t="s">
        <v>417</v>
      </c>
      <c r="H1917" s="585" t="s">
        <v>589</v>
      </c>
      <c r="I1917" s="663" t="s">
        <v>590</v>
      </c>
    </row>
    <row r="1918" spans="1:20" ht="14.25" thickTop="1" thickBot="1" x14ac:dyDescent="0.25">
      <c r="A1918" s="521">
        <v>1</v>
      </c>
      <c r="B1918" s="522">
        <v>2</v>
      </c>
      <c r="C1918" s="522">
        <v>3</v>
      </c>
      <c r="D1918" s="522">
        <v>4</v>
      </c>
      <c r="E1918" s="522">
        <v>5</v>
      </c>
      <c r="F1918" s="508">
        <v>6</v>
      </c>
      <c r="G1918" s="508">
        <v>7</v>
      </c>
      <c r="H1918" s="509">
        <v>8</v>
      </c>
      <c r="I1918" s="587" t="s">
        <v>510</v>
      </c>
    </row>
    <row r="1919" spans="1:20" ht="15.75" hidden="1" thickTop="1" x14ac:dyDescent="0.25">
      <c r="A1919" s="1051">
        <v>1307</v>
      </c>
      <c r="B1919" s="688">
        <v>3231</v>
      </c>
      <c r="C1919" s="688">
        <v>5331</v>
      </c>
      <c r="D1919" s="691"/>
      <c r="E1919" s="718" t="s">
        <v>624</v>
      </c>
      <c r="F1919" s="686">
        <f>F1920+F1921</f>
        <v>0</v>
      </c>
      <c r="G1919" s="686">
        <f>G1920+G1921</f>
        <v>0</v>
      </c>
      <c r="H1919" s="686">
        <f>H1920+H1921</f>
        <v>0</v>
      </c>
      <c r="I1919" s="689" t="e">
        <f t="shared" ref="I1919:I1927" si="245">(H1919/G1919)*100</f>
        <v>#DIV/0!</v>
      </c>
    </row>
    <row r="1920" spans="1:20" ht="14.25" hidden="1" x14ac:dyDescent="0.2">
      <c r="A1920" s="420"/>
      <c r="B1920" s="613"/>
      <c r="C1920" s="613"/>
      <c r="D1920" s="630" t="s">
        <v>1135</v>
      </c>
      <c r="E1920" s="1065" t="s">
        <v>534</v>
      </c>
      <c r="F1920" s="672"/>
      <c r="G1920" s="672"/>
      <c r="H1920" s="672"/>
      <c r="I1920" s="668" t="e">
        <f t="shared" si="245"/>
        <v>#DIV/0!</v>
      </c>
    </row>
    <row r="1921" spans="1:20" ht="14.25" hidden="1" x14ac:dyDescent="0.2">
      <c r="A1921" s="420"/>
      <c r="B1921" s="613"/>
      <c r="C1921" s="613"/>
      <c r="D1921" s="514" t="s">
        <v>1136</v>
      </c>
      <c r="E1921" s="439" t="s">
        <v>51</v>
      </c>
      <c r="F1921" s="672"/>
      <c r="G1921" s="672"/>
      <c r="H1921" s="672"/>
      <c r="I1921" s="668" t="e">
        <f t="shared" si="245"/>
        <v>#DIV/0!</v>
      </c>
    </row>
    <row r="1922" spans="1:20" ht="15.75" thickTop="1" x14ac:dyDescent="0.25">
      <c r="A1922" s="1048">
        <v>1307</v>
      </c>
      <c r="B1922" s="2581">
        <v>3231</v>
      </c>
      <c r="C1922" s="2581">
        <v>5336</v>
      </c>
      <c r="D1922" s="2905"/>
      <c r="E1922" s="612" t="s">
        <v>1085</v>
      </c>
      <c r="F1922" s="672"/>
      <c r="G1922" s="690">
        <f>G1923+G1924+G1925+G1926</f>
        <v>15104</v>
      </c>
      <c r="H1922" s="690">
        <f>H1923+H1924+H1925+H1926</f>
        <v>15104</v>
      </c>
      <c r="I1922" s="692">
        <f t="shared" si="245"/>
        <v>100</v>
      </c>
    </row>
    <row r="1923" spans="1:20" ht="15" x14ac:dyDescent="0.2">
      <c r="A1923" s="1048"/>
      <c r="B1923" s="2581"/>
      <c r="C1923" s="2581"/>
      <c r="D1923" s="2904" t="s">
        <v>1132</v>
      </c>
      <c r="E1923" s="1484" t="s">
        <v>1084</v>
      </c>
      <c r="F1923" s="1733"/>
      <c r="G1923" s="1734">
        <v>387</v>
      </c>
      <c r="H1923" s="1734">
        <v>387</v>
      </c>
      <c r="I1923" s="368">
        <f t="shared" ref="I1923:I1924" si="246">(H1923/G1923)*100</f>
        <v>100</v>
      </c>
    </row>
    <row r="1924" spans="1:20" ht="28.5" hidden="1" x14ac:dyDescent="0.2">
      <c r="A1924" s="1048"/>
      <c r="B1924" s="2581"/>
      <c r="C1924" s="2581"/>
      <c r="D1924" s="2904" t="s">
        <v>1133</v>
      </c>
      <c r="E1924" s="2363" t="s">
        <v>1134</v>
      </c>
      <c r="F1924" s="1733"/>
      <c r="G1924" s="1778"/>
      <c r="H1924" s="1778"/>
      <c r="I1924" s="1111" t="e">
        <f t="shared" si="246"/>
        <v>#DIV/0!</v>
      </c>
    </row>
    <row r="1925" spans="1:20" ht="14.25" x14ac:dyDescent="0.2">
      <c r="A1925" s="1048"/>
      <c r="B1925" s="2581"/>
      <c r="C1925" s="2581"/>
      <c r="D1925" s="2905" t="s">
        <v>1170</v>
      </c>
      <c r="E1925" s="1100" t="s">
        <v>1097</v>
      </c>
      <c r="F1925" s="672"/>
      <c r="G1925" s="672">
        <v>202</v>
      </c>
      <c r="H1925" s="672">
        <v>202</v>
      </c>
      <c r="I1925" s="668">
        <f t="shared" ref="I1925" si="247">(H1925/G1925)*100</f>
        <v>100</v>
      </c>
    </row>
    <row r="1926" spans="1:20" ht="18" customHeight="1" thickBot="1" x14ac:dyDescent="0.25">
      <c r="A1926" s="1048"/>
      <c r="B1926" s="2581"/>
      <c r="C1926" s="2898"/>
      <c r="D1926" s="2905" t="s">
        <v>1131</v>
      </c>
      <c r="E1926" s="439" t="s">
        <v>1995</v>
      </c>
      <c r="F1926" s="672"/>
      <c r="G1926" s="672">
        <v>14515</v>
      </c>
      <c r="H1926" s="672">
        <v>14515</v>
      </c>
      <c r="I1926" s="668">
        <f t="shared" si="245"/>
        <v>100</v>
      </c>
    </row>
    <row r="1927" spans="1:20" ht="16.5" thickTop="1" thickBot="1" x14ac:dyDescent="0.3">
      <c r="A1927" s="3180" t="s">
        <v>704</v>
      </c>
      <c r="B1927" s="3181"/>
      <c r="C1927" s="3181"/>
      <c r="D1927" s="3181"/>
      <c r="E1927" s="3181"/>
      <c r="F1927" s="669">
        <f>F1919</f>
        <v>0</v>
      </c>
      <c r="G1927" s="669">
        <f>G1919+G1922</f>
        <v>15104</v>
      </c>
      <c r="H1927" s="669">
        <f>H1919+H1922</f>
        <v>15104</v>
      </c>
      <c r="I1927" s="670">
        <f t="shared" si="245"/>
        <v>100</v>
      </c>
      <c r="R1927" s="374">
        <f>F1927</f>
        <v>0</v>
      </c>
      <c r="S1927" s="374">
        <f>G1927</f>
        <v>15104</v>
      </c>
      <c r="T1927" s="374">
        <f>H1927</f>
        <v>15104</v>
      </c>
    </row>
    <row r="1928" spans="1:20" s="375" customFormat="1" ht="13.5" thickTop="1" x14ac:dyDescent="0.2">
      <c r="A1928" s="373"/>
      <c r="B1928" s="594"/>
      <c r="C1928" s="373"/>
      <c r="D1928" s="660"/>
      <c r="E1928" s="373"/>
      <c r="F1928" s="374"/>
      <c r="G1928" s="374"/>
      <c r="H1928" s="374"/>
      <c r="I1928" s="1041"/>
    </row>
    <row r="1929" spans="1:20" s="375" customFormat="1" x14ac:dyDescent="0.2">
      <c r="A1929" s="373"/>
      <c r="B1929" s="594"/>
      <c r="C1929" s="373"/>
      <c r="D1929" s="660"/>
      <c r="E1929" s="373"/>
      <c r="F1929" s="374"/>
      <c r="G1929" s="374"/>
      <c r="H1929" s="374"/>
      <c r="I1929" s="1041"/>
    </row>
    <row r="1930" spans="1:20" ht="13.5" thickBot="1" x14ac:dyDescent="0.25">
      <c r="A1930" s="421" t="s">
        <v>685</v>
      </c>
      <c r="I1930" s="1041" t="s">
        <v>122</v>
      </c>
    </row>
    <row r="1931" spans="1:20" ht="14.25" thickTop="1" thickBot="1" x14ac:dyDescent="0.25">
      <c r="A1931" s="582" t="s">
        <v>412</v>
      </c>
      <c r="B1931" s="650" t="s">
        <v>123</v>
      </c>
      <c r="C1931" s="583" t="s">
        <v>124</v>
      </c>
      <c r="D1931" s="585" t="s">
        <v>474</v>
      </c>
      <c r="E1931" s="585" t="s">
        <v>125</v>
      </c>
      <c r="F1931" s="585" t="s">
        <v>416</v>
      </c>
      <c r="G1931" s="585" t="s">
        <v>417</v>
      </c>
      <c r="H1931" s="585" t="s">
        <v>589</v>
      </c>
      <c r="I1931" s="663" t="s">
        <v>590</v>
      </c>
    </row>
    <row r="1932" spans="1:20" ht="14.25" thickTop="1" thickBot="1" x14ac:dyDescent="0.25">
      <c r="A1932" s="521">
        <v>1</v>
      </c>
      <c r="B1932" s="522">
        <v>2</v>
      </c>
      <c r="C1932" s="522">
        <v>3</v>
      </c>
      <c r="D1932" s="522">
        <v>4</v>
      </c>
      <c r="E1932" s="522">
        <v>5</v>
      </c>
      <c r="F1932" s="508">
        <v>6</v>
      </c>
      <c r="G1932" s="508">
        <v>7</v>
      </c>
      <c r="H1932" s="509">
        <v>8</v>
      </c>
      <c r="I1932" s="587" t="s">
        <v>510</v>
      </c>
    </row>
    <row r="1933" spans="1:20" ht="15.75" hidden="1" thickTop="1" x14ac:dyDescent="0.25">
      <c r="A1933" s="1051">
        <v>1308</v>
      </c>
      <c r="B1933" s="688">
        <v>3231</v>
      </c>
      <c r="C1933" s="688">
        <v>5331</v>
      </c>
      <c r="D1933" s="691"/>
      <c r="E1933" s="718" t="s">
        <v>624</v>
      </c>
      <c r="F1933" s="686">
        <f>F1934</f>
        <v>0</v>
      </c>
      <c r="G1933" s="686">
        <f t="shared" ref="G1933:H1933" si="248">G1934</f>
        <v>0</v>
      </c>
      <c r="H1933" s="686">
        <f t="shared" si="248"/>
        <v>0</v>
      </c>
      <c r="I1933" s="689" t="e">
        <f>(H1933/G1933)*100</f>
        <v>#DIV/0!</v>
      </c>
    </row>
    <row r="1934" spans="1:20" ht="14.25" hidden="1" x14ac:dyDescent="0.2">
      <c r="A1934" s="420"/>
      <c r="B1934" s="613"/>
      <c r="C1934" s="613"/>
      <c r="D1934" s="514" t="s">
        <v>1136</v>
      </c>
      <c r="E1934" s="439" t="s">
        <v>51</v>
      </c>
      <c r="F1934" s="672"/>
      <c r="G1934" s="672"/>
      <c r="H1934" s="672"/>
      <c r="I1934" s="668">
        <v>100</v>
      </c>
    </row>
    <row r="1935" spans="1:20" ht="15.75" thickTop="1" x14ac:dyDescent="0.25">
      <c r="A1935" s="1048">
        <v>1308</v>
      </c>
      <c r="B1935" s="2581">
        <v>3231</v>
      </c>
      <c r="C1935" s="2581">
        <v>5336</v>
      </c>
      <c r="D1935" s="2905"/>
      <c r="E1935" s="612" t="s">
        <v>1085</v>
      </c>
      <c r="F1935" s="672"/>
      <c r="G1935" s="690">
        <f>G1936+G1937+G1938</f>
        <v>6057</v>
      </c>
      <c r="H1935" s="690">
        <f>H1936+H1937+H1938</f>
        <v>6057</v>
      </c>
      <c r="I1935" s="692">
        <v>100</v>
      </c>
    </row>
    <row r="1936" spans="1:20" ht="15" x14ac:dyDescent="0.2">
      <c r="A1936" s="1048"/>
      <c r="B1936" s="2581"/>
      <c r="C1936" s="2581"/>
      <c r="D1936" s="2904" t="s">
        <v>1132</v>
      </c>
      <c r="E1936" s="1484" t="s">
        <v>1084</v>
      </c>
      <c r="F1936" s="1733"/>
      <c r="G1936" s="1734">
        <v>132</v>
      </c>
      <c r="H1936" s="1734">
        <v>132</v>
      </c>
      <c r="I1936" s="368">
        <f t="shared" ref="I1936:I1937" si="249">(H1936/G1936)*100</f>
        <v>100</v>
      </c>
    </row>
    <row r="1937" spans="1:20" ht="28.5" hidden="1" x14ac:dyDescent="0.2">
      <c r="A1937" s="1048"/>
      <c r="B1937" s="2581"/>
      <c r="C1937" s="2581"/>
      <c r="D1937" s="2904" t="s">
        <v>1133</v>
      </c>
      <c r="E1937" s="2363" t="s">
        <v>1134</v>
      </c>
      <c r="F1937" s="1733"/>
      <c r="G1937" s="1778"/>
      <c r="H1937" s="1778"/>
      <c r="I1937" s="1111" t="e">
        <f t="shared" si="249"/>
        <v>#DIV/0!</v>
      </c>
    </row>
    <row r="1938" spans="1:20" ht="15" thickBot="1" x14ac:dyDescent="0.25">
      <c r="A1938" s="1048"/>
      <c r="B1938" s="2581"/>
      <c r="C1938" s="2581"/>
      <c r="D1938" s="2905" t="s">
        <v>1131</v>
      </c>
      <c r="E1938" s="439" t="s">
        <v>1995</v>
      </c>
      <c r="F1938" s="672"/>
      <c r="G1938" s="672">
        <v>5925</v>
      </c>
      <c r="H1938" s="672">
        <v>5925</v>
      </c>
      <c r="I1938" s="668">
        <f>(H1938/G1938)*100</f>
        <v>100</v>
      </c>
    </row>
    <row r="1939" spans="1:20" ht="16.5" thickTop="1" thickBot="1" x14ac:dyDescent="0.3">
      <c r="A1939" s="3180" t="s">
        <v>704</v>
      </c>
      <c r="B1939" s="3181"/>
      <c r="C1939" s="3181"/>
      <c r="D1939" s="3181"/>
      <c r="E1939" s="3181"/>
      <c r="F1939" s="669">
        <f>SUM(F1933)</f>
        <v>0</v>
      </c>
      <c r="G1939" s="669">
        <f>G1933+G1935</f>
        <v>6057</v>
      </c>
      <c r="H1939" s="669">
        <f>H1933+H1935</f>
        <v>6057</v>
      </c>
      <c r="I1939" s="670">
        <f>(H1939/G1939)*100</f>
        <v>100</v>
      </c>
      <c r="R1939" s="374">
        <f>F1939</f>
        <v>0</v>
      </c>
      <c r="S1939" s="374">
        <f>G1939</f>
        <v>6057</v>
      </c>
      <c r="T1939" s="374">
        <f>H1939</f>
        <v>6057</v>
      </c>
    </row>
    <row r="1940" spans="1:20" ht="16.5" customHeight="1" thickTop="1" x14ac:dyDescent="0.25">
      <c r="A1940" s="361"/>
      <c r="B1940" s="361"/>
      <c r="C1940" s="361"/>
      <c r="D1940" s="361"/>
      <c r="E1940" s="361"/>
      <c r="F1940" s="178"/>
      <c r="G1940" s="178"/>
      <c r="H1940" s="178"/>
      <c r="I1940" s="207"/>
      <c r="R1940" s="374"/>
      <c r="S1940" s="374"/>
      <c r="T1940" s="374"/>
    </row>
    <row r="1941" spans="1:20" ht="15" customHeight="1" x14ac:dyDescent="0.25">
      <c r="A1941" s="361"/>
      <c r="B1941" s="361"/>
      <c r="C1941" s="361"/>
      <c r="D1941" s="361"/>
      <c r="E1941" s="361"/>
      <c r="F1941" s="178"/>
      <c r="G1941" s="178"/>
      <c r="H1941" s="178"/>
      <c r="I1941" s="207"/>
      <c r="R1941" s="374"/>
      <c r="S1941" s="374"/>
      <c r="T1941" s="374"/>
    </row>
    <row r="1942" spans="1:20" ht="13.5" thickBot="1" x14ac:dyDescent="0.25">
      <c r="A1942" s="421" t="s">
        <v>116</v>
      </c>
      <c r="I1942" s="1041" t="s">
        <v>122</v>
      </c>
    </row>
    <row r="1943" spans="1:20" ht="14.25" thickTop="1" thickBot="1" x14ac:dyDescent="0.25">
      <c r="A1943" s="582" t="s">
        <v>412</v>
      </c>
      <c r="B1943" s="650" t="s">
        <v>123</v>
      </c>
      <c r="C1943" s="583" t="s">
        <v>124</v>
      </c>
      <c r="D1943" s="585" t="s">
        <v>474</v>
      </c>
      <c r="E1943" s="585" t="s">
        <v>125</v>
      </c>
      <c r="F1943" s="585" t="s">
        <v>416</v>
      </c>
      <c r="G1943" s="585" t="s">
        <v>417</v>
      </c>
      <c r="H1943" s="585" t="s">
        <v>589</v>
      </c>
      <c r="I1943" s="663" t="s">
        <v>590</v>
      </c>
    </row>
    <row r="1944" spans="1:20" ht="14.25" thickTop="1" thickBot="1" x14ac:dyDescent="0.25">
      <c r="A1944" s="521">
        <v>1</v>
      </c>
      <c r="B1944" s="522">
        <v>2</v>
      </c>
      <c r="C1944" s="522">
        <v>3</v>
      </c>
      <c r="D1944" s="522">
        <v>4</v>
      </c>
      <c r="E1944" s="522">
        <v>5</v>
      </c>
      <c r="F1944" s="508">
        <v>6</v>
      </c>
      <c r="G1944" s="508">
        <v>7</v>
      </c>
      <c r="H1944" s="509">
        <v>8</v>
      </c>
      <c r="I1944" s="587" t="s">
        <v>510</v>
      </c>
    </row>
    <row r="1945" spans="1:20" ht="15.75" hidden="1" thickTop="1" x14ac:dyDescent="0.25">
      <c r="A1945" s="1051">
        <v>1309</v>
      </c>
      <c r="B1945" s="688">
        <v>3231</v>
      </c>
      <c r="C1945" s="688">
        <v>5331</v>
      </c>
      <c r="D1945" s="691"/>
      <c r="E1945" s="718" t="s">
        <v>624</v>
      </c>
      <c r="F1945" s="686">
        <f>SUM(F1946:F1951)</f>
        <v>0</v>
      </c>
      <c r="G1945" s="686">
        <f>G1946+G1947</f>
        <v>0</v>
      </c>
      <c r="H1945" s="686">
        <f>H1946+H1947</f>
        <v>0</v>
      </c>
      <c r="I1945" s="689" t="e">
        <f t="shared" ref="I1945:I1954" si="250">(H1945/G1945)*100</f>
        <v>#DIV/0!</v>
      </c>
    </row>
    <row r="1946" spans="1:20" ht="14.25" hidden="1" x14ac:dyDescent="0.2">
      <c r="A1946" s="420"/>
      <c r="B1946" s="613"/>
      <c r="C1946" s="613"/>
      <c r="D1946" s="630" t="s">
        <v>1135</v>
      </c>
      <c r="E1946" s="1065" t="s">
        <v>534</v>
      </c>
      <c r="F1946" s="672"/>
      <c r="G1946" s="672"/>
      <c r="H1946" s="672"/>
      <c r="I1946" s="668" t="e">
        <f t="shared" si="250"/>
        <v>#DIV/0!</v>
      </c>
      <c r="Q1946" s="374"/>
    </row>
    <row r="1947" spans="1:20" ht="14.25" hidden="1" x14ac:dyDescent="0.2">
      <c r="A1947" s="420"/>
      <c r="B1947" s="613"/>
      <c r="C1947" s="613"/>
      <c r="D1947" s="514" t="s">
        <v>1136</v>
      </c>
      <c r="E1947" s="439" t="s">
        <v>51</v>
      </c>
      <c r="F1947" s="672"/>
      <c r="G1947" s="672"/>
      <c r="H1947" s="672"/>
      <c r="I1947" s="668" t="e">
        <f t="shared" si="250"/>
        <v>#DIV/0!</v>
      </c>
    </row>
    <row r="1948" spans="1:20" ht="15.75" thickTop="1" x14ac:dyDescent="0.25">
      <c r="A1948" s="1048">
        <v>1309</v>
      </c>
      <c r="B1948" s="2581">
        <v>3231</v>
      </c>
      <c r="C1948" s="2581">
        <v>5336</v>
      </c>
      <c r="D1948" s="2904"/>
      <c r="E1948" s="612" t="s">
        <v>1085</v>
      </c>
      <c r="F1948" s="672"/>
      <c r="G1948" s="690">
        <f>G1949+G1950+G1951</f>
        <v>20131</v>
      </c>
      <c r="H1948" s="690">
        <f>H1949+H1950+H1951</f>
        <v>20131</v>
      </c>
      <c r="I1948" s="692">
        <f t="shared" si="250"/>
        <v>100</v>
      </c>
    </row>
    <row r="1949" spans="1:20" ht="15" x14ac:dyDescent="0.2">
      <c r="A1949" s="1048"/>
      <c r="B1949" s="2581"/>
      <c r="C1949" s="2581"/>
      <c r="D1949" s="2904" t="s">
        <v>1132</v>
      </c>
      <c r="E1949" s="1484" t="s">
        <v>1084</v>
      </c>
      <c r="F1949" s="1733"/>
      <c r="G1949" s="1734">
        <v>528</v>
      </c>
      <c r="H1949" s="1734">
        <v>528</v>
      </c>
      <c r="I1949" s="368">
        <f t="shared" ref="I1949:I1950" si="251">(H1949/G1949)*100</f>
        <v>100</v>
      </c>
    </row>
    <row r="1950" spans="1:20" ht="28.5" hidden="1" x14ac:dyDescent="0.2">
      <c r="A1950" s="1048"/>
      <c r="B1950" s="2581"/>
      <c r="C1950" s="2581"/>
      <c r="D1950" s="2904" t="s">
        <v>1133</v>
      </c>
      <c r="E1950" s="2363" t="s">
        <v>1134</v>
      </c>
      <c r="F1950" s="1733"/>
      <c r="G1950" s="1778"/>
      <c r="H1950" s="1778"/>
      <c r="I1950" s="1111" t="e">
        <f t="shared" si="251"/>
        <v>#DIV/0!</v>
      </c>
    </row>
    <row r="1951" spans="1:20" ht="15" thickBot="1" x14ac:dyDescent="0.25">
      <c r="A1951" s="1048"/>
      <c r="B1951" s="2581"/>
      <c r="C1951" s="2898"/>
      <c r="D1951" s="2905" t="s">
        <v>1131</v>
      </c>
      <c r="E1951" s="439" t="s">
        <v>1995</v>
      </c>
      <c r="F1951" s="672"/>
      <c r="G1951" s="672">
        <v>19603</v>
      </c>
      <c r="H1951" s="672">
        <v>19603</v>
      </c>
      <c r="I1951" s="668">
        <f t="shared" si="250"/>
        <v>100</v>
      </c>
    </row>
    <row r="1952" spans="1:20" ht="15" hidden="1" x14ac:dyDescent="0.25">
      <c r="A1952" s="420">
        <v>1309</v>
      </c>
      <c r="B1952" s="613">
        <v>3299</v>
      </c>
      <c r="C1952" s="613">
        <v>5331</v>
      </c>
      <c r="D1952" s="664"/>
      <c r="E1952" s="656" t="s">
        <v>624</v>
      </c>
      <c r="F1952" s="672"/>
      <c r="G1952" s="690">
        <f>G1953</f>
        <v>0</v>
      </c>
      <c r="H1952" s="690">
        <f>H1953</f>
        <v>0</v>
      </c>
      <c r="I1952" s="692" t="e">
        <f t="shared" si="250"/>
        <v>#DIV/0!</v>
      </c>
    </row>
    <row r="1953" spans="1:20" ht="15" hidden="1" thickBot="1" x14ac:dyDescent="0.25">
      <c r="A1953" s="420"/>
      <c r="B1953" s="613"/>
      <c r="C1953" s="1043"/>
      <c r="D1953" s="1001" t="s">
        <v>1153</v>
      </c>
      <c r="E1953" s="442" t="s">
        <v>714</v>
      </c>
      <c r="F1953" s="672"/>
      <c r="G1953" s="672"/>
      <c r="H1953" s="672"/>
      <c r="I1953" s="668"/>
    </row>
    <row r="1954" spans="1:20" s="106" customFormat="1" ht="16.5" thickTop="1" thickBot="1" x14ac:dyDescent="0.3">
      <c r="A1954" s="3180" t="s">
        <v>704</v>
      </c>
      <c r="B1954" s="3181"/>
      <c r="C1954" s="3181"/>
      <c r="D1954" s="3181"/>
      <c r="E1954" s="3181"/>
      <c r="F1954" s="669">
        <f>F1945+F1948</f>
        <v>0</v>
      </c>
      <c r="G1954" s="669">
        <f>G1945+G1948+G1952</f>
        <v>20131</v>
      </c>
      <c r="H1954" s="669">
        <f>H1945+H1948+H1952</f>
        <v>20131</v>
      </c>
      <c r="I1954" s="670">
        <f t="shared" si="250"/>
        <v>100</v>
      </c>
      <c r="R1954" s="374">
        <f>F1954</f>
        <v>0</v>
      </c>
      <c r="S1954" s="374">
        <f>G1954</f>
        <v>20131</v>
      </c>
      <c r="T1954" s="374">
        <f>H1954</f>
        <v>20131</v>
      </c>
    </row>
    <row r="1955" spans="1:20" s="106" customFormat="1" ht="15.75" thickTop="1" x14ac:dyDescent="0.25">
      <c r="A1955" s="361"/>
      <c r="B1955" s="361"/>
      <c r="C1955" s="361"/>
      <c r="D1955" s="361"/>
      <c r="E1955" s="361"/>
      <c r="F1955" s="178"/>
      <c r="G1955" s="178"/>
      <c r="H1955" s="178"/>
      <c r="I1955" s="207"/>
      <c r="R1955" s="374"/>
      <c r="S1955" s="374"/>
      <c r="T1955" s="374"/>
    </row>
    <row r="1956" spans="1:20" s="106" customFormat="1" ht="15" x14ac:dyDescent="0.25">
      <c r="A1956" s="361"/>
      <c r="B1956" s="361"/>
      <c r="C1956" s="361"/>
      <c r="D1956" s="361"/>
      <c r="E1956" s="361"/>
      <c r="F1956" s="178"/>
      <c r="G1956" s="178"/>
      <c r="H1956" s="178"/>
      <c r="I1956" s="207"/>
      <c r="R1956" s="374"/>
      <c r="S1956" s="374"/>
      <c r="T1956" s="374"/>
    </row>
    <row r="1957" spans="1:20" ht="13.5" thickBot="1" x14ac:dyDescent="0.25">
      <c r="A1957" s="421" t="s">
        <v>143</v>
      </c>
      <c r="I1957" s="1041" t="s">
        <v>122</v>
      </c>
    </row>
    <row r="1958" spans="1:20" ht="14.25" thickTop="1" thickBot="1" x14ac:dyDescent="0.25">
      <c r="A1958" s="582" t="s">
        <v>412</v>
      </c>
      <c r="B1958" s="650" t="s">
        <v>123</v>
      </c>
      <c r="C1958" s="583" t="s">
        <v>124</v>
      </c>
      <c r="D1958" s="585" t="s">
        <v>474</v>
      </c>
      <c r="E1958" s="585" t="s">
        <v>125</v>
      </c>
      <c r="F1958" s="585" t="s">
        <v>416</v>
      </c>
      <c r="G1958" s="585" t="s">
        <v>417</v>
      </c>
      <c r="H1958" s="585" t="s">
        <v>589</v>
      </c>
      <c r="I1958" s="663" t="s">
        <v>590</v>
      </c>
    </row>
    <row r="1959" spans="1:20" ht="14.25" thickTop="1" thickBot="1" x14ac:dyDescent="0.25">
      <c r="A1959" s="521">
        <v>1</v>
      </c>
      <c r="B1959" s="522">
        <v>2</v>
      </c>
      <c r="C1959" s="522">
        <v>3</v>
      </c>
      <c r="D1959" s="522">
        <v>4</v>
      </c>
      <c r="E1959" s="522">
        <v>5</v>
      </c>
      <c r="F1959" s="508">
        <v>6</v>
      </c>
      <c r="G1959" s="508">
        <v>7</v>
      </c>
      <c r="H1959" s="509">
        <v>8</v>
      </c>
      <c r="I1959" s="587" t="s">
        <v>510</v>
      </c>
    </row>
    <row r="1960" spans="1:20" ht="15.75" hidden="1" thickTop="1" x14ac:dyDescent="0.25">
      <c r="A1960" s="1051">
        <v>1310</v>
      </c>
      <c r="B1960" s="688">
        <v>3231</v>
      </c>
      <c r="C1960" s="688">
        <v>5331</v>
      </c>
      <c r="D1960" s="691"/>
      <c r="E1960" s="718" t="s">
        <v>624</v>
      </c>
      <c r="F1960" s="686">
        <f>SUM(F1961:F1966)</f>
        <v>0</v>
      </c>
      <c r="G1960" s="686">
        <f>G1961+G1962</f>
        <v>0</v>
      </c>
      <c r="H1960" s="686">
        <f>H1961+H1962</f>
        <v>0</v>
      </c>
      <c r="I1960" s="689" t="e">
        <f t="shared" ref="I1960:I1969" si="252">(H1960/G1960)*100</f>
        <v>#DIV/0!</v>
      </c>
    </row>
    <row r="1961" spans="1:20" ht="14.25" hidden="1" x14ac:dyDescent="0.2">
      <c r="A1961" s="420"/>
      <c r="B1961" s="613"/>
      <c r="C1961" s="613"/>
      <c r="D1961" s="630" t="s">
        <v>1135</v>
      </c>
      <c r="E1961" s="1065" t="s">
        <v>534</v>
      </c>
      <c r="F1961" s="672"/>
      <c r="G1961" s="672"/>
      <c r="H1961" s="672"/>
      <c r="I1961" s="668" t="e">
        <f t="shared" si="252"/>
        <v>#DIV/0!</v>
      </c>
    </row>
    <row r="1962" spans="1:20" ht="14.25" hidden="1" x14ac:dyDescent="0.2">
      <c r="A1962" s="420"/>
      <c r="B1962" s="613"/>
      <c r="C1962" s="613"/>
      <c r="D1962" s="514" t="s">
        <v>1136</v>
      </c>
      <c r="E1962" s="439" t="s">
        <v>51</v>
      </c>
      <c r="F1962" s="672"/>
      <c r="G1962" s="672"/>
      <c r="H1962" s="672"/>
      <c r="I1962" s="668" t="e">
        <f t="shared" si="252"/>
        <v>#DIV/0!</v>
      </c>
    </row>
    <row r="1963" spans="1:20" ht="15.75" thickTop="1" x14ac:dyDescent="0.25">
      <c r="A1963" s="1048">
        <v>1310</v>
      </c>
      <c r="B1963" s="2581">
        <v>3231</v>
      </c>
      <c r="C1963" s="2581">
        <v>5336</v>
      </c>
      <c r="D1963" s="2904"/>
      <c r="E1963" s="612" t="s">
        <v>1085</v>
      </c>
      <c r="F1963" s="672"/>
      <c r="G1963" s="690">
        <f>G1964+G1965+G1966</f>
        <v>6178</v>
      </c>
      <c r="H1963" s="690">
        <f>H1964+H1965+H1966</f>
        <v>6178</v>
      </c>
      <c r="I1963" s="692">
        <f t="shared" si="252"/>
        <v>100</v>
      </c>
    </row>
    <row r="1964" spans="1:20" ht="15" x14ac:dyDescent="0.2">
      <c r="A1964" s="1048"/>
      <c r="B1964" s="2581"/>
      <c r="C1964" s="2581"/>
      <c r="D1964" s="2904" t="s">
        <v>1132</v>
      </c>
      <c r="E1964" s="1484" t="s">
        <v>1084</v>
      </c>
      <c r="F1964" s="1733"/>
      <c r="G1964" s="1734">
        <v>171</v>
      </c>
      <c r="H1964" s="1734">
        <v>171</v>
      </c>
      <c r="I1964" s="368">
        <f t="shared" ref="I1964:I1965" si="253">(H1964/G1964)*100</f>
        <v>100</v>
      </c>
    </row>
    <row r="1965" spans="1:20" ht="28.5" hidden="1" x14ac:dyDescent="0.2">
      <c r="A1965" s="1048"/>
      <c r="B1965" s="2581"/>
      <c r="C1965" s="2581"/>
      <c r="D1965" s="2904" t="s">
        <v>1133</v>
      </c>
      <c r="E1965" s="2363" t="s">
        <v>1134</v>
      </c>
      <c r="F1965" s="1733"/>
      <c r="G1965" s="1778"/>
      <c r="H1965" s="1778"/>
      <c r="I1965" s="1111" t="e">
        <f t="shared" si="253"/>
        <v>#DIV/0!</v>
      </c>
    </row>
    <row r="1966" spans="1:20" ht="15" thickBot="1" x14ac:dyDescent="0.25">
      <c r="A1966" s="1048"/>
      <c r="B1966" s="2581"/>
      <c r="C1966" s="2898"/>
      <c r="D1966" s="2905" t="s">
        <v>1131</v>
      </c>
      <c r="E1966" s="439" t="s">
        <v>1995</v>
      </c>
      <c r="F1966" s="672"/>
      <c r="G1966" s="672">
        <v>6007</v>
      </c>
      <c r="H1966" s="672">
        <v>6007</v>
      </c>
      <c r="I1966" s="668">
        <f t="shared" si="252"/>
        <v>100</v>
      </c>
    </row>
    <row r="1967" spans="1:20" ht="15" hidden="1" x14ac:dyDescent="0.25">
      <c r="A1967" s="420">
        <v>1310</v>
      </c>
      <c r="B1967" s="613">
        <v>3231</v>
      </c>
      <c r="C1967" s="613">
        <v>5331</v>
      </c>
      <c r="D1967" s="664"/>
      <c r="E1967" s="656" t="s">
        <v>624</v>
      </c>
      <c r="F1967" s="672"/>
      <c r="G1967" s="690">
        <f>G1968</f>
        <v>0</v>
      </c>
      <c r="H1967" s="690">
        <f>H1968</f>
        <v>0</v>
      </c>
      <c r="I1967" s="692" t="e">
        <f t="shared" si="252"/>
        <v>#DIV/0!</v>
      </c>
    </row>
    <row r="1968" spans="1:20" ht="43.5" hidden="1" thickBot="1" x14ac:dyDescent="0.25">
      <c r="A1968" s="420"/>
      <c r="B1968" s="613"/>
      <c r="C1968" s="1043"/>
      <c r="D1968" s="1018" t="s">
        <v>1154</v>
      </c>
      <c r="E1968" s="2364" t="s">
        <v>1155</v>
      </c>
      <c r="F1968" s="672"/>
      <c r="G1968" s="1000"/>
      <c r="H1968" s="1000"/>
      <c r="I1968" s="996" t="e">
        <f t="shared" si="252"/>
        <v>#DIV/0!</v>
      </c>
    </row>
    <row r="1969" spans="1:20" ht="16.5" thickTop="1" thickBot="1" x14ac:dyDescent="0.3">
      <c r="A1969" s="3180" t="s">
        <v>704</v>
      </c>
      <c r="B1969" s="3181"/>
      <c r="C1969" s="3181"/>
      <c r="D1969" s="3181"/>
      <c r="E1969" s="3181"/>
      <c r="F1969" s="669">
        <f>SUM(F1960)</f>
        <v>0</v>
      </c>
      <c r="G1969" s="669">
        <f>G1960+G1963+G1967</f>
        <v>6178</v>
      </c>
      <c r="H1969" s="669">
        <f>H1960+H1963+H1967</f>
        <v>6178</v>
      </c>
      <c r="I1969" s="670">
        <f t="shared" si="252"/>
        <v>100</v>
      </c>
      <c r="R1969" s="374">
        <f>F1969</f>
        <v>0</v>
      </c>
      <c r="S1969" s="374">
        <f>G1969</f>
        <v>6178</v>
      </c>
      <c r="T1969" s="374">
        <f>H1969</f>
        <v>6178</v>
      </c>
    </row>
    <row r="1970" spans="1:20" s="106" customFormat="1" ht="18" customHeight="1" thickTop="1" x14ac:dyDescent="0.2">
      <c r="A1970" s="373"/>
      <c r="B1970" s="594"/>
      <c r="C1970" s="373"/>
      <c r="D1970" s="660"/>
      <c r="E1970" s="373"/>
      <c r="F1970" s="374"/>
      <c r="G1970" s="374"/>
      <c r="H1970" s="374"/>
      <c r="I1970" s="1041"/>
    </row>
    <row r="1971" spans="1:20" ht="13.5" thickBot="1" x14ac:dyDescent="0.25">
      <c r="A1971" s="421" t="s">
        <v>686</v>
      </c>
      <c r="I1971" s="1041" t="s">
        <v>122</v>
      </c>
    </row>
    <row r="1972" spans="1:20" ht="14.25" thickTop="1" thickBot="1" x14ac:dyDescent="0.25">
      <c r="A1972" s="582" t="s">
        <v>412</v>
      </c>
      <c r="B1972" s="650" t="s">
        <v>123</v>
      </c>
      <c r="C1972" s="583" t="s">
        <v>124</v>
      </c>
      <c r="D1972" s="585" t="s">
        <v>474</v>
      </c>
      <c r="E1972" s="585" t="s">
        <v>125</v>
      </c>
      <c r="F1972" s="585" t="s">
        <v>416</v>
      </c>
      <c r="G1972" s="585" t="s">
        <v>417</v>
      </c>
      <c r="H1972" s="585" t="s">
        <v>589</v>
      </c>
      <c r="I1972" s="663" t="s">
        <v>590</v>
      </c>
    </row>
    <row r="1973" spans="1:20" s="1068" customFormat="1" ht="14.25" thickTop="1" thickBot="1" x14ac:dyDescent="0.25">
      <c r="A1973" s="521">
        <v>1</v>
      </c>
      <c r="B1973" s="522">
        <v>2</v>
      </c>
      <c r="C1973" s="522">
        <v>3</v>
      </c>
      <c r="D1973" s="522">
        <v>4</v>
      </c>
      <c r="E1973" s="522">
        <v>5</v>
      </c>
      <c r="F1973" s="508">
        <v>6</v>
      </c>
      <c r="G1973" s="508">
        <v>7</v>
      </c>
      <c r="H1973" s="509">
        <v>8</v>
      </c>
      <c r="I1973" s="587" t="s">
        <v>510</v>
      </c>
    </row>
    <row r="1974" spans="1:20" ht="15.75" hidden="1" thickTop="1" x14ac:dyDescent="0.25">
      <c r="A1974" s="1051">
        <v>1311</v>
      </c>
      <c r="B1974" s="688">
        <v>3231</v>
      </c>
      <c r="C1974" s="688">
        <v>5331</v>
      </c>
      <c r="D1974" s="691"/>
      <c r="E1974" s="718" t="s">
        <v>624</v>
      </c>
      <c r="F1974" s="686">
        <f>F1975</f>
        <v>0</v>
      </c>
      <c r="G1974" s="686">
        <f t="shared" ref="G1974:H1974" si="254">G1975</f>
        <v>0</v>
      </c>
      <c r="H1974" s="686">
        <f t="shared" si="254"/>
        <v>0</v>
      </c>
      <c r="I1974" s="689" t="e">
        <f>(H1974/G1974)*100</f>
        <v>#DIV/0!</v>
      </c>
    </row>
    <row r="1975" spans="1:20" ht="14.25" hidden="1" x14ac:dyDescent="0.2">
      <c r="A1975" s="420"/>
      <c r="B1975" s="613"/>
      <c r="C1975" s="613"/>
      <c r="D1975" s="630" t="s">
        <v>1135</v>
      </c>
      <c r="E1975" s="1065" t="s">
        <v>534</v>
      </c>
      <c r="F1975" s="672"/>
      <c r="G1975" s="672"/>
      <c r="H1975" s="672"/>
      <c r="I1975" s="668" t="e">
        <f>(H1975/G1975)*100</f>
        <v>#DIV/0!</v>
      </c>
    </row>
    <row r="1976" spans="1:20" ht="15.75" thickTop="1" x14ac:dyDescent="0.25">
      <c r="A1976" s="1048">
        <v>1311</v>
      </c>
      <c r="B1976" s="2581">
        <v>3231</v>
      </c>
      <c r="C1976" s="2581">
        <v>5336</v>
      </c>
      <c r="D1976" s="2904"/>
      <c r="E1976" s="612" t="s">
        <v>1085</v>
      </c>
      <c r="F1976" s="672"/>
      <c r="G1976" s="690">
        <f>G1977+G1978+G1979</f>
        <v>7850</v>
      </c>
      <c r="H1976" s="690">
        <f>H1977+H1978+H1979</f>
        <v>7850</v>
      </c>
      <c r="I1976" s="692">
        <f>(H1976/G1976)*100</f>
        <v>100</v>
      </c>
    </row>
    <row r="1977" spans="1:20" ht="15" x14ac:dyDescent="0.2">
      <c r="A1977" s="1048"/>
      <c r="B1977" s="2581"/>
      <c r="C1977" s="2581"/>
      <c r="D1977" s="2904" t="s">
        <v>1132</v>
      </c>
      <c r="E1977" s="1484" t="s">
        <v>1084</v>
      </c>
      <c r="F1977" s="1733"/>
      <c r="G1977" s="1734">
        <v>207</v>
      </c>
      <c r="H1977" s="1734">
        <v>207</v>
      </c>
      <c r="I1977" s="368">
        <f t="shared" ref="I1977:I1978" si="255">(H1977/G1977)*100</f>
        <v>100</v>
      </c>
    </row>
    <row r="1978" spans="1:20" ht="28.5" hidden="1" x14ac:dyDescent="0.2">
      <c r="A1978" s="1048"/>
      <c r="B1978" s="2581"/>
      <c r="C1978" s="2581"/>
      <c r="D1978" s="2904" t="s">
        <v>1133</v>
      </c>
      <c r="E1978" s="2363" t="s">
        <v>1134</v>
      </c>
      <c r="F1978" s="1733"/>
      <c r="G1978" s="1778"/>
      <c r="H1978" s="1778"/>
      <c r="I1978" s="1111" t="e">
        <f t="shared" si="255"/>
        <v>#DIV/0!</v>
      </c>
    </row>
    <row r="1979" spans="1:20" ht="15" thickBot="1" x14ac:dyDescent="0.25">
      <c r="A1979" s="1048"/>
      <c r="B1979" s="2581"/>
      <c r="C1979" s="2898"/>
      <c r="D1979" s="2905" t="s">
        <v>1131</v>
      </c>
      <c r="E1979" s="439" t="s">
        <v>1995</v>
      </c>
      <c r="F1979" s="672"/>
      <c r="G1979" s="672">
        <v>7643</v>
      </c>
      <c r="H1979" s="672">
        <v>7643</v>
      </c>
      <c r="I1979" s="668">
        <f>(H1979/G1979)*100</f>
        <v>100</v>
      </c>
    </row>
    <row r="1980" spans="1:20" ht="16.5" thickTop="1" thickBot="1" x14ac:dyDescent="0.3">
      <c r="A1980" s="3180" t="s">
        <v>704</v>
      </c>
      <c r="B1980" s="3181"/>
      <c r="C1980" s="3181"/>
      <c r="D1980" s="3181"/>
      <c r="E1980" s="3181"/>
      <c r="F1980" s="669">
        <f>SUM(F1974)</f>
        <v>0</v>
      </c>
      <c r="G1980" s="669">
        <f>G1974+G1976</f>
        <v>7850</v>
      </c>
      <c r="H1980" s="669">
        <f>H1974+H1976</f>
        <v>7850</v>
      </c>
      <c r="I1980" s="670">
        <f>(H1980/G1980)*100</f>
        <v>100</v>
      </c>
      <c r="R1980" s="374">
        <f>F1980</f>
        <v>0</v>
      </c>
      <c r="S1980" s="374">
        <f>G1980</f>
        <v>7850</v>
      </c>
      <c r="T1980" s="374">
        <f>H1980</f>
        <v>7850</v>
      </c>
    </row>
    <row r="1981" spans="1:20" s="106" customFormat="1" ht="13.5" thickTop="1" x14ac:dyDescent="0.2">
      <c r="A1981" s="373"/>
      <c r="B1981" s="594"/>
      <c r="C1981" s="373"/>
      <c r="D1981" s="660"/>
      <c r="E1981" s="373"/>
      <c r="F1981" s="374"/>
      <c r="G1981" s="374"/>
      <c r="H1981" s="374"/>
      <c r="I1981" s="1041"/>
    </row>
    <row r="1982" spans="1:20" s="106" customFormat="1" x14ac:dyDescent="0.2">
      <c r="A1982" s="373"/>
      <c r="B1982" s="594"/>
      <c r="C1982" s="373"/>
      <c r="D1982" s="660"/>
      <c r="E1982" s="373"/>
      <c r="F1982" s="374"/>
      <c r="G1982" s="374"/>
      <c r="H1982" s="374"/>
      <c r="I1982" s="1041"/>
    </row>
    <row r="1983" spans="1:20" ht="13.5" thickBot="1" x14ac:dyDescent="0.25">
      <c r="A1983" s="421" t="s">
        <v>687</v>
      </c>
      <c r="I1983" s="1041" t="s">
        <v>122</v>
      </c>
    </row>
    <row r="1984" spans="1:20" ht="14.25" thickTop="1" thickBot="1" x14ac:dyDescent="0.25">
      <c r="A1984" s="582" t="s">
        <v>412</v>
      </c>
      <c r="B1984" s="650" t="s">
        <v>123</v>
      </c>
      <c r="C1984" s="583" t="s">
        <v>124</v>
      </c>
      <c r="D1984" s="585" t="s">
        <v>474</v>
      </c>
      <c r="E1984" s="585" t="s">
        <v>125</v>
      </c>
      <c r="F1984" s="585" t="s">
        <v>416</v>
      </c>
      <c r="G1984" s="585" t="s">
        <v>417</v>
      </c>
      <c r="H1984" s="585" t="s">
        <v>589</v>
      </c>
      <c r="I1984" s="663" t="s">
        <v>590</v>
      </c>
    </row>
    <row r="1985" spans="1:20" ht="14.25" thickTop="1" thickBot="1" x14ac:dyDescent="0.25">
      <c r="A1985" s="521">
        <v>1</v>
      </c>
      <c r="B1985" s="522">
        <v>2</v>
      </c>
      <c r="C1985" s="522">
        <v>3</v>
      </c>
      <c r="D1985" s="522">
        <v>4</v>
      </c>
      <c r="E1985" s="522">
        <v>5</v>
      </c>
      <c r="F1985" s="508">
        <v>6</v>
      </c>
      <c r="G1985" s="508">
        <v>7</v>
      </c>
      <c r="H1985" s="509">
        <v>8</v>
      </c>
      <c r="I1985" s="587" t="s">
        <v>510</v>
      </c>
    </row>
    <row r="1986" spans="1:20" ht="15.75" hidden="1" thickTop="1" x14ac:dyDescent="0.25">
      <c r="A1986" s="1051">
        <v>1312</v>
      </c>
      <c r="B1986" s="688">
        <v>3231</v>
      </c>
      <c r="C1986" s="688">
        <v>5331</v>
      </c>
      <c r="D1986" s="691"/>
      <c r="E1986" s="718" t="s">
        <v>624</v>
      </c>
      <c r="F1986" s="735">
        <f>F1987+F1988</f>
        <v>0</v>
      </c>
      <c r="G1986" s="735">
        <f>G1987+G1988</f>
        <v>0</v>
      </c>
      <c r="H1986" s="735">
        <f>H1987+H1988</f>
        <v>0</v>
      </c>
      <c r="I1986" s="736" t="e">
        <f t="shared" ref="I1986:I1993" si="256">(H1986/G1986)*100</f>
        <v>#DIV/0!</v>
      </c>
    </row>
    <row r="1987" spans="1:20" ht="14.25" hidden="1" x14ac:dyDescent="0.2">
      <c r="A1987" s="420"/>
      <c r="B1987" s="613"/>
      <c r="C1987" s="613"/>
      <c r="D1987" s="630" t="s">
        <v>1135</v>
      </c>
      <c r="E1987" s="1065" t="s">
        <v>534</v>
      </c>
      <c r="F1987" s="352"/>
      <c r="G1987" s="352"/>
      <c r="H1987" s="352"/>
      <c r="I1987" s="693" t="e">
        <f t="shared" si="256"/>
        <v>#DIV/0!</v>
      </c>
    </row>
    <row r="1988" spans="1:20" ht="14.25" hidden="1" x14ac:dyDescent="0.2">
      <c r="A1988" s="420"/>
      <c r="B1988" s="613"/>
      <c r="C1988" s="613"/>
      <c r="D1988" s="514" t="s">
        <v>1136</v>
      </c>
      <c r="E1988" s="439" t="s">
        <v>51</v>
      </c>
      <c r="F1988" s="352"/>
      <c r="G1988" s="352"/>
      <c r="H1988" s="352"/>
      <c r="I1988" s="693" t="e">
        <f t="shared" si="256"/>
        <v>#DIV/0!</v>
      </c>
    </row>
    <row r="1989" spans="1:20" ht="15.75" thickTop="1" x14ac:dyDescent="0.25">
      <c r="A1989" s="1048">
        <v>1312</v>
      </c>
      <c r="B1989" s="2901">
        <v>3231</v>
      </c>
      <c r="C1989" s="2901">
        <v>5336</v>
      </c>
      <c r="D1989" s="2904"/>
      <c r="E1989" s="612" t="s">
        <v>1085</v>
      </c>
      <c r="F1989" s="680"/>
      <c r="G1989" s="687">
        <f>G1990+G1991+G1992</f>
        <v>13419</v>
      </c>
      <c r="H1989" s="687">
        <f>H1990+H1991+H1992</f>
        <v>13419</v>
      </c>
      <c r="I1989" s="692">
        <f t="shared" si="256"/>
        <v>100</v>
      </c>
    </row>
    <row r="1990" spans="1:20" ht="15" x14ac:dyDescent="0.2">
      <c r="A1990" s="1048"/>
      <c r="B1990" s="2901"/>
      <c r="C1990" s="2901"/>
      <c r="D1990" s="2904" t="s">
        <v>1132</v>
      </c>
      <c r="E1990" s="1484" t="s">
        <v>1084</v>
      </c>
      <c r="F1990" s="1733"/>
      <c r="G1990" s="1734">
        <v>357</v>
      </c>
      <c r="H1990" s="1734">
        <v>357</v>
      </c>
      <c r="I1990" s="368">
        <f t="shared" ref="I1990:I1991" si="257">(H1990/G1990)*100</f>
        <v>100</v>
      </c>
    </row>
    <row r="1991" spans="1:20" ht="28.5" hidden="1" x14ac:dyDescent="0.2">
      <c r="A1991" s="1048"/>
      <c r="B1991" s="2901"/>
      <c r="C1991" s="2901"/>
      <c r="D1991" s="2904" t="s">
        <v>1133</v>
      </c>
      <c r="E1991" s="2371" t="s">
        <v>1134</v>
      </c>
      <c r="F1991" s="1733"/>
      <c r="G1991" s="1778"/>
      <c r="H1991" s="1778"/>
      <c r="I1991" s="1111" t="e">
        <f t="shared" si="257"/>
        <v>#DIV/0!</v>
      </c>
    </row>
    <row r="1992" spans="1:20" ht="15.75" thickBot="1" x14ac:dyDescent="0.3">
      <c r="A1992" s="1048"/>
      <c r="B1992" s="2901"/>
      <c r="C1992" s="2901"/>
      <c r="D1992" s="2905" t="s">
        <v>1131</v>
      </c>
      <c r="E1992" s="439" t="s">
        <v>1995</v>
      </c>
      <c r="F1992" s="687"/>
      <c r="G1992" s="680">
        <v>13062</v>
      </c>
      <c r="H1992" s="680">
        <v>13062</v>
      </c>
      <c r="I1992" s="368">
        <f t="shared" si="256"/>
        <v>100</v>
      </c>
    </row>
    <row r="1993" spans="1:20" ht="16.5" thickTop="1" thickBot="1" x14ac:dyDescent="0.3">
      <c r="A1993" s="3180" t="s">
        <v>704</v>
      </c>
      <c r="B1993" s="3181"/>
      <c r="C1993" s="3181"/>
      <c r="D1993" s="3181"/>
      <c r="E1993" s="3181"/>
      <c r="F1993" s="720">
        <f>SUM(F1986)</f>
        <v>0</v>
      </c>
      <c r="G1993" s="720">
        <f>G1986+G1989</f>
        <v>13419</v>
      </c>
      <c r="H1993" s="720">
        <f>H1986+H1989</f>
        <v>13419</v>
      </c>
      <c r="I1993" s="721">
        <f t="shared" si="256"/>
        <v>100</v>
      </c>
      <c r="R1993" s="374">
        <f>F1993</f>
        <v>0</v>
      </c>
      <c r="S1993" s="374">
        <f>G1993</f>
        <v>13419</v>
      </c>
      <c r="T1993" s="374">
        <f>H1993</f>
        <v>13419</v>
      </c>
    </row>
    <row r="1994" spans="1:20" s="375" customFormat="1" ht="13.5" thickTop="1" x14ac:dyDescent="0.2">
      <c r="A1994" s="373"/>
      <c r="B1994" s="594"/>
      <c r="C1994" s="373"/>
      <c r="D1994" s="660"/>
      <c r="E1994" s="373"/>
      <c r="F1994" s="374"/>
      <c r="G1994" s="374"/>
      <c r="H1994" s="374"/>
      <c r="I1994" s="1041"/>
    </row>
    <row r="1995" spans="1:20" s="375" customFormat="1" x14ac:dyDescent="0.2">
      <c r="A1995" s="373"/>
      <c r="B1995" s="594"/>
      <c r="C1995" s="373"/>
      <c r="D1995" s="660"/>
      <c r="E1995" s="373"/>
      <c r="F1995" s="374"/>
      <c r="G1995" s="374"/>
      <c r="H1995" s="374"/>
      <c r="I1995" s="1041"/>
    </row>
    <row r="1996" spans="1:20" ht="13.5" thickBot="1" x14ac:dyDescent="0.25">
      <c r="A1996" s="421" t="s">
        <v>1358</v>
      </c>
      <c r="I1996" s="1041" t="s">
        <v>122</v>
      </c>
    </row>
    <row r="1997" spans="1:20" ht="14.25" thickTop="1" thickBot="1" x14ac:dyDescent="0.25">
      <c r="A1997" s="582" t="s">
        <v>412</v>
      </c>
      <c r="B1997" s="650" t="s">
        <v>123</v>
      </c>
      <c r="C1997" s="583" t="s">
        <v>124</v>
      </c>
      <c r="D1997" s="585" t="s">
        <v>474</v>
      </c>
      <c r="E1997" s="585" t="s">
        <v>125</v>
      </c>
      <c r="F1997" s="585" t="s">
        <v>416</v>
      </c>
      <c r="G1997" s="585" t="s">
        <v>417</v>
      </c>
      <c r="H1997" s="585" t="s">
        <v>589</v>
      </c>
      <c r="I1997" s="663" t="s">
        <v>590</v>
      </c>
    </row>
    <row r="1998" spans="1:20" ht="14.25" thickTop="1" thickBot="1" x14ac:dyDescent="0.25">
      <c r="A1998" s="521">
        <v>1</v>
      </c>
      <c r="B1998" s="522">
        <v>2</v>
      </c>
      <c r="C1998" s="522">
        <v>3</v>
      </c>
      <c r="D1998" s="522">
        <v>4</v>
      </c>
      <c r="E1998" s="522">
        <v>5</v>
      </c>
      <c r="F1998" s="508">
        <v>6</v>
      </c>
      <c r="G1998" s="508">
        <v>7</v>
      </c>
      <c r="H1998" s="509">
        <v>8</v>
      </c>
      <c r="I1998" s="587" t="s">
        <v>510</v>
      </c>
    </row>
    <row r="1999" spans="1:20" ht="15.75" hidden="1" thickTop="1" x14ac:dyDescent="0.25">
      <c r="A1999" s="1051">
        <v>1313</v>
      </c>
      <c r="B1999" s="688">
        <v>3231</v>
      </c>
      <c r="C1999" s="688">
        <v>5331</v>
      </c>
      <c r="D1999" s="691"/>
      <c r="E1999" s="718" t="s">
        <v>624</v>
      </c>
      <c r="F1999" s="686">
        <f>SUM(F2000:F2005)</f>
        <v>0</v>
      </c>
      <c r="G1999" s="686">
        <f>G2000+G2001</f>
        <v>0</v>
      </c>
      <c r="H1999" s="686">
        <f>H2000+H2001</f>
        <v>0</v>
      </c>
      <c r="I1999" s="689" t="e">
        <f t="shared" ref="I1999:I2008" si="258">(H1999/G1999)*100</f>
        <v>#DIV/0!</v>
      </c>
    </row>
    <row r="2000" spans="1:20" ht="14.25" hidden="1" x14ac:dyDescent="0.2">
      <c r="A2000" s="420"/>
      <c r="B2000" s="613"/>
      <c r="C2000" s="613"/>
      <c r="D2000" s="630" t="s">
        <v>1135</v>
      </c>
      <c r="E2000" s="1065" t="s">
        <v>534</v>
      </c>
      <c r="F2000" s="672"/>
      <c r="G2000" s="672"/>
      <c r="H2000" s="672"/>
      <c r="I2000" s="668" t="e">
        <f t="shared" si="258"/>
        <v>#DIV/0!</v>
      </c>
    </row>
    <row r="2001" spans="1:20" ht="14.25" hidden="1" x14ac:dyDescent="0.2">
      <c r="A2001" s="420"/>
      <c r="B2001" s="613"/>
      <c r="C2001" s="613"/>
      <c r="D2001" s="514" t="s">
        <v>1136</v>
      </c>
      <c r="E2001" s="439" t="s">
        <v>51</v>
      </c>
      <c r="F2001" s="672"/>
      <c r="G2001" s="672"/>
      <c r="H2001" s="672"/>
      <c r="I2001" s="668" t="e">
        <f t="shared" si="258"/>
        <v>#DIV/0!</v>
      </c>
    </row>
    <row r="2002" spans="1:20" ht="18" customHeight="1" thickTop="1" x14ac:dyDescent="0.25">
      <c r="A2002" s="1048">
        <v>1313</v>
      </c>
      <c r="B2002" s="2581">
        <v>3231</v>
      </c>
      <c r="C2002" s="2581">
        <v>5336</v>
      </c>
      <c r="D2002" s="2904"/>
      <c r="E2002" s="612" t="s">
        <v>1085</v>
      </c>
      <c r="F2002" s="672"/>
      <c r="G2002" s="690">
        <f>G2003+G2004+G2005</f>
        <v>16443</v>
      </c>
      <c r="H2002" s="690">
        <f>H2003+H2004+H2005</f>
        <v>16443</v>
      </c>
      <c r="I2002" s="692">
        <f t="shared" si="258"/>
        <v>100</v>
      </c>
    </row>
    <row r="2003" spans="1:20" ht="14.25" customHeight="1" x14ac:dyDescent="0.2">
      <c r="A2003" s="1048"/>
      <c r="B2003" s="2581"/>
      <c r="C2003" s="2581"/>
      <c r="D2003" s="2904" t="s">
        <v>1132</v>
      </c>
      <c r="E2003" s="1484" t="s">
        <v>1084</v>
      </c>
      <c r="F2003" s="1733"/>
      <c r="G2003" s="1734">
        <v>425</v>
      </c>
      <c r="H2003" s="1734">
        <v>425</v>
      </c>
      <c r="I2003" s="368">
        <f t="shared" ref="I2003:I2004" si="259">(H2003/G2003)*100</f>
        <v>100</v>
      </c>
    </row>
    <row r="2004" spans="1:20" ht="28.5" hidden="1" x14ac:dyDescent="0.2">
      <c r="A2004" s="1048"/>
      <c r="B2004" s="2581"/>
      <c r="C2004" s="2581"/>
      <c r="D2004" s="2904" t="s">
        <v>1133</v>
      </c>
      <c r="E2004" s="2371" t="s">
        <v>1134</v>
      </c>
      <c r="F2004" s="1733"/>
      <c r="G2004" s="1778"/>
      <c r="H2004" s="1778"/>
      <c r="I2004" s="1111" t="e">
        <f t="shared" si="259"/>
        <v>#DIV/0!</v>
      </c>
    </row>
    <row r="2005" spans="1:20" ht="15" thickBot="1" x14ac:dyDescent="0.25">
      <c r="A2005" s="1048"/>
      <c r="B2005" s="2581"/>
      <c r="C2005" s="2898"/>
      <c r="D2005" s="2905" t="s">
        <v>1131</v>
      </c>
      <c r="E2005" s="439" t="s">
        <v>1995</v>
      </c>
      <c r="F2005" s="672"/>
      <c r="G2005" s="672">
        <v>16018</v>
      </c>
      <c r="H2005" s="672">
        <v>16018</v>
      </c>
      <c r="I2005" s="668">
        <f t="shared" si="258"/>
        <v>100</v>
      </c>
    </row>
    <row r="2006" spans="1:20" ht="15" hidden="1" x14ac:dyDescent="0.25">
      <c r="A2006" s="420">
        <v>1313</v>
      </c>
      <c r="B2006" s="613">
        <v>3299</v>
      </c>
      <c r="C2006" s="613">
        <v>5331</v>
      </c>
      <c r="D2006" s="664"/>
      <c r="E2006" s="656" t="s">
        <v>624</v>
      </c>
      <c r="F2006" s="672"/>
      <c r="G2006" s="690">
        <f>G2007</f>
        <v>0</v>
      </c>
      <c r="H2006" s="690">
        <f>H2007</f>
        <v>0</v>
      </c>
      <c r="I2006" s="692" t="e">
        <f t="shared" si="258"/>
        <v>#DIV/0!</v>
      </c>
    </row>
    <row r="2007" spans="1:20" ht="15" hidden="1" thickBot="1" x14ac:dyDescent="0.25">
      <c r="A2007" s="420"/>
      <c r="B2007" s="613"/>
      <c r="C2007" s="1043"/>
      <c r="D2007" s="1001" t="s">
        <v>1153</v>
      </c>
      <c r="E2007" s="442" t="s">
        <v>714</v>
      </c>
      <c r="F2007" s="672"/>
      <c r="G2007" s="672"/>
      <c r="H2007" s="672"/>
      <c r="I2007" s="668" t="e">
        <f t="shared" si="258"/>
        <v>#DIV/0!</v>
      </c>
    </row>
    <row r="2008" spans="1:20" ht="16.5" thickTop="1" thickBot="1" x14ac:dyDescent="0.3">
      <c r="A2008" s="3180" t="s">
        <v>704</v>
      </c>
      <c r="B2008" s="3181"/>
      <c r="C2008" s="3181"/>
      <c r="D2008" s="3181"/>
      <c r="E2008" s="3181"/>
      <c r="F2008" s="669">
        <f>SUM(F1999)</f>
        <v>0</v>
      </c>
      <c r="G2008" s="669">
        <f>G1999+G2002+G2006</f>
        <v>16443</v>
      </c>
      <c r="H2008" s="669">
        <f>H1999+H2002+H2006</f>
        <v>16443</v>
      </c>
      <c r="I2008" s="670">
        <f t="shared" si="258"/>
        <v>100</v>
      </c>
      <c r="R2008" s="374">
        <f>F2008</f>
        <v>0</v>
      </c>
      <c r="S2008" s="374">
        <f>G2008</f>
        <v>16443</v>
      </c>
      <c r="T2008" s="374">
        <f>H2008</f>
        <v>16443</v>
      </c>
    </row>
    <row r="2009" spans="1:20" s="106" customFormat="1" ht="13.5" thickTop="1" x14ac:dyDescent="0.2">
      <c r="A2009" s="373"/>
      <c r="B2009" s="594"/>
      <c r="C2009" s="373"/>
      <c r="D2009" s="660"/>
      <c r="E2009" s="373"/>
      <c r="F2009" s="374"/>
      <c r="G2009" s="374"/>
      <c r="H2009" s="374"/>
      <c r="I2009" s="1041"/>
    </row>
    <row r="2010" spans="1:20" s="106" customFormat="1" x14ac:dyDescent="0.2">
      <c r="A2010" s="373"/>
      <c r="B2010" s="594"/>
      <c r="C2010" s="373"/>
      <c r="D2010" s="660"/>
      <c r="E2010" s="373"/>
      <c r="F2010" s="374"/>
      <c r="G2010" s="374"/>
      <c r="H2010" s="374"/>
      <c r="I2010" s="1041"/>
    </row>
    <row r="2011" spans="1:20" ht="13.5" thickBot="1" x14ac:dyDescent="0.25">
      <c r="A2011" s="421" t="s">
        <v>117</v>
      </c>
      <c r="I2011" s="1041" t="s">
        <v>122</v>
      </c>
    </row>
    <row r="2012" spans="1:20" ht="14.25" thickTop="1" thickBot="1" x14ac:dyDescent="0.25">
      <c r="A2012" s="582" t="s">
        <v>412</v>
      </c>
      <c r="B2012" s="650" t="s">
        <v>123</v>
      </c>
      <c r="C2012" s="583" t="s">
        <v>124</v>
      </c>
      <c r="D2012" s="585" t="s">
        <v>474</v>
      </c>
      <c r="E2012" s="585" t="s">
        <v>125</v>
      </c>
      <c r="F2012" s="585" t="s">
        <v>416</v>
      </c>
      <c r="G2012" s="585" t="s">
        <v>417</v>
      </c>
      <c r="H2012" s="585" t="s">
        <v>589</v>
      </c>
      <c r="I2012" s="663" t="s">
        <v>590</v>
      </c>
    </row>
    <row r="2013" spans="1:20" ht="14.25" thickTop="1" thickBot="1" x14ac:dyDescent="0.25">
      <c r="A2013" s="521">
        <v>1</v>
      </c>
      <c r="B2013" s="522">
        <v>2</v>
      </c>
      <c r="C2013" s="522">
        <v>3</v>
      </c>
      <c r="D2013" s="522">
        <v>4</v>
      </c>
      <c r="E2013" s="522">
        <v>5</v>
      </c>
      <c r="F2013" s="508">
        <v>6</v>
      </c>
      <c r="G2013" s="508">
        <v>7</v>
      </c>
      <c r="H2013" s="509">
        <v>8</v>
      </c>
      <c r="I2013" s="587" t="s">
        <v>510</v>
      </c>
    </row>
    <row r="2014" spans="1:20" ht="15.75" hidden="1" thickTop="1" x14ac:dyDescent="0.25">
      <c r="A2014" s="1051">
        <v>1314</v>
      </c>
      <c r="B2014" s="688">
        <v>3231</v>
      </c>
      <c r="C2014" s="688">
        <v>5331</v>
      </c>
      <c r="D2014" s="691"/>
      <c r="E2014" s="718" t="s">
        <v>624</v>
      </c>
      <c r="F2014" s="686">
        <f>SUM(F2015:F2020)</f>
        <v>0</v>
      </c>
      <c r="G2014" s="686">
        <f>G2015+G2016</f>
        <v>0</v>
      </c>
      <c r="H2014" s="686">
        <f>H2015+H2016</f>
        <v>0</v>
      </c>
      <c r="I2014" s="689" t="e">
        <f t="shared" ref="I2014:I2021" si="260">(H2014/G2014)*100</f>
        <v>#DIV/0!</v>
      </c>
    </row>
    <row r="2015" spans="1:20" ht="14.25" hidden="1" x14ac:dyDescent="0.2">
      <c r="A2015" s="420"/>
      <c r="B2015" s="613"/>
      <c r="C2015" s="613"/>
      <c r="D2015" s="630" t="s">
        <v>1135</v>
      </c>
      <c r="E2015" s="1065" t="s">
        <v>534</v>
      </c>
      <c r="F2015" s="672"/>
      <c r="G2015" s="672"/>
      <c r="H2015" s="672"/>
      <c r="I2015" s="668" t="e">
        <f t="shared" si="260"/>
        <v>#DIV/0!</v>
      </c>
    </row>
    <row r="2016" spans="1:20" ht="14.25" hidden="1" x14ac:dyDescent="0.2">
      <c r="A2016" s="420"/>
      <c r="B2016" s="613"/>
      <c r="C2016" s="613"/>
      <c r="D2016" s="514" t="s">
        <v>1136</v>
      </c>
      <c r="E2016" s="439" t="s">
        <v>51</v>
      </c>
      <c r="F2016" s="672"/>
      <c r="G2016" s="672"/>
      <c r="H2016" s="672"/>
      <c r="I2016" s="668" t="e">
        <f t="shared" si="260"/>
        <v>#DIV/0!</v>
      </c>
    </row>
    <row r="2017" spans="1:20" ht="15.75" thickTop="1" x14ac:dyDescent="0.25">
      <c r="A2017" s="1048">
        <v>1314</v>
      </c>
      <c r="B2017" s="2581">
        <v>3231</v>
      </c>
      <c r="C2017" s="2581">
        <v>5336</v>
      </c>
      <c r="D2017" s="2904"/>
      <c r="E2017" s="612" t="s">
        <v>1085</v>
      </c>
      <c r="F2017" s="672"/>
      <c r="G2017" s="690">
        <f>G2018+G2019+G2020</f>
        <v>5037</v>
      </c>
      <c r="H2017" s="690">
        <f>H2018+H2019+H2020</f>
        <v>5037</v>
      </c>
      <c r="I2017" s="692">
        <f t="shared" si="260"/>
        <v>100</v>
      </c>
    </row>
    <row r="2018" spans="1:20" ht="15" x14ac:dyDescent="0.2">
      <c r="A2018" s="1048"/>
      <c r="B2018" s="2581"/>
      <c r="C2018" s="2581"/>
      <c r="D2018" s="2904" t="s">
        <v>1132</v>
      </c>
      <c r="E2018" s="1484" t="s">
        <v>1084</v>
      </c>
      <c r="F2018" s="1733"/>
      <c r="G2018" s="1734">
        <v>136</v>
      </c>
      <c r="H2018" s="1734">
        <v>136</v>
      </c>
      <c r="I2018" s="368">
        <f t="shared" ref="I2018:I2019" si="261">(H2018/G2018)*100</f>
        <v>100</v>
      </c>
    </row>
    <row r="2019" spans="1:20" ht="28.5" hidden="1" x14ac:dyDescent="0.2">
      <c r="A2019" s="1048"/>
      <c r="B2019" s="2581"/>
      <c r="C2019" s="2581"/>
      <c r="D2019" s="2904" t="s">
        <v>1133</v>
      </c>
      <c r="E2019" s="2371" t="s">
        <v>1134</v>
      </c>
      <c r="F2019" s="1733"/>
      <c r="G2019" s="1778"/>
      <c r="H2019" s="1778"/>
      <c r="I2019" s="1111" t="e">
        <f t="shared" si="261"/>
        <v>#DIV/0!</v>
      </c>
    </row>
    <row r="2020" spans="1:20" ht="15" thickBot="1" x14ac:dyDescent="0.25">
      <c r="A2020" s="1048"/>
      <c r="B2020" s="2581"/>
      <c r="C2020" s="2898"/>
      <c r="D2020" s="2905" t="s">
        <v>1131</v>
      </c>
      <c r="E2020" s="439" t="s">
        <v>1995</v>
      </c>
      <c r="F2020" s="672"/>
      <c r="G2020" s="672">
        <v>4901</v>
      </c>
      <c r="H2020" s="672">
        <v>4901</v>
      </c>
      <c r="I2020" s="668">
        <f t="shared" si="260"/>
        <v>100</v>
      </c>
    </row>
    <row r="2021" spans="1:20" ht="16.5" thickTop="1" thickBot="1" x14ac:dyDescent="0.3">
      <c r="A2021" s="3180" t="s">
        <v>704</v>
      </c>
      <c r="B2021" s="3181"/>
      <c r="C2021" s="3181"/>
      <c r="D2021" s="3181"/>
      <c r="E2021" s="3181"/>
      <c r="F2021" s="669">
        <f>SUM(F2014)</f>
        <v>0</v>
      </c>
      <c r="G2021" s="669">
        <f>G2014+G2017</f>
        <v>5037</v>
      </c>
      <c r="H2021" s="669">
        <f>H2014+H2017</f>
        <v>5037</v>
      </c>
      <c r="I2021" s="670">
        <f t="shared" si="260"/>
        <v>100</v>
      </c>
      <c r="R2021" s="374">
        <f>F2021</f>
        <v>0</v>
      </c>
      <c r="S2021" s="374">
        <f>G2021</f>
        <v>5037</v>
      </c>
      <c r="T2021" s="374">
        <f>H2021</f>
        <v>5037</v>
      </c>
    </row>
    <row r="2022" spans="1:20" ht="13.5" thickTop="1" x14ac:dyDescent="0.2"/>
    <row r="2024" spans="1:20" ht="13.5" thickBot="1" x14ac:dyDescent="0.25">
      <c r="A2024" s="421" t="s">
        <v>739</v>
      </c>
      <c r="I2024" s="1041" t="s">
        <v>122</v>
      </c>
    </row>
    <row r="2025" spans="1:20" ht="14.25" thickTop="1" thickBot="1" x14ac:dyDescent="0.25">
      <c r="A2025" s="582" t="s">
        <v>412</v>
      </c>
      <c r="B2025" s="650" t="s">
        <v>123</v>
      </c>
      <c r="C2025" s="583" t="s">
        <v>124</v>
      </c>
      <c r="D2025" s="585" t="s">
        <v>474</v>
      </c>
      <c r="E2025" s="585" t="s">
        <v>125</v>
      </c>
      <c r="F2025" s="585" t="s">
        <v>416</v>
      </c>
      <c r="G2025" s="585" t="s">
        <v>417</v>
      </c>
      <c r="H2025" s="585" t="s">
        <v>589</v>
      </c>
      <c r="I2025" s="663" t="s">
        <v>590</v>
      </c>
    </row>
    <row r="2026" spans="1:20" ht="14.25" thickTop="1" thickBot="1" x14ac:dyDescent="0.25">
      <c r="A2026" s="521">
        <v>1</v>
      </c>
      <c r="B2026" s="522">
        <v>2</v>
      </c>
      <c r="C2026" s="522">
        <v>3</v>
      </c>
      <c r="D2026" s="522">
        <v>4</v>
      </c>
      <c r="E2026" s="522">
        <v>5</v>
      </c>
      <c r="F2026" s="508">
        <v>6</v>
      </c>
      <c r="G2026" s="508">
        <v>7</v>
      </c>
      <c r="H2026" s="509">
        <v>8</v>
      </c>
      <c r="I2026" s="587" t="s">
        <v>510</v>
      </c>
    </row>
    <row r="2027" spans="1:20" ht="15.75" hidden="1" thickTop="1" x14ac:dyDescent="0.25">
      <c r="A2027" s="1051">
        <v>1315</v>
      </c>
      <c r="B2027" s="688">
        <v>3231</v>
      </c>
      <c r="C2027" s="688">
        <v>5331</v>
      </c>
      <c r="D2027" s="691"/>
      <c r="E2027" s="718" t="s">
        <v>624</v>
      </c>
      <c r="F2027" s="686">
        <f>SUM(F2028:F2033)</f>
        <v>0</v>
      </c>
      <c r="G2027" s="686">
        <f>G2028+G2029</f>
        <v>0</v>
      </c>
      <c r="H2027" s="686">
        <f>H2028+H2029</f>
        <v>0</v>
      </c>
      <c r="I2027" s="689" t="e">
        <f t="shared" ref="I2027:I2036" si="262">(H2027/G2027)*100</f>
        <v>#DIV/0!</v>
      </c>
    </row>
    <row r="2028" spans="1:20" ht="14.25" hidden="1" x14ac:dyDescent="0.2">
      <c r="A2028" s="420"/>
      <c r="B2028" s="613"/>
      <c r="C2028" s="613"/>
      <c r="D2028" s="630" t="s">
        <v>1135</v>
      </c>
      <c r="E2028" s="1065" t="s">
        <v>534</v>
      </c>
      <c r="F2028" s="672"/>
      <c r="G2028" s="672"/>
      <c r="H2028" s="672"/>
      <c r="I2028" s="668" t="e">
        <f t="shared" si="262"/>
        <v>#DIV/0!</v>
      </c>
    </row>
    <row r="2029" spans="1:20" ht="14.25" hidden="1" x14ac:dyDescent="0.2">
      <c r="A2029" s="420"/>
      <c r="B2029" s="613"/>
      <c r="C2029" s="613"/>
      <c r="D2029" s="514" t="s">
        <v>1136</v>
      </c>
      <c r="E2029" s="439" t="s">
        <v>51</v>
      </c>
      <c r="F2029" s="672"/>
      <c r="G2029" s="672"/>
      <c r="H2029" s="672"/>
      <c r="I2029" s="668" t="e">
        <f t="shared" si="262"/>
        <v>#DIV/0!</v>
      </c>
    </row>
    <row r="2030" spans="1:20" ht="15.75" thickTop="1" x14ac:dyDescent="0.25">
      <c r="A2030" s="1048">
        <v>1315</v>
      </c>
      <c r="B2030" s="2581">
        <v>3231</v>
      </c>
      <c r="C2030" s="2581">
        <v>5336</v>
      </c>
      <c r="D2030" s="2904"/>
      <c r="E2030" s="612" t="s">
        <v>1085</v>
      </c>
      <c r="F2030" s="672"/>
      <c r="G2030" s="690">
        <f>G2031+G2032+G2033</f>
        <v>2424</v>
      </c>
      <c r="H2030" s="690">
        <f>H2031+H2032+H2033</f>
        <v>2424</v>
      </c>
      <c r="I2030" s="692">
        <f t="shared" si="262"/>
        <v>100</v>
      </c>
    </row>
    <row r="2031" spans="1:20" ht="15" x14ac:dyDescent="0.2">
      <c r="A2031" s="1048"/>
      <c r="B2031" s="2581"/>
      <c r="C2031" s="2581"/>
      <c r="D2031" s="2904" t="s">
        <v>1132</v>
      </c>
      <c r="E2031" s="1484" t="s">
        <v>1084</v>
      </c>
      <c r="F2031" s="1733"/>
      <c r="G2031" s="1734">
        <v>58</v>
      </c>
      <c r="H2031" s="1734">
        <v>58</v>
      </c>
      <c r="I2031" s="368">
        <f t="shared" ref="I2031:I2032" si="263">(H2031/G2031)*100</f>
        <v>100</v>
      </c>
    </row>
    <row r="2032" spans="1:20" ht="28.5" hidden="1" x14ac:dyDescent="0.2">
      <c r="A2032" s="1048"/>
      <c r="B2032" s="2581"/>
      <c r="C2032" s="2581"/>
      <c r="D2032" s="2904" t="s">
        <v>1133</v>
      </c>
      <c r="E2032" s="2371" t="s">
        <v>1134</v>
      </c>
      <c r="F2032" s="1733"/>
      <c r="G2032" s="1778"/>
      <c r="H2032" s="1778"/>
      <c r="I2032" s="1111" t="e">
        <f t="shared" si="263"/>
        <v>#DIV/0!</v>
      </c>
    </row>
    <row r="2033" spans="1:20" ht="14.25" x14ac:dyDescent="0.2">
      <c r="A2033" s="1048"/>
      <c r="B2033" s="2581"/>
      <c r="C2033" s="2898"/>
      <c r="D2033" s="2905" t="s">
        <v>1131</v>
      </c>
      <c r="E2033" s="439" t="s">
        <v>1995</v>
      </c>
      <c r="F2033" s="672"/>
      <c r="G2033" s="672">
        <v>2366</v>
      </c>
      <c r="H2033" s="672">
        <v>2366</v>
      </c>
      <c r="I2033" s="668">
        <f t="shared" si="262"/>
        <v>100</v>
      </c>
    </row>
    <row r="2034" spans="1:20" ht="15" x14ac:dyDescent="0.25">
      <c r="A2034" s="1048">
        <v>1315</v>
      </c>
      <c r="B2034" s="2934">
        <v>3231</v>
      </c>
      <c r="C2034" s="2934">
        <v>5331</v>
      </c>
      <c r="D2034" s="2935"/>
      <c r="E2034" s="896" t="s">
        <v>1085</v>
      </c>
      <c r="F2034" s="672"/>
      <c r="G2034" s="690">
        <f>G2035</f>
        <v>10</v>
      </c>
      <c r="H2034" s="690">
        <f>H2035</f>
        <v>10</v>
      </c>
      <c r="I2034" s="692">
        <f t="shared" si="262"/>
        <v>100</v>
      </c>
    </row>
    <row r="2035" spans="1:20" ht="15" thickBot="1" x14ac:dyDescent="0.25">
      <c r="A2035" s="1048"/>
      <c r="B2035" s="2934"/>
      <c r="C2035" s="2934"/>
      <c r="D2035" s="2935" t="s">
        <v>1432</v>
      </c>
      <c r="E2035" s="2796" t="s">
        <v>1883</v>
      </c>
      <c r="F2035" s="672"/>
      <c r="G2035" s="672">
        <v>10</v>
      </c>
      <c r="H2035" s="672">
        <v>10</v>
      </c>
      <c r="I2035" s="668">
        <f t="shared" si="262"/>
        <v>100</v>
      </c>
    </row>
    <row r="2036" spans="1:20" ht="16.5" thickTop="1" thickBot="1" x14ac:dyDescent="0.3">
      <c r="A2036" s="3180" t="s">
        <v>704</v>
      </c>
      <c r="B2036" s="3181"/>
      <c r="C2036" s="3181"/>
      <c r="D2036" s="3181"/>
      <c r="E2036" s="3181"/>
      <c r="F2036" s="669">
        <f>SUM(F2027)</f>
        <v>0</v>
      </c>
      <c r="G2036" s="669">
        <f>G2030+G2027+G2034</f>
        <v>2434</v>
      </c>
      <c r="H2036" s="669">
        <f>H2030+H2027+H2034</f>
        <v>2434</v>
      </c>
      <c r="I2036" s="670">
        <f t="shared" si="262"/>
        <v>100</v>
      </c>
      <c r="R2036" s="374">
        <f>F2036</f>
        <v>0</v>
      </c>
      <c r="S2036" s="374">
        <f>G2036</f>
        <v>2434</v>
      </c>
      <c r="T2036" s="374">
        <f>H2036</f>
        <v>2434</v>
      </c>
    </row>
    <row r="2037" spans="1:20" ht="13.5" thickTop="1" x14ac:dyDescent="0.2"/>
    <row r="2038" spans="1:20" ht="13.5" thickBot="1" x14ac:dyDescent="0.25">
      <c r="A2038" s="421" t="s">
        <v>146</v>
      </c>
      <c r="I2038" s="1041" t="s">
        <v>122</v>
      </c>
    </row>
    <row r="2039" spans="1:20" ht="14.25" thickTop="1" thickBot="1" x14ac:dyDescent="0.25">
      <c r="A2039" s="582" t="s">
        <v>412</v>
      </c>
      <c r="B2039" s="650" t="s">
        <v>123</v>
      </c>
      <c r="C2039" s="583" t="s">
        <v>124</v>
      </c>
      <c r="D2039" s="585" t="s">
        <v>474</v>
      </c>
      <c r="E2039" s="585" t="s">
        <v>125</v>
      </c>
      <c r="F2039" s="585" t="s">
        <v>416</v>
      </c>
      <c r="G2039" s="585" t="s">
        <v>417</v>
      </c>
      <c r="H2039" s="585" t="s">
        <v>589</v>
      </c>
      <c r="I2039" s="663" t="s">
        <v>590</v>
      </c>
    </row>
    <row r="2040" spans="1:20" ht="14.25" thickTop="1" thickBot="1" x14ac:dyDescent="0.25">
      <c r="A2040" s="521">
        <v>1</v>
      </c>
      <c r="B2040" s="522">
        <v>2</v>
      </c>
      <c r="C2040" s="522">
        <v>3</v>
      </c>
      <c r="D2040" s="522">
        <v>4</v>
      </c>
      <c r="E2040" s="522">
        <v>5</v>
      </c>
      <c r="F2040" s="508">
        <v>6</v>
      </c>
      <c r="G2040" s="508">
        <v>7</v>
      </c>
      <c r="H2040" s="509">
        <v>8</v>
      </c>
      <c r="I2040" s="587" t="s">
        <v>510</v>
      </c>
    </row>
    <row r="2041" spans="1:20" ht="15.75" hidden="1" thickTop="1" x14ac:dyDescent="0.25">
      <c r="A2041" s="420">
        <v>1350</v>
      </c>
      <c r="B2041" s="645">
        <v>3233</v>
      </c>
      <c r="C2041" s="1044">
        <v>5331</v>
      </c>
      <c r="D2041" s="685"/>
      <c r="E2041" s="612" t="s">
        <v>624</v>
      </c>
      <c r="F2041" s="690">
        <f>F2042+F2043+F2044+F2045</f>
        <v>0</v>
      </c>
      <c r="G2041" s="690">
        <f>G2042+G2043+G2044+G2045</f>
        <v>0</v>
      </c>
      <c r="H2041" s="690">
        <f>H2042+H2043+H2044+H2045</f>
        <v>0</v>
      </c>
      <c r="I2041" s="692">
        <v>100</v>
      </c>
    </row>
    <row r="2042" spans="1:20" ht="18" hidden="1" customHeight="1" x14ac:dyDescent="0.2">
      <c r="A2042" s="420"/>
      <c r="B2042" s="613"/>
      <c r="C2042" s="613"/>
      <c r="D2042" s="630" t="s">
        <v>1135</v>
      </c>
      <c r="E2042" s="1065" t="s">
        <v>534</v>
      </c>
      <c r="F2042" s="672"/>
      <c r="G2042" s="672"/>
      <c r="H2042" s="672"/>
      <c r="I2042" s="668" t="e">
        <f t="shared" ref="I2042:I2046" si="264">(H2042/G2042)*100</f>
        <v>#DIV/0!</v>
      </c>
    </row>
    <row r="2043" spans="1:20" ht="14.25" hidden="1" x14ac:dyDescent="0.2">
      <c r="A2043" s="420"/>
      <c r="B2043" s="613"/>
      <c r="C2043" s="613"/>
      <c r="D2043" s="630" t="s">
        <v>1102</v>
      </c>
      <c r="E2043" s="1065" t="s">
        <v>561</v>
      </c>
      <c r="F2043" s="672"/>
      <c r="G2043" s="672"/>
      <c r="H2043" s="672"/>
      <c r="I2043" s="668" t="e">
        <f t="shared" si="264"/>
        <v>#DIV/0!</v>
      </c>
    </row>
    <row r="2044" spans="1:20" ht="14.25" hidden="1" x14ac:dyDescent="0.2">
      <c r="A2044" s="420"/>
      <c r="B2044" s="613"/>
      <c r="C2044" s="683"/>
      <c r="D2044" s="514" t="s">
        <v>1136</v>
      </c>
      <c r="E2044" s="439" t="s">
        <v>51</v>
      </c>
      <c r="F2044" s="672"/>
      <c r="G2044" s="672"/>
      <c r="H2044" s="672"/>
      <c r="I2044" s="668" t="e">
        <f t="shared" si="264"/>
        <v>#DIV/0!</v>
      </c>
    </row>
    <row r="2045" spans="1:20" ht="14.25" hidden="1" x14ac:dyDescent="0.2">
      <c r="A2045" s="420"/>
      <c r="B2045" s="613"/>
      <c r="C2045" s="683"/>
      <c r="D2045" s="514" t="s">
        <v>1163</v>
      </c>
      <c r="E2045" s="439" t="s">
        <v>17</v>
      </c>
      <c r="F2045" s="672"/>
      <c r="G2045" s="672"/>
      <c r="H2045" s="672"/>
      <c r="I2045" s="668">
        <v>0</v>
      </c>
    </row>
    <row r="2046" spans="1:20" ht="15.75" thickTop="1" x14ac:dyDescent="0.25">
      <c r="A2046" s="1048">
        <v>1350</v>
      </c>
      <c r="B2046" s="2581">
        <v>3233</v>
      </c>
      <c r="C2046" s="2909">
        <v>5336</v>
      </c>
      <c r="D2046" s="2905"/>
      <c r="E2046" s="612" t="s">
        <v>1085</v>
      </c>
      <c r="F2046" s="672"/>
      <c r="G2046" s="690">
        <f>G2047+G2048+G2049+G2050</f>
        <v>13441</v>
      </c>
      <c r="H2046" s="690">
        <f>H2047+H2048+H2049+H2050</f>
        <v>13441</v>
      </c>
      <c r="I2046" s="692">
        <f t="shared" si="264"/>
        <v>100</v>
      </c>
    </row>
    <row r="2047" spans="1:20" ht="15" x14ac:dyDescent="0.2">
      <c r="A2047" s="1048"/>
      <c r="B2047" s="2581"/>
      <c r="C2047" s="2909"/>
      <c r="D2047" s="2904" t="s">
        <v>1132</v>
      </c>
      <c r="E2047" s="1484" t="s">
        <v>1084</v>
      </c>
      <c r="F2047" s="1733"/>
      <c r="G2047" s="1734">
        <v>267</v>
      </c>
      <c r="H2047" s="1734">
        <v>267</v>
      </c>
      <c r="I2047" s="368">
        <f t="shared" ref="I2047:I2048" si="265">(H2047/G2047)*100</f>
        <v>100</v>
      </c>
    </row>
    <row r="2048" spans="1:20" ht="28.5" hidden="1" x14ac:dyDescent="0.2">
      <c r="A2048" s="1048"/>
      <c r="B2048" s="2581"/>
      <c r="C2048" s="2909"/>
      <c r="D2048" s="2904" t="s">
        <v>1133</v>
      </c>
      <c r="E2048" s="2371" t="s">
        <v>1134</v>
      </c>
      <c r="F2048" s="1733"/>
      <c r="G2048" s="1778"/>
      <c r="H2048" s="1778"/>
      <c r="I2048" s="1111" t="e">
        <f t="shared" si="265"/>
        <v>#DIV/0!</v>
      </c>
    </row>
    <row r="2049" spans="1:20" ht="14.25" x14ac:dyDescent="0.2">
      <c r="A2049" s="1048"/>
      <c r="B2049" s="2581"/>
      <c r="C2049" s="2909"/>
      <c r="D2049" s="2905" t="s">
        <v>1170</v>
      </c>
      <c r="E2049" s="1101" t="s">
        <v>1097</v>
      </c>
      <c r="F2049" s="672"/>
      <c r="G2049" s="672">
        <v>376</v>
      </c>
      <c r="H2049" s="672">
        <v>376</v>
      </c>
      <c r="I2049" s="668">
        <f t="shared" ref="I2049" si="266">(H2049/G2049)*100</f>
        <v>100</v>
      </c>
    </row>
    <row r="2050" spans="1:20" ht="14.25" x14ac:dyDescent="0.2">
      <c r="A2050" s="1048"/>
      <c r="B2050" s="2581"/>
      <c r="C2050" s="2909"/>
      <c r="D2050" s="2905" t="s">
        <v>1131</v>
      </c>
      <c r="E2050" s="439" t="s">
        <v>1995</v>
      </c>
      <c r="F2050" s="672"/>
      <c r="G2050" s="672">
        <v>12798</v>
      </c>
      <c r="H2050" s="672">
        <v>12798</v>
      </c>
      <c r="I2050" s="668">
        <v>100</v>
      </c>
    </row>
    <row r="2051" spans="1:20" ht="15" hidden="1" x14ac:dyDescent="0.25">
      <c r="A2051" s="1048">
        <v>1350</v>
      </c>
      <c r="B2051" s="2901">
        <v>3429</v>
      </c>
      <c r="C2051" s="1481">
        <v>5331</v>
      </c>
      <c r="D2051" s="2919"/>
      <c r="E2051" s="612" t="s">
        <v>624</v>
      </c>
      <c r="F2051" s="678">
        <f>F2053</f>
        <v>0</v>
      </c>
      <c r="G2051" s="678"/>
      <c r="H2051" s="678"/>
      <c r="I2051" s="668">
        <v>100</v>
      </c>
    </row>
    <row r="2052" spans="1:20" ht="15" x14ac:dyDescent="0.25">
      <c r="A2052" s="1048">
        <v>1350</v>
      </c>
      <c r="B2052" s="2901">
        <v>3233</v>
      </c>
      <c r="C2052" s="1481">
        <v>5331</v>
      </c>
      <c r="D2052" s="2961"/>
      <c r="E2052" s="656" t="s">
        <v>624</v>
      </c>
      <c r="F2052" s="672"/>
      <c r="G2052" s="690">
        <f>G2053</f>
        <v>79</v>
      </c>
      <c r="H2052" s="690">
        <f>H2053</f>
        <v>79</v>
      </c>
      <c r="I2052" s="692">
        <v>100</v>
      </c>
    </row>
    <row r="2053" spans="1:20" ht="14.25" x14ac:dyDescent="0.2">
      <c r="A2053" s="1048"/>
      <c r="B2053" s="2581"/>
      <c r="C2053" s="2898"/>
      <c r="D2053" s="2921" t="s">
        <v>1147</v>
      </c>
      <c r="E2053" s="2788" t="s">
        <v>1889</v>
      </c>
      <c r="F2053" s="672"/>
      <c r="G2053" s="672">
        <v>79</v>
      </c>
      <c r="H2053" s="672">
        <v>79</v>
      </c>
      <c r="I2053" s="668">
        <v>100</v>
      </c>
    </row>
    <row r="2054" spans="1:20" ht="15" x14ac:dyDescent="0.25">
      <c r="A2054" s="1048">
        <v>1350</v>
      </c>
      <c r="B2054" s="2901">
        <v>3429</v>
      </c>
      <c r="C2054" s="1481">
        <v>5331</v>
      </c>
      <c r="D2054" s="2961"/>
      <c r="E2054" s="656" t="s">
        <v>624</v>
      </c>
      <c r="F2054" s="672"/>
      <c r="G2054" s="690">
        <f>G2055</f>
        <v>200</v>
      </c>
      <c r="H2054" s="690">
        <f>H2055</f>
        <v>200</v>
      </c>
      <c r="I2054" s="692">
        <v>100</v>
      </c>
    </row>
    <row r="2055" spans="1:20" ht="15" thickBot="1" x14ac:dyDescent="0.25">
      <c r="A2055" s="1048"/>
      <c r="B2055" s="2581"/>
      <c r="C2055" s="2898"/>
      <c r="D2055" s="2921" t="s">
        <v>1392</v>
      </c>
      <c r="E2055" s="2791" t="s">
        <v>1890</v>
      </c>
      <c r="F2055" s="672"/>
      <c r="G2055" s="672">
        <v>200</v>
      </c>
      <c r="H2055" s="672">
        <v>200</v>
      </c>
      <c r="I2055" s="668">
        <v>100</v>
      </c>
    </row>
    <row r="2056" spans="1:20" ht="16.5" thickTop="1" thickBot="1" x14ac:dyDescent="0.3">
      <c r="A2056" s="3180" t="s">
        <v>704</v>
      </c>
      <c r="B2056" s="3181"/>
      <c r="C2056" s="3181"/>
      <c r="D2056" s="3181"/>
      <c r="E2056" s="3181"/>
      <c r="F2056" s="669">
        <f>F2041+F2051</f>
        <v>0</v>
      </c>
      <c r="G2056" s="669">
        <f>G2051+G2046+G2041+G2052+G2054</f>
        <v>13720</v>
      </c>
      <c r="H2056" s="669">
        <f>H2051+H2046+H2041+H2052+H2054</f>
        <v>13720</v>
      </c>
      <c r="I2056" s="670">
        <f>(H2056/G2056)*100</f>
        <v>100</v>
      </c>
      <c r="R2056" s="374">
        <f>F2056</f>
        <v>0</v>
      </c>
      <c r="S2056" s="374">
        <f>G2056</f>
        <v>13720</v>
      </c>
      <c r="T2056" s="374">
        <f>H2056</f>
        <v>13720</v>
      </c>
    </row>
    <row r="2057" spans="1:20" s="375" customFormat="1" ht="13.5" thickTop="1" x14ac:dyDescent="0.2">
      <c r="A2057" s="373"/>
      <c r="B2057" s="594"/>
      <c r="C2057" s="373"/>
      <c r="D2057" s="660"/>
      <c r="E2057" s="373"/>
      <c r="F2057" s="374"/>
      <c r="G2057" s="374"/>
      <c r="H2057" s="374"/>
      <c r="I2057" s="1041"/>
    </row>
    <row r="2058" spans="1:20" ht="13.5" thickBot="1" x14ac:dyDescent="0.25">
      <c r="A2058" s="421" t="s">
        <v>254</v>
      </c>
      <c r="I2058" s="1041" t="s">
        <v>122</v>
      </c>
    </row>
    <row r="2059" spans="1:20" ht="14.25" thickTop="1" thickBot="1" x14ac:dyDescent="0.25">
      <c r="A2059" s="582" t="s">
        <v>412</v>
      </c>
      <c r="B2059" s="650" t="s">
        <v>123</v>
      </c>
      <c r="C2059" s="583" t="s">
        <v>124</v>
      </c>
      <c r="D2059" s="585" t="s">
        <v>474</v>
      </c>
      <c r="E2059" s="585" t="s">
        <v>125</v>
      </c>
      <c r="F2059" s="585" t="s">
        <v>416</v>
      </c>
      <c r="G2059" s="585" t="s">
        <v>417</v>
      </c>
      <c r="H2059" s="585" t="s">
        <v>589</v>
      </c>
      <c r="I2059" s="663" t="s">
        <v>590</v>
      </c>
    </row>
    <row r="2060" spans="1:20" ht="18" customHeight="1" thickTop="1" thickBot="1" x14ac:dyDescent="0.25">
      <c r="A2060" s="521">
        <v>1</v>
      </c>
      <c r="B2060" s="522">
        <v>2</v>
      </c>
      <c r="C2060" s="522">
        <v>3</v>
      </c>
      <c r="D2060" s="522">
        <v>4</v>
      </c>
      <c r="E2060" s="522">
        <v>5</v>
      </c>
      <c r="F2060" s="508">
        <v>6</v>
      </c>
      <c r="G2060" s="508">
        <v>7</v>
      </c>
      <c r="H2060" s="509">
        <v>8</v>
      </c>
      <c r="I2060" s="587" t="s">
        <v>510</v>
      </c>
    </row>
    <row r="2061" spans="1:20" ht="18" hidden="1" customHeight="1" thickTop="1" x14ac:dyDescent="0.25">
      <c r="A2061" s="420">
        <v>1351</v>
      </c>
      <c r="B2061" s="613">
        <v>3233</v>
      </c>
      <c r="C2061" s="613">
        <v>5331</v>
      </c>
      <c r="D2061" s="664"/>
      <c r="E2061" s="656" t="s">
        <v>624</v>
      </c>
      <c r="F2061" s="665">
        <f>F2062+F2063</f>
        <v>0</v>
      </c>
      <c r="G2061" s="665">
        <f>G2062+G2063</f>
        <v>0</v>
      </c>
      <c r="H2061" s="665">
        <f>H2062+H2063</f>
        <v>0</v>
      </c>
      <c r="I2061" s="666">
        <v>100</v>
      </c>
    </row>
    <row r="2062" spans="1:20" ht="14.25" hidden="1" x14ac:dyDescent="0.2">
      <c r="A2062" s="420"/>
      <c r="B2062" s="613"/>
      <c r="C2062" s="613"/>
      <c r="D2062" s="630" t="s">
        <v>1135</v>
      </c>
      <c r="E2062" s="1065" t="s">
        <v>534</v>
      </c>
      <c r="F2062" s="672"/>
      <c r="G2062" s="672"/>
      <c r="H2062" s="672"/>
      <c r="I2062" s="668">
        <v>0</v>
      </c>
    </row>
    <row r="2063" spans="1:20" ht="14.25" hidden="1" x14ac:dyDescent="0.2">
      <c r="A2063" s="420"/>
      <c r="B2063" s="613"/>
      <c r="C2063" s="613"/>
      <c r="D2063" s="514" t="s">
        <v>1136</v>
      </c>
      <c r="E2063" s="439" t="s">
        <v>51</v>
      </c>
      <c r="F2063" s="672"/>
      <c r="G2063" s="672"/>
      <c r="H2063" s="672"/>
      <c r="I2063" s="668" t="e">
        <f t="shared" ref="I2063:I2070" si="267">(H2063/G2063)*100</f>
        <v>#DIV/0!</v>
      </c>
    </row>
    <row r="2064" spans="1:20" ht="15.75" thickTop="1" x14ac:dyDescent="0.25">
      <c r="A2064" s="1048">
        <v>1351</v>
      </c>
      <c r="B2064" s="2581">
        <v>3233</v>
      </c>
      <c r="C2064" s="2581">
        <v>5336</v>
      </c>
      <c r="D2064" s="2904"/>
      <c r="E2064" s="612" t="s">
        <v>1085</v>
      </c>
      <c r="F2064" s="672"/>
      <c r="G2064" s="690">
        <f>G2065+G2066+G2067</f>
        <v>4840</v>
      </c>
      <c r="H2064" s="690">
        <f>H2065+H2066+H2067</f>
        <v>4840</v>
      </c>
      <c r="I2064" s="692">
        <f t="shared" si="267"/>
        <v>100</v>
      </c>
    </row>
    <row r="2065" spans="1:20" ht="15" x14ac:dyDescent="0.2">
      <c r="A2065" s="1048"/>
      <c r="B2065" s="2581"/>
      <c r="C2065" s="2581"/>
      <c r="D2065" s="2904" t="s">
        <v>1132</v>
      </c>
      <c r="E2065" s="1484" t="s">
        <v>1084</v>
      </c>
      <c r="F2065" s="1733"/>
      <c r="G2065" s="1734">
        <v>87</v>
      </c>
      <c r="H2065" s="1734">
        <v>87</v>
      </c>
      <c r="I2065" s="368">
        <f t="shared" ref="I2065:I2066" si="268">(H2065/G2065)*100</f>
        <v>100</v>
      </c>
    </row>
    <row r="2066" spans="1:20" ht="28.5" hidden="1" x14ac:dyDescent="0.2">
      <c r="A2066" s="1048"/>
      <c r="B2066" s="2581"/>
      <c r="C2066" s="2581"/>
      <c r="D2066" s="2904" t="s">
        <v>1133</v>
      </c>
      <c r="E2066" s="2371" t="s">
        <v>1134</v>
      </c>
      <c r="F2066" s="1733"/>
      <c r="G2066" s="1778"/>
      <c r="H2066" s="1778"/>
      <c r="I2066" s="1111" t="e">
        <f t="shared" si="268"/>
        <v>#DIV/0!</v>
      </c>
    </row>
    <row r="2067" spans="1:20" ht="14.25" x14ac:dyDescent="0.2">
      <c r="A2067" s="1048"/>
      <c r="B2067" s="2581"/>
      <c r="C2067" s="2898"/>
      <c r="D2067" s="2905" t="s">
        <v>1131</v>
      </c>
      <c r="E2067" s="439" t="s">
        <v>1995</v>
      </c>
      <c r="F2067" s="672"/>
      <c r="G2067" s="672">
        <v>4753</v>
      </c>
      <c r="H2067" s="672">
        <v>4753</v>
      </c>
      <c r="I2067" s="668">
        <f t="shared" si="267"/>
        <v>100</v>
      </c>
    </row>
    <row r="2068" spans="1:20" ht="15" x14ac:dyDescent="0.25">
      <c r="A2068" s="1048">
        <v>1351</v>
      </c>
      <c r="B2068" s="2581">
        <v>3792</v>
      </c>
      <c r="C2068" s="2581">
        <v>5331</v>
      </c>
      <c r="D2068" s="2904"/>
      <c r="E2068" s="612" t="s">
        <v>624</v>
      </c>
      <c r="F2068" s="672"/>
      <c r="G2068" s="690">
        <f>G2069</f>
        <v>10</v>
      </c>
      <c r="H2068" s="690">
        <f>H2069</f>
        <v>10</v>
      </c>
      <c r="I2068" s="692">
        <f t="shared" si="267"/>
        <v>100</v>
      </c>
    </row>
    <row r="2069" spans="1:20" ht="15" thickBot="1" x14ac:dyDescent="0.25">
      <c r="A2069" s="1048"/>
      <c r="B2069" s="2581"/>
      <c r="C2069" s="2898"/>
      <c r="D2069" s="2931" t="s">
        <v>1218</v>
      </c>
      <c r="E2069" s="903" t="s">
        <v>1885</v>
      </c>
      <c r="F2069" s="672"/>
      <c r="G2069" s="672">
        <v>10</v>
      </c>
      <c r="H2069" s="672">
        <v>10</v>
      </c>
      <c r="I2069" s="668">
        <f t="shared" si="267"/>
        <v>100</v>
      </c>
    </row>
    <row r="2070" spans="1:20" ht="16.5" thickTop="1" thickBot="1" x14ac:dyDescent="0.3">
      <c r="A2070" s="3180" t="s">
        <v>704</v>
      </c>
      <c r="B2070" s="3181"/>
      <c r="C2070" s="3181"/>
      <c r="D2070" s="3181"/>
      <c r="E2070" s="3181"/>
      <c r="F2070" s="669">
        <f>F2061</f>
        <v>0</v>
      </c>
      <c r="G2070" s="669">
        <f>G2061+G2064+G2068</f>
        <v>4850</v>
      </c>
      <c r="H2070" s="669">
        <f>H2061+H2064+H2068</f>
        <v>4850</v>
      </c>
      <c r="I2070" s="670">
        <f t="shared" si="267"/>
        <v>100</v>
      </c>
      <c r="R2070" s="374">
        <f>F2070</f>
        <v>0</v>
      </c>
      <c r="S2070" s="374">
        <f>G2070</f>
        <v>4850</v>
      </c>
      <c r="T2070" s="374">
        <f>H2070</f>
        <v>4850</v>
      </c>
    </row>
    <row r="2071" spans="1:20" s="106" customFormat="1" ht="13.5" thickTop="1" x14ac:dyDescent="0.2">
      <c r="A2071" s="373"/>
      <c r="B2071" s="594"/>
      <c r="C2071" s="373"/>
      <c r="D2071" s="660"/>
      <c r="E2071" s="373"/>
      <c r="F2071" s="374"/>
      <c r="G2071" s="374"/>
      <c r="H2071" s="374"/>
      <c r="I2071" s="1041"/>
    </row>
    <row r="2072" spans="1:20" ht="13.5" thickBot="1" x14ac:dyDescent="0.25">
      <c r="A2072" s="421" t="s">
        <v>94</v>
      </c>
      <c r="I2072" s="1041" t="s">
        <v>122</v>
      </c>
    </row>
    <row r="2073" spans="1:20" ht="14.25" thickTop="1" thickBot="1" x14ac:dyDescent="0.25">
      <c r="A2073" s="582" t="s">
        <v>412</v>
      </c>
      <c r="B2073" s="650" t="s">
        <v>123</v>
      </c>
      <c r="C2073" s="583" t="s">
        <v>124</v>
      </c>
      <c r="D2073" s="585" t="s">
        <v>474</v>
      </c>
      <c r="E2073" s="585" t="s">
        <v>125</v>
      </c>
      <c r="F2073" s="585" t="s">
        <v>416</v>
      </c>
      <c r="G2073" s="585" t="s">
        <v>417</v>
      </c>
      <c r="H2073" s="585" t="s">
        <v>589</v>
      </c>
      <c r="I2073" s="663" t="s">
        <v>590</v>
      </c>
    </row>
    <row r="2074" spans="1:20" ht="14.25" thickTop="1" thickBot="1" x14ac:dyDescent="0.25">
      <c r="A2074" s="521">
        <v>1</v>
      </c>
      <c r="B2074" s="522">
        <v>2</v>
      </c>
      <c r="C2074" s="522">
        <v>3</v>
      </c>
      <c r="D2074" s="522">
        <v>4</v>
      </c>
      <c r="E2074" s="522">
        <v>5</v>
      </c>
      <c r="F2074" s="508">
        <v>6</v>
      </c>
      <c r="G2074" s="508">
        <v>7</v>
      </c>
      <c r="H2074" s="509">
        <v>8</v>
      </c>
      <c r="I2074" s="587" t="s">
        <v>510</v>
      </c>
    </row>
    <row r="2075" spans="1:20" ht="15.75" hidden="1" thickTop="1" x14ac:dyDescent="0.25">
      <c r="A2075" s="420">
        <v>1352</v>
      </c>
      <c r="B2075" s="613">
        <v>3233</v>
      </c>
      <c r="C2075" s="613">
        <v>5331</v>
      </c>
      <c r="D2075" s="664"/>
      <c r="E2075" s="656" t="s">
        <v>624</v>
      </c>
      <c r="F2075" s="665">
        <f>SUM(F2076:F2081)</f>
        <v>0</v>
      </c>
      <c r="G2075" s="665">
        <f>G2076+G2077</f>
        <v>0</v>
      </c>
      <c r="H2075" s="665">
        <f>H2076+H2077</f>
        <v>0</v>
      </c>
      <c r="I2075" s="666">
        <v>100</v>
      </c>
    </row>
    <row r="2076" spans="1:20" ht="14.25" hidden="1" x14ac:dyDescent="0.2">
      <c r="A2076" s="420"/>
      <c r="B2076" s="613"/>
      <c r="C2076" s="613"/>
      <c r="D2076" s="630" t="s">
        <v>1135</v>
      </c>
      <c r="E2076" s="1065" t="s">
        <v>534</v>
      </c>
      <c r="F2076" s="352"/>
      <c r="G2076" s="672"/>
      <c r="H2076" s="672"/>
      <c r="I2076" s="668" t="e">
        <f t="shared" ref="I2076:I2084" si="269">(H2076/G2076)*100</f>
        <v>#DIV/0!</v>
      </c>
    </row>
    <row r="2077" spans="1:20" ht="14.25" hidden="1" x14ac:dyDescent="0.2">
      <c r="A2077" s="420"/>
      <c r="B2077" s="613"/>
      <c r="C2077" s="613"/>
      <c r="D2077" s="514" t="s">
        <v>1136</v>
      </c>
      <c r="E2077" s="439" t="s">
        <v>51</v>
      </c>
      <c r="F2077" s="672"/>
      <c r="G2077" s="672"/>
      <c r="H2077" s="672"/>
      <c r="I2077" s="668" t="e">
        <f t="shared" si="269"/>
        <v>#DIV/0!</v>
      </c>
    </row>
    <row r="2078" spans="1:20" ht="15.75" thickTop="1" x14ac:dyDescent="0.25">
      <c r="A2078" s="1048">
        <v>1352</v>
      </c>
      <c r="B2078" s="2581">
        <v>3233</v>
      </c>
      <c r="C2078" s="2581">
        <v>5336</v>
      </c>
      <c r="D2078" s="2904"/>
      <c r="E2078" s="612" t="s">
        <v>1085</v>
      </c>
      <c r="F2078" s="672"/>
      <c r="G2078" s="690">
        <f>G2079+G2080+G2081</f>
        <v>3334</v>
      </c>
      <c r="H2078" s="690">
        <f>H2079+H2080+H2081</f>
        <v>3334</v>
      </c>
      <c r="I2078" s="692">
        <f t="shared" si="269"/>
        <v>100</v>
      </c>
    </row>
    <row r="2079" spans="1:20" ht="15" x14ac:dyDescent="0.2">
      <c r="A2079" s="1048"/>
      <c r="B2079" s="2581"/>
      <c r="C2079" s="2581"/>
      <c r="D2079" s="2904" t="s">
        <v>1132</v>
      </c>
      <c r="E2079" s="1484" t="s">
        <v>1084</v>
      </c>
      <c r="F2079" s="1733"/>
      <c r="G2079" s="1734">
        <v>54</v>
      </c>
      <c r="H2079" s="1734">
        <v>54</v>
      </c>
      <c r="I2079" s="368">
        <f t="shared" ref="I2079:I2080" si="270">(H2079/G2079)*100</f>
        <v>100</v>
      </c>
    </row>
    <row r="2080" spans="1:20" ht="28.5" hidden="1" x14ac:dyDescent="0.2">
      <c r="A2080" s="1048"/>
      <c r="B2080" s="2581"/>
      <c r="C2080" s="2581"/>
      <c r="D2080" s="2904" t="s">
        <v>1133</v>
      </c>
      <c r="E2080" s="2371" t="s">
        <v>1134</v>
      </c>
      <c r="F2080" s="1733"/>
      <c r="G2080" s="1778"/>
      <c r="H2080" s="1778"/>
      <c r="I2080" s="1111" t="e">
        <f t="shared" si="270"/>
        <v>#DIV/0!</v>
      </c>
    </row>
    <row r="2081" spans="1:20" ht="14.25" x14ac:dyDescent="0.2">
      <c r="A2081" s="1048"/>
      <c r="B2081" s="2581"/>
      <c r="C2081" s="2581"/>
      <c r="D2081" s="2905" t="s">
        <v>1131</v>
      </c>
      <c r="E2081" s="439" t="s">
        <v>1995</v>
      </c>
      <c r="F2081" s="672"/>
      <c r="G2081" s="672">
        <v>3280</v>
      </c>
      <c r="H2081" s="672">
        <v>3280</v>
      </c>
      <c r="I2081" s="668">
        <f t="shared" si="269"/>
        <v>100</v>
      </c>
    </row>
    <row r="2082" spans="1:20" ht="15" x14ac:dyDescent="0.25">
      <c r="A2082" s="1048">
        <v>1352</v>
      </c>
      <c r="B2082" s="2581">
        <v>3792</v>
      </c>
      <c r="C2082" s="2581">
        <v>5331</v>
      </c>
      <c r="D2082" s="2904"/>
      <c r="E2082" s="612" t="s">
        <v>624</v>
      </c>
      <c r="F2082" s="672"/>
      <c r="G2082" s="690">
        <f>G2083</f>
        <v>10</v>
      </c>
      <c r="H2082" s="690">
        <f>H2083</f>
        <v>10</v>
      </c>
      <c r="I2082" s="692">
        <f t="shared" si="269"/>
        <v>100</v>
      </c>
    </row>
    <row r="2083" spans="1:20" ht="15" thickBot="1" x14ac:dyDescent="0.25">
      <c r="A2083" s="1048"/>
      <c r="B2083" s="2581"/>
      <c r="C2083" s="2898"/>
      <c r="D2083" s="2931" t="s">
        <v>1218</v>
      </c>
      <c r="E2083" s="903" t="s">
        <v>1885</v>
      </c>
      <c r="F2083" s="672"/>
      <c r="G2083" s="672">
        <v>10</v>
      </c>
      <c r="H2083" s="672">
        <v>10</v>
      </c>
      <c r="I2083" s="668">
        <f t="shared" si="269"/>
        <v>100</v>
      </c>
    </row>
    <row r="2084" spans="1:20" ht="16.5" thickTop="1" thickBot="1" x14ac:dyDescent="0.3">
      <c r="A2084" s="3180" t="s">
        <v>704</v>
      </c>
      <c r="B2084" s="3181"/>
      <c r="C2084" s="3181"/>
      <c r="D2084" s="3181"/>
      <c r="E2084" s="3181"/>
      <c r="F2084" s="669">
        <f>F2075</f>
        <v>0</v>
      </c>
      <c r="G2084" s="669">
        <f>G2075+G2078+G2082</f>
        <v>3344</v>
      </c>
      <c r="H2084" s="669">
        <f>H2075+H2078+H2082</f>
        <v>3344</v>
      </c>
      <c r="I2084" s="670">
        <f t="shared" si="269"/>
        <v>100</v>
      </c>
      <c r="R2084" s="374">
        <f>F2084</f>
        <v>0</v>
      </c>
      <c r="S2084" s="374">
        <f>G2084</f>
        <v>3344</v>
      </c>
      <c r="T2084" s="374">
        <f>H2084</f>
        <v>3344</v>
      </c>
    </row>
    <row r="2085" spans="1:20" s="375" customFormat="1" ht="13.5" thickTop="1" x14ac:dyDescent="0.2">
      <c r="A2085" s="373"/>
      <c r="B2085" s="594"/>
      <c r="C2085" s="373"/>
      <c r="D2085" s="660"/>
      <c r="E2085" s="373"/>
      <c r="F2085" s="374"/>
      <c r="G2085" s="374"/>
      <c r="H2085" s="374"/>
      <c r="I2085" s="1041"/>
    </row>
    <row r="2086" spans="1:20" ht="13.5" thickBot="1" x14ac:dyDescent="0.25">
      <c r="A2086" s="421" t="s">
        <v>446</v>
      </c>
      <c r="I2086" s="1041" t="s">
        <v>122</v>
      </c>
    </row>
    <row r="2087" spans="1:20" ht="14.25" thickTop="1" thickBot="1" x14ac:dyDescent="0.25">
      <c r="A2087" s="582" t="s">
        <v>412</v>
      </c>
      <c r="B2087" s="650" t="s">
        <v>123</v>
      </c>
      <c r="C2087" s="583" t="s">
        <v>124</v>
      </c>
      <c r="D2087" s="585" t="s">
        <v>474</v>
      </c>
      <c r="E2087" s="585" t="s">
        <v>125</v>
      </c>
      <c r="F2087" s="585" t="s">
        <v>416</v>
      </c>
      <c r="G2087" s="585" t="s">
        <v>417</v>
      </c>
      <c r="H2087" s="585" t="s">
        <v>589</v>
      </c>
      <c r="I2087" s="663" t="s">
        <v>590</v>
      </c>
    </row>
    <row r="2088" spans="1:20" ht="14.25" thickTop="1" thickBot="1" x14ac:dyDescent="0.25">
      <c r="A2088" s="521">
        <v>1</v>
      </c>
      <c r="B2088" s="522">
        <v>2</v>
      </c>
      <c r="C2088" s="522">
        <v>3</v>
      </c>
      <c r="D2088" s="522">
        <v>4</v>
      </c>
      <c r="E2088" s="522">
        <v>5</v>
      </c>
      <c r="F2088" s="508">
        <v>6</v>
      </c>
      <c r="G2088" s="508">
        <v>7</v>
      </c>
      <c r="H2088" s="509">
        <v>8</v>
      </c>
      <c r="I2088" s="587" t="s">
        <v>510</v>
      </c>
    </row>
    <row r="2089" spans="1:20" ht="15.75" hidden="1" thickTop="1" x14ac:dyDescent="0.25">
      <c r="A2089" s="420">
        <v>1353</v>
      </c>
      <c r="B2089" s="613">
        <v>3233</v>
      </c>
      <c r="C2089" s="613">
        <v>5331</v>
      </c>
      <c r="D2089" s="664"/>
      <c r="E2089" s="656" t="s">
        <v>624</v>
      </c>
      <c r="F2089" s="665">
        <f>F2090+F2091+F2092</f>
        <v>0</v>
      </c>
      <c r="G2089" s="665">
        <f>G2090+G2091+G2092</f>
        <v>0</v>
      </c>
      <c r="H2089" s="665">
        <f>H2090+H2091+H2092</f>
        <v>0</v>
      </c>
      <c r="I2089" s="666">
        <v>100</v>
      </c>
    </row>
    <row r="2090" spans="1:20" ht="14.25" hidden="1" x14ac:dyDescent="0.2">
      <c r="A2090" s="420"/>
      <c r="B2090" s="613"/>
      <c r="C2090" s="613"/>
      <c r="D2090" s="630" t="s">
        <v>1135</v>
      </c>
      <c r="E2090" s="1065" t="s">
        <v>534</v>
      </c>
      <c r="F2090" s="672"/>
      <c r="G2090" s="672"/>
      <c r="H2090" s="672"/>
      <c r="I2090" s="668" t="e">
        <f t="shared" ref="I2090:I2103" si="271">(H2090/G2090)*100</f>
        <v>#DIV/0!</v>
      </c>
    </row>
    <row r="2091" spans="1:20" ht="14.25" hidden="1" x14ac:dyDescent="0.2">
      <c r="A2091" s="420"/>
      <c r="B2091" s="613"/>
      <c r="C2091" s="613"/>
      <c r="D2091" s="630" t="s">
        <v>1102</v>
      </c>
      <c r="E2091" s="1065" t="s">
        <v>561</v>
      </c>
      <c r="F2091" s="672"/>
      <c r="G2091" s="672"/>
      <c r="H2091" s="672"/>
      <c r="I2091" s="668" t="e">
        <f t="shared" si="271"/>
        <v>#DIV/0!</v>
      </c>
    </row>
    <row r="2092" spans="1:20" ht="14.25" hidden="1" x14ac:dyDescent="0.2">
      <c r="A2092" s="420"/>
      <c r="B2092" s="613"/>
      <c r="C2092" s="613"/>
      <c r="D2092" s="514" t="s">
        <v>1136</v>
      </c>
      <c r="E2092" s="439" t="s">
        <v>51</v>
      </c>
      <c r="F2092" s="672"/>
      <c r="G2092" s="672"/>
      <c r="H2092" s="672"/>
      <c r="I2092" s="668" t="e">
        <f t="shared" si="271"/>
        <v>#DIV/0!</v>
      </c>
    </row>
    <row r="2093" spans="1:20" ht="15.75" thickTop="1" x14ac:dyDescent="0.25">
      <c r="A2093" s="1048">
        <v>1353</v>
      </c>
      <c r="B2093" s="2581">
        <v>3233</v>
      </c>
      <c r="C2093" s="2581">
        <v>5336</v>
      </c>
      <c r="D2093" s="2905"/>
      <c r="E2093" s="612" t="s">
        <v>1085</v>
      </c>
      <c r="F2093" s="672"/>
      <c r="G2093" s="690">
        <f>G2094+G2095+G2096+G2097+G2098</f>
        <v>7688</v>
      </c>
      <c r="H2093" s="690">
        <f>H2094+H2095+H2096+H2097+H2098</f>
        <v>7688</v>
      </c>
      <c r="I2093" s="692">
        <f t="shared" si="271"/>
        <v>100</v>
      </c>
    </row>
    <row r="2094" spans="1:20" ht="15" x14ac:dyDescent="0.2">
      <c r="A2094" s="1048"/>
      <c r="B2094" s="2581"/>
      <c r="C2094" s="2581"/>
      <c r="D2094" s="2904" t="s">
        <v>1132</v>
      </c>
      <c r="E2094" s="1484" t="s">
        <v>1084</v>
      </c>
      <c r="F2094" s="1733"/>
      <c r="G2094" s="1734">
        <v>142</v>
      </c>
      <c r="H2094" s="1734">
        <v>142</v>
      </c>
      <c r="I2094" s="368">
        <f t="shared" ref="I2094:I2096" si="272">(H2094/G2094)*100</f>
        <v>100</v>
      </c>
    </row>
    <row r="2095" spans="1:20" ht="15" hidden="1" x14ac:dyDescent="0.2">
      <c r="A2095" s="1048"/>
      <c r="B2095" s="2581"/>
      <c r="C2095" s="2581"/>
      <c r="D2095" s="2904" t="s">
        <v>1167</v>
      </c>
      <c r="E2095" s="1484" t="s">
        <v>1168</v>
      </c>
      <c r="F2095" s="1733"/>
      <c r="G2095" s="1734"/>
      <c r="H2095" s="1734"/>
      <c r="I2095" s="368" t="e">
        <f t="shared" si="272"/>
        <v>#DIV/0!</v>
      </c>
    </row>
    <row r="2096" spans="1:20" ht="28.5" hidden="1" x14ac:dyDescent="0.2">
      <c r="A2096" s="1048"/>
      <c r="B2096" s="2581"/>
      <c r="C2096" s="2581"/>
      <c r="D2096" s="2904" t="s">
        <v>1133</v>
      </c>
      <c r="E2096" s="2371" t="s">
        <v>1134</v>
      </c>
      <c r="F2096" s="1733"/>
      <c r="G2096" s="1778"/>
      <c r="H2096" s="1778"/>
      <c r="I2096" s="1111" t="e">
        <f t="shared" si="272"/>
        <v>#DIV/0!</v>
      </c>
    </row>
    <row r="2097" spans="1:20" ht="14.25" x14ac:dyDescent="0.2">
      <c r="A2097" s="1048"/>
      <c r="B2097" s="2581"/>
      <c r="C2097" s="2581"/>
      <c r="D2097" s="2905" t="s">
        <v>1170</v>
      </c>
      <c r="E2097" s="1101" t="s">
        <v>1097</v>
      </c>
      <c r="F2097" s="672"/>
      <c r="G2097" s="672">
        <v>223</v>
      </c>
      <c r="H2097" s="672">
        <v>223</v>
      </c>
      <c r="I2097" s="668">
        <f t="shared" ref="I2097" si="273">(H2097/G2097)*100</f>
        <v>100</v>
      </c>
    </row>
    <row r="2098" spans="1:20" ht="14.25" x14ac:dyDescent="0.2">
      <c r="A2098" s="1048"/>
      <c r="B2098" s="2581"/>
      <c r="C2098" s="2581"/>
      <c r="D2098" s="2905" t="s">
        <v>1131</v>
      </c>
      <c r="E2098" s="439" t="s">
        <v>1995</v>
      </c>
      <c r="F2098" s="672"/>
      <c r="G2098" s="672">
        <v>7323</v>
      </c>
      <c r="H2098" s="672">
        <v>7323</v>
      </c>
      <c r="I2098" s="668">
        <f t="shared" si="271"/>
        <v>100</v>
      </c>
    </row>
    <row r="2099" spans="1:20" ht="15" x14ac:dyDescent="0.25">
      <c r="A2099" s="1048">
        <v>1353</v>
      </c>
      <c r="B2099" s="2581">
        <v>3233</v>
      </c>
      <c r="C2099" s="2581">
        <v>5331</v>
      </c>
      <c r="D2099" s="2922"/>
      <c r="E2099" s="656" t="s">
        <v>624</v>
      </c>
      <c r="F2099" s="672"/>
      <c r="G2099" s="690">
        <f>G2100</f>
        <v>66</v>
      </c>
      <c r="H2099" s="690">
        <f>H2100</f>
        <v>66</v>
      </c>
      <c r="I2099" s="692">
        <f t="shared" si="271"/>
        <v>100</v>
      </c>
    </row>
    <row r="2100" spans="1:20" ht="14.25" x14ac:dyDescent="0.2">
      <c r="A2100" s="1048"/>
      <c r="B2100" s="2581"/>
      <c r="C2100" s="2581"/>
      <c r="D2100" s="2905" t="s">
        <v>1147</v>
      </c>
      <c r="E2100" s="2788" t="s">
        <v>1889</v>
      </c>
      <c r="F2100" s="672"/>
      <c r="G2100" s="672">
        <v>66</v>
      </c>
      <c r="H2100" s="672">
        <v>66</v>
      </c>
      <c r="I2100" s="668">
        <f t="shared" si="271"/>
        <v>100</v>
      </c>
    </row>
    <row r="2101" spans="1:20" ht="15" x14ac:dyDescent="0.25">
      <c r="A2101" s="1048">
        <v>1353</v>
      </c>
      <c r="B2101" s="2581">
        <v>3792</v>
      </c>
      <c r="C2101" s="2581">
        <v>5331</v>
      </c>
      <c r="D2101" s="2922"/>
      <c r="E2101" s="656" t="s">
        <v>624</v>
      </c>
      <c r="F2101" s="672"/>
      <c r="G2101" s="690">
        <f>G2102</f>
        <v>16</v>
      </c>
      <c r="H2101" s="690">
        <f>H2102</f>
        <v>16</v>
      </c>
      <c r="I2101" s="692">
        <f t="shared" si="271"/>
        <v>100</v>
      </c>
    </row>
    <row r="2102" spans="1:20" ht="15" thickBot="1" x14ac:dyDescent="0.25">
      <c r="A2102" s="1048"/>
      <c r="B2102" s="2581"/>
      <c r="C2102" s="2581"/>
      <c r="D2102" s="2931" t="s">
        <v>1218</v>
      </c>
      <c r="E2102" s="903" t="s">
        <v>1885</v>
      </c>
      <c r="F2102" s="672"/>
      <c r="G2102" s="672">
        <v>16</v>
      </c>
      <c r="H2102" s="672">
        <v>16</v>
      </c>
      <c r="I2102" s="668">
        <f t="shared" si="271"/>
        <v>100</v>
      </c>
    </row>
    <row r="2103" spans="1:20" s="106" customFormat="1" ht="16.5" thickTop="1" thickBot="1" x14ac:dyDescent="0.3">
      <c r="A2103" s="3180" t="s">
        <v>704</v>
      </c>
      <c r="B2103" s="3181"/>
      <c r="C2103" s="3181"/>
      <c r="D2103" s="3181"/>
      <c r="E2103" s="3181"/>
      <c r="F2103" s="669">
        <f>F2089+F2093</f>
        <v>0</v>
      </c>
      <c r="G2103" s="669">
        <f>G2089+G2093+G2101+G2099</f>
        <v>7770</v>
      </c>
      <c r="H2103" s="669">
        <f>H2089+H2093+H2101+H2099</f>
        <v>7770</v>
      </c>
      <c r="I2103" s="670">
        <f t="shared" si="271"/>
        <v>100</v>
      </c>
      <c r="R2103" s="374">
        <f>F2103</f>
        <v>0</v>
      </c>
      <c r="S2103" s="374">
        <f>G2103</f>
        <v>7770</v>
      </c>
      <c r="T2103" s="374">
        <f>H2103</f>
        <v>7770</v>
      </c>
    </row>
    <row r="2104" spans="1:20" s="375" customFormat="1" ht="13.5" thickTop="1" x14ac:dyDescent="0.2">
      <c r="A2104" s="373"/>
      <c r="B2104" s="594"/>
      <c r="C2104" s="373"/>
      <c r="D2104" s="660"/>
      <c r="E2104" s="373"/>
      <c r="F2104" s="374"/>
      <c r="G2104" s="374"/>
      <c r="H2104" s="374"/>
      <c r="I2104" s="1041"/>
    </row>
    <row r="2105" spans="1:20" ht="13.5" thickBot="1" x14ac:dyDescent="0.25">
      <c r="A2105" s="421" t="s">
        <v>95</v>
      </c>
      <c r="I2105" s="1041" t="s">
        <v>122</v>
      </c>
    </row>
    <row r="2106" spans="1:20" ht="14.25" thickTop="1" thickBot="1" x14ac:dyDescent="0.25">
      <c r="A2106" s="582" t="s">
        <v>412</v>
      </c>
      <c r="B2106" s="650" t="s">
        <v>123</v>
      </c>
      <c r="C2106" s="583" t="s">
        <v>124</v>
      </c>
      <c r="D2106" s="585" t="s">
        <v>474</v>
      </c>
      <c r="E2106" s="585" t="s">
        <v>125</v>
      </c>
      <c r="F2106" s="585" t="s">
        <v>416</v>
      </c>
      <c r="G2106" s="585" t="s">
        <v>417</v>
      </c>
      <c r="H2106" s="585" t="s">
        <v>589</v>
      </c>
      <c r="I2106" s="663" t="s">
        <v>590</v>
      </c>
    </row>
    <row r="2107" spans="1:20" ht="14.25" thickTop="1" thickBot="1" x14ac:dyDescent="0.25">
      <c r="A2107" s="521">
        <v>1</v>
      </c>
      <c r="B2107" s="522">
        <v>2</v>
      </c>
      <c r="C2107" s="522">
        <v>3</v>
      </c>
      <c r="D2107" s="522">
        <v>4</v>
      </c>
      <c r="E2107" s="522">
        <v>5</v>
      </c>
      <c r="F2107" s="508">
        <v>6</v>
      </c>
      <c r="G2107" s="508">
        <v>7</v>
      </c>
      <c r="H2107" s="509">
        <v>8</v>
      </c>
      <c r="I2107" s="587" t="s">
        <v>510</v>
      </c>
    </row>
    <row r="2108" spans="1:20" ht="15.75" hidden="1" thickTop="1" x14ac:dyDescent="0.25">
      <c r="A2108" s="420">
        <v>1354</v>
      </c>
      <c r="B2108" s="613">
        <v>3233</v>
      </c>
      <c r="C2108" s="613">
        <v>5331</v>
      </c>
      <c r="D2108" s="664"/>
      <c r="E2108" s="656" t="s">
        <v>624</v>
      </c>
      <c r="F2108" s="665">
        <f>F2109+F2110</f>
        <v>0</v>
      </c>
      <c r="G2108" s="665">
        <f>G2109+G2110</f>
        <v>0</v>
      </c>
      <c r="H2108" s="665">
        <f>H2109+H2110</f>
        <v>0</v>
      </c>
      <c r="I2108" s="666">
        <v>100</v>
      </c>
    </row>
    <row r="2109" spans="1:20" ht="14.25" hidden="1" x14ac:dyDescent="0.2">
      <c r="A2109" s="420"/>
      <c r="B2109" s="613"/>
      <c r="C2109" s="613"/>
      <c r="D2109" s="630" t="s">
        <v>1135</v>
      </c>
      <c r="E2109" s="1065" t="s">
        <v>534</v>
      </c>
      <c r="F2109" s="672"/>
      <c r="G2109" s="672"/>
      <c r="H2109" s="672"/>
      <c r="I2109" s="668" t="e">
        <f>(H2109/G2109)*100</f>
        <v>#DIV/0!</v>
      </c>
    </row>
    <row r="2110" spans="1:20" ht="14.25" hidden="1" x14ac:dyDescent="0.2">
      <c r="A2110" s="420"/>
      <c r="B2110" s="613"/>
      <c r="C2110" s="613"/>
      <c r="D2110" s="514" t="s">
        <v>1136</v>
      </c>
      <c r="E2110" s="439" t="s">
        <v>51</v>
      </c>
      <c r="F2110" s="672"/>
      <c r="G2110" s="672"/>
      <c r="H2110" s="672"/>
      <c r="I2110" s="668" t="e">
        <f>(H2110/G2110)*100</f>
        <v>#DIV/0!</v>
      </c>
    </row>
    <row r="2111" spans="1:20" ht="15.75" thickTop="1" x14ac:dyDescent="0.25">
      <c r="A2111" s="1048">
        <v>1354</v>
      </c>
      <c r="B2111" s="2581">
        <v>3233</v>
      </c>
      <c r="C2111" s="2581">
        <v>5336</v>
      </c>
      <c r="D2111" s="2904"/>
      <c r="E2111" s="612" t="s">
        <v>1085</v>
      </c>
      <c r="F2111" s="672"/>
      <c r="G2111" s="690">
        <f>G2112+G2113+G2114</f>
        <v>3909</v>
      </c>
      <c r="H2111" s="690">
        <f>H2112+H2113+H2114</f>
        <v>3909</v>
      </c>
      <c r="I2111" s="692">
        <f>(H2111/G2111)*100</f>
        <v>100</v>
      </c>
    </row>
    <row r="2112" spans="1:20" ht="15" x14ac:dyDescent="0.2">
      <c r="A2112" s="1048"/>
      <c r="B2112" s="2581"/>
      <c r="C2112" s="2581"/>
      <c r="D2112" s="2904" t="s">
        <v>1132</v>
      </c>
      <c r="E2112" s="1484" t="s">
        <v>1084</v>
      </c>
      <c r="F2112" s="1733"/>
      <c r="G2112" s="1734">
        <v>78</v>
      </c>
      <c r="H2112" s="1734">
        <v>78</v>
      </c>
      <c r="I2112" s="368">
        <f t="shared" ref="I2112:I2113" si="274">(H2112/G2112)*100</f>
        <v>100</v>
      </c>
    </row>
    <row r="2113" spans="1:20" ht="28.5" hidden="1" x14ac:dyDescent="0.2">
      <c r="A2113" s="1048"/>
      <c r="B2113" s="2581"/>
      <c r="C2113" s="2581"/>
      <c r="D2113" s="2904" t="s">
        <v>1133</v>
      </c>
      <c r="E2113" s="2371" t="s">
        <v>1134</v>
      </c>
      <c r="F2113" s="1733"/>
      <c r="G2113" s="1778"/>
      <c r="H2113" s="1778"/>
      <c r="I2113" s="1111" t="e">
        <f t="shared" si="274"/>
        <v>#DIV/0!</v>
      </c>
    </row>
    <row r="2114" spans="1:20" ht="15" thickBot="1" x14ac:dyDescent="0.25">
      <c r="A2114" s="1048"/>
      <c r="B2114" s="2581"/>
      <c r="C2114" s="2898"/>
      <c r="D2114" s="2905" t="s">
        <v>1131</v>
      </c>
      <c r="E2114" s="439" t="s">
        <v>1995</v>
      </c>
      <c r="F2114" s="672"/>
      <c r="G2114" s="672">
        <v>3831</v>
      </c>
      <c r="H2114" s="672">
        <v>3831</v>
      </c>
      <c r="I2114" s="668">
        <f>(H2114/G2114)*100</f>
        <v>100</v>
      </c>
    </row>
    <row r="2115" spans="1:20" s="106" customFormat="1" ht="16.5" thickTop="1" thickBot="1" x14ac:dyDescent="0.3">
      <c r="A2115" s="3180" t="s">
        <v>704</v>
      </c>
      <c r="B2115" s="3181"/>
      <c r="C2115" s="3181"/>
      <c r="D2115" s="3181"/>
      <c r="E2115" s="3181"/>
      <c r="F2115" s="669">
        <f>F2108</f>
        <v>0</v>
      </c>
      <c r="G2115" s="669">
        <f>G2108+G2111</f>
        <v>3909</v>
      </c>
      <c r="H2115" s="669">
        <f>H2108+H2111</f>
        <v>3909</v>
      </c>
      <c r="I2115" s="670">
        <f>(H2115/G2115)*100</f>
        <v>100</v>
      </c>
      <c r="R2115" s="374">
        <f>F2115</f>
        <v>0</v>
      </c>
      <c r="S2115" s="374">
        <f>G2115</f>
        <v>3909</v>
      </c>
      <c r="T2115" s="374">
        <f>H2115</f>
        <v>3909</v>
      </c>
    </row>
    <row r="2116" spans="1:20" s="375" customFormat="1" ht="13.5" thickTop="1" x14ac:dyDescent="0.2">
      <c r="A2116" s="373"/>
      <c r="B2116" s="594"/>
      <c r="C2116" s="373"/>
      <c r="D2116" s="660"/>
      <c r="E2116" s="373"/>
      <c r="F2116" s="374"/>
      <c r="G2116" s="374"/>
      <c r="H2116" s="374"/>
      <c r="I2116" s="1041"/>
    </row>
    <row r="2117" spans="1:20" s="375" customFormat="1" x14ac:dyDescent="0.2">
      <c r="A2117" s="373"/>
      <c r="B2117" s="594"/>
      <c r="C2117" s="373"/>
      <c r="D2117" s="660"/>
      <c r="E2117" s="373"/>
      <c r="F2117" s="374"/>
      <c r="G2117" s="374"/>
      <c r="H2117" s="374"/>
      <c r="I2117" s="1041"/>
    </row>
    <row r="2118" spans="1:20" ht="13.5" thickBot="1" x14ac:dyDescent="0.25">
      <c r="A2118" s="421" t="s">
        <v>454</v>
      </c>
      <c r="I2118" s="1041" t="s">
        <v>122</v>
      </c>
    </row>
    <row r="2119" spans="1:20" ht="14.25" thickTop="1" thickBot="1" x14ac:dyDescent="0.25">
      <c r="A2119" s="582" t="s">
        <v>412</v>
      </c>
      <c r="B2119" s="650" t="s">
        <v>123</v>
      </c>
      <c r="C2119" s="583" t="s">
        <v>124</v>
      </c>
      <c r="D2119" s="585" t="s">
        <v>474</v>
      </c>
      <c r="E2119" s="585" t="s">
        <v>125</v>
      </c>
      <c r="F2119" s="585" t="s">
        <v>416</v>
      </c>
      <c r="G2119" s="585" t="s">
        <v>417</v>
      </c>
      <c r="H2119" s="585" t="s">
        <v>589</v>
      </c>
      <c r="I2119" s="663" t="s">
        <v>590</v>
      </c>
    </row>
    <row r="2120" spans="1:20" ht="14.25" thickTop="1" thickBot="1" x14ac:dyDescent="0.25">
      <c r="A2120" s="521">
        <v>1</v>
      </c>
      <c r="B2120" s="522">
        <v>2</v>
      </c>
      <c r="C2120" s="522">
        <v>3</v>
      </c>
      <c r="D2120" s="522">
        <v>4</v>
      </c>
      <c r="E2120" s="522">
        <v>5</v>
      </c>
      <c r="F2120" s="508">
        <v>6</v>
      </c>
      <c r="G2120" s="508">
        <v>7</v>
      </c>
      <c r="H2120" s="509">
        <v>8</v>
      </c>
      <c r="I2120" s="587" t="s">
        <v>510</v>
      </c>
    </row>
    <row r="2121" spans="1:20" ht="15.75" hidden="1" thickTop="1" x14ac:dyDescent="0.25">
      <c r="A2121" s="1051">
        <v>1400</v>
      </c>
      <c r="B2121" s="688">
        <v>3133</v>
      </c>
      <c r="C2121" s="688">
        <v>5331</v>
      </c>
      <c r="D2121" s="691"/>
      <c r="E2121" s="718" t="s">
        <v>624</v>
      </c>
      <c r="F2121" s="686">
        <f>F2122+F2123</f>
        <v>0</v>
      </c>
      <c r="G2121" s="686">
        <f t="shared" ref="G2121:H2121" si="275">G2122+G2123</f>
        <v>0</v>
      </c>
      <c r="H2121" s="686">
        <f t="shared" si="275"/>
        <v>0</v>
      </c>
      <c r="I2121" s="689" t="e">
        <f>(H2121/G2121)*100</f>
        <v>#DIV/0!</v>
      </c>
    </row>
    <row r="2122" spans="1:20" ht="14.25" hidden="1" x14ac:dyDescent="0.2">
      <c r="A2122" s="420"/>
      <c r="B2122" s="613"/>
      <c r="C2122" s="613"/>
      <c r="D2122" s="630" t="s">
        <v>1135</v>
      </c>
      <c r="E2122" s="1065" t="s">
        <v>534</v>
      </c>
      <c r="F2122" s="672"/>
      <c r="G2122" s="672"/>
      <c r="H2122" s="672"/>
      <c r="I2122" s="864" t="e">
        <f t="shared" ref="I2122:I2123" si="276">(H2122/G2122)*100</f>
        <v>#DIV/0!</v>
      </c>
    </row>
    <row r="2123" spans="1:20" ht="14.25" hidden="1" x14ac:dyDescent="0.2">
      <c r="A2123" s="420"/>
      <c r="B2123" s="613"/>
      <c r="C2123" s="613"/>
      <c r="D2123" s="514" t="s">
        <v>1136</v>
      </c>
      <c r="E2123" s="439" t="s">
        <v>51</v>
      </c>
      <c r="F2123" s="672"/>
      <c r="G2123" s="672"/>
      <c r="H2123" s="672"/>
      <c r="I2123" s="864" t="e">
        <f t="shared" si="276"/>
        <v>#DIV/0!</v>
      </c>
    </row>
    <row r="2124" spans="1:20" ht="15.75" thickTop="1" x14ac:dyDescent="0.25">
      <c r="A2124" s="1048">
        <v>1400</v>
      </c>
      <c r="B2124" s="2581">
        <v>3133</v>
      </c>
      <c r="C2124" s="2581">
        <v>5336</v>
      </c>
      <c r="D2124" s="2904"/>
      <c r="E2124" s="612" t="s">
        <v>1085</v>
      </c>
      <c r="F2124" s="672"/>
      <c r="G2124" s="690">
        <f>G2125+G2126+G2127</f>
        <v>14032</v>
      </c>
      <c r="H2124" s="690">
        <f>H2125+H2126+H2127</f>
        <v>14032</v>
      </c>
      <c r="I2124" s="692">
        <f>(H2124/G2124)*100</f>
        <v>100</v>
      </c>
    </row>
    <row r="2125" spans="1:20" ht="15" x14ac:dyDescent="0.2">
      <c r="A2125" s="1048"/>
      <c r="B2125" s="2581"/>
      <c r="C2125" s="2581"/>
      <c r="D2125" s="2904" t="s">
        <v>1132</v>
      </c>
      <c r="E2125" s="1484" t="s">
        <v>1084</v>
      </c>
      <c r="F2125" s="1733"/>
      <c r="G2125" s="1734">
        <v>268</v>
      </c>
      <c r="H2125" s="1734">
        <v>268</v>
      </c>
      <c r="I2125" s="368">
        <f t="shared" ref="I2125:I2126" si="277">(H2125/G2125)*100</f>
        <v>100</v>
      </c>
    </row>
    <row r="2126" spans="1:20" ht="28.5" hidden="1" x14ac:dyDescent="0.2">
      <c r="A2126" s="1048"/>
      <c r="B2126" s="2581"/>
      <c r="C2126" s="2581"/>
      <c r="D2126" s="2904" t="s">
        <v>1133</v>
      </c>
      <c r="E2126" s="2371" t="s">
        <v>1134</v>
      </c>
      <c r="F2126" s="1733"/>
      <c r="G2126" s="1778"/>
      <c r="H2126" s="1778"/>
      <c r="I2126" s="1111" t="e">
        <f t="shared" si="277"/>
        <v>#DIV/0!</v>
      </c>
    </row>
    <row r="2127" spans="1:20" ht="14.25" x14ac:dyDescent="0.2">
      <c r="A2127" s="1048"/>
      <c r="B2127" s="2581"/>
      <c r="C2127" s="2581"/>
      <c r="D2127" s="2905" t="s">
        <v>1131</v>
      </c>
      <c r="E2127" s="439" t="s">
        <v>1995</v>
      </c>
      <c r="F2127" s="672"/>
      <c r="G2127" s="672">
        <v>13764</v>
      </c>
      <c r="H2127" s="672">
        <v>13764</v>
      </c>
      <c r="I2127" s="668">
        <f>(H2127/G2127)*100</f>
        <v>100</v>
      </c>
    </row>
    <row r="2128" spans="1:20" ht="15" x14ac:dyDescent="0.25">
      <c r="A2128" s="1048">
        <v>1400</v>
      </c>
      <c r="B2128" s="2581">
        <v>3133</v>
      </c>
      <c r="C2128" s="2581">
        <v>5331</v>
      </c>
      <c r="D2128" s="2922"/>
      <c r="E2128" s="656" t="s">
        <v>624</v>
      </c>
      <c r="F2128" s="672"/>
      <c r="G2128" s="690">
        <f>G2130+G2129+G2131</f>
        <v>14</v>
      </c>
      <c r="H2128" s="690">
        <f>H2130+H2129+H2131</f>
        <v>14</v>
      </c>
      <c r="I2128" s="692">
        <f t="shared" ref="I2128:I2131" si="278">(H2128/G2128)*100</f>
        <v>100</v>
      </c>
    </row>
    <row r="2129" spans="1:20" ht="14.25" x14ac:dyDescent="0.2">
      <c r="A2129" s="1048"/>
      <c r="B2129" s="2581"/>
      <c r="C2129" s="2581"/>
      <c r="D2129" s="2920" t="s">
        <v>1432</v>
      </c>
      <c r="E2129" s="441" t="s">
        <v>1883</v>
      </c>
      <c r="F2129" s="352"/>
      <c r="G2129" s="352">
        <v>4</v>
      </c>
      <c r="H2129" s="352">
        <v>4</v>
      </c>
      <c r="I2129" s="996">
        <f t="shared" si="278"/>
        <v>100</v>
      </c>
    </row>
    <row r="2130" spans="1:20" ht="28.5" x14ac:dyDescent="0.2">
      <c r="A2130" s="1048"/>
      <c r="B2130" s="2581"/>
      <c r="C2130" s="2581"/>
      <c r="D2130" s="2947" t="s">
        <v>1433</v>
      </c>
      <c r="E2130" s="2370" t="s">
        <v>1884</v>
      </c>
      <c r="F2130" s="672"/>
      <c r="G2130" s="1000">
        <v>5</v>
      </c>
      <c r="H2130" s="1000">
        <v>5</v>
      </c>
      <c r="I2130" s="996">
        <f t="shared" si="278"/>
        <v>100</v>
      </c>
    </row>
    <row r="2131" spans="1:20" ht="15" thickBot="1" x14ac:dyDescent="0.25">
      <c r="A2131" s="1048"/>
      <c r="B2131" s="2581"/>
      <c r="C2131" s="2581"/>
      <c r="D2131" s="2920" t="s">
        <v>1147</v>
      </c>
      <c r="E2131" s="2788" t="s">
        <v>1889</v>
      </c>
      <c r="F2131" s="672"/>
      <c r="G2131" s="1000">
        <v>5</v>
      </c>
      <c r="H2131" s="1000">
        <v>5</v>
      </c>
      <c r="I2131" s="996">
        <f t="shared" si="278"/>
        <v>100</v>
      </c>
    </row>
    <row r="2132" spans="1:20" ht="16.5" thickTop="1" thickBot="1" x14ac:dyDescent="0.3">
      <c r="A2132" s="3180" t="s">
        <v>704</v>
      </c>
      <c r="B2132" s="3181"/>
      <c r="C2132" s="3181"/>
      <c r="D2132" s="3181"/>
      <c r="E2132" s="3181"/>
      <c r="F2132" s="669">
        <f>F2121</f>
        <v>0</v>
      </c>
      <c r="G2132" s="669">
        <f>G2124+G2121+G2128</f>
        <v>14046</v>
      </c>
      <c r="H2132" s="669">
        <f>H2124+H2121+H2128</f>
        <v>14046</v>
      </c>
      <c r="I2132" s="670">
        <f>(H2132/G2132)*100</f>
        <v>100</v>
      </c>
      <c r="R2132" s="374">
        <f>F2132</f>
        <v>0</v>
      </c>
      <c r="S2132" s="374">
        <f>G2132</f>
        <v>14046</v>
      </c>
      <c r="T2132" s="374">
        <f>H2132</f>
        <v>14046</v>
      </c>
    </row>
    <row r="2133" spans="1:20" ht="13.5" thickTop="1" x14ac:dyDescent="0.2"/>
    <row r="2135" spans="1:20" ht="13.5" thickBot="1" x14ac:dyDescent="0.25">
      <c r="A2135" s="421" t="s">
        <v>455</v>
      </c>
      <c r="B2135" s="737"/>
      <c r="C2135" s="421"/>
      <c r="D2135" s="1102"/>
      <c r="E2135" s="421"/>
      <c r="I2135" s="1041" t="s">
        <v>122</v>
      </c>
    </row>
    <row r="2136" spans="1:20" ht="14.25" thickTop="1" thickBot="1" x14ac:dyDescent="0.25">
      <c r="A2136" s="582" t="s">
        <v>412</v>
      </c>
      <c r="B2136" s="650" t="s">
        <v>123</v>
      </c>
      <c r="C2136" s="583" t="s">
        <v>124</v>
      </c>
      <c r="D2136" s="585" t="s">
        <v>474</v>
      </c>
      <c r="E2136" s="585" t="s">
        <v>125</v>
      </c>
      <c r="F2136" s="585" t="s">
        <v>416</v>
      </c>
      <c r="G2136" s="585" t="s">
        <v>417</v>
      </c>
      <c r="H2136" s="585" t="s">
        <v>589</v>
      </c>
      <c r="I2136" s="663" t="s">
        <v>590</v>
      </c>
    </row>
    <row r="2137" spans="1:20" ht="14.25" thickTop="1" thickBot="1" x14ac:dyDescent="0.25">
      <c r="A2137" s="521">
        <v>1</v>
      </c>
      <c r="B2137" s="522">
        <v>2</v>
      </c>
      <c r="C2137" s="522">
        <v>3</v>
      </c>
      <c r="D2137" s="522">
        <v>4</v>
      </c>
      <c r="E2137" s="522">
        <v>5</v>
      </c>
      <c r="F2137" s="508">
        <v>6</v>
      </c>
      <c r="G2137" s="508">
        <v>7</v>
      </c>
      <c r="H2137" s="509">
        <v>8</v>
      </c>
      <c r="I2137" s="587" t="s">
        <v>510</v>
      </c>
    </row>
    <row r="2138" spans="1:20" ht="15.75" hidden="1" thickTop="1" x14ac:dyDescent="0.25">
      <c r="A2138" s="420">
        <v>1401</v>
      </c>
      <c r="B2138" s="613">
        <v>3133</v>
      </c>
      <c r="C2138" s="613">
        <v>5331</v>
      </c>
      <c r="D2138" s="664"/>
      <c r="E2138" s="656" t="s">
        <v>624</v>
      </c>
      <c r="F2138" s="665">
        <f>SUM(F2139:F2144)</f>
        <v>0</v>
      </c>
      <c r="G2138" s="665">
        <f>G2139+G2140</f>
        <v>0</v>
      </c>
      <c r="H2138" s="665">
        <f>H2139+H2140</f>
        <v>0</v>
      </c>
      <c r="I2138" s="666">
        <v>100</v>
      </c>
    </row>
    <row r="2139" spans="1:20" ht="14.25" hidden="1" x14ac:dyDescent="0.2">
      <c r="A2139" s="420"/>
      <c r="B2139" s="613"/>
      <c r="C2139" s="613"/>
      <c r="D2139" s="630" t="s">
        <v>1135</v>
      </c>
      <c r="E2139" s="1065" t="s">
        <v>534</v>
      </c>
      <c r="F2139" s="672"/>
      <c r="G2139" s="672"/>
      <c r="H2139" s="672"/>
      <c r="I2139" s="668" t="e">
        <f>(H2139/G2139)*100</f>
        <v>#DIV/0!</v>
      </c>
    </row>
    <row r="2140" spans="1:20" ht="14.25" hidden="1" x14ac:dyDescent="0.2">
      <c r="A2140" s="420"/>
      <c r="B2140" s="613"/>
      <c r="C2140" s="613"/>
      <c r="D2140" s="514" t="s">
        <v>1136</v>
      </c>
      <c r="E2140" s="439" t="s">
        <v>51</v>
      </c>
      <c r="F2140" s="672"/>
      <c r="G2140" s="672"/>
      <c r="H2140" s="672"/>
      <c r="I2140" s="668" t="e">
        <f>(H2140/G2140)*100</f>
        <v>#DIV/0!</v>
      </c>
    </row>
    <row r="2141" spans="1:20" ht="15.75" thickTop="1" x14ac:dyDescent="0.25">
      <c r="A2141" s="1048">
        <v>1401</v>
      </c>
      <c r="B2141" s="2581">
        <v>3133</v>
      </c>
      <c r="C2141" s="2581">
        <v>5336</v>
      </c>
      <c r="D2141" s="2904"/>
      <c r="E2141" s="612" t="s">
        <v>1085</v>
      </c>
      <c r="F2141" s="672"/>
      <c r="G2141" s="690">
        <f>G2142+G2143+G2144</f>
        <v>4788</v>
      </c>
      <c r="H2141" s="690">
        <f>H2142+H2143+H2144</f>
        <v>4788</v>
      </c>
      <c r="I2141" s="692">
        <f>(H2141/G2141)*100</f>
        <v>100</v>
      </c>
    </row>
    <row r="2142" spans="1:20" ht="15" x14ac:dyDescent="0.2">
      <c r="A2142" s="1048"/>
      <c r="B2142" s="2581"/>
      <c r="C2142" s="2581"/>
      <c r="D2142" s="2904" t="s">
        <v>1132</v>
      </c>
      <c r="E2142" s="1484" t="s">
        <v>1084</v>
      </c>
      <c r="F2142" s="1733"/>
      <c r="G2142" s="1734">
        <v>88</v>
      </c>
      <c r="H2142" s="1734">
        <v>88</v>
      </c>
      <c r="I2142" s="368">
        <f t="shared" ref="I2142:I2143" si="279">(H2142/G2142)*100</f>
        <v>100</v>
      </c>
    </row>
    <row r="2143" spans="1:20" ht="28.5" hidden="1" x14ac:dyDescent="0.2">
      <c r="A2143" s="1048"/>
      <c r="B2143" s="2581"/>
      <c r="C2143" s="2581"/>
      <c r="D2143" s="2904" t="s">
        <v>1133</v>
      </c>
      <c r="E2143" s="2371" t="s">
        <v>1134</v>
      </c>
      <c r="F2143" s="1733"/>
      <c r="G2143" s="1778"/>
      <c r="H2143" s="1778"/>
      <c r="I2143" s="1111" t="e">
        <f t="shared" si="279"/>
        <v>#DIV/0!</v>
      </c>
    </row>
    <row r="2144" spans="1:20" ht="15" thickBot="1" x14ac:dyDescent="0.25">
      <c r="A2144" s="1048"/>
      <c r="B2144" s="2581"/>
      <c r="C2144" s="2898"/>
      <c r="D2144" s="2905" t="s">
        <v>1131</v>
      </c>
      <c r="E2144" s="439" t="s">
        <v>1995</v>
      </c>
      <c r="F2144" s="672"/>
      <c r="G2144" s="672">
        <v>4700</v>
      </c>
      <c r="H2144" s="672">
        <v>4700</v>
      </c>
      <c r="I2144" s="668">
        <f>(H2144/G2144)*100</f>
        <v>100</v>
      </c>
    </row>
    <row r="2145" spans="1:20" ht="16.5" thickTop="1" thickBot="1" x14ac:dyDescent="0.3">
      <c r="A2145" s="3180" t="s">
        <v>704</v>
      </c>
      <c r="B2145" s="3181"/>
      <c r="C2145" s="3181"/>
      <c r="D2145" s="3181"/>
      <c r="E2145" s="3181"/>
      <c r="F2145" s="669">
        <f>F2138</f>
        <v>0</v>
      </c>
      <c r="G2145" s="669">
        <f>G2138+G2141</f>
        <v>4788</v>
      </c>
      <c r="H2145" s="669">
        <f>H2138+H2141</f>
        <v>4788</v>
      </c>
      <c r="I2145" s="670">
        <f>(H2145/G2145)*100</f>
        <v>100</v>
      </c>
      <c r="R2145" s="374">
        <f>F2145</f>
        <v>0</v>
      </c>
      <c r="S2145" s="374">
        <f>G2145</f>
        <v>4788</v>
      </c>
      <c r="T2145" s="374">
        <f>H2145</f>
        <v>4788</v>
      </c>
    </row>
    <row r="2146" spans="1:20" ht="13.5" thickTop="1" x14ac:dyDescent="0.2"/>
    <row r="2148" spans="1:20" ht="13.5" thickBot="1" x14ac:dyDescent="0.25">
      <c r="A2148" s="421" t="s">
        <v>456</v>
      </c>
      <c r="I2148" s="1041" t="s">
        <v>122</v>
      </c>
    </row>
    <row r="2149" spans="1:20" ht="14.25" thickTop="1" thickBot="1" x14ac:dyDescent="0.25">
      <c r="A2149" s="582" t="s">
        <v>412</v>
      </c>
      <c r="B2149" s="650" t="s">
        <v>123</v>
      </c>
      <c r="C2149" s="583" t="s">
        <v>124</v>
      </c>
      <c r="D2149" s="585" t="s">
        <v>474</v>
      </c>
      <c r="E2149" s="585" t="s">
        <v>125</v>
      </c>
      <c r="F2149" s="585" t="s">
        <v>416</v>
      </c>
      <c r="G2149" s="585" t="s">
        <v>417</v>
      </c>
      <c r="H2149" s="585" t="s">
        <v>589</v>
      </c>
      <c r="I2149" s="663" t="s">
        <v>590</v>
      </c>
    </row>
    <row r="2150" spans="1:20" ht="14.25" thickTop="1" thickBot="1" x14ac:dyDescent="0.25">
      <c r="A2150" s="521">
        <v>1</v>
      </c>
      <c r="B2150" s="522">
        <v>2</v>
      </c>
      <c r="C2150" s="522">
        <v>3</v>
      </c>
      <c r="D2150" s="522">
        <v>4</v>
      </c>
      <c r="E2150" s="522">
        <v>5</v>
      </c>
      <c r="F2150" s="508">
        <v>6</v>
      </c>
      <c r="G2150" s="508">
        <v>7</v>
      </c>
      <c r="H2150" s="509">
        <v>8</v>
      </c>
      <c r="I2150" s="587" t="s">
        <v>510</v>
      </c>
    </row>
    <row r="2151" spans="1:20" ht="15.75" hidden="1" thickTop="1" x14ac:dyDescent="0.25">
      <c r="A2151" s="420">
        <v>1402</v>
      </c>
      <c r="B2151" s="613">
        <v>3133</v>
      </c>
      <c r="C2151" s="613">
        <v>5331</v>
      </c>
      <c r="D2151" s="664"/>
      <c r="E2151" s="656" t="s">
        <v>624</v>
      </c>
      <c r="F2151" s="665">
        <f>F2152+F2153</f>
        <v>0</v>
      </c>
      <c r="G2151" s="665">
        <f>G2152+G2153</f>
        <v>0</v>
      </c>
      <c r="H2151" s="665">
        <f>H2152+H2153</f>
        <v>0</v>
      </c>
      <c r="I2151" s="666">
        <v>100</v>
      </c>
    </row>
    <row r="2152" spans="1:20" ht="14.25" hidden="1" x14ac:dyDescent="0.2">
      <c r="A2152" s="420"/>
      <c r="B2152" s="613"/>
      <c r="C2152" s="613"/>
      <c r="D2152" s="630" t="s">
        <v>1135</v>
      </c>
      <c r="E2152" s="1065" t="s">
        <v>534</v>
      </c>
      <c r="F2152" s="672"/>
      <c r="G2152" s="672"/>
      <c r="H2152" s="672"/>
      <c r="I2152" s="668" t="e">
        <f t="shared" ref="I2152:I2158" si="280">(H2152/G2152)*100</f>
        <v>#DIV/0!</v>
      </c>
    </row>
    <row r="2153" spans="1:20" ht="14.25" hidden="1" x14ac:dyDescent="0.2">
      <c r="A2153" s="420"/>
      <c r="B2153" s="613"/>
      <c r="C2153" s="613"/>
      <c r="D2153" s="514" t="s">
        <v>1136</v>
      </c>
      <c r="E2153" s="439" t="s">
        <v>51</v>
      </c>
      <c r="F2153" s="672"/>
      <c r="G2153" s="672"/>
      <c r="H2153" s="672"/>
      <c r="I2153" s="668" t="e">
        <f t="shared" si="280"/>
        <v>#DIV/0!</v>
      </c>
    </row>
    <row r="2154" spans="1:20" ht="15.75" thickTop="1" x14ac:dyDescent="0.25">
      <c r="A2154" s="1048">
        <v>1402</v>
      </c>
      <c r="B2154" s="2581">
        <v>3133</v>
      </c>
      <c r="C2154" s="2909">
        <v>5336</v>
      </c>
      <c r="D2154" s="2904"/>
      <c r="E2154" s="612" t="s">
        <v>1085</v>
      </c>
      <c r="F2154" s="672"/>
      <c r="G2154" s="690">
        <f>G2155+G2156+G2157</f>
        <v>7021</v>
      </c>
      <c r="H2154" s="690">
        <f>H2155+H2156+H2157</f>
        <v>7021</v>
      </c>
      <c r="I2154" s="692">
        <f t="shared" si="280"/>
        <v>100</v>
      </c>
    </row>
    <row r="2155" spans="1:20" ht="15" x14ac:dyDescent="0.2">
      <c r="A2155" s="1048"/>
      <c r="B2155" s="2581"/>
      <c r="C2155" s="2909"/>
      <c r="D2155" s="2904" t="s">
        <v>1132</v>
      </c>
      <c r="E2155" s="1484" t="s">
        <v>1084</v>
      </c>
      <c r="F2155" s="1733"/>
      <c r="G2155" s="1734">
        <v>138</v>
      </c>
      <c r="H2155" s="1734">
        <v>138</v>
      </c>
      <c r="I2155" s="368">
        <f t="shared" ref="I2155:I2156" si="281">(H2155/G2155)*100</f>
        <v>100</v>
      </c>
    </row>
    <row r="2156" spans="1:20" ht="28.5" hidden="1" x14ac:dyDescent="0.2">
      <c r="A2156" s="1048"/>
      <c r="B2156" s="2581"/>
      <c r="C2156" s="2909"/>
      <c r="D2156" s="2904" t="s">
        <v>1133</v>
      </c>
      <c r="E2156" s="2371" t="s">
        <v>1134</v>
      </c>
      <c r="F2156" s="1733"/>
      <c r="G2156" s="1778"/>
      <c r="H2156" s="1778"/>
      <c r="I2156" s="1111" t="e">
        <f t="shared" si="281"/>
        <v>#DIV/0!</v>
      </c>
    </row>
    <row r="2157" spans="1:20" ht="15" thickBot="1" x14ac:dyDescent="0.25">
      <c r="A2157" s="1048"/>
      <c r="B2157" s="2581"/>
      <c r="C2157" s="2909"/>
      <c r="D2157" s="2905" t="s">
        <v>1131</v>
      </c>
      <c r="E2157" s="439" t="s">
        <v>1995</v>
      </c>
      <c r="F2157" s="672"/>
      <c r="G2157" s="672">
        <v>6883</v>
      </c>
      <c r="H2157" s="672">
        <v>6883</v>
      </c>
      <c r="I2157" s="668">
        <f>(H2157/G2157)*100</f>
        <v>100</v>
      </c>
    </row>
    <row r="2158" spans="1:20" ht="16.5" thickTop="1" thickBot="1" x14ac:dyDescent="0.3">
      <c r="A2158" s="3180" t="s">
        <v>704</v>
      </c>
      <c r="B2158" s="3181"/>
      <c r="C2158" s="3181"/>
      <c r="D2158" s="3181"/>
      <c r="E2158" s="3181"/>
      <c r="F2158" s="669">
        <f>F2151</f>
        <v>0</v>
      </c>
      <c r="G2158" s="669">
        <f>G2151+G2154</f>
        <v>7021</v>
      </c>
      <c r="H2158" s="669">
        <f>H2151+H2154</f>
        <v>7021</v>
      </c>
      <c r="I2158" s="670">
        <f t="shared" si="280"/>
        <v>100</v>
      </c>
      <c r="R2158" s="374">
        <f>F2158</f>
        <v>0</v>
      </c>
      <c r="S2158" s="374">
        <f>G2158</f>
        <v>7021</v>
      </c>
      <c r="T2158" s="374">
        <f>H2158</f>
        <v>7021</v>
      </c>
    </row>
    <row r="2159" spans="1:20" ht="13.5" thickTop="1" x14ac:dyDescent="0.2"/>
    <row r="2161" spans="1:20" ht="13.5" thickBot="1" x14ac:dyDescent="0.25">
      <c r="A2161" s="421" t="s">
        <v>457</v>
      </c>
      <c r="I2161" s="1041" t="s">
        <v>122</v>
      </c>
    </row>
    <row r="2162" spans="1:20" ht="14.25" thickTop="1" thickBot="1" x14ac:dyDescent="0.25">
      <c r="A2162" s="582" t="s">
        <v>412</v>
      </c>
      <c r="B2162" s="650" t="s">
        <v>123</v>
      </c>
      <c r="C2162" s="583" t="s">
        <v>124</v>
      </c>
      <c r="D2162" s="585" t="s">
        <v>474</v>
      </c>
      <c r="E2162" s="585" t="s">
        <v>125</v>
      </c>
      <c r="F2162" s="585" t="s">
        <v>416</v>
      </c>
      <c r="G2162" s="585" t="s">
        <v>417</v>
      </c>
      <c r="H2162" s="585" t="s">
        <v>589</v>
      </c>
      <c r="I2162" s="663" t="s">
        <v>590</v>
      </c>
    </row>
    <row r="2163" spans="1:20" ht="14.25" thickTop="1" thickBot="1" x14ac:dyDescent="0.25">
      <c r="A2163" s="521">
        <v>1</v>
      </c>
      <c r="B2163" s="522">
        <v>2</v>
      </c>
      <c r="C2163" s="522">
        <v>3</v>
      </c>
      <c r="D2163" s="522">
        <v>4</v>
      </c>
      <c r="E2163" s="522">
        <v>5</v>
      </c>
      <c r="F2163" s="508">
        <v>6</v>
      </c>
      <c r="G2163" s="508">
        <v>7</v>
      </c>
      <c r="H2163" s="509">
        <v>8</v>
      </c>
      <c r="I2163" s="587" t="s">
        <v>510</v>
      </c>
    </row>
    <row r="2164" spans="1:20" ht="15.75" hidden="1" thickTop="1" x14ac:dyDescent="0.25">
      <c r="A2164" s="420">
        <v>1403</v>
      </c>
      <c r="B2164" s="613">
        <v>3133</v>
      </c>
      <c r="C2164" s="613">
        <v>5331</v>
      </c>
      <c r="D2164" s="664"/>
      <c r="E2164" s="656" t="s">
        <v>624</v>
      </c>
      <c r="F2164" s="665">
        <f>F2165+F2166</f>
        <v>0</v>
      </c>
      <c r="G2164" s="665">
        <f>G2165+G2166</f>
        <v>0</v>
      </c>
      <c r="H2164" s="665">
        <f>H2165+H2166</f>
        <v>0</v>
      </c>
      <c r="I2164" s="666">
        <v>100</v>
      </c>
    </row>
    <row r="2165" spans="1:20" ht="14.25" hidden="1" x14ac:dyDescent="0.2">
      <c r="A2165" s="420"/>
      <c r="B2165" s="613"/>
      <c r="C2165" s="613"/>
      <c r="D2165" s="630" t="s">
        <v>1135</v>
      </c>
      <c r="E2165" s="1065" t="s">
        <v>534</v>
      </c>
      <c r="F2165" s="672"/>
      <c r="G2165" s="672"/>
      <c r="H2165" s="672"/>
      <c r="I2165" s="668" t="e">
        <f>(H2165/G2165)*100</f>
        <v>#DIV/0!</v>
      </c>
    </row>
    <row r="2166" spans="1:20" ht="14.25" hidden="1" x14ac:dyDescent="0.2">
      <c r="A2166" s="420"/>
      <c r="B2166" s="613"/>
      <c r="C2166" s="613"/>
      <c r="D2166" s="514" t="s">
        <v>1136</v>
      </c>
      <c r="E2166" s="439" t="s">
        <v>51</v>
      </c>
      <c r="F2166" s="672"/>
      <c r="G2166" s="672"/>
      <c r="H2166" s="672"/>
      <c r="I2166" s="668" t="e">
        <f>(H2166/G2166)*100</f>
        <v>#DIV/0!</v>
      </c>
    </row>
    <row r="2167" spans="1:20" ht="15.75" thickTop="1" x14ac:dyDescent="0.25">
      <c r="A2167" s="1048">
        <v>1403</v>
      </c>
      <c r="B2167" s="2581">
        <v>3133</v>
      </c>
      <c r="C2167" s="2581">
        <v>5336</v>
      </c>
      <c r="D2167" s="2904"/>
      <c r="E2167" s="612" t="s">
        <v>1085</v>
      </c>
      <c r="F2167" s="672"/>
      <c r="G2167" s="690">
        <f>G2168+G2169+G2170</f>
        <v>9354</v>
      </c>
      <c r="H2167" s="690">
        <f>H2168+H2169+H2170</f>
        <v>9354</v>
      </c>
      <c r="I2167" s="692">
        <f>(H2167/G2167)*100</f>
        <v>100</v>
      </c>
    </row>
    <row r="2168" spans="1:20" ht="15" x14ac:dyDescent="0.2">
      <c r="A2168" s="1048"/>
      <c r="B2168" s="2581"/>
      <c r="C2168" s="2581"/>
      <c r="D2168" s="2904" t="s">
        <v>1132</v>
      </c>
      <c r="E2168" s="1484" t="s">
        <v>1084</v>
      </c>
      <c r="F2168" s="1733"/>
      <c r="G2168" s="1734">
        <v>181</v>
      </c>
      <c r="H2168" s="1734">
        <v>181</v>
      </c>
      <c r="I2168" s="368">
        <f t="shared" ref="I2168:I2169" si="282">(H2168/G2168)*100</f>
        <v>100</v>
      </c>
    </row>
    <row r="2169" spans="1:20" ht="28.5" hidden="1" x14ac:dyDescent="0.2">
      <c r="A2169" s="1048"/>
      <c r="B2169" s="2581"/>
      <c r="C2169" s="2581"/>
      <c r="D2169" s="2904" t="s">
        <v>1133</v>
      </c>
      <c r="E2169" s="2371" t="s">
        <v>1134</v>
      </c>
      <c r="F2169" s="1733"/>
      <c r="G2169" s="1778"/>
      <c r="H2169" s="1778"/>
      <c r="I2169" s="1111" t="e">
        <f t="shared" si="282"/>
        <v>#DIV/0!</v>
      </c>
    </row>
    <row r="2170" spans="1:20" ht="15" thickBot="1" x14ac:dyDescent="0.25">
      <c r="A2170" s="1048"/>
      <c r="B2170" s="2581"/>
      <c r="C2170" s="2898"/>
      <c r="D2170" s="2905" t="s">
        <v>1131</v>
      </c>
      <c r="E2170" s="439" t="s">
        <v>1995</v>
      </c>
      <c r="F2170" s="672"/>
      <c r="G2170" s="672">
        <v>9173</v>
      </c>
      <c r="H2170" s="672">
        <v>9173</v>
      </c>
      <c r="I2170" s="668">
        <f>(H2170/G2170)*100</f>
        <v>100</v>
      </c>
    </row>
    <row r="2171" spans="1:20" ht="16.5" thickTop="1" thickBot="1" x14ac:dyDescent="0.3">
      <c r="A2171" s="3180" t="s">
        <v>704</v>
      </c>
      <c r="B2171" s="3181"/>
      <c r="C2171" s="3181"/>
      <c r="D2171" s="3181"/>
      <c r="E2171" s="3181"/>
      <c r="F2171" s="669">
        <f>F2164</f>
        <v>0</v>
      </c>
      <c r="G2171" s="669">
        <f>G2164+G2167</f>
        <v>9354</v>
      </c>
      <c r="H2171" s="669">
        <f>H2164+H2167</f>
        <v>9354</v>
      </c>
      <c r="I2171" s="670">
        <f>(H2171/G2171)*100</f>
        <v>100</v>
      </c>
      <c r="R2171" s="374">
        <f>F2171</f>
        <v>0</v>
      </c>
      <c r="S2171" s="374">
        <f>G2171</f>
        <v>9354</v>
      </c>
      <c r="T2171" s="374">
        <f>H2171</f>
        <v>9354</v>
      </c>
    </row>
    <row r="2172" spans="1:20" ht="13.5" thickTop="1" x14ac:dyDescent="0.2"/>
    <row r="2174" spans="1:20" ht="13.5" thickBot="1" x14ac:dyDescent="0.25">
      <c r="A2174" s="421" t="s">
        <v>507</v>
      </c>
      <c r="I2174" s="1041" t="s">
        <v>122</v>
      </c>
    </row>
    <row r="2175" spans="1:20" ht="14.25" thickTop="1" thickBot="1" x14ac:dyDescent="0.25">
      <c r="A2175" s="582" t="s">
        <v>412</v>
      </c>
      <c r="B2175" s="650" t="s">
        <v>123</v>
      </c>
      <c r="C2175" s="583" t="s">
        <v>124</v>
      </c>
      <c r="D2175" s="585" t="s">
        <v>474</v>
      </c>
      <c r="E2175" s="585" t="s">
        <v>125</v>
      </c>
      <c r="F2175" s="585" t="s">
        <v>416</v>
      </c>
      <c r="G2175" s="585" t="s">
        <v>417</v>
      </c>
      <c r="H2175" s="585" t="s">
        <v>589</v>
      </c>
      <c r="I2175" s="663" t="s">
        <v>590</v>
      </c>
    </row>
    <row r="2176" spans="1:20" ht="14.25" thickTop="1" thickBot="1" x14ac:dyDescent="0.25">
      <c r="A2176" s="521">
        <v>1</v>
      </c>
      <c r="B2176" s="522">
        <v>2</v>
      </c>
      <c r="C2176" s="522">
        <v>3</v>
      </c>
      <c r="D2176" s="522">
        <v>4</v>
      </c>
      <c r="E2176" s="522">
        <v>5</v>
      </c>
      <c r="F2176" s="508">
        <v>6</v>
      </c>
      <c r="G2176" s="508">
        <v>7</v>
      </c>
      <c r="H2176" s="509">
        <v>8</v>
      </c>
      <c r="I2176" s="587" t="s">
        <v>510</v>
      </c>
    </row>
    <row r="2177" spans="1:20" ht="15.75" hidden="1" thickTop="1" x14ac:dyDescent="0.25">
      <c r="A2177" s="420">
        <v>1404</v>
      </c>
      <c r="B2177" s="613">
        <v>3133</v>
      </c>
      <c r="C2177" s="613">
        <v>5331</v>
      </c>
      <c r="D2177" s="664"/>
      <c r="E2177" s="656" t="s">
        <v>624</v>
      </c>
      <c r="F2177" s="665">
        <f>F2178+F2179</f>
        <v>0</v>
      </c>
      <c r="G2177" s="665">
        <f>G2178+G2179</f>
        <v>0</v>
      </c>
      <c r="H2177" s="665">
        <f>H2178+H2179</f>
        <v>0</v>
      </c>
      <c r="I2177" s="666">
        <v>100</v>
      </c>
    </row>
    <row r="2178" spans="1:20" ht="14.25" hidden="1" x14ac:dyDescent="0.2">
      <c r="A2178" s="420"/>
      <c r="B2178" s="613"/>
      <c r="C2178" s="613"/>
      <c r="D2178" s="630" t="s">
        <v>1135</v>
      </c>
      <c r="E2178" s="1065" t="s">
        <v>534</v>
      </c>
      <c r="F2178" s="672"/>
      <c r="G2178" s="672"/>
      <c r="H2178" s="672"/>
      <c r="I2178" s="668" t="e">
        <f t="shared" ref="I2178:I2185" si="283">(H2178/G2178)*100</f>
        <v>#DIV/0!</v>
      </c>
    </row>
    <row r="2179" spans="1:20" ht="14.25" hidden="1" x14ac:dyDescent="0.2">
      <c r="A2179" s="420"/>
      <c r="B2179" s="613"/>
      <c r="C2179" s="613"/>
      <c r="D2179" s="514" t="s">
        <v>1136</v>
      </c>
      <c r="E2179" s="439" t="s">
        <v>51</v>
      </c>
      <c r="F2179" s="672"/>
      <c r="G2179" s="672"/>
      <c r="H2179" s="672"/>
      <c r="I2179" s="668" t="e">
        <f t="shared" si="283"/>
        <v>#DIV/0!</v>
      </c>
    </row>
    <row r="2180" spans="1:20" ht="15.75" thickTop="1" x14ac:dyDescent="0.25">
      <c r="A2180" s="1048">
        <v>1404</v>
      </c>
      <c r="B2180" s="2581">
        <v>3133</v>
      </c>
      <c r="C2180" s="2581">
        <v>5336</v>
      </c>
      <c r="D2180" s="2904"/>
      <c r="E2180" s="612" t="s">
        <v>1085</v>
      </c>
      <c r="F2180" s="672"/>
      <c r="G2180" s="690">
        <f>G2181+G2182+G2183</f>
        <v>7023</v>
      </c>
      <c r="H2180" s="690">
        <f>H2181+H2182+H2183</f>
        <v>7023</v>
      </c>
      <c r="I2180" s="692">
        <f t="shared" si="283"/>
        <v>100</v>
      </c>
    </row>
    <row r="2181" spans="1:20" ht="15" x14ac:dyDescent="0.2">
      <c r="A2181" s="1048"/>
      <c r="B2181" s="2581"/>
      <c r="C2181" s="2581"/>
      <c r="D2181" s="2904" t="s">
        <v>1132</v>
      </c>
      <c r="E2181" s="1484" t="s">
        <v>1084</v>
      </c>
      <c r="F2181" s="1733"/>
      <c r="G2181" s="1734">
        <v>140</v>
      </c>
      <c r="H2181" s="1734">
        <v>140</v>
      </c>
      <c r="I2181" s="368">
        <f t="shared" ref="I2181:I2182" si="284">(H2181/G2181)*100</f>
        <v>100</v>
      </c>
    </row>
    <row r="2182" spans="1:20" ht="28.5" hidden="1" x14ac:dyDescent="0.2">
      <c r="A2182" s="1048"/>
      <c r="B2182" s="2581"/>
      <c r="C2182" s="2581"/>
      <c r="D2182" s="2904" t="s">
        <v>1133</v>
      </c>
      <c r="E2182" s="2371" t="s">
        <v>1134</v>
      </c>
      <c r="F2182" s="1733"/>
      <c r="G2182" s="1778"/>
      <c r="H2182" s="1778"/>
      <c r="I2182" s="1111" t="e">
        <f t="shared" si="284"/>
        <v>#DIV/0!</v>
      </c>
    </row>
    <row r="2183" spans="1:20" ht="15" thickBot="1" x14ac:dyDescent="0.25">
      <c r="A2183" s="1048"/>
      <c r="B2183" s="2581"/>
      <c r="C2183" s="2898"/>
      <c r="D2183" s="2905" t="s">
        <v>1131</v>
      </c>
      <c r="E2183" s="439" t="s">
        <v>1995</v>
      </c>
      <c r="F2183" s="672"/>
      <c r="G2183" s="672">
        <v>6883</v>
      </c>
      <c r="H2183" s="672">
        <v>6883</v>
      </c>
      <c r="I2183" s="668">
        <f t="shared" si="283"/>
        <v>100</v>
      </c>
    </row>
    <row r="2184" spans="1:20" ht="15" hidden="1" x14ac:dyDescent="0.25">
      <c r="A2184" s="420">
        <v>1404</v>
      </c>
      <c r="B2184" s="613">
        <v>4324</v>
      </c>
      <c r="C2184" s="1043">
        <v>5336</v>
      </c>
      <c r="D2184" s="514"/>
      <c r="E2184" s="612" t="s">
        <v>1085</v>
      </c>
      <c r="F2184" s="672"/>
      <c r="G2184" s="690">
        <f>G2185</f>
        <v>0</v>
      </c>
      <c r="H2184" s="690">
        <f>H2185</f>
        <v>0</v>
      </c>
      <c r="I2184" s="692" t="e">
        <f t="shared" si="283"/>
        <v>#DIV/0!</v>
      </c>
    </row>
    <row r="2185" spans="1:20" ht="14.25" hidden="1" x14ac:dyDescent="0.2">
      <c r="A2185" s="420"/>
      <c r="B2185" s="613"/>
      <c r="C2185" s="1043"/>
      <c r="D2185" s="514" t="s">
        <v>1118</v>
      </c>
      <c r="E2185" s="3182" t="s">
        <v>1032</v>
      </c>
      <c r="F2185" s="672"/>
      <c r="G2185" s="672"/>
      <c r="H2185" s="672"/>
      <c r="I2185" s="668" t="e">
        <f t="shared" si="283"/>
        <v>#DIV/0!</v>
      </c>
    </row>
    <row r="2186" spans="1:20" ht="15" hidden="1" thickBot="1" x14ac:dyDescent="0.25">
      <c r="A2186" s="420"/>
      <c r="B2186" s="613"/>
      <c r="C2186" s="1043"/>
      <c r="D2186" s="514"/>
      <c r="E2186" s="3182"/>
      <c r="F2186" s="672"/>
      <c r="G2186" s="672"/>
      <c r="H2186" s="672"/>
      <c r="I2186" s="668"/>
    </row>
    <row r="2187" spans="1:20" ht="16.5" thickTop="1" thickBot="1" x14ac:dyDescent="0.3">
      <c r="A2187" s="3180" t="s">
        <v>704</v>
      </c>
      <c r="B2187" s="3181"/>
      <c r="C2187" s="3181"/>
      <c r="D2187" s="3181"/>
      <c r="E2187" s="3181"/>
      <c r="F2187" s="669">
        <f>F2177</f>
        <v>0</v>
      </c>
      <c r="G2187" s="669">
        <f>G2177+G2180+G2184</f>
        <v>7023</v>
      </c>
      <c r="H2187" s="669">
        <f>H2177+H2180+H2184</f>
        <v>7023</v>
      </c>
      <c r="I2187" s="670">
        <f>(H2187/G2187)*100</f>
        <v>100</v>
      </c>
      <c r="R2187" s="374">
        <f>F2187</f>
        <v>0</v>
      </c>
      <c r="S2187" s="374">
        <f>G2187</f>
        <v>7023</v>
      </c>
      <c r="T2187" s="374">
        <f>H2187</f>
        <v>7023</v>
      </c>
    </row>
    <row r="2188" spans="1:20" ht="13.5" thickTop="1" x14ac:dyDescent="0.2"/>
    <row r="2190" spans="1:20" ht="13.5" thickBot="1" x14ac:dyDescent="0.25">
      <c r="A2190" s="421" t="s">
        <v>600</v>
      </c>
      <c r="I2190" s="1041" t="s">
        <v>122</v>
      </c>
    </row>
    <row r="2191" spans="1:20" ht="14.25" thickTop="1" thickBot="1" x14ac:dyDescent="0.25">
      <c r="A2191" s="582" t="s">
        <v>412</v>
      </c>
      <c r="B2191" s="650" t="s">
        <v>123</v>
      </c>
      <c r="C2191" s="583" t="s">
        <v>124</v>
      </c>
      <c r="D2191" s="585" t="s">
        <v>474</v>
      </c>
      <c r="E2191" s="585" t="s">
        <v>125</v>
      </c>
      <c r="F2191" s="585" t="s">
        <v>416</v>
      </c>
      <c r="G2191" s="585" t="s">
        <v>417</v>
      </c>
      <c r="H2191" s="585" t="s">
        <v>589</v>
      </c>
      <c r="I2191" s="663" t="s">
        <v>590</v>
      </c>
    </row>
    <row r="2192" spans="1:20" ht="14.25" thickTop="1" thickBot="1" x14ac:dyDescent="0.25">
      <c r="A2192" s="521">
        <v>1</v>
      </c>
      <c r="B2192" s="522">
        <v>2</v>
      </c>
      <c r="C2192" s="522">
        <v>3</v>
      </c>
      <c r="D2192" s="522">
        <v>4</v>
      </c>
      <c r="E2192" s="522">
        <v>5</v>
      </c>
      <c r="F2192" s="508">
        <v>6</v>
      </c>
      <c r="G2192" s="508">
        <v>7</v>
      </c>
      <c r="H2192" s="509">
        <v>8</v>
      </c>
      <c r="I2192" s="587" t="s">
        <v>510</v>
      </c>
    </row>
    <row r="2193" spans="1:20" ht="15.75" hidden="1" thickTop="1" x14ac:dyDescent="0.25">
      <c r="A2193" s="420">
        <v>1405</v>
      </c>
      <c r="B2193" s="613">
        <v>3133</v>
      </c>
      <c r="C2193" s="613">
        <v>5331</v>
      </c>
      <c r="D2193" s="664"/>
      <c r="E2193" s="718" t="s">
        <v>624</v>
      </c>
      <c r="F2193" s="665">
        <f>F2194+F2195</f>
        <v>0</v>
      </c>
      <c r="G2193" s="665">
        <f>G2194+G2195</f>
        <v>0</v>
      </c>
      <c r="H2193" s="665">
        <f>H2194+H2195</f>
        <v>0</v>
      </c>
      <c r="I2193" s="666" t="e">
        <f t="shared" ref="I2193:I2200" si="285">(H2193/G2193)*100</f>
        <v>#DIV/0!</v>
      </c>
    </row>
    <row r="2194" spans="1:20" ht="14.25" hidden="1" x14ac:dyDescent="0.2">
      <c r="A2194" s="420"/>
      <c r="B2194" s="613"/>
      <c r="C2194" s="613"/>
      <c r="D2194" s="630" t="s">
        <v>1135</v>
      </c>
      <c r="E2194" s="1065" t="s">
        <v>534</v>
      </c>
      <c r="F2194" s="672"/>
      <c r="G2194" s="672"/>
      <c r="H2194" s="672"/>
      <c r="I2194" s="668" t="e">
        <f t="shared" si="285"/>
        <v>#DIV/0!</v>
      </c>
    </row>
    <row r="2195" spans="1:20" ht="14.25" hidden="1" x14ac:dyDescent="0.2">
      <c r="A2195" s="420"/>
      <c r="B2195" s="613"/>
      <c r="C2195" s="613"/>
      <c r="D2195" s="514" t="s">
        <v>1136</v>
      </c>
      <c r="E2195" s="439" t="s">
        <v>51</v>
      </c>
      <c r="F2195" s="672"/>
      <c r="G2195" s="672"/>
      <c r="H2195" s="672"/>
      <c r="I2195" s="668" t="e">
        <f t="shared" si="285"/>
        <v>#DIV/0!</v>
      </c>
    </row>
    <row r="2196" spans="1:20" ht="15.75" thickTop="1" x14ac:dyDescent="0.25">
      <c r="A2196" s="1048">
        <v>1405</v>
      </c>
      <c r="B2196" s="2581">
        <v>3133</v>
      </c>
      <c r="C2196" s="2581">
        <v>5336</v>
      </c>
      <c r="D2196" s="2904"/>
      <c r="E2196" s="612" t="s">
        <v>1085</v>
      </c>
      <c r="F2196" s="672"/>
      <c r="G2196" s="690">
        <f>G2197+G2198+G2199</f>
        <v>7175</v>
      </c>
      <c r="H2196" s="690">
        <f>H2197+H2198+H2199</f>
        <v>7175</v>
      </c>
      <c r="I2196" s="692">
        <f t="shared" si="285"/>
        <v>100</v>
      </c>
    </row>
    <row r="2197" spans="1:20" ht="15" x14ac:dyDescent="0.2">
      <c r="A2197" s="1048"/>
      <c r="B2197" s="2581"/>
      <c r="C2197" s="2581"/>
      <c r="D2197" s="2904" t="s">
        <v>1132</v>
      </c>
      <c r="E2197" s="1484" t="s">
        <v>1084</v>
      </c>
      <c r="F2197" s="1733"/>
      <c r="G2197" s="1734">
        <v>146</v>
      </c>
      <c r="H2197" s="1734">
        <v>146</v>
      </c>
      <c r="I2197" s="368">
        <f t="shared" ref="I2197:I2198" si="286">(H2197/G2197)*100</f>
        <v>100</v>
      </c>
    </row>
    <row r="2198" spans="1:20" ht="28.5" hidden="1" x14ac:dyDescent="0.2">
      <c r="A2198" s="1048"/>
      <c r="B2198" s="2581"/>
      <c r="C2198" s="2581"/>
      <c r="D2198" s="2904" t="s">
        <v>1133</v>
      </c>
      <c r="E2198" s="2371" t="s">
        <v>1134</v>
      </c>
      <c r="F2198" s="1733"/>
      <c r="G2198" s="1778"/>
      <c r="H2198" s="1778"/>
      <c r="I2198" s="1111" t="e">
        <f t="shared" si="286"/>
        <v>#DIV/0!</v>
      </c>
    </row>
    <row r="2199" spans="1:20" ht="15" thickBot="1" x14ac:dyDescent="0.25">
      <c r="A2199" s="1048"/>
      <c r="B2199" s="2581"/>
      <c r="C2199" s="2898"/>
      <c r="D2199" s="2905" t="s">
        <v>1131</v>
      </c>
      <c r="E2199" s="439" t="s">
        <v>1995</v>
      </c>
      <c r="F2199" s="672"/>
      <c r="G2199" s="672">
        <v>7029</v>
      </c>
      <c r="H2199" s="672">
        <v>7029</v>
      </c>
      <c r="I2199" s="668">
        <f t="shared" si="285"/>
        <v>100</v>
      </c>
    </row>
    <row r="2200" spans="1:20" ht="16.5" thickTop="1" thickBot="1" x14ac:dyDescent="0.3">
      <c r="A2200" s="3180" t="s">
        <v>704</v>
      </c>
      <c r="B2200" s="3181"/>
      <c r="C2200" s="3181"/>
      <c r="D2200" s="3181"/>
      <c r="E2200" s="3181"/>
      <c r="F2200" s="669">
        <f>F2193</f>
        <v>0</v>
      </c>
      <c r="G2200" s="669">
        <f>G2193+G2196</f>
        <v>7175</v>
      </c>
      <c r="H2200" s="669">
        <f>H2193+H2196</f>
        <v>7175</v>
      </c>
      <c r="I2200" s="670">
        <f t="shared" si="285"/>
        <v>100</v>
      </c>
      <c r="R2200" s="374">
        <f>F2200</f>
        <v>0</v>
      </c>
      <c r="S2200" s="374">
        <f>G2200</f>
        <v>7175</v>
      </c>
      <c r="T2200" s="374">
        <f>H2200</f>
        <v>7175</v>
      </c>
    </row>
    <row r="2201" spans="1:20" ht="15.75" thickTop="1" x14ac:dyDescent="0.25">
      <c r="A2201" s="361"/>
      <c r="B2201" s="361"/>
      <c r="C2201" s="361"/>
      <c r="D2201" s="361"/>
      <c r="E2201" s="361"/>
      <c r="F2201" s="178"/>
      <c r="G2201" s="178"/>
      <c r="H2201" s="178"/>
      <c r="I2201" s="207"/>
      <c r="R2201" s="374"/>
      <c r="S2201" s="374"/>
      <c r="T2201" s="374"/>
    </row>
    <row r="2202" spans="1:20" ht="13.5" thickBot="1" x14ac:dyDescent="0.25">
      <c r="A2202" s="421" t="s">
        <v>601</v>
      </c>
      <c r="I2202" s="1041" t="s">
        <v>122</v>
      </c>
      <c r="S2202" s="374"/>
    </row>
    <row r="2203" spans="1:20" ht="14.25" thickTop="1" thickBot="1" x14ac:dyDescent="0.25">
      <c r="A2203" s="582" t="s">
        <v>412</v>
      </c>
      <c r="B2203" s="650" t="s">
        <v>123</v>
      </c>
      <c r="C2203" s="583" t="s">
        <v>124</v>
      </c>
      <c r="D2203" s="585" t="s">
        <v>474</v>
      </c>
      <c r="E2203" s="585" t="s">
        <v>125</v>
      </c>
      <c r="F2203" s="585" t="s">
        <v>416</v>
      </c>
      <c r="G2203" s="585" t="s">
        <v>417</v>
      </c>
      <c r="H2203" s="585" t="s">
        <v>589</v>
      </c>
      <c r="I2203" s="663" t="s">
        <v>590</v>
      </c>
    </row>
    <row r="2204" spans="1:20" ht="14.25" thickTop="1" thickBot="1" x14ac:dyDescent="0.25">
      <c r="A2204" s="521">
        <v>1</v>
      </c>
      <c r="B2204" s="522">
        <v>2</v>
      </c>
      <c r="C2204" s="522">
        <v>3</v>
      </c>
      <c r="D2204" s="522">
        <v>4</v>
      </c>
      <c r="E2204" s="522">
        <v>5</v>
      </c>
      <c r="F2204" s="508">
        <v>6</v>
      </c>
      <c r="G2204" s="508">
        <v>7</v>
      </c>
      <c r="H2204" s="509">
        <v>8</v>
      </c>
      <c r="I2204" s="587" t="s">
        <v>510</v>
      </c>
    </row>
    <row r="2205" spans="1:20" ht="15.75" hidden="1" thickTop="1" x14ac:dyDescent="0.25">
      <c r="A2205" s="420">
        <v>1407</v>
      </c>
      <c r="B2205" s="613">
        <v>3133</v>
      </c>
      <c r="C2205" s="613">
        <v>5331</v>
      </c>
      <c r="D2205" s="664"/>
      <c r="E2205" s="718" t="s">
        <v>624</v>
      </c>
      <c r="F2205" s="665">
        <f>F2206+F2207</f>
        <v>0</v>
      </c>
      <c r="G2205" s="665">
        <f>G2206+G2207</f>
        <v>0</v>
      </c>
      <c r="H2205" s="665">
        <f>H2206+H2207</f>
        <v>0</v>
      </c>
      <c r="I2205" s="666" t="e">
        <f t="shared" ref="I2205:I2212" si="287">(H2205/G2205)*100</f>
        <v>#DIV/0!</v>
      </c>
    </row>
    <row r="2206" spans="1:20" ht="14.25" hidden="1" x14ac:dyDescent="0.2">
      <c r="A2206" s="420"/>
      <c r="B2206" s="613"/>
      <c r="C2206" s="613"/>
      <c r="D2206" s="630" t="s">
        <v>1135</v>
      </c>
      <c r="E2206" s="1065" t="s">
        <v>534</v>
      </c>
      <c r="F2206" s="672"/>
      <c r="G2206" s="672"/>
      <c r="H2206" s="672"/>
      <c r="I2206" s="668" t="e">
        <f t="shared" si="287"/>
        <v>#DIV/0!</v>
      </c>
    </row>
    <row r="2207" spans="1:20" ht="14.25" hidden="1" x14ac:dyDescent="0.2">
      <c r="A2207" s="420"/>
      <c r="B2207" s="613"/>
      <c r="C2207" s="613"/>
      <c r="D2207" s="514" t="s">
        <v>1136</v>
      </c>
      <c r="E2207" s="439" t="s">
        <v>51</v>
      </c>
      <c r="F2207" s="672"/>
      <c r="G2207" s="672"/>
      <c r="H2207" s="672"/>
      <c r="I2207" s="668" t="e">
        <f t="shared" si="287"/>
        <v>#DIV/0!</v>
      </c>
    </row>
    <row r="2208" spans="1:20" ht="15.75" thickTop="1" x14ac:dyDescent="0.25">
      <c r="A2208" s="1048">
        <v>1407</v>
      </c>
      <c r="B2208" s="2581">
        <v>3133</v>
      </c>
      <c r="C2208" s="2581">
        <v>5336</v>
      </c>
      <c r="D2208" s="2904"/>
      <c r="E2208" s="612" t="s">
        <v>1085</v>
      </c>
      <c r="F2208" s="672"/>
      <c r="G2208" s="690">
        <f>G2209+G2210+G2211</f>
        <v>7016</v>
      </c>
      <c r="H2208" s="690">
        <f>H2209+H2210+H2211</f>
        <v>7016</v>
      </c>
      <c r="I2208" s="692">
        <f t="shared" si="287"/>
        <v>100</v>
      </c>
    </row>
    <row r="2209" spans="1:20" ht="15" x14ac:dyDescent="0.2">
      <c r="A2209" s="1048"/>
      <c r="B2209" s="2581"/>
      <c r="C2209" s="2581"/>
      <c r="D2209" s="2904" t="s">
        <v>1132</v>
      </c>
      <c r="E2209" s="1484" t="s">
        <v>1084</v>
      </c>
      <c r="F2209" s="1733"/>
      <c r="G2209" s="1734">
        <v>133</v>
      </c>
      <c r="H2209" s="1734">
        <v>133</v>
      </c>
      <c r="I2209" s="368">
        <f t="shared" ref="I2209:I2210" si="288">(H2209/G2209)*100</f>
        <v>100</v>
      </c>
    </row>
    <row r="2210" spans="1:20" ht="28.5" hidden="1" x14ac:dyDescent="0.2">
      <c r="A2210" s="1048"/>
      <c r="B2210" s="2581"/>
      <c r="C2210" s="2581"/>
      <c r="D2210" s="2904" t="s">
        <v>1133</v>
      </c>
      <c r="E2210" s="2371" t="s">
        <v>1134</v>
      </c>
      <c r="F2210" s="1733"/>
      <c r="G2210" s="1778"/>
      <c r="H2210" s="1778"/>
      <c r="I2210" s="1111" t="e">
        <f t="shared" si="288"/>
        <v>#DIV/0!</v>
      </c>
    </row>
    <row r="2211" spans="1:20" ht="15" thickBot="1" x14ac:dyDescent="0.25">
      <c r="A2211" s="1048"/>
      <c r="B2211" s="2581"/>
      <c r="C2211" s="2581"/>
      <c r="D2211" s="2905" t="s">
        <v>1131</v>
      </c>
      <c r="E2211" s="439" t="s">
        <v>1995</v>
      </c>
      <c r="F2211" s="672"/>
      <c r="G2211" s="672">
        <v>6883</v>
      </c>
      <c r="H2211" s="672">
        <v>6883</v>
      </c>
      <c r="I2211" s="668">
        <f t="shared" si="287"/>
        <v>100</v>
      </c>
    </row>
    <row r="2212" spans="1:20" ht="16.5" thickTop="1" thickBot="1" x14ac:dyDescent="0.3">
      <c r="A2212" s="3180" t="s">
        <v>704</v>
      </c>
      <c r="B2212" s="3181"/>
      <c r="C2212" s="3181"/>
      <c r="D2212" s="3181"/>
      <c r="E2212" s="3181"/>
      <c r="F2212" s="669">
        <f>SUM(F2205)</f>
        <v>0</v>
      </c>
      <c r="G2212" s="669">
        <f>G2205+G2208</f>
        <v>7016</v>
      </c>
      <c r="H2212" s="669">
        <f>H2205+H2208</f>
        <v>7016</v>
      </c>
      <c r="I2212" s="670">
        <f t="shared" si="287"/>
        <v>100</v>
      </c>
      <c r="R2212" s="374">
        <f>F2212</f>
        <v>0</v>
      </c>
      <c r="S2212" s="374">
        <f>G2212</f>
        <v>7016</v>
      </c>
      <c r="T2212" s="374">
        <f>H2212</f>
        <v>7016</v>
      </c>
    </row>
    <row r="2213" spans="1:20" ht="13.5" thickTop="1" x14ac:dyDescent="0.2"/>
    <row r="2215" spans="1:20" ht="13.5" thickBot="1" x14ac:dyDescent="0.25">
      <c r="A2215" s="421" t="s">
        <v>602</v>
      </c>
      <c r="I2215" s="1041" t="s">
        <v>122</v>
      </c>
    </row>
    <row r="2216" spans="1:20" ht="14.25" thickTop="1" thickBot="1" x14ac:dyDescent="0.25">
      <c r="A2216" s="582" t="s">
        <v>412</v>
      </c>
      <c r="B2216" s="650" t="s">
        <v>123</v>
      </c>
      <c r="C2216" s="583" t="s">
        <v>124</v>
      </c>
      <c r="D2216" s="585" t="s">
        <v>474</v>
      </c>
      <c r="E2216" s="585" t="s">
        <v>125</v>
      </c>
      <c r="F2216" s="585" t="s">
        <v>416</v>
      </c>
      <c r="G2216" s="585" t="s">
        <v>417</v>
      </c>
      <c r="H2216" s="585" t="s">
        <v>589</v>
      </c>
      <c r="I2216" s="663" t="s">
        <v>590</v>
      </c>
    </row>
    <row r="2217" spans="1:20" ht="14.25" thickTop="1" thickBot="1" x14ac:dyDescent="0.25">
      <c r="A2217" s="521">
        <v>1</v>
      </c>
      <c r="B2217" s="522">
        <v>2</v>
      </c>
      <c r="C2217" s="522">
        <v>3</v>
      </c>
      <c r="D2217" s="522">
        <v>4</v>
      </c>
      <c r="E2217" s="522">
        <v>5</v>
      </c>
      <c r="F2217" s="508">
        <v>6</v>
      </c>
      <c r="G2217" s="508">
        <v>7</v>
      </c>
      <c r="H2217" s="509">
        <v>8</v>
      </c>
      <c r="I2217" s="587" t="s">
        <v>510</v>
      </c>
    </row>
    <row r="2218" spans="1:20" ht="15.75" hidden="1" thickTop="1" x14ac:dyDescent="0.25">
      <c r="A2218" s="420">
        <v>1408</v>
      </c>
      <c r="B2218" s="613">
        <v>3133</v>
      </c>
      <c r="C2218" s="613">
        <v>5331</v>
      </c>
      <c r="D2218" s="664"/>
      <c r="E2218" s="656" t="s">
        <v>624</v>
      </c>
      <c r="F2218" s="665">
        <f>F2219</f>
        <v>0</v>
      </c>
      <c r="G2218" s="665">
        <f t="shared" ref="G2218:H2218" si="289">G2219</f>
        <v>0</v>
      </c>
      <c r="H2218" s="665">
        <f t="shared" si="289"/>
        <v>0</v>
      </c>
      <c r="I2218" s="666">
        <v>100</v>
      </c>
    </row>
    <row r="2219" spans="1:20" ht="14.25" hidden="1" x14ac:dyDescent="0.2">
      <c r="A2219" s="420"/>
      <c r="B2219" s="613"/>
      <c r="C2219" s="613"/>
      <c r="D2219" s="514" t="s">
        <v>1136</v>
      </c>
      <c r="E2219" s="439" t="s">
        <v>51</v>
      </c>
      <c r="F2219" s="672"/>
      <c r="G2219" s="672"/>
      <c r="H2219" s="672"/>
      <c r="I2219" s="668" t="e">
        <f>(H2219/G2219)*100</f>
        <v>#DIV/0!</v>
      </c>
    </row>
    <row r="2220" spans="1:20" ht="15.75" thickTop="1" x14ac:dyDescent="0.25">
      <c r="A2220" s="1048">
        <v>1408</v>
      </c>
      <c r="B2220" s="2581">
        <v>3133</v>
      </c>
      <c r="C2220" s="2581">
        <v>5336</v>
      </c>
      <c r="D2220" s="2904"/>
      <c r="E2220" s="612" t="s">
        <v>1085</v>
      </c>
      <c r="F2220" s="672"/>
      <c r="G2220" s="690">
        <f>G2221+G2222+G2223</f>
        <v>9342</v>
      </c>
      <c r="H2220" s="690">
        <f>H2221+H2222+H2223</f>
        <v>9342</v>
      </c>
      <c r="I2220" s="692">
        <f>(H2220/G2220)*100</f>
        <v>100</v>
      </c>
    </row>
    <row r="2221" spans="1:20" ht="15" x14ac:dyDescent="0.2">
      <c r="A2221" s="1048"/>
      <c r="B2221" s="2581"/>
      <c r="C2221" s="2581"/>
      <c r="D2221" s="2904" t="s">
        <v>1132</v>
      </c>
      <c r="E2221" s="1484" t="s">
        <v>1084</v>
      </c>
      <c r="F2221" s="1733"/>
      <c r="G2221" s="1734">
        <v>165</v>
      </c>
      <c r="H2221" s="1734">
        <v>165</v>
      </c>
      <c r="I2221" s="368">
        <f t="shared" ref="I2221:I2222" si="290">(H2221/G2221)*100</f>
        <v>100</v>
      </c>
    </row>
    <row r="2222" spans="1:20" ht="28.5" hidden="1" x14ac:dyDescent="0.2">
      <c r="A2222" s="1048"/>
      <c r="B2222" s="2581"/>
      <c r="C2222" s="2581"/>
      <c r="D2222" s="2904" t="s">
        <v>1133</v>
      </c>
      <c r="E2222" s="2371" t="s">
        <v>1134</v>
      </c>
      <c r="F2222" s="1733"/>
      <c r="G2222" s="1778"/>
      <c r="H2222" s="1778"/>
      <c r="I2222" s="1111" t="e">
        <f t="shared" si="290"/>
        <v>#DIV/0!</v>
      </c>
    </row>
    <row r="2223" spans="1:20" ht="15" thickBot="1" x14ac:dyDescent="0.25">
      <c r="A2223" s="1048"/>
      <c r="B2223" s="2581"/>
      <c r="C2223" s="2581"/>
      <c r="D2223" s="2905" t="s">
        <v>1131</v>
      </c>
      <c r="E2223" s="439" t="s">
        <v>1995</v>
      </c>
      <c r="F2223" s="672"/>
      <c r="G2223" s="672">
        <v>9177</v>
      </c>
      <c r="H2223" s="672">
        <v>9177</v>
      </c>
      <c r="I2223" s="668">
        <f>(H2223/G2223)*100</f>
        <v>100</v>
      </c>
    </row>
    <row r="2224" spans="1:20" ht="16.5" thickTop="1" thickBot="1" x14ac:dyDescent="0.3">
      <c r="A2224" s="3180" t="s">
        <v>704</v>
      </c>
      <c r="B2224" s="3181"/>
      <c r="C2224" s="3181"/>
      <c r="D2224" s="3181"/>
      <c r="E2224" s="3181"/>
      <c r="F2224" s="669">
        <f>F2218</f>
        <v>0</v>
      </c>
      <c r="G2224" s="669">
        <f>G2218+G2220</f>
        <v>9342</v>
      </c>
      <c r="H2224" s="669">
        <f>H2218+H2220</f>
        <v>9342</v>
      </c>
      <c r="I2224" s="670">
        <f>(H2224/G2224)*100</f>
        <v>100</v>
      </c>
      <c r="R2224" s="374">
        <f>F2224</f>
        <v>0</v>
      </c>
      <c r="S2224" s="374">
        <f>G2224</f>
        <v>9342</v>
      </c>
      <c r="T2224" s="374">
        <f>H2224</f>
        <v>9342</v>
      </c>
    </row>
    <row r="2225" spans="1:20" ht="13.5" thickTop="1" x14ac:dyDescent="0.2"/>
    <row r="2226" spans="1:20" ht="13.5" thickBot="1" x14ac:dyDescent="0.25">
      <c r="A2226" s="421" t="s">
        <v>908</v>
      </c>
      <c r="I2226" s="1041" t="s">
        <v>122</v>
      </c>
    </row>
    <row r="2227" spans="1:20" ht="14.25" thickTop="1" thickBot="1" x14ac:dyDescent="0.25">
      <c r="A2227" s="582" t="s">
        <v>412</v>
      </c>
      <c r="B2227" s="650" t="s">
        <v>123</v>
      </c>
      <c r="C2227" s="583" t="s">
        <v>124</v>
      </c>
      <c r="D2227" s="585" t="s">
        <v>474</v>
      </c>
      <c r="E2227" s="585" t="s">
        <v>125</v>
      </c>
      <c r="F2227" s="585" t="s">
        <v>416</v>
      </c>
      <c r="G2227" s="585" t="s">
        <v>417</v>
      </c>
      <c r="H2227" s="585" t="s">
        <v>589</v>
      </c>
      <c r="I2227" s="663" t="s">
        <v>590</v>
      </c>
    </row>
    <row r="2228" spans="1:20" ht="14.25" thickTop="1" thickBot="1" x14ac:dyDescent="0.25">
      <c r="A2228" s="521">
        <v>1</v>
      </c>
      <c r="B2228" s="522">
        <v>2</v>
      </c>
      <c r="C2228" s="522">
        <v>3</v>
      </c>
      <c r="D2228" s="522">
        <v>4</v>
      </c>
      <c r="E2228" s="522">
        <v>5</v>
      </c>
      <c r="F2228" s="508">
        <v>6</v>
      </c>
      <c r="G2228" s="508">
        <v>7</v>
      </c>
      <c r="H2228" s="509">
        <v>8</v>
      </c>
      <c r="I2228" s="587" t="s">
        <v>510</v>
      </c>
    </row>
    <row r="2229" spans="1:20" ht="15.75" hidden="1" thickTop="1" x14ac:dyDescent="0.25">
      <c r="A2229" s="420">
        <v>1420</v>
      </c>
      <c r="B2229" s="613">
        <v>3141</v>
      </c>
      <c r="C2229" s="613">
        <v>5331</v>
      </c>
      <c r="D2229" s="830"/>
      <c r="E2229" s="656" t="s">
        <v>624</v>
      </c>
      <c r="F2229" s="665">
        <f>F2230+F2231+F2232</f>
        <v>0</v>
      </c>
      <c r="G2229" s="665">
        <f>G2230+G2231+G2232</f>
        <v>0</v>
      </c>
      <c r="H2229" s="665">
        <f>H2230+H2231+H2232</f>
        <v>0</v>
      </c>
      <c r="I2229" s="692" t="e">
        <f t="shared" ref="I2229:I2237" si="291">(H2229/G2229)*100</f>
        <v>#DIV/0!</v>
      </c>
    </row>
    <row r="2230" spans="1:20" ht="14.25" hidden="1" x14ac:dyDescent="0.2">
      <c r="A2230" s="420"/>
      <c r="B2230" s="613"/>
      <c r="C2230" s="613"/>
      <c r="D2230" s="630" t="s">
        <v>1135</v>
      </c>
      <c r="E2230" s="1065" t="s">
        <v>534</v>
      </c>
      <c r="F2230" s="672"/>
      <c r="G2230" s="672"/>
      <c r="H2230" s="672"/>
      <c r="I2230" s="668" t="e">
        <f t="shared" si="291"/>
        <v>#DIV/0!</v>
      </c>
    </row>
    <row r="2231" spans="1:20" ht="14.25" hidden="1" x14ac:dyDescent="0.2">
      <c r="A2231" s="420"/>
      <c r="B2231" s="613"/>
      <c r="C2231" s="613"/>
      <c r="D2231" s="514" t="s">
        <v>1136</v>
      </c>
      <c r="E2231" s="439" t="s">
        <v>51</v>
      </c>
      <c r="F2231" s="672"/>
      <c r="G2231" s="672"/>
      <c r="H2231" s="672"/>
      <c r="I2231" s="668" t="e">
        <f t="shared" si="291"/>
        <v>#DIV/0!</v>
      </c>
    </row>
    <row r="2232" spans="1:20" ht="14.25" hidden="1" x14ac:dyDescent="0.2">
      <c r="A2232" s="420"/>
      <c r="B2232" s="613"/>
      <c r="C2232" s="613"/>
      <c r="D2232" s="850" t="s">
        <v>1141</v>
      </c>
      <c r="E2232" s="987" t="s">
        <v>811</v>
      </c>
      <c r="F2232" s="1006"/>
      <c r="G2232" s="435"/>
      <c r="H2232" s="312"/>
      <c r="I2232" s="864" t="e">
        <f t="shared" si="291"/>
        <v>#DIV/0!</v>
      </c>
    </row>
    <row r="2233" spans="1:20" ht="15.75" thickTop="1" x14ac:dyDescent="0.25">
      <c r="A2233" s="1048">
        <v>1420</v>
      </c>
      <c r="B2233" s="2581">
        <v>3141</v>
      </c>
      <c r="C2233" s="2581">
        <v>5336</v>
      </c>
      <c r="D2233" s="2905"/>
      <c r="E2233" s="612" t="s">
        <v>1085</v>
      </c>
      <c r="F2233" s="672"/>
      <c r="G2233" s="690">
        <f>G2234+G2236+G2235</f>
        <v>5748</v>
      </c>
      <c r="H2233" s="690">
        <f>H2234+H2236+H2235</f>
        <v>5748</v>
      </c>
      <c r="I2233" s="692">
        <f t="shared" si="291"/>
        <v>100</v>
      </c>
    </row>
    <row r="2234" spans="1:20" ht="15" x14ac:dyDescent="0.2">
      <c r="A2234" s="1048"/>
      <c r="B2234" s="2581"/>
      <c r="C2234" s="2581"/>
      <c r="D2234" s="2904" t="s">
        <v>1132</v>
      </c>
      <c r="E2234" s="1484" t="s">
        <v>1084</v>
      </c>
      <c r="F2234" s="1733"/>
      <c r="G2234" s="1734">
        <v>83</v>
      </c>
      <c r="H2234" s="1734">
        <v>83</v>
      </c>
      <c r="I2234" s="368">
        <f t="shared" si="291"/>
        <v>100</v>
      </c>
    </row>
    <row r="2235" spans="1:20" ht="28.5" hidden="1" x14ac:dyDescent="0.2">
      <c r="A2235" s="1048"/>
      <c r="B2235" s="2581"/>
      <c r="C2235" s="2581"/>
      <c r="D2235" s="2904" t="s">
        <v>1133</v>
      </c>
      <c r="E2235" s="2371" t="s">
        <v>1134</v>
      </c>
      <c r="F2235" s="1733"/>
      <c r="G2235" s="1778"/>
      <c r="H2235" s="1778"/>
      <c r="I2235" s="1111" t="e">
        <f t="shared" si="291"/>
        <v>#DIV/0!</v>
      </c>
    </row>
    <row r="2236" spans="1:20" ht="15" thickBot="1" x14ac:dyDescent="0.25">
      <c r="A2236" s="1048"/>
      <c r="B2236" s="2581"/>
      <c r="C2236" s="2581"/>
      <c r="D2236" s="2905" t="s">
        <v>1131</v>
      </c>
      <c r="E2236" s="439" t="s">
        <v>1995</v>
      </c>
      <c r="F2236" s="672"/>
      <c r="G2236" s="672">
        <v>5665</v>
      </c>
      <c r="H2236" s="672">
        <v>5665</v>
      </c>
      <c r="I2236" s="668">
        <f t="shared" si="291"/>
        <v>100</v>
      </c>
    </row>
    <row r="2237" spans="1:20" ht="16.5" thickTop="1" thickBot="1" x14ac:dyDescent="0.3">
      <c r="A2237" s="3180" t="s">
        <v>704</v>
      </c>
      <c r="B2237" s="3181"/>
      <c r="C2237" s="3181"/>
      <c r="D2237" s="3181"/>
      <c r="E2237" s="3181"/>
      <c r="F2237" s="669">
        <f>F2229</f>
        <v>0</v>
      </c>
      <c r="G2237" s="669">
        <f>G2229+G2233</f>
        <v>5748</v>
      </c>
      <c r="H2237" s="669">
        <f>H2229+H2233</f>
        <v>5748</v>
      </c>
      <c r="I2237" s="670">
        <f t="shared" si="291"/>
        <v>100</v>
      </c>
      <c r="R2237" s="374">
        <f>F2237</f>
        <v>0</v>
      </c>
      <c r="S2237" s="374">
        <f>G2237</f>
        <v>5748</v>
      </c>
      <c r="T2237" s="374">
        <f>H2237</f>
        <v>5748</v>
      </c>
    </row>
    <row r="2238" spans="1:20" ht="13.5" thickTop="1" x14ac:dyDescent="0.2"/>
    <row r="2240" spans="1:20" ht="13.5" thickBot="1" x14ac:dyDescent="0.25">
      <c r="A2240" s="421" t="s">
        <v>1866</v>
      </c>
      <c r="I2240" s="1041" t="s">
        <v>122</v>
      </c>
    </row>
    <row r="2241" spans="1:20" ht="14.25" thickTop="1" thickBot="1" x14ac:dyDescent="0.25">
      <c r="A2241" s="582" t="s">
        <v>412</v>
      </c>
      <c r="B2241" s="650" t="s">
        <v>123</v>
      </c>
      <c r="C2241" s="583" t="s">
        <v>124</v>
      </c>
      <c r="D2241" s="585" t="s">
        <v>474</v>
      </c>
      <c r="E2241" s="585" t="s">
        <v>125</v>
      </c>
      <c r="F2241" s="585" t="s">
        <v>416</v>
      </c>
      <c r="G2241" s="585" t="s">
        <v>417</v>
      </c>
      <c r="H2241" s="585" t="s">
        <v>589</v>
      </c>
      <c r="I2241" s="663" t="s">
        <v>590</v>
      </c>
    </row>
    <row r="2242" spans="1:20" ht="14.25" thickTop="1" thickBot="1" x14ac:dyDescent="0.25">
      <c r="A2242" s="521">
        <v>1</v>
      </c>
      <c r="B2242" s="522">
        <v>2</v>
      </c>
      <c r="C2242" s="522">
        <v>3</v>
      </c>
      <c r="D2242" s="522">
        <v>4</v>
      </c>
      <c r="E2242" s="522">
        <v>5</v>
      </c>
      <c r="F2242" s="508">
        <v>6</v>
      </c>
      <c r="G2242" s="508">
        <v>7</v>
      </c>
      <c r="H2242" s="509">
        <v>8</v>
      </c>
      <c r="I2242" s="587" t="s">
        <v>510</v>
      </c>
    </row>
    <row r="2243" spans="1:20" ht="15.75" hidden="1" thickTop="1" x14ac:dyDescent="0.25">
      <c r="A2243" s="1051">
        <v>1450</v>
      </c>
      <c r="B2243" s="688">
        <v>3146</v>
      </c>
      <c r="C2243" s="688">
        <v>5331</v>
      </c>
      <c r="D2243" s="691"/>
      <c r="E2243" s="718" t="s">
        <v>624</v>
      </c>
      <c r="F2243" s="686">
        <f>F2244+F2245</f>
        <v>0</v>
      </c>
      <c r="G2243" s="686">
        <f>G2244+G2245</f>
        <v>0</v>
      </c>
      <c r="H2243" s="686">
        <f>H2244+H2245</f>
        <v>0</v>
      </c>
      <c r="I2243" s="689" t="e">
        <f t="shared" ref="I2243:I2255" si="292">(H2243/G2243)*100</f>
        <v>#DIV/0!</v>
      </c>
    </row>
    <row r="2244" spans="1:20" ht="14.25" hidden="1" x14ac:dyDescent="0.2">
      <c r="A2244" s="420"/>
      <c r="B2244" s="613"/>
      <c r="C2244" s="613"/>
      <c r="D2244" s="630" t="s">
        <v>1135</v>
      </c>
      <c r="E2244" s="1065" t="s">
        <v>534</v>
      </c>
      <c r="F2244" s="672"/>
      <c r="G2244" s="672"/>
      <c r="H2244" s="672"/>
      <c r="I2244" s="668" t="e">
        <f t="shared" si="292"/>
        <v>#DIV/0!</v>
      </c>
    </row>
    <row r="2245" spans="1:20" ht="14.25" hidden="1" x14ac:dyDescent="0.2">
      <c r="A2245" s="420"/>
      <c r="B2245" s="645"/>
      <c r="C2245" s="1044"/>
      <c r="D2245" s="514" t="s">
        <v>1136</v>
      </c>
      <c r="E2245" s="439" t="s">
        <v>51</v>
      </c>
      <c r="F2245" s="677"/>
      <c r="G2245" s="677"/>
      <c r="H2245" s="677"/>
      <c r="I2245" s="673" t="e">
        <f t="shared" si="292"/>
        <v>#DIV/0!</v>
      </c>
    </row>
    <row r="2246" spans="1:20" ht="15.75" thickTop="1" x14ac:dyDescent="0.25">
      <c r="A2246" s="1048">
        <v>1450</v>
      </c>
      <c r="B2246" s="2901">
        <v>3146</v>
      </c>
      <c r="C2246" s="1481">
        <v>5336</v>
      </c>
      <c r="D2246" s="2904"/>
      <c r="E2246" s="612" t="s">
        <v>1085</v>
      </c>
      <c r="F2246" s="677"/>
      <c r="G2246" s="687">
        <f>G2247+G2248+G2249+G2250</f>
        <v>38233</v>
      </c>
      <c r="H2246" s="687">
        <f>H2247+H2248+H2249+H2250</f>
        <v>38233</v>
      </c>
      <c r="I2246" s="681">
        <f t="shared" si="292"/>
        <v>100</v>
      </c>
    </row>
    <row r="2247" spans="1:20" ht="14.25" x14ac:dyDescent="0.2">
      <c r="A2247" s="1048"/>
      <c r="B2247" s="2901"/>
      <c r="C2247" s="1481"/>
      <c r="D2247" s="2904" t="s">
        <v>1140</v>
      </c>
      <c r="E2247" s="1484" t="s">
        <v>1031</v>
      </c>
      <c r="F2247" s="677"/>
      <c r="G2247" s="1734">
        <v>102</v>
      </c>
      <c r="H2247" s="1734">
        <v>102</v>
      </c>
      <c r="I2247" s="368">
        <f t="shared" si="292"/>
        <v>100</v>
      </c>
    </row>
    <row r="2248" spans="1:20" ht="15" x14ac:dyDescent="0.2">
      <c r="A2248" s="1048"/>
      <c r="B2248" s="2901"/>
      <c r="C2248" s="1481"/>
      <c r="D2248" s="2904" t="s">
        <v>1132</v>
      </c>
      <c r="E2248" s="1484" t="s">
        <v>1084</v>
      </c>
      <c r="F2248" s="1733"/>
      <c r="G2248" s="1734">
        <v>1005</v>
      </c>
      <c r="H2248" s="1734">
        <v>1005</v>
      </c>
      <c r="I2248" s="368">
        <f t="shared" ref="I2248:I2249" si="293">(H2248/G2248)*100</f>
        <v>100</v>
      </c>
    </row>
    <row r="2249" spans="1:20" ht="28.5" x14ac:dyDescent="0.2">
      <c r="A2249" s="1048"/>
      <c r="B2249" s="2901"/>
      <c r="C2249" s="1481"/>
      <c r="D2249" s="2902" t="s">
        <v>1429</v>
      </c>
      <c r="E2249" s="2371" t="s">
        <v>1858</v>
      </c>
      <c r="F2249" s="1733"/>
      <c r="G2249" s="1778">
        <v>1631</v>
      </c>
      <c r="H2249" s="1778">
        <v>1631</v>
      </c>
      <c r="I2249" s="1111">
        <f t="shared" si="293"/>
        <v>100</v>
      </c>
    </row>
    <row r="2250" spans="1:20" ht="14.25" x14ac:dyDescent="0.2">
      <c r="A2250" s="1048"/>
      <c r="B2250" s="2901"/>
      <c r="C2250" s="1481"/>
      <c r="D2250" s="2905" t="s">
        <v>1131</v>
      </c>
      <c r="E2250" s="439" t="s">
        <v>1995</v>
      </c>
      <c r="F2250" s="677"/>
      <c r="G2250" s="677">
        <v>35495</v>
      </c>
      <c r="H2250" s="677">
        <v>35495</v>
      </c>
      <c r="I2250" s="673">
        <f t="shared" si="292"/>
        <v>100</v>
      </c>
    </row>
    <row r="2251" spans="1:20" ht="15" x14ac:dyDescent="0.25">
      <c r="A2251" s="1048">
        <v>1450</v>
      </c>
      <c r="B2251" s="2901">
        <v>3541</v>
      </c>
      <c r="C2251" s="1481">
        <v>5331</v>
      </c>
      <c r="D2251" s="2905"/>
      <c r="E2251" s="656" t="s">
        <v>624</v>
      </c>
      <c r="F2251" s="677"/>
      <c r="G2251" s="687">
        <f>G2252</f>
        <v>200</v>
      </c>
      <c r="H2251" s="687">
        <f>H2252</f>
        <v>200</v>
      </c>
      <c r="I2251" s="681">
        <f t="shared" si="292"/>
        <v>100</v>
      </c>
    </row>
    <row r="2252" spans="1:20" ht="14.25" x14ac:dyDescent="0.2">
      <c r="A2252" s="1048"/>
      <c r="B2252" s="2901"/>
      <c r="C2252" s="1481"/>
      <c r="D2252" s="2920" t="s">
        <v>1147</v>
      </c>
      <c r="E2252" s="2788" t="s">
        <v>1889</v>
      </c>
      <c r="F2252" s="677"/>
      <c r="G2252" s="677">
        <v>200</v>
      </c>
      <c r="H2252" s="677">
        <v>200</v>
      </c>
      <c r="I2252" s="673">
        <f t="shared" si="292"/>
        <v>100</v>
      </c>
    </row>
    <row r="2253" spans="1:20" ht="15" x14ac:dyDescent="0.25">
      <c r="A2253" s="1048">
        <v>1450</v>
      </c>
      <c r="B2253" s="2581">
        <v>5399</v>
      </c>
      <c r="C2253" s="1481">
        <v>5336</v>
      </c>
      <c r="D2253" s="2904"/>
      <c r="E2253" s="612" t="s">
        <v>1085</v>
      </c>
      <c r="F2253" s="678"/>
      <c r="G2253" s="687">
        <f>G2254+G2255</f>
        <v>147</v>
      </c>
      <c r="H2253" s="687">
        <f>H2254+H2255</f>
        <v>147</v>
      </c>
      <c r="I2253" s="692">
        <f t="shared" si="292"/>
        <v>100</v>
      </c>
    </row>
    <row r="2254" spans="1:20" ht="14.25" x14ac:dyDescent="0.2">
      <c r="A2254" s="1048"/>
      <c r="B2254" s="2581"/>
      <c r="C2254" s="2898"/>
      <c r="D2254" s="2962" t="s">
        <v>1169</v>
      </c>
      <c r="E2254" s="1002" t="s">
        <v>154</v>
      </c>
      <c r="F2254" s="672"/>
      <c r="G2254" s="672">
        <v>68</v>
      </c>
      <c r="H2254" s="672">
        <v>68</v>
      </c>
      <c r="I2254" s="668">
        <f t="shared" si="292"/>
        <v>100</v>
      </c>
    </row>
    <row r="2255" spans="1:20" ht="15" thickBot="1" x14ac:dyDescent="0.25">
      <c r="A2255" s="1048"/>
      <c r="B2255" s="2581"/>
      <c r="C2255" s="2898"/>
      <c r="D2255" s="2963" t="s">
        <v>1438</v>
      </c>
      <c r="E2255" s="1002" t="s">
        <v>1867</v>
      </c>
      <c r="F2255" s="672"/>
      <c r="G2255" s="672">
        <v>79</v>
      </c>
      <c r="H2255" s="672">
        <v>79</v>
      </c>
      <c r="I2255" s="694">
        <f t="shared" si="292"/>
        <v>100</v>
      </c>
    </row>
    <row r="2256" spans="1:20" ht="16.5" thickTop="1" thickBot="1" x14ac:dyDescent="0.3">
      <c r="A2256" s="3180" t="s">
        <v>704</v>
      </c>
      <c r="B2256" s="3181"/>
      <c r="C2256" s="3181"/>
      <c r="D2256" s="3181"/>
      <c r="E2256" s="3181"/>
      <c r="F2256" s="669">
        <f>F2243</f>
        <v>0</v>
      </c>
      <c r="G2256" s="669">
        <f>G2243+G2246+G2251+G2253</f>
        <v>38580</v>
      </c>
      <c r="H2256" s="669">
        <f>H2243+H2246+H2251+H2253</f>
        <v>38580</v>
      </c>
      <c r="I2256" s="670">
        <f>(H2256/G2256)*100</f>
        <v>100</v>
      </c>
      <c r="R2256" s="374">
        <f>F2256</f>
        <v>0</v>
      </c>
      <c r="S2256" s="374">
        <f>G2256</f>
        <v>38580</v>
      </c>
      <c r="T2256" s="374">
        <f>H2256</f>
        <v>38580</v>
      </c>
    </row>
    <row r="2257" spans="1:23" ht="15.75" thickTop="1" x14ac:dyDescent="0.25">
      <c r="A2257" s="361"/>
      <c r="B2257" s="361"/>
      <c r="C2257" s="361"/>
      <c r="D2257" s="361"/>
      <c r="E2257" s="361"/>
      <c r="F2257" s="178"/>
      <c r="G2257" s="178"/>
      <c r="H2257" s="178"/>
      <c r="I2257" s="207"/>
      <c r="R2257" s="374"/>
      <c r="S2257" s="374"/>
      <c r="T2257" s="374"/>
    </row>
    <row r="2258" spans="1:23" ht="13.5" hidden="1" thickBot="1" x14ac:dyDescent="0.25">
      <c r="A2258" s="421" t="s">
        <v>909</v>
      </c>
      <c r="I2258" s="1041" t="s">
        <v>122</v>
      </c>
    </row>
    <row r="2259" spans="1:23" ht="14.25" hidden="1" thickTop="1" thickBot="1" x14ac:dyDescent="0.25">
      <c r="A2259" s="582" t="s">
        <v>412</v>
      </c>
      <c r="B2259" s="650" t="s">
        <v>123</v>
      </c>
      <c r="C2259" s="583" t="s">
        <v>124</v>
      </c>
      <c r="D2259" s="585" t="s">
        <v>474</v>
      </c>
      <c r="E2259" s="585" t="s">
        <v>125</v>
      </c>
      <c r="F2259" s="585" t="s">
        <v>416</v>
      </c>
      <c r="G2259" s="585" t="s">
        <v>417</v>
      </c>
      <c r="H2259" s="585" t="s">
        <v>589</v>
      </c>
      <c r="I2259" s="663" t="s">
        <v>590</v>
      </c>
    </row>
    <row r="2260" spans="1:23" ht="14.25" hidden="1" thickTop="1" thickBot="1" x14ac:dyDescent="0.25">
      <c r="A2260" s="521">
        <v>1</v>
      </c>
      <c r="B2260" s="522">
        <v>2</v>
      </c>
      <c r="C2260" s="522">
        <v>3</v>
      </c>
      <c r="D2260" s="522">
        <v>4</v>
      </c>
      <c r="E2260" s="522">
        <v>5</v>
      </c>
      <c r="F2260" s="508">
        <v>6</v>
      </c>
      <c r="G2260" s="508">
        <v>7</v>
      </c>
      <c r="H2260" s="509">
        <v>8</v>
      </c>
      <c r="I2260" s="587" t="s">
        <v>510</v>
      </c>
    </row>
    <row r="2261" spans="1:23" ht="15.75" hidden="1" thickTop="1" x14ac:dyDescent="0.25">
      <c r="A2261" s="1051">
        <v>1465</v>
      </c>
      <c r="B2261" s="688">
        <v>3294</v>
      </c>
      <c r="C2261" s="688">
        <v>5331</v>
      </c>
      <c r="D2261" s="691"/>
      <c r="E2261" s="718" t="s">
        <v>624</v>
      </c>
      <c r="F2261" s="686">
        <f>F2262+F2263</f>
        <v>0</v>
      </c>
      <c r="G2261" s="686">
        <f t="shared" ref="G2261:H2261" si="294">G2262+G2263</f>
        <v>0</v>
      </c>
      <c r="H2261" s="686">
        <f t="shared" si="294"/>
        <v>0</v>
      </c>
      <c r="I2261" s="689" t="e">
        <f t="shared" ref="I2261:I2263" si="295">(H2261/G2261)*100</f>
        <v>#DIV/0!</v>
      </c>
    </row>
    <row r="2262" spans="1:23" ht="14.25" hidden="1" x14ac:dyDescent="0.2">
      <c r="A2262" s="420"/>
      <c r="B2262" s="613"/>
      <c r="C2262" s="613"/>
      <c r="D2262" s="630" t="s">
        <v>1135</v>
      </c>
      <c r="E2262" s="1065" t="s">
        <v>534</v>
      </c>
      <c r="F2262" s="352"/>
      <c r="G2262" s="352"/>
      <c r="H2262" s="352"/>
      <c r="I2262" s="668" t="e">
        <f t="shared" si="295"/>
        <v>#DIV/0!</v>
      </c>
    </row>
    <row r="2263" spans="1:23" ht="15" hidden="1" thickBot="1" x14ac:dyDescent="0.25">
      <c r="A2263" s="420"/>
      <c r="B2263" s="613"/>
      <c r="C2263" s="613"/>
      <c r="D2263" s="514" t="s">
        <v>1136</v>
      </c>
      <c r="E2263" s="439" t="s">
        <v>51</v>
      </c>
      <c r="F2263" s="672"/>
      <c r="G2263" s="672"/>
      <c r="H2263" s="672"/>
      <c r="I2263" s="668" t="e">
        <f t="shared" si="295"/>
        <v>#DIV/0!</v>
      </c>
    </row>
    <row r="2264" spans="1:23" ht="16.5" hidden="1" thickTop="1" thickBot="1" x14ac:dyDescent="0.3">
      <c r="A2264" s="3180" t="s">
        <v>704</v>
      </c>
      <c r="B2264" s="3181"/>
      <c r="C2264" s="3181"/>
      <c r="D2264" s="3181"/>
      <c r="E2264" s="3181"/>
      <c r="F2264" s="669">
        <f>F2261</f>
        <v>0</v>
      </c>
      <c r="G2264" s="669">
        <f>G2261</f>
        <v>0</v>
      </c>
      <c r="H2264" s="669">
        <f>H2261</f>
        <v>0</v>
      </c>
      <c r="I2264" s="670" t="e">
        <f>(H2264/G2264)*100</f>
        <v>#DIV/0!</v>
      </c>
      <c r="J2264" s="374">
        <f>F2264</f>
        <v>0</v>
      </c>
      <c r="K2264" s="374" t="e">
        <f>G2264+#REF!</f>
        <v>#REF!</v>
      </c>
      <c r="L2264" s="374" t="e">
        <f>H2264+#REF!</f>
        <v>#REF!</v>
      </c>
      <c r="R2264" s="374">
        <f>F2264</f>
        <v>0</v>
      </c>
      <c r="S2264" s="374">
        <f>G2264</f>
        <v>0</v>
      </c>
      <c r="T2264" s="374">
        <f>H2264</f>
        <v>0</v>
      </c>
      <c r="U2264" s="374"/>
      <c r="V2264" s="374"/>
      <c r="W2264" s="374"/>
    </row>
    <row r="2265" spans="1:23" x14ac:dyDescent="0.2">
      <c r="R2265" s="738">
        <f t="shared" ref="R2265:W2265" si="296">SUM(R26:R2264)</f>
        <v>0</v>
      </c>
      <c r="S2265" s="738">
        <f t="shared" si="296"/>
        <v>2071828</v>
      </c>
      <c r="T2265" s="738">
        <f t="shared" si="296"/>
        <v>2071822</v>
      </c>
      <c r="U2265" s="738">
        <f t="shared" si="296"/>
        <v>0</v>
      </c>
      <c r="V2265" s="738">
        <f t="shared" si="296"/>
        <v>0</v>
      </c>
      <c r="W2265" s="738">
        <f t="shared" si="296"/>
        <v>0</v>
      </c>
    </row>
    <row r="2266" spans="1:23" ht="13.5" thickBot="1" x14ac:dyDescent="0.25">
      <c r="A2266" s="421" t="s">
        <v>1870</v>
      </c>
      <c r="I2266" s="1041" t="s">
        <v>122</v>
      </c>
      <c r="R2266" s="738"/>
      <c r="S2266" s="738"/>
      <c r="T2266" s="738"/>
      <c r="U2266" s="738"/>
      <c r="V2266" s="738"/>
      <c r="W2266" s="738"/>
    </row>
    <row r="2267" spans="1:23" ht="14.25" thickTop="1" thickBot="1" x14ac:dyDescent="0.25">
      <c r="A2267" s="582" t="s">
        <v>412</v>
      </c>
      <c r="B2267" s="650" t="s">
        <v>123</v>
      </c>
      <c r="C2267" s="583" t="s">
        <v>124</v>
      </c>
      <c r="D2267" s="585" t="s">
        <v>474</v>
      </c>
      <c r="E2267" s="585" t="s">
        <v>125</v>
      </c>
      <c r="F2267" s="585" t="s">
        <v>416</v>
      </c>
      <c r="G2267" s="585" t="s">
        <v>417</v>
      </c>
      <c r="H2267" s="585" t="s">
        <v>589</v>
      </c>
      <c r="I2267" s="663" t="s">
        <v>590</v>
      </c>
      <c r="R2267" s="738"/>
      <c r="S2267" s="738"/>
      <c r="T2267" s="738"/>
      <c r="U2267" s="738"/>
      <c r="V2267" s="738"/>
      <c r="W2267" s="738"/>
    </row>
    <row r="2268" spans="1:23" ht="14.25" thickTop="1" thickBot="1" x14ac:dyDescent="0.25">
      <c r="A2268" s="521">
        <v>1</v>
      </c>
      <c r="B2268" s="522">
        <v>2</v>
      </c>
      <c r="C2268" s="522">
        <v>3</v>
      </c>
      <c r="D2268" s="522">
        <v>4</v>
      </c>
      <c r="E2268" s="522">
        <v>5</v>
      </c>
      <c r="F2268" s="508">
        <v>6</v>
      </c>
      <c r="G2268" s="508">
        <v>7</v>
      </c>
      <c r="H2268" s="509">
        <v>8</v>
      </c>
      <c r="I2268" s="587" t="s">
        <v>510</v>
      </c>
      <c r="R2268" s="738">
        <f>R2265+U2265</f>
        <v>0</v>
      </c>
      <c r="S2268" s="738">
        <f>S2265+V2265</f>
        <v>2071828</v>
      </c>
      <c r="T2268" s="738">
        <f>T2265+W2265</f>
        <v>2071822</v>
      </c>
      <c r="U2268" s="738"/>
      <c r="V2268" s="738" t="s">
        <v>910</v>
      </c>
      <c r="W2268" s="738"/>
    </row>
    <row r="2269" spans="1:23" ht="15.75" thickTop="1" x14ac:dyDescent="0.25">
      <c r="A2269" s="1048">
        <v>1601</v>
      </c>
      <c r="B2269" s="2581">
        <v>3314</v>
      </c>
      <c r="C2269" s="2581">
        <v>5336</v>
      </c>
      <c r="D2269" s="2905"/>
      <c r="E2269" s="612" t="s">
        <v>1085</v>
      </c>
      <c r="F2269" s="672"/>
      <c r="G2269" s="690">
        <f>G2270+G2272+G2271</f>
        <v>232</v>
      </c>
      <c r="H2269" s="690">
        <f>H2270+H2272+H2271</f>
        <v>232</v>
      </c>
      <c r="I2269" s="692">
        <f t="shared" ref="I2269:I2277" si="297">(H2269/G2269)*100</f>
        <v>100</v>
      </c>
      <c r="R2269" s="738"/>
      <c r="S2269" s="738"/>
      <c r="T2269" s="738"/>
      <c r="U2269" s="738"/>
      <c r="V2269" s="738"/>
      <c r="W2269" s="738"/>
    </row>
    <row r="2270" spans="1:23" ht="15" x14ac:dyDescent="0.2">
      <c r="A2270" s="1048"/>
      <c r="B2270" s="2581"/>
      <c r="C2270" s="2581"/>
      <c r="D2270" s="2904" t="s">
        <v>1200</v>
      </c>
      <c r="E2270" s="1484" t="s">
        <v>1868</v>
      </c>
      <c r="F2270" s="1733"/>
      <c r="G2270" s="1734">
        <v>222</v>
      </c>
      <c r="H2270" s="1734">
        <v>222</v>
      </c>
      <c r="I2270" s="368">
        <f t="shared" si="297"/>
        <v>100</v>
      </c>
      <c r="R2270" s="738"/>
      <c r="S2270" s="738"/>
      <c r="T2270" s="738"/>
      <c r="U2270" s="738"/>
      <c r="V2270" s="738"/>
      <c r="W2270" s="738"/>
    </row>
    <row r="2271" spans="1:23" ht="28.5" hidden="1" x14ac:dyDescent="0.2">
      <c r="A2271" s="1048"/>
      <c r="B2271" s="2581"/>
      <c r="C2271" s="2581"/>
      <c r="D2271" s="2904" t="s">
        <v>1133</v>
      </c>
      <c r="E2271" s="2788" t="s">
        <v>1134</v>
      </c>
      <c r="F2271" s="1733"/>
      <c r="G2271" s="1778"/>
      <c r="H2271" s="1778"/>
      <c r="I2271" s="1111" t="e">
        <f t="shared" si="297"/>
        <v>#DIV/0!</v>
      </c>
      <c r="R2271" s="738"/>
      <c r="S2271" s="738"/>
      <c r="T2271" s="738"/>
      <c r="U2271" s="738"/>
      <c r="V2271" s="738"/>
      <c r="W2271" s="738"/>
    </row>
    <row r="2272" spans="1:23" ht="14.25" x14ac:dyDescent="0.2">
      <c r="A2272" s="1048"/>
      <c r="B2272" s="2581"/>
      <c r="C2272" s="2581"/>
      <c r="D2272" s="2905" t="s">
        <v>1199</v>
      </c>
      <c r="E2272" s="439" t="s">
        <v>1869</v>
      </c>
      <c r="F2272" s="672"/>
      <c r="G2272" s="672">
        <v>10</v>
      </c>
      <c r="H2272" s="672">
        <v>10</v>
      </c>
      <c r="I2272" s="668">
        <f t="shared" si="297"/>
        <v>100</v>
      </c>
      <c r="R2272" s="738"/>
      <c r="S2272" s="738"/>
      <c r="T2272" s="738"/>
      <c r="U2272" s="738"/>
      <c r="V2272" s="738"/>
      <c r="W2272" s="738"/>
    </row>
    <row r="2273" spans="1:23" ht="15" x14ac:dyDescent="0.25">
      <c r="A2273" s="1048">
        <v>1601</v>
      </c>
      <c r="B2273" s="2581">
        <v>3314</v>
      </c>
      <c r="C2273" s="2581">
        <v>5331</v>
      </c>
      <c r="D2273" s="2905"/>
      <c r="E2273" s="612" t="s">
        <v>624</v>
      </c>
      <c r="F2273" s="672"/>
      <c r="G2273" s="690">
        <f>G2274</f>
        <v>870</v>
      </c>
      <c r="H2273" s="690">
        <f>H2274</f>
        <v>870</v>
      </c>
      <c r="I2273" s="692">
        <f t="shared" si="297"/>
        <v>100</v>
      </c>
      <c r="R2273" s="738"/>
      <c r="S2273" s="738"/>
      <c r="T2273" s="738"/>
      <c r="U2273" s="738"/>
      <c r="V2273" s="738"/>
      <c r="W2273" s="738"/>
    </row>
    <row r="2274" spans="1:23" ht="28.5" x14ac:dyDescent="0.2">
      <c r="A2274" s="1048"/>
      <c r="B2274" s="2581"/>
      <c r="C2274" s="2581"/>
      <c r="D2274" s="2593" t="s">
        <v>1435</v>
      </c>
      <c r="E2274" s="2368" t="s">
        <v>1542</v>
      </c>
      <c r="F2274" s="672"/>
      <c r="G2274" s="1000">
        <v>870</v>
      </c>
      <c r="H2274" s="1000">
        <v>870</v>
      </c>
      <c r="I2274" s="996">
        <f t="shared" si="297"/>
        <v>100</v>
      </c>
      <c r="R2274" s="738"/>
      <c r="S2274" s="738"/>
      <c r="T2274" s="738"/>
      <c r="U2274" s="738"/>
      <c r="V2274" s="738"/>
      <c r="W2274" s="738"/>
    </row>
    <row r="2275" spans="1:23" ht="15" x14ac:dyDescent="0.25">
      <c r="A2275" s="1048">
        <v>1601</v>
      </c>
      <c r="B2275" s="2581">
        <v>3319</v>
      </c>
      <c r="C2275" s="2581">
        <v>5331</v>
      </c>
      <c r="D2275" s="2905"/>
      <c r="E2275" s="612" t="s">
        <v>624</v>
      </c>
      <c r="F2275" s="672"/>
      <c r="G2275" s="690">
        <f>G2276</f>
        <v>20</v>
      </c>
      <c r="H2275" s="690">
        <f>H2276</f>
        <v>20</v>
      </c>
      <c r="I2275" s="692">
        <f t="shared" ref="I2275:I2276" si="298">(H2275/G2275)*100</f>
        <v>100</v>
      </c>
      <c r="R2275" s="738"/>
      <c r="S2275" s="738"/>
      <c r="T2275" s="738"/>
      <c r="U2275" s="738"/>
      <c r="V2275" s="738"/>
      <c r="W2275" s="738"/>
    </row>
    <row r="2276" spans="1:23" ht="15" thickBot="1" x14ac:dyDescent="0.25">
      <c r="A2276" s="1048"/>
      <c r="B2276" s="2581"/>
      <c r="C2276" s="2581"/>
      <c r="D2276" s="2905" t="s">
        <v>1437</v>
      </c>
      <c r="E2276" s="439" t="s">
        <v>1887</v>
      </c>
      <c r="F2276" s="672"/>
      <c r="G2276" s="672">
        <v>20</v>
      </c>
      <c r="H2276" s="672">
        <v>20</v>
      </c>
      <c r="I2276" s="693">
        <f t="shared" si="298"/>
        <v>100</v>
      </c>
      <c r="R2276" s="738"/>
      <c r="S2276" s="738"/>
      <c r="T2276" s="738"/>
      <c r="U2276" s="738"/>
      <c r="V2276" s="738"/>
      <c r="W2276" s="738"/>
    </row>
    <row r="2277" spans="1:23" ht="16.5" thickTop="1" thickBot="1" x14ac:dyDescent="0.3">
      <c r="A2277" s="3180" t="s">
        <v>704</v>
      </c>
      <c r="B2277" s="3181"/>
      <c r="C2277" s="3181"/>
      <c r="D2277" s="3181"/>
      <c r="E2277" s="3181"/>
      <c r="F2277" s="669">
        <f>F2269</f>
        <v>0</v>
      </c>
      <c r="G2277" s="669">
        <f>G2269+G2275+G2273</f>
        <v>1122</v>
      </c>
      <c r="H2277" s="669">
        <f>H2269+H2275+H2273</f>
        <v>1122</v>
      </c>
      <c r="I2277" s="670">
        <f t="shared" si="297"/>
        <v>100</v>
      </c>
      <c r="R2277" s="738">
        <f>F2277</f>
        <v>0</v>
      </c>
      <c r="S2277" s="738">
        <f>G2277</f>
        <v>1122</v>
      </c>
      <c r="T2277" s="738">
        <f>H2277</f>
        <v>1122</v>
      </c>
      <c r="U2277" s="738"/>
      <c r="V2277" s="738" t="s">
        <v>767</v>
      </c>
      <c r="W2277" s="738"/>
    </row>
    <row r="2278" spans="1:23" ht="13.5" thickTop="1" x14ac:dyDescent="0.2">
      <c r="A2278" s="836"/>
      <c r="B2278" s="836"/>
      <c r="C2278" s="836"/>
      <c r="D2278" s="836"/>
      <c r="E2278" s="836"/>
      <c r="F2278" s="1017"/>
      <c r="G2278" s="1017"/>
      <c r="H2278" s="1017"/>
      <c r="I2278" s="1017"/>
      <c r="R2278" s="738">
        <f>R2268+R2277</f>
        <v>0</v>
      </c>
      <c r="S2278" s="738">
        <f>S2268+S2277</f>
        <v>2072950</v>
      </c>
      <c r="T2278" s="738">
        <f>T2268+T2277</f>
        <v>2072944</v>
      </c>
      <c r="V2278" s="421" t="s">
        <v>911</v>
      </c>
    </row>
    <row r="2279" spans="1:23" ht="15" x14ac:dyDescent="0.25">
      <c r="A2279" s="1047"/>
      <c r="B2279" s="873"/>
      <c r="C2279" s="85"/>
      <c r="D2279" s="850"/>
      <c r="E2279" s="848"/>
      <c r="F2279" s="93"/>
      <c r="G2279" s="93"/>
      <c r="H2279" s="178"/>
      <c r="I2279" s="207"/>
    </row>
    <row r="2280" spans="1:23" ht="13.5" thickBot="1" x14ac:dyDescent="0.25">
      <c r="A2280" s="421" t="s">
        <v>1871</v>
      </c>
      <c r="I2280" s="1041" t="s">
        <v>122</v>
      </c>
      <c r="R2280" s="374"/>
      <c r="S2280" s="374"/>
      <c r="T2280" s="374"/>
    </row>
    <row r="2281" spans="1:23" ht="14.25" thickTop="1" thickBot="1" x14ac:dyDescent="0.25">
      <c r="A2281" s="582" t="s">
        <v>412</v>
      </c>
      <c r="B2281" s="650" t="s">
        <v>123</v>
      </c>
      <c r="C2281" s="583" t="s">
        <v>124</v>
      </c>
      <c r="D2281" s="585" t="s">
        <v>474</v>
      </c>
      <c r="E2281" s="585" t="s">
        <v>125</v>
      </c>
      <c r="F2281" s="585" t="s">
        <v>416</v>
      </c>
      <c r="G2281" s="585" t="s">
        <v>417</v>
      </c>
      <c r="H2281" s="585" t="s">
        <v>589</v>
      </c>
      <c r="I2281" s="663" t="s">
        <v>590</v>
      </c>
      <c r="R2281" s="1047"/>
      <c r="S2281" s="1047"/>
      <c r="T2281" s="1047"/>
    </row>
    <row r="2282" spans="1:23" ht="14.25" thickTop="1" thickBot="1" x14ac:dyDescent="0.25">
      <c r="A2282" s="521">
        <v>1</v>
      </c>
      <c r="B2282" s="522">
        <v>2</v>
      </c>
      <c r="C2282" s="522">
        <v>3</v>
      </c>
      <c r="D2282" s="522">
        <v>4</v>
      </c>
      <c r="E2282" s="522">
        <v>5</v>
      </c>
      <c r="F2282" s="508">
        <v>6</v>
      </c>
      <c r="G2282" s="508">
        <v>7</v>
      </c>
      <c r="H2282" s="509">
        <v>8</v>
      </c>
      <c r="I2282" s="587" t="s">
        <v>510</v>
      </c>
    </row>
    <row r="2283" spans="1:23" ht="15.75" thickTop="1" x14ac:dyDescent="0.25">
      <c r="A2283" s="1048">
        <v>1602</v>
      </c>
      <c r="B2283" s="2581">
        <v>3315</v>
      </c>
      <c r="C2283" s="2581">
        <v>5336</v>
      </c>
      <c r="D2283" s="2905"/>
      <c r="E2283" s="612" t="s">
        <v>1085</v>
      </c>
      <c r="F2283" s="672"/>
      <c r="G2283" s="690">
        <f>G2284+G2286+G2285</f>
        <v>50</v>
      </c>
      <c r="H2283" s="690">
        <f>H2284+H2286+H2285</f>
        <v>50</v>
      </c>
      <c r="I2283" s="692">
        <f t="shared" ref="I2283:I2289" si="299">(H2283/G2283)*100</f>
        <v>100</v>
      </c>
      <c r="R2283" s="374"/>
      <c r="S2283" s="374"/>
      <c r="T2283" s="374"/>
    </row>
    <row r="2284" spans="1:23" ht="15" hidden="1" x14ac:dyDescent="0.2">
      <c r="A2284" s="1048"/>
      <c r="B2284" s="2581"/>
      <c r="C2284" s="2581"/>
      <c r="D2284" s="2904" t="s">
        <v>1200</v>
      </c>
      <c r="E2284" s="1484" t="s">
        <v>1868</v>
      </c>
      <c r="F2284" s="1733"/>
      <c r="G2284" s="1734"/>
      <c r="H2284" s="1734"/>
      <c r="I2284" s="368" t="e">
        <f t="shared" si="299"/>
        <v>#DIV/0!</v>
      </c>
    </row>
    <row r="2285" spans="1:23" ht="28.5" hidden="1" x14ac:dyDescent="0.2">
      <c r="A2285" s="1048"/>
      <c r="B2285" s="2581"/>
      <c r="C2285" s="2581"/>
      <c r="D2285" s="2904" t="s">
        <v>1133</v>
      </c>
      <c r="E2285" s="2788" t="s">
        <v>1134</v>
      </c>
      <c r="F2285" s="1733"/>
      <c r="G2285" s="1778"/>
      <c r="H2285" s="1778"/>
      <c r="I2285" s="1111" t="e">
        <f t="shared" si="299"/>
        <v>#DIV/0!</v>
      </c>
      <c r="T2285" s="374">
        <f>'10'!G524-'10 - PO'!T2268</f>
        <v>-3645</v>
      </c>
    </row>
    <row r="2286" spans="1:23" ht="14.25" x14ac:dyDescent="0.2">
      <c r="A2286" s="1048"/>
      <c r="B2286" s="2581"/>
      <c r="C2286" s="2581"/>
      <c r="D2286" s="2905" t="s">
        <v>1199</v>
      </c>
      <c r="E2286" s="439" t="s">
        <v>1869</v>
      </c>
      <c r="F2286" s="672"/>
      <c r="G2286" s="672">
        <v>50</v>
      </c>
      <c r="H2286" s="672">
        <v>50</v>
      </c>
      <c r="I2286" s="668">
        <f t="shared" si="299"/>
        <v>100</v>
      </c>
    </row>
    <row r="2287" spans="1:23" ht="15" x14ac:dyDescent="0.25">
      <c r="A2287" s="1048">
        <v>1602</v>
      </c>
      <c r="B2287" s="2581">
        <v>3319</v>
      </c>
      <c r="C2287" s="2581">
        <v>5331</v>
      </c>
      <c r="D2287" s="2905"/>
      <c r="E2287" s="612" t="s">
        <v>624</v>
      </c>
      <c r="F2287" s="672"/>
      <c r="G2287" s="690">
        <f>G2288</f>
        <v>25</v>
      </c>
      <c r="H2287" s="690">
        <f>H2288</f>
        <v>25</v>
      </c>
      <c r="I2287" s="692">
        <f t="shared" si="299"/>
        <v>100</v>
      </c>
    </row>
    <row r="2288" spans="1:23" ht="15" thickBot="1" x14ac:dyDescent="0.25">
      <c r="A2288" s="1048"/>
      <c r="B2288" s="2581"/>
      <c r="C2288" s="2581"/>
      <c r="D2288" s="2905" t="s">
        <v>1437</v>
      </c>
      <c r="E2288" s="439" t="s">
        <v>1887</v>
      </c>
      <c r="F2288" s="672"/>
      <c r="G2288" s="672">
        <v>25</v>
      </c>
      <c r="H2288" s="672">
        <v>25</v>
      </c>
      <c r="I2288" s="693">
        <f t="shared" si="299"/>
        <v>100</v>
      </c>
    </row>
    <row r="2289" spans="1:20" ht="16.5" thickTop="1" thickBot="1" x14ac:dyDescent="0.3">
      <c r="A2289" s="3180" t="s">
        <v>704</v>
      </c>
      <c r="B2289" s="3181"/>
      <c r="C2289" s="3181"/>
      <c r="D2289" s="3181"/>
      <c r="E2289" s="3181"/>
      <c r="F2289" s="669">
        <f>F2283</f>
        <v>0</v>
      </c>
      <c r="G2289" s="669">
        <f>G2283+G2287</f>
        <v>75</v>
      </c>
      <c r="H2289" s="669">
        <f>H2283+H2287</f>
        <v>75</v>
      </c>
      <c r="I2289" s="670">
        <f t="shared" si="299"/>
        <v>100</v>
      </c>
    </row>
    <row r="2290" spans="1:20" ht="15" thickTop="1" x14ac:dyDescent="0.2">
      <c r="A2290" s="1047"/>
      <c r="B2290" s="873"/>
      <c r="C2290" s="873"/>
      <c r="D2290" s="1018"/>
      <c r="E2290" s="986"/>
      <c r="F2290" s="1006"/>
      <c r="G2290" s="433"/>
      <c r="H2290" s="684"/>
      <c r="I2290" s="723"/>
    </row>
    <row r="2291" spans="1:20" ht="15" x14ac:dyDescent="0.25">
      <c r="A2291" s="361"/>
      <c r="B2291" s="1057"/>
      <c r="C2291" s="1057"/>
      <c r="D2291" s="1057"/>
      <c r="E2291" s="1057"/>
      <c r="F2291" s="178"/>
      <c r="G2291" s="178"/>
      <c r="H2291" s="178"/>
      <c r="I2291" s="207"/>
      <c r="R2291" s="374"/>
      <c r="S2291" s="374"/>
      <c r="T2291" s="374"/>
    </row>
    <row r="2292" spans="1:20" ht="13.5" thickBot="1" x14ac:dyDescent="0.25">
      <c r="A2292" s="421" t="s">
        <v>1872</v>
      </c>
      <c r="I2292" s="1041" t="s">
        <v>122</v>
      </c>
    </row>
    <row r="2293" spans="1:20" ht="14.25" thickTop="1" thickBot="1" x14ac:dyDescent="0.25">
      <c r="A2293" s="582" t="s">
        <v>412</v>
      </c>
      <c r="B2293" s="650" t="s">
        <v>123</v>
      </c>
      <c r="C2293" s="583" t="s">
        <v>124</v>
      </c>
      <c r="D2293" s="585" t="s">
        <v>474</v>
      </c>
      <c r="E2293" s="585" t="s">
        <v>125</v>
      </c>
      <c r="F2293" s="585" t="s">
        <v>416</v>
      </c>
      <c r="G2293" s="585" t="s">
        <v>417</v>
      </c>
      <c r="H2293" s="585" t="s">
        <v>589</v>
      </c>
      <c r="I2293" s="663" t="s">
        <v>590</v>
      </c>
    </row>
    <row r="2294" spans="1:20" ht="14.25" thickTop="1" thickBot="1" x14ac:dyDescent="0.25">
      <c r="A2294" s="521">
        <v>1</v>
      </c>
      <c r="B2294" s="522">
        <v>2</v>
      </c>
      <c r="C2294" s="522">
        <v>3</v>
      </c>
      <c r="D2294" s="522">
        <v>4</v>
      </c>
      <c r="E2294" s="522">
        <v>5</v>
      </c>
      <c r="F2294" s="508">
        <v>6</v>
      </c>
      <c r="G2294" s="508">
        <v>7</v>
      </c>
      <c r="H2294" s="509">
        <v>8</v>
      </c>
      <c r="I2294" s="587" t="s">
        <v>510</v>
      </c>
    </row>
    <row r="2295" spans="1:20" ht="15.75" thickTop="1" x14ac:dyDescent="0.25">
      <c r="A2295" s="1048">
        <v>1603</v>
      </c>
      <c r="B2295" s="2581">
        <v>3315</v>
      </c>
      <c r="C2295" s="2581">
        <v>5336</v>
      </c>
      <c r="D2295" s="2905"/>
      <c r="E2295" s="612" t="s">
        <v>1085</v>
      </c>
      <c r="F2295" s="672"/>
      <c r="G2295" s="690">
        <f>G2296+G2298+G2297</f>
        <v>32</v>
      </c>
      <c r="H2295" s="690">
        <f>H2296+H2298+H2297</f>
        <v>32</v>
      </c>
      <c r="I2295" s="692">
        <f t="shared" ref="I2295:I2299" si="300">(H2295/G2295)*100</f>
        <v>100</v>
      </c>
    </row>
    <row r="2296" spans="1:20" ht="15.75" thickBot="1" x14ac:dyDescent="0.25">
      <c r="A2296" s="1048"/>
      <c r="B2296" s="2581"/>
      <c r="C2296" s="2581"/>
      <c r="D2296" s="2904" t="s">
        <v>1196</v>
      </c>
      <c r="E2296" s="1484" t="s">
        <v>1873</v>
      </c>
      <c r="F2296" s="1733"/>
      <c r="G2296" s="1734">
        <v>32</v>
      </c>
      <c r="H2296" s="1734">
        <v>32</v>
      </c>
      <c r="I2296" s="368">
        <f t="shared" si="300"/>
        <v>100</v>
      </c>
    </row>
    <row r="2297" spans="1:20" ht="28.5" hidden="1" x14ac:dyDescent="0.2">
      <c r="A2297" s="420"/>
      <c r="B2297" s="613"/>
      <c r="C2297" s="613"/>
      <c r="D2297" s="858" t="s">
        <v>1133</v>
      </c>
      <c r="E2297" s="2788" t="s">
        <v>1134</v>
      </c>
      <c r="F2297" s="1733"/>
      <c r="G2297" s="1778"/>
      <c r="H2297" s="1778"/>
      <c r="I2297" s="1111" t="e">
        <f t="shared" si="300"/>
        <v>#DIV/0!</v>
      </c>
    </row>
    <row r="2298" spans="1:20" ht="15" hidden="1" thickBot="1" x14ac:dyDescent="0.25">
      <c r="A2298" s="420"/>
      <c r="B2298" s="613"/>
      <c r="C2298" s="613"/>
      <c r="D2298" s="514" t="s">
        <v>1199</v>
      </c>
      <c r="E2298" s="439" t="s">
        <v>1869</v>
      </c>
      <c r="F2298" s="672"/>
      <c r="G2298" s="672"/>
      <c r="H2298" s="672"/>
      <c r="I2298" s="668" t="e">
        <f t="shared" si="300"/>
        <v>#DIV/0!</v>
      </c>
    </row>
    <row r="2299" spans="1:20" ht="16.5" thickTop="1" thickBot="1" x14ac:dyDescent="0.3">
      <c r="A2299" s="3180" t="s">
        <v>704</v>
      </c>
      <c r="B2299" s="3181"/>
      <c r="C2299" s="3181"/>
      <c r="D2299" s="3181"/>
      <c r="E2299" s="3181"/>
      <c r="F2299" s="669">
        <f>F2295</f>
        <v>0</v>
      </c>
      <c r="G2299" s="669">
        <f t="shared" ref="G2299:H2299" si="301">G2295</f>
        <v>32</v>
      </c>
      <c r="H2299" s="669">
        <f t="shared" si="301"/>
        <v>32</v>
      </c>
      <c r="I2299" s="670">
        <f t="shared" si="300"/>
        <v>100</v>
      </c>
    </row>
    <row r="2300" spans="1:20" ht="13.5" thickTop="1" x14ac:dyDescent="0.2"/>
    <row r="2302" spans="1:20" ht="13.5" thickBot="1" x14ac:dyDescent="0.25">
      <c r="A2302" s="421" t="s">
        <v>1874</v>
      </c>
      <c r="I2302" s="1041" t="s">
        <v>122</v>
      </c>
      <c r="R2302" s="738"/>
      <c r="S2302" s="738"/>
      <c r="T2302" s="738"/>
    </row>
    <row r="2303" spans="1:20" ht="14.25" thickTop="1" thickBot="1" x14ac:dyDescent="0.25">
      <c r="A2303" s="582" t="s">
        <v>412</v>
      </c>
      <c r="B2303" s="650" t="s">
        <v>123</v>
      </c>
      <c r="C2303" s="583" t="s">
        <v>124</v>
      </c>
      <c r="D2303" s="585" t="s">
        <v>474</v>
      </c>
      <c r="E2303" s="585" t="s">
        <v>125</v>
      </c>
      <c r="F2303" s="585" t="s">
        <v>416</v>
      </c>
      <c r="G2303" s="585" t="s">
        <v>417</v>
      </c>
      <c r="H2303" s="585" t="s">
        <v>589</v>
      </c>
      <c r="I2303" s="663" t="s">
        <v>590</v>
      </c>
    </row>
    <row r="2304" spans="1:20" ht="14.25" thickTop="1" thickBot="1" x14ac:dyDescent="0.25">
      <c r="A2304" s="521">
        <v>1</v>
      </c>
      <c r="B2304" s="522">
        <v>2</v>
      </c>
      <c r="C2304" s="522">
        <v>3</v>
      </c>
      <c r="D2304" s="522">
        <v>4</v>
      </c>
      <c r="E2304" s="522">
        <v>5</v>
      </c>
      <c r="F2304" s="508">
        <v>6</v>
      </c>
      <c r="G2304" s="508">
        <v>7</v>
      </c>
      <c r="H2304" s="509">
        <v>8</v>
      </c>
      <c r="I2304" s="587" t="s">
        <v>510</v>
      </c>
    </row>
    <row r="2305" spans="1:9" ht="15.75" thickTop="1" x14ac:dyDescent="0.25">
      <c r="A2305" s="1048">
        <v>1604</v>
      </c>
      <c r="B2305" s="2581">
        <v>3315</v>
      </c>
      <c r="C2305" s="2581">
        <v>5336</v>
      </c>
      <c r="D2305" s="2905"/>
      <c r="E2305" s="612" t="s">
        <v>1085</v>
      </c>
      <c r="F2305" s="672"/>
      <c r="G2305" s="690">
        <f>G2306+G2308+G2307</f>
        <v>120</v>
      </c>
      <c r="H2305" s="690">
        <f>H2306+H2308+H2307</f>
        <v>120</v>
      </c>
      <c r="I2305" s="692">
        <f t="shared" ref="I2305:I2309" si="302">(H2305/G2305)*100</f>
        <v>100</v>
      </c>
    </row>
    <row r="2306" spans="1:9" ht="15.75" thickBot="1" x14ac:dyDescent="0.25">
      <c r="A2306" s="1048"/>
      <c r="B2306" s="2581"/>
      <c r="C2306" s="2581"/>
      <c r="D2306" s="2904" t="s">
        <v>1444</v>
      </c>
      <c r="E2306" s="1484" t="s">
        <v>1875</v>
      </c>
      <c r="F2306" s="1733"/>
      <c r="G2306" s="1734">
        <v>120</v>
      </c>
      <c r="H2306" s="1734">
        <v>120</v>
      </c>
      <c r="I2306" s="368">
        <f t="shared" si="302"/>
        <v>100</v>
      </c>
    </row>
    <row r="2307" spans="1:9" ht="28.5" hidden="1" x14ac:dyDescent="0.2">
      <c r="A2307" s="420"/>
      <c r="B2307" s="613"/>
      <c r="C2307" s="613"/>
      <c r="D2307" s="858" t="s">
        <v>1133</v>
      </c>
      <c r="E2307" s="2788" t="s">
        <v>1134</v>
      </c>
      <c r="F2307" s="1733"/>
      <c r="G2307" s="1778"/>
      <c r="H2307" s="1778"/>
      <c r="I2307" s="1111" t="e">
        <f t="shared" si="302"/>
        <v>#DIV/0!</v>
      </c>
    </row>
    <row r="2308" spans="1:9" ht="15" hidden="1" thickBot="1" x14ac:dyDescent="0.25">
      <c r="A2308" s="420"/>
      <c r="B2308" s="613"/>
      <c r="C2308" s="613"/>
      <c r="D2308" s="514" t="s">
        <v>1199</v>
      </c>
      <c r="E2308" s="439" t="s">
        <v>1869</v>
      </c>
      <c r="F2308" s="672"/>
      <c r="G2308" s="672"/>
      <c r="H2308" s="672"/>
      <c r="I2308" s="668" t="e">
        <f t="shared" si="302"/>
        <v>#DIV/0!</v>
      </c>
    </row>
    <row r="2309" spans="1:9" ht="16.5" thickTop="1" thickBot="1" x14ac:dyDescent="0.3">
      <c r="A2309" s="3180" t="s">
        <v>704</v>
      </c>
      <c r="B2309" s="3181"/>
      <c r="C2309" s="3181"/>
      <c r="D2309" s="3181"/>
      <c r="E2309" s="3181"/>
      <c r="F2309" s="669">
        <f>F2305</f>
        <v>0</v>
      </c>
      <c r="G2309" s="669">
        <f t="shared" ref="G2309:H2309" si="303">G2305</f>
        <v>120</v>
      </c>
      <c r="H2309" s="669">
        <f t="shared" si="303"/>
        <v>120</v>
      </c>
      <c r="I2309" s="670">
        <f t="shared" si="302"/>
        <v>100</v>
      </c>
    </row>
    <row r="2310" spans="1:9" ht="13.5" thickTop="1" x14ac:dyDescent="0.2"/>
    <row r="2312" spans="1:9" ht="13.5" thickBot="1" x14ac:dyDescent="0.25">
      <c r="A2312" s="421" t="s">
        <v>1876</v>
      </c>
      <c r="I2312" s="1041" t="s">
        <v>122</v>
      </c>
    </row>
    <row r="2313" spans="1:9" ht="14.25" thickTop="1" thickBot="1" x14ac:dyDescent="0.25">
      <c r="A2313" s="582" t="s">
        <v>412</v>
      </c>
      <c r="B2313" s="650" t="s">
        <v>123</v>
      </c>
      <c r="C2313" s="583" t="s">
        <v>124</v>
      </c>
      <c r="D2313" s="585" t="s">
        <v>474</v>
      </c>
      <c r="E2313" s="585" t="s">
        <v>125</v>
      </c>
      <c r="F2313" s="585" t="s">
        <v>416</v>
      </c>
      <c r="G2313" s="585" t="s">
        <v>417</v>
      </c>
      <c r="H2313" s="585" t="s">
        <v>589</v>
      </c>
      <c r="I2313" s="663" t="s">
        <v>590</v>
      </c>
    </row>
    <row r="2314" spans="1:9" ht="14.25" thickTop="1" thickBot="1" x14ac:dyDescent="0.25">
      <c r="A2314" s="521">
        <v>1</v>
      </c>
      <c r="B2314" s="522">
        <v>2</v>
      </c>
      <c r="C2314" s="522">
        <v>3</v>
      </c>
      <c r="D2314" s="522">
        <v>4</v>
      </c>
      <c r="E2314" s="522">
        <v>5</v>
      </c>
      <c r="F2314" s="508">
        <v>6</v>
      </c>
      <c r="G2314" s="508">
        <v>7</v>
      </c>
      <c r="H2314" s="509">
        <v>8</v>
      </c>
      <c r="I2314" s="587" t="s">
        <v>510</v>
      </c>
    </row>
    <row r="2315" spans="1:9" ht="15.75" thickTop="1" x14ac:dyDescent="0.25">
      <c r="A2315" s="1048">
        <v>1606</v>
      </c>
      <c r="B2315" s="2581">
        <v>3315</v>
      </c>
      <c r="C2315" s="2581">
        <v>5336</v>
      </c>
      <c r="D2315" s="2905"/>
      <c r="E2315" s="612" t="s">
        <v>1085</v>
      </c>
      <c r="F2315" s="672"/>
      <c r="G2315" s="690">
        <f>G2316</f>
        <v>50</v>
      </c>
      <c r="H2315" s="690">
        <f>H2316</f>
        <v>50</v>
      </c>
      <c r="I2315" s="692">
        <f t="shared" ref="I2315:I2319" si="304">(H2315/G2315)*100</f>
        <v>100</v>
      </c>
    </row>
    <row r="2316" spans="1:9" ht="28.5" x14ac:dyDescent="0.2">
      <c r="A2316" s="1048"/>
      <c r="B2316" s="2581"/>
      <c r="C2316" s="2581"/>
      <c r="D2316" s="2902" t="s">
        <v>1197</v>
      </c>
      <c r="E2316" s="2788" t="s">
        <v>1877</v>
      </c>
      <c r="F2316" s="1733"/>
      <c r="G2316" s="1778">
        <v>50</v>
      </c>
      <c r="H2316" s="1778">
        <v>50</v>
      </c>
      <c r="I2316" s="1111">
        <f t="shared" si="304"/>
        <v>100</v>
      </c>
    </row>
    <row r="2317" spans="1:9" ht="15" x14ac:dyDescent="0.25">
      <c r="A2317" s="2933">
        <v>1606</v>
      </c>
      <c r="B2317" s="2934">
        <v>3319</v>
      </c>
      <c r="C2317" s="2934">
        <v>5331</v>
      </c>
      <c r="D2317" s="2935"/>
      <c r="E2317" s="896" t="s">
        <v>624</v>
      </c>
      <c r="F2317" s="2797"/>
      <c r="G2317" s="2795">
        <v>20</v>
      </c>
      <c r="H2317" s="2795">
        <v>20</v>
      </c>
      <c r="I2317" s="2800">
        <v>100</v>
      </c>
    </row>
    <row r="2318" spans="1:9" ht="15" thickBot="1" x14ac:dyDescent="0.25">
      <c r="A2318" s="2933"/>
      <c r="B2318" s="2934"/>
      <c r="C2318" s="2934"/>
      <c r="D2318" s="2935" t="s">
        <v>1437</v>
      </c>
      <c r="E2318" s="2796" t="s">
        <v>1887</v>
      </c>
      <c r="F2318" s="2797"/>
      <c r="G2318" s="2797">
        <v>20</v>
      </c>
      <c r="H2318" s="2797">
        <v>20</v>
      </c>
      <c r="I2318" s="2801">
        <v>100</v>
      </c>
    </row>
    <row r="2319" spans="1:9" ht="16.5" thickTop="1" thickBot="1" x14ac:dyDescent="0.3">
      <c r="A2319" s="3180" t="s">
        <v>704</v>
      </c>
      <c r="B2319" s="3181"/>
      <c r="C2319" s="3181"/>
      <c r="D2319" s="3181"/>
      <c r="E2319" s="3181"/>
      <c r="F2319" s="669">
        <f>F2315</f>
        <v>0</v>
      </c>
      <c r="G2319" s="669">
        <f>G2315+G2317</f>
        <v>70</v>
      </c>
      <c r="H2319" s="669">
        <f>H2315+H2317</f>
        <v>70</v>
      </c>
      <c r="I2319" s="670">
        <f t="shared" si="304"/>
        <v>100</v>
      </c>
    </row>
    <row r="2320" spans="1:9" ht="13.5" thickTop="1" x14ac:dyDescent="0.2"/>
    <row r="2322" spans="1:9" ht="13.5" thickBot="1" x14ac:dyDescent="0.25">
      <c r="A2322" s="421" t="s">
        <v>1878</v>
      </c>
      <c r="I2322" s="1041" t="s">
        <v>122</v>
      </c>
    </row>
    <row r="2323" spans="1:9" ht="14.25" thickTop="1" thickBot="1" x14ac:dyDescent="0.25">
      <c r="A2323" s="582" t="s">
        <v>412</v>
      </c>
      <c r="B2323" s="650" t="s">
        <v>123</v>
      </c>
      <c r="C2323" s="583" t="s">
        <v>124</v>
      </c>
      <c r="D2323" s="585" t="s">
        <v>474</v>
      </c>
      <c r="E2323" s="585" t="s">
        <v>125</v>
      </c>
      <c r="F2323" s="585" t="s">
        <v>416</v>
      </c>
      <c r="G2323" s="585" t="s">
        <v>417</v>
      </c>
      <c r="H2323" s="585" t="s">
        <v>589</v>
      </c>
      <c r="I2323" s="663" t="s">
        <v>590</v>
      </c>
    </row>
    <row r="2324" spans="1:9" ht="14.25" thickTop="1" thickBot="1" x14ac:dyDescent="0.25">
      <c r="A2324" s="521">
        <v>1</v>
      </c>
      <c r="B2324" s="522">
        <v>2</v>
      </c>
      <c r="C2324" s="522">
        <v>3</v>
      </c>
      <c r="D2324" s="522">
        <v>4</v>
      </c>
      <c r="E2324" s="522">
        <v>5</v>
      </c>
      <c r="F2324" s="508">
        <v>6</v>
      </c>
      <c r="G2324" s="508">
        <v>7</v>
      </c>
      <c r="H2324" s="509">
        <v>8</v>
      </c>
      <c r="I2324" s="587" t="s">
        <v>510</v>
      </c>
    </row>
    <row r="2325" spans="1:9" ht="15.75" thickTop="1" x14ac:dyDescent="0.25">
      <c r="A2325" s="1048">
        <v>1607</v>
      </c>
      <c r="B2325" s="2581">
        <v>3315</v>
      </c>
      <c r="C2325" s="2581">
        <v>5336</v>
      </c>
      <c r="D2325" s="2905"/>
      <c r="E2325" s="612" t="s">
        <v>1085</v>
      </c>
      <c r="F2325" s="672"/>
      <c r="G2325" s="690">
        <f>G2326+G2328+G2327</f>
        <v>231</v>
      </c>
      <c r="H2325" s="690">
        <f>H2326+H2328+H2327</f>
        <v>231</v>
      </c>
      <c r="I2325" s="692">
        <f t="shared" ref="I2325:I2329" si="305">(H2325/G2325)*100</f>
        <v>100</v>
      </c>
    </row>
    <row r="2326" spans="1:9" ht="15" x14ac:dyDescent="0.2">
      <c r="A2326" s="1048"/>
      <c r="B2326" s="2581"/>
      <c r="C2326" s="2581"/>
      <c r="D2326" s="2904" t="s">
        <v>1196</v>
      </c>
      <c r="E2326" s="2788" t="s">
        <v>1873</v>
      </c>
      <c r="F2326" s="1733"/>
      <c r="G2326" s="1734">
        <v>31</v>
      </c>
      <c r="H2326" s="1734">
        <v>31</v>
      </c>
      <c r="I2326" s="368">
        <f t="shared" si="305"/>
        <v>100</v>
      </c>
    </row>
    <row r="2327" spans="1:9" ht="29.25" thickBot="1" x14ac:dyDescent="0.25">
      <c r="A2327" s="1048"/>
      <c r="B2327" s="2581"/>
      <c r="C2327" s="2581"/>
      <c r="D2327" s="2902" t="s">
        <v>1440</v>
      </c>
      <c r="E2327" s="2788" t="s">
        <v>1879</v>
      </c>
      <c r="F2327" s="1733"/>
      <c r="G2327" s="1778">
        <v>200</v>
      </c>
      <c r="H2327" s="1778">
        <v>200</v>
      </c>
      <c r="I2327" s="1111">
        <f t="shared" si="305"/>
        <v>100</v>
      </c>
    </row>
    <row r="2328" spans="1:9" ht="15" hidden="1" thickBot="1" x14ac:dyDescent="0.25">
      <c r="A2328" s="420"/>
      <c r="B2328" s="613"/>
      <c r="C2328" s="613"/>
      <c r="D2328" s="514" t="s">
        <v>1199</v>
      </c>
      <c r="E2328" s="439" t="s">
        <v>1869</v>
      </c>
      <c r="F2328" s="672"/>
      <c r="G2328" s="672"/>
      <c r="H2328" s="672"/>
      <c r="I2328" s="668" t="e">
        <f t="shared" si="305"/>
        <v>#DIV/0!</v>
      </c>
    </row>
    <row r="2329" spans="1:9" ht="16.5" thickTop="1" thickBot="1" x14ac:dyDescent="0.3">
      <c r="A2329" s="3180" t="s">
        <v>704</v>
      </c>
      <c r="B2329" s="3181"/>
      <c r="C2329" s="3181"/>
      <c r="D2329" s="3181"/>
      <c r="E2329" s="3181"/>
      <c r="F2329" s="669">
        <f>F2325</f>
        <v>0</v>
      </c>
      <c r="G2329" s="669">
        <f t="shared" ref="G2329:H2329" si="306">G2325</f>
        <v>231</v>
      </c>
      <c r="H2329" s="669">
        <f t="shared" si="306"/>
        <v>231</v>
      </c>
      <c r="I2329" s="670">
        <f t="shared" si="305"/>
        <v>100</v>
      </c>
    </row>
    <row r="2330" spans="1:9" ht="13.5" thickTop="1" x14ac:dyDescent="0.2"/>
    <row r="2332" spans="1:9" ht="13.5" thickBot="1" x14ac:dyDescent="0.25">
      <c r="A2332" s="421" t="s">
        <v>1880</v>
      </c>
      <c r="I2332" s="1041" t="s">
        <v>122</v>
      </c>
    </row>
    <row r="2333" spans="1:9" ht="14.25" thickTop="1" thickBot="1" x14ac:dyDescent="0.25">
      <c r="A2333" s="582" t="s">
        <v>412</v>
      </c>
      <c r="B2333" s="650" t="s">
        <v>123</v>
      </c>
      <c r="C2333" s="583" t="s">
        <v>124</v>
      </c>
      <c r="D2333" s="585" t="s">
        <v>474</v>
      </c>
      <c r="E2333" s="585" t="s">
        <v>125</v>
      </c>
      <c r="F2333" s="585" t="s">
        <v>416</v>
      </c>
      <c r="G2333" s="585" t="s">
        <v>417</v>
      </c>
      <c r="H2333" s="585" t="s">
        <v>589</v>
      </c>
      <c r="I2333" s="663" t="s">
        <v>590</v>
      </c>
    </row>
    <row r="2334" spans="1:9" ht="14.25" thickTop="1" thickBot="1" x14ac:dyDescent="0.25">
      <c r="A2334" s="521">
        <v>1</v>
      </c>
      <c r="B2334" s="522">
        <v>2</v>
      </c>
      <c r="C2334" s="522">
        <v>3</v>
      </c>
      <c r="D2334" s="522">
        <v>4</v>
      </c>
      <c r="E2334" s="522">
        <v>5</v>
      </c>
      <c r="F2334" s="508">
        <v>6</v>
      </c>
      <c r="G2334" s="508">
        <v>7</v>
      </c>
      <c r="H2334" s="509">
        <v>8</v>
      </c>
      <c r="I2334" s="587" t="s">
        <v>510</v>
      </c>
    </row>
    <row r="2335" spans="1:9" ht="15.75" thickTop="1" x14ac:dyDescent="0.25">
      <c r="A2335" s="1048">
        <v>1608</v>
      </c>
      <c r="B2335" s="2581">
        <v>3321</v>
      </c>
      <c r="C2335" s="2581">
        <v>5336</v>
      </c>
      <c r="D2335" s="2905"/>
      <c r="E2335" s="612" t="s">
        <v>1085</v>
      </c>
      <c r="F2335" s="672"/>
      <c r="G2335" s="690">
        <f>G2336+G2338+G2337</f>
        <v>100</v>
      </c>
      <c r="H2335" s="690">
        <f>H2336+H2338+H2337</f>
        <v>100</v>
      </c>
      <c r="I2335" s="692">
        <f t="shared" ref="I2335:I2339" si="307">(H2335/G2335)*100</f>
        <v>100</v>
      </c>
    </row>
    <row r="2336" spans="1:9" ht="15" hidden="1" x14ac:dyDescent="0.2">
      <c r="A2336" s="1048"/>
      <c r="B2336" s="2581"/>
      <c r="C2336" s="2581"/>
      <c r="D2336" s="2904" t="s">
        <v>1200</v>
      </c>
      <c r="E2336" s="1484" t="s">
        <v>1868</v>
      </c>
      <c r="F2336" s="1733"/>
      <c r="G2336" s="1734"/>
      <c r="H2336" s="1734"/>
      <c r="I2336" s="368" t="e">
        <f t="shared" si="307"/>
        <v>#DIV/0!</v>
      </c>
    </row>
    <row r="2337" spans="1:9" ht="28.5" hidden="1" x14ac:dyDescent="0.2">
      <c r="A2337" s="1048"/>
      <c r="B2337" s="2581"/>
      <c r="C2337" s="2581"/>
      <c r="D2337" s="2904" t="s">
        <v>1133</v>
      </c>
      <c r="E2337" s="2788" t="s">
        <v>1134</v>
      </c>
      <c r="F2337" s="1733"/>
      <c r="G2337" s="1778"/>
      <c r="H2337" s="1778"/>
      <c r="I2337" s="1111" t="e">
        <f t="shared" si="307"/>
        <v>#DIV/0!</v>
      </c>
    </row>
    <row r="2338" spans="1:9" ht="15" thickBot="1" x14ac:dyDescent="0.25">
      <c r="A2338" s="1048"/>
      <c r="B2338" s="2581"/>
      <c r="C2338" s="2581"/>
      <c r="D2338" s="2905" t="s">
        <v>1199</v>
      </c>
      <c r="E2338" s="439" t="s">
        <v>1869</v>
      </c>
      <c r="F2338" s="672"/>
      <c r="G2338" s="672">
        <v>100</v>
      </c>
      <c r="H2338" s="672">
        <v>100</v>
      </c>
      <c r="I2338" s="668">
        <f t="shared" si="307"/>
        <v>100</v>
      </c>
    </row>
    <row r="2339" spans="1:9" ht="16.5" thickTop="1" thickBot="1" x14ac:dyDescent="0.3">
      <c r="A2339" s="3180" t="s">
        <v>704</v>
      </c>
      <c r="B2339" s="3181"/>
      <c r="C2339" s="3181"/>
      <c r="D2339" s="3181"/>
      <c r="E2339" s="3181"/>
      <c r="F2339" s="669">
        <f>F2335</f>
        <v>0</v>
      </c>
      <c r="G2339" s="669">
        <f t="shared" ref="G2339:H2339" si="308">G2335</f>
        <v>100</v>
      </c>
      <c r="H2339" s="669">
        <f t="shared" si="308"/>
        <v>100</v>
      </c>
      <c r="I2339" s="670">
        <f t="shared" si="307"/>
        <v>100</v>
      </c>
    </row>
    <row r="2340" spans="1:9" ht="13.5" thickTop="1" x14ac:dyDescent="0.2"/>
  </sheetData>
  <mergeCells count="145">
    <mergeCell ref="A1684:E1684"/>
    <mergeCell ref="A1705:E1705"/>
    <mergeCell ref="A1726:E1726"/>
    <mergeCell ref="A1834:E1834"/>
    <mergeCell ref="A1851:E1851"/>
    <mergeCell ref="A1875:E1875"/>
    <mergeCell ref="A1863:E1863"/>
    <mergeCell ref="A1664:E1664"/>
    <mergeCell ref="A591:E591"/>
    <mergeCell ref="E950:E951"/>
    <mergeCell ref="E1445:E1447"/>
    <mergeCell ref="A1199:E1199"/>
    <mergeCell ref="A668:E668"/>
    <mergeCell ref="A1236:E1236"/>
    <mergeCell ref="A1181:E1181"/>
    <mergeCell ref="E952:E953"/>
    <mergeCell ref="D985:D987"/>
    <mergeCell ref="E985:E987"/>
    <mergeCell ref="D1043:D1045"/>
    <mergeCell ref="E1043:E1045"/>
    <mergeCell ref="A1060:E1060"/>
    <mergeCell ref="A1087:E1087"/>
    <mergeCell ref="A1105:E1105"/>
    <mergeCell ref="A1130:E1130"/>
    <mergeCell ref="A944:E944"/>
    <mergeCell ref="A971:E971"/>
    <mergeCell ref="A1002:E1002"/>
    <mergeCell ref="A1217:E1217"/>
    <mergeCell ref="A822:E822"/>
    <mergeCell ref="A877:E877"/>
    <mergeCell ref="A709:E709"/>
    <mergeCell ref="A727:E727"/>
    <mergeCell ref="A776:E776"/>
    <mergeCell ref="A800:E800"/>
    <mergeCell ref="A852:E852"/>
    <mergeCell ref="A897:E897"/>
    <mergeCell ref="A917:E917"/>
    <mergeCell ref="A779:E779"/>
    <mergeCell ref="A974:E974"/>
    <mergeCell ref="A1031:E1031"/>
    <mergeCell ref="A1374:E1374"/>
    <mergeCell ref="A1258:E1258"/>
    <mergeCell ref="A1272:E1272"/>
    <mergeCell ref="A1350:E1350"/>
    <mergeCell ref="A1296:E1296"/>
    <mergeCell ref="A1312:E1312"/>
    <mergeCell ref="A1331:E1331"/>
    <mergeCell ref="A1028:E1028"/>
    <mergeCell ref="A1154:E1154"/>
    <mergeCell ref="A1980:E1980"/>
    <mergeCell ref="A1993:E1993"/>
    <mergeCell ref="D1445:D1447"/>
    <mergeCell ref="A1434:E1434"/>
    <mergeCell ref="A1457:E1457"/>
    <mergeCell ref="A1403:E1403"/>
    <mergeCell ref="A1479:E1479"/>
    <mergeCell ref="A1502:E1502"/>
    <mergeCell ref="A1637:E1637"/>
    <mergeCell ref="D1511:D1513"/>
    <mergeCell ref="E1552:E1554"/>
    <mergeCell ref="A1534:E1534"/>
    <mergeCell ref="A1797:E1797"/>
    <mergeCell ref="A1745:E1745"/>
    <mergeCell ref="A1887:E1887"/>
    <mergeCell ref="A1900:E1900"/>
    <mergeCell ref="A1823:E1823"/>
    <mergeCell ref="A1563:E1563"/>
    <mergeCell ref="A1586:E1586"/>
    <mergeCell ref="A1610:E1610"/>
    <mergeCell ref="E1511:E1513"/>
    <mergeCell ref="D1624:D1626"/>
    <mergeCell ref="E1624:E1626"/>
    <mergeCell ref="A1773:E1773"/>
    <mergeCell ref="A26:E26"/>
    <mergeCell ref="A41:E41"/>
    <mergeCell ref="A55:E55"/>
    <mergeCell ref="A78:E78"/>
    <mergeCell ref="A157:E157"/>
    <mergeCell ref="A95:E95"/>
    <mergeCell ref="A123:E123"/>
    <mergeCell ref="A146:E146"/>
    <mergeCell ref="A498:E498"/>
    <mergeCell ref="A409:E409"/>
    <mergeCell ref="A431:E431"/>
    <mergeCell ref="A449:E449"/>
    <mergeCell ref="A475:E475"/>
    <mergeCell ref="A168:E168"/>
    <mergeCell ref="A178:E178"/>
    <mergeCell ref="A195:E195"/>
    <mergeCell ref="A270:E270"/>
    <mergeCell ref="A309:E309"/>
    <mergeCell ref="A220:E220"/>
    <mergeCell ref="E423:E424"/>
    <mergeCell ref="E460:E462"/>
    <mergeCell ref="E465:E466"/>
    <mergeCell ref="A208:E208"/>
    <mergeCell ref="A234:E234"/>
    <mergeCell ref="A2309:E2309"/>
    <mergeCell ref="A2319:E2319"/>
    <mergeCell ref="A2329:E2329"/>
    <mergeCell ref="A253:E253"/>
    <mergeCell ref="E303:E304"/>
    <mergeCell ref="E344:E345"/>
    <mergeCell ref="E347:E348"/>
    <mergeCell ref="A331:E331"/>
    <mergeCell ref="A359:E359"/>
    <mergeCell ref="A384:E384"/>
    <mergeCell ref="A608:E608"/>
    <mergeCell ref="A626:E626"/>
    <mergeCell ref="A2212:E2212"/>
    <mergeCell ref="A2224:E2224"/>
    <mergeCell ref="A2237:E2237"/>
    <mergeCell ref="A2256:E2256"/>
    <mergeCell ref="A2008:E2008"/>
    <mergeCell ref="A2021:E2021"/>
    <mergeCell ref="A2036:E2036"/>
    <mergeCell ref="A1913:E1913"/>
    <mergeCell ref="A1927:E1927"/>
    <mergeCell ref="A1939:E1939"/>
    <mergeCell ref="A1954:E1954"/>
    <mergeCell ref="A1969:E1969"/>
    <mergeCell ref="A2339:E2339"/>
    <mergeCell ref="A518:E518"/>
    <mergeCell ref="A534:E534"/>
    <mergeCell ref="A550:E550"/>
    <mergeCell ref="A573:E573"/>
    <mergeCell ref="A2264:E2264"/>
    <mergeCell ref="A2056:E2056"/>
    <mergeCell ref="A2070:E2070"/>
    <mergeCell ref="A2084:E2084"/>
    <mergeCell ref="A2103:E2103"/>
    <mergeCell ref="A2115:E2115"/>
    <mergeCell ref="A2132:E2132"/>
    <mergeCell ref="A2145:E2145"/>
    <mergeCell ref="E2185:E2186"/>
    <mergeCell ref="A2158:E2158"/>
    <mergeCell ref="A2171:E2171"/>
    <mergeCell ref="A2187:E2187"/>
    <mergeCell ref="A2200:E2200"/>
    <mergeCell ref="A648:E648"/>
    <mergeCell ref="A752:E752"/>
    <mergeCell ref="A688:E688"/>
    <mergeCell ref="A2277:E2277"/>
    <mergeCell ref="A2289:E2289"/>
    <mergeCell ref="A2299:E2299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6" firstPageNumber="49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  <rowBreaks count="26" manualBreakCount="26">
    <brk id="80" min="4" max="8" man="1"/>
    <brk id="148" min="4" max="8" man="1"/>
    <brk id="222" min="4" max="8" man="1"/>
    <brk id="311" min="4" max="8" man="1"/>
    <brk id="410" min="4" max="8" man="1"/>
    <brk id="500" min="4" max="8" man="1"/>
    <brk id="591" min="4" max="8" man="1"/>
    <brk id="668" min="4" max="8" man="1"/>
    <brk id="752" min="4" max="8" man="1"/>
    <brk id="824" min="4" max="8" man="1"/>
    <brk id="918" min="4" max="8" man="1"/>
    <brk id="1004" min="4" max="8" man="1"/>
    <brk id="1089" min="4" max="8" man="1"/>
    <brk id="1181" min="4" max="8" man="1"/>
    <brk id="1272" min="4" max="8" man="1"/>
    <brk id="1374" min="4" max="8" man="1"/>
    <brk id="1457" min="4" max="8" man="1"/>
    <brk id="1535" min="4" max="8" man="1"/>
    <brk id="1612" min="4" max="8" man="1"/>
    <brk id="1686" min="4" max="8" man="1"/>
    <brk id="1773" min="4" max="8" man="1"/>
    <brk id="1865" min="4" max="8" man="1"/>
    <brk id="1969" min="4" max="8" man="1"/>
    <brk id="2070" min="4" max="8" man="1"/>
    <brk id="2172" min="4" max="8" man="1"/>
    <brk id="2256" min="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</sheetPr>
  <dimension ref="A1:S490"/>
  <sheetViews>
    <sheetView showGridLines="0" view="pageBreakPreview" zoomScaleNormal="100" zoomScaleSheetLayoutView="100" workbookViewId="0">
      <selection activeCell="D391" sqref="D391"/>
    </sheetView>
  </sheetViews>
  <sheetFormatPr defaultColWidth="9.140625" defaultRowHeight="14.25" x14ac:dyDescent="0.2"/>
  <cols>
    <col min="1" max="1" width="5" style="1813" customWidth="1"/>
    <col min="2" max="2" width="5" style="1813" bestFit="1" customWidth="1"/>
    <col min="3" max="3" width="9.7109375" style="1812" customWidth="1"/>
    <col min="4" max="4" width="44.140625" style="1126" customWidth="1"/>
    <col min="5" max="5" width="14.85546875" style="1811" customWidth="1"/>
    <col min="6" max="6" width="14.140625" style="1811" customWidth="1"/>
    <col min="7" max="7" width="15.5703125" style="1811" customWidth="1"/>
    <col min="8" max="8" width="8.140625" style="1810" customWidth="1"/>
    <col min="9" max="9" width="9.140625" style="1126"/>
    <col min="10" max="10" width="17.85546875" style="1126" bestFit="1" customWidth="1"/>
    <col min="11" max="12" width="17.28515625" style="1126" bestFit="1" customWidth="1"/>
    <col min="13" max="13" width="10.42578125" style="1126" customWidth="1"/>
    <col min="14" max="14" width="17.85546875" style="1126" bestFit="1" customWidth="1"/>
    <col min="15" max="15" width="20.28515625" style="1126" customWidth="1"/>
    <col min="16" max="16384" width="9.140625" style="1126"/>
  </cols>
  <sheetData>
    <row r="1" spans="1:12" s="1959" customFormat="1" ht="18.75" thickBot="1" x14ac:dyDescent="0.3">
      <c r="A1" s="1965" t="s">
        <v>586</v>
      </c>
      <c r="B1" s="1964"/>
      <c r="C1" s="1963"/>
      <c r="D1" s="1962"/>
      <c r="E1" s="1961"/>
      <c r="F1" s="1960" t="s">
        <v>592</v>
      </c>
      <c r="G1" s="1892"/>
      <c r="H1" s="1891"/>
    </row>
    <row r="2" spans="1:12" x14ac:dyDescent="0.2">
      <c r="A2" s="1848"/>
    </row>
    <row r="3" spans="1:12" s="1833" customFormat="1" x14ac:dyDescent="0.2">
      <c r="A3" s="1958" t="s">
        <v>259</v>
      </c>
      <c r="B3" s="1957"/>
      <c r="C3" s="1956" t="s">
        <v>1186</v>
      </c>
      <c r="E3" s="1811"/>
      <c r="F3" s="1811"/>
      <c r="G3" s="1811"/>
      <c r="H3" s="1810"/>
    </row>
    <row r="4" spans="1:12" x14ac:dyDescent="0.2">
      <c r="A4" s="1848"/>
      <c r="C4" s="1956" t="s">
        <v>988</v>
      </c>
    </row>
    <row r="5" spans="1:12" x14ac:dyDescent="0.2">
      <c r="A5" s="1848"/>
      <c r="C5" s="1955"/>
    </row>
    <row r="6" spans="1:12" x14ac:dyDescent="0.2">
      <c r="A6" s="1848"/>
      <c r="C6" s="1955"/>
    </row>
    <row r="7" spans="1:12" s="1855" customFormat="1" ht="15.75" x14ac:dyDescent="0.25">
      <c r="A7" s="1926" t="s">
        <v>591</v>
      </c>
      <c r="B7" s="1899"/>
      <c r="C7" s="1898"/>
      <c r="E7" s="1892"/>
      <c r="F7" s="1892"/>
      <c r="G7" s="1892"/>
      <c r="H7" s="1891"/>
    </row>
    <row r="9" spans="1:12" ht="15" thickBot="1" x14ac:dyDescent="0.25">
      <c r="H9" s="1890" t="s">
        <v>122</v>
      </c>
    </row>
    <row r="10" spans="1:12" s="1172" customFormat="1" ht="20.25" customHeight="1" thickTop="1" thickBot="1" x14ac:dyDescent="0.25">
      <c r="A10" s="1176" t="s">
        <v>123</v>
      </c>
      <c r="B10" s="1175" t="s">
        <v>124</v>
      </c>
      <c r="C10" s="1935" t="s">
        <v>474</v>
      </c>
      <c r="D10" s="1198" t="s">
        <v>125</v>
      </c>
      <c r="E10" s="1198" t="s">
        <v>416</v>
      </c>
      <c r="F10" s="1198" t="s">
        <v>417</v>
      </c>
      <c r="G10" s="1198" t="s">
        <v>589</v>
      </c>
      <c r="H10" s="1934" t="s">
        <v>590</v>
      </c>
    </row>
    <row r="11" spans="1:12" s="1166" customFormat="1" ht="13.5" thickTop="1" thickBot="1" x14ac:dyDescent="0.25">
      <c r="A11" s="1171">
        <v>1</v>
      </c>
      <c r="B11" s="1170">
        <v>2</v>
      </c>
      <c r="C11" s="1170">
        <v>3</v>
      </c>
      <c r="D11" s="1170">
        <v>4</v>
      </c>
      <c r="E11" s="1170">
        <v>5</v>
      </c>
      <c r="F11" s="1169">
        <v>6</v>
      </c>
      <c r="G11" s="1169">
        <v>7</v>
      </c>
      <c r="H11" s="1168" t="s">
        <v>44</v>
      </c>
      <c r="I11" s="1172"/>
    </row>
    <row r="12" spans="1:12" s="1166" customFormat="1" ht="15.75" thickTop="1" x14ac:dyDescent="0.25">
      <c r="A12" s="2722">
        <v>4324</v>
      </c>
      <c r="B12" s="2723">
        <v>5222</v>
      </c>
      <c r="C12" s="2626"/>
      <c r="D12" s="2627" t="s">
        <v>1015</v>
      </c>
      <c r="E12" s="1159"/>
      <c r="F12" s="1160">
        <f>F13</f>
        <v>5800</v>
      </c>
      <c r="G12" s="1159">
        <f>G13</f>
        <v>5532</v>
      </c>
      <c r="H12" s="2453">
        <f>(G12/F12)*100</f>
        <v>95.379310344827587</v>
      </c>
      <c r="I12" s="1172"/>
      <c r="K12" s="2620">
        <f>K13</f>
        <v>5800000</v>
      </c>
      <c r="L12" s="2620">
        <f>L13</f>
        <v>5532040</v>
      </c>
    </row>
    <row r="13" spans="1:12" s="1166" customFormat="1" ht="15" x14ac:dyDescent="0.25">
      <c r="A13" s="2722"/>
      <c r="B13" s="2723"/>
      <c r="C13" s="1874" t="s">
        <v>1118</v>
      </c>
      <c r="D13" s="3209" t="s">
        <v>2033</v>
      </c>
      <c r="E13" s="1159"/>
      <c r="F13" s="1152">
        <v>5800</v>
      </c>
      <c r="G13" s="1151">
        <v>5532</v>
      </c>
      <c r="H13" s="2452">
        <f>(G13/F13)*100</f>
        <v>95.379310344827587</v>
      </c>
      <c r="I13" s="1172"/>
      <c r="J13" s="2619"/>
      <c r="K13" s="2619">
        <v>5800000</v>
      </c>
      <c r="L13" s="2619">
        <v>5532040</v>
      </c>
    </row>
    <row r="14" spans="1:12" s="1166" customFormat="1" ht="15" x14ac:dyDescent="0.25">
      <c r="A14" s="2722"/>
      <c r="B14" s="2723"/>
      <c r="C14" s="1874"/>
      <c r="D14" s="3209"/>
      <c r="E14" s="1159"/>
      <c r="F14" s="1160"/>
      <c r="G14" s="1159"/>
      <c r="H14" s="2453"/>
      <c r="I14" s="1172"/>
      <c r="J14" s="2619"/>
      <c r="K14" s="2619"/>
      <c r="L14" s="2619"/>
    </row>
    <row r="15" spans="1:12" s="2628" customFormat="1" ht="15" x14ac:dyDescent="0.25">
      <c r="A15" s="2722">
        <v>4339</v>
      </c>
      <c r="B15" s="2723">
        <v>5169</v>
      </c>
      <c r="C15" s="2626"/>
      <c r="D15" s="1200" t="s">
        <v>568</v>
      </c>
      <c r="E15" s="1159">
        <v>586</v>
      </c>
      <c r="F15" s="1160">
        <v>586</v>
      </c>
      <c r="G15" s="1159">
        <v>586</v>
      </c>
      <c r="H15" s="2453">
        <f t="shared" ref="H15:H23" si="0">(G15/F15)*100</f>
        <v>100</v>
      </c>
      <c r="J15" s="1815">
        <v>586000</v>
      </c>
      <c r="K15" s="1815">
        <v>586000</v>
      </c>
      <c r="L15" s="1815">
        <v>585688.4</v>
      </c>
    </row>
    <row r="16" spans="1:12" s="2628" customFormat="1" ht="15" x14ac:dyDescent="0.25">
      <c r="A16" s="2722">
        <v>4349</v>
      </c>
      <c r="B16" s="2723">
        <v>5139</v>
      </c>
      <c r="C16" s="2626"/>
      <c r="D16" s="1200" t="s">
        <v>513</v>
      </c>
      <c r="E16" s="1159"/>
      <c r="F16" s="1159">
        <f>F17+F18</f>
        <v>36</v>
      </c>
      <c r="G16" s="1159">
        <f>G17+G18</f>
        <v>36</v>
      </c>
      <c r="H16" s="2453">
        <f t="shared" si="0"/>
        <v>100</v>
      </c>
      <c r="J16" s="2076"/>
      <c r="K16" s="1815">
        <f>K17+K18</f>
        <v>35915</v>
      </c>
      <c r="L16" s="1815">
        <f>L17+L18</f>
        <v>35915</v>
      </c>
    </row>
    <row r="17" spans="1:12" s="2628" customFormat="1" ht="15" x14ac:dyDescent="0.25">
      <c r="A17" s="2722"/>
      <c r="B17" s="2723"/>
      <c r="C17" s="2629" t="s">
        <v>1579</v>
      </c>
      <c r="D17" s="1790" t="s">
        <v>1606</v>
      </c>
      <c r="E17" s="1159"/>
      <c r="F17" s="1152">
        <v>32</v>
      </c>
      <c r="G17" s="1151">
        <v>32</v>
      </c>
      <c r="H17" s="2452">
        <f t="shared" si="0"/>
        <v>100</v>
      </c>
      <c r="J17" s="2076"/>
      <c r="K17" s="2076">
        <v>32083.58</v>
      </c>
      <c r="L17" s="2076">
        <v>32083.58</v>
      </c>
    </row>
    <row r="18" spans="1:12" s="2628" customFormat="1" ht="15" x14ac:dyDescent="0.25">
      <c r="A18" s="2722"/>
      <c r="B18" s="2723"/>
      <c r="C18" s="1860" t="s">
        <v>1580</v>
      </c>
      <c r="D18" s="1790" t="s">
        <v>2034</v>
      </c>
      <c r="E18" s="1159"/>
      <c r="F18" s="1152">
        <v>4</v>
      </c>
      <c r="G18" s="1151">
        <v>4</v>
      </c>
      <c r="H18" s="2452">
        <f t="shared" si="0"/>
        <v>100</v>
      </c>
      <c r="J18" s="2076"/>
      <c r="K18" s="2076">
        <v>3831.42</v>
      </c>
      <c r="L18" s="2076">
        <v>3831.42</v>
      </c>
    </row>
    <row r="19" spans="1:12" s="2628" customFormat="1" ht="15" x14ac:dyDescent="0.25">
      <c r="A19" s="2722">
        <v>4349</v>
      </c>
      <c r="B19" s="2723">
        <v>5164</v>
      </c>
      <c r="C19" s="1860"/>
      <c r="D19" s="1200" t="s">
        <v>131</v>
      </c>
      <c r="E19" s="1159"/>
      <c r="F19" s="1159">
        <f>F20+F21</f>
        <v>40</v>
      </c>
      <c r="G19" s="1159">
        <f>G20+G21</f>
        <v>40</v>
      </c>
      <c r="H19" s="2453">
        <f t="shared" si="0"/>
        <v>100</v>
      </c>
      <c r="J19" s="2076"/>
      <c r="K19" s="1815">
        <f>K20+K21</f>
        <v>40100</v>
      </c>
      <c r="L19" s="1815">
        <f>L20+L21</f>
        <v>40100</v>
      </c>
    </row>
    <row r="20" spans="1:12" s="2628" customFormat="1" ht="15" x14ac:dyDescent="0.25">
      <c r="A20" s="2722"/>
      <c r="B20" s="2723"/>
      <c r="C20" s="2629" t="s">
        <v>1101</v>
      </c>
      <c r="D20" s="1790" t="s">
        <v>795</v>
      </c>
      <c r="E20" s="1159"/>
      <c r="F20" s="1152">
        <v>8</v>
      </c>
      <c r="G20" s="1151">
        <v>8</v>
      </c>
      <c r="H20" s="2452">
        <f t="shared" si="0"/>
        <v>100</v>
      </c>
      <c r="J20" s="2076"/>
      <c r="K20" s="2076">
        <v>8000</v>
      </c>
      <c r="L20" s="2076">
        <v>8000</v>
      </c>
    </row>
    <row r="21" spans="1:12" s="2628" customFormat="1" ht="15" x14ac:dyDescent="0.25">
      <c r="A21" s="2722"/>
      <c r="B21" s="2723"/>
      <c r="C21" s="2629" t="s">
        <v>1579</v>
      </c>
      <c r="D21" s="1790" t="s">
        <v>1606</v>
      </c>
      <c r="E21" s="1159"/>
      <c r="F21" s="1152">
        <v>32</v>
      </c>
      <c r="G21" s="1151">
        <v>32</v>
      </c>
      <c r="H21" s="2452">
        <f t="shared" si="0"/>
        <v>100</v>
      </c>
      <c r="J21" s="2076"/>
      <c r="K21" s="2076">
        <v>32100</v>
      </c>
      <c r="L21" s="2076">
        <v>32100</v>
      </c>
    </row>
    <row r="22" spans="1:12" s="2628" customFormat="1" ht="15" x14ac:dyDescent="0.25">
      <c r="A22" s="2722">
        <v>4349</v>
      </c>
      <c r="B22" s="2723">
        <v>5169</v>
      </c>
      <c r="C22" s="2626"/>
      <c r="D22" s="1200" t="s">
        <v>568</v>
      </c>
      <c r="E22" s="1159">
        <f>E23+E24</f>
        <v>260</v>
      </c>
      <c r="F22" s="1159">
        <f>F23+F24+F25</f>
        <v>295</v>
      </c>
      <c r="G22" s="1159">
        <f>G23+G24+G25</f>
        <v>277</v>
      </c>
      <c r="H22" s="2453">
        <f>(G22/F22)*100</f>
        <v>93.898305084745758</v>
      </c>
      <c r="J22" s="1815">
        <f>J23+J24+J25</f>
        <v>260000</v>
      </c>
      <c r="K22" s="1815">
        <f t="shared" ref="K22:L22" si="1">K23+K24+K25</f>
        <v>294750</v>
      </c>
      <c r="L22" s="1815">
        <f t="shared" si="1"/>
        <v>276700</v>
      </c>
    </row>
    <row r="23" spans="1:12" s="2013" customFormat="1" x14ac:dyDescent="0.2">
      <c r="A23" s="2722"/>
      <c r="B23" s="2723"/>
      <c r="C23" s="2641" t="s">
        <v>1101</v>
      </c>
      <c r="D23" s="1790" t="s">
        <v>795</v>
      </c>
      <c r="E23" s="1151">
        <v>140</v>
      </c>
      <c r="F23" s="1152">
        <v>116</v>
      </c>
      <c r="G23" s="1151">
        <v>98</v>
      </c>
      <c r="H23" s="2452">
        <f t="shared" si="0"/>
        <v>84.482758620689651</v>
      </c>
      <c r="J23" s="2076">
        <v>140000</v>
      </c>
      <c r="K23" s="2076">
        <v>116000</v>
      </c>
      <c r="L23" s="2076">
        <v>97950</v>
      </c>
    </row>
    <row r="24" spans="1:12" s="2013" customFormat="1" x14ac:dyDescent="0.2">
      <c r="A24" s="2722"/>
      <c r="B24" s="2723"/>
      <c r="C24" s="2641" t="s">
        <v>1579</v>
      </c>
      <c r="D24" s="1790" t="s">
        <v>1606</v>
      </c>
      <c r="E24" s="1151">
        <v>120</v>
      </c>
      <c r="F24" s="1152">
        <v>0</v>
      </c>
      <c r="G24" s="1151">
        <v>0</v>
      </c>
      <c r="H24" s="2452">
        <v>0</v>
      </c>
      <c r="J24" s="2076">
        <v>120000</v>
      </c>
      <c r="K24" s="2076">
        <v>0</v>
      </c>
      <c r="L24" s="2076">
        <v>0</v>
      </c>
    </row>
    <row r="25" spans="1:12" s="2013" customFormat="1" x14ac:dyDescent="0.2">
      <c r="A25" s="2722"/>
      <c r="B25" s="2723"/>
      <c r="C25" s="2643" t="s">
        <v>1580</v>
      </c>
      <c r="D25" s="1790" t="s">
        <v>1050</v>
      </c>
      <c r="E25" s="1151"/>
      <c r="F25" s="1152">
        <v>179</v>
      </c>
      <c r="G25" s="1151">
        <v>179</v>
      </c>
      <c r="H25" s="2452">
        <f>(G25/F25)*100</f>
        <v>100</v>
      </c>
      <c r="J25" s="2076"/>
      <c r="K25" s="2076">
        <v>178750</v>
      </c>
      <c r="L25" s="2076">
        <v>178750</v>
      </c>
    </row>
    <row r="26" spans="1:12" s="2013" customFormat="1" ht="15" x14ac:dyDescent="0.25">
      <c r="A26" s="2722">
        <v>4349</v>
      </c>
      <c r="B26" s="2723">
        <v>5175</v>
      </c>
      <c r="C26" s="1860"/>
      <c r="D26" s="2574" t="s">
        <v>447</v>
      </c>
      <c r="E26" s="1151"/>
      <c r="F26" s="1159">
        <v>4</v>
      </c>
      <c r="G26" s="1159">
        <v>4</v>
      </c>
      <c r="H26" s="2453">
        <f>(G26/F26)*100</f>
        <v>100</v>
      </c>
      <c r="J26" s="2076"/>
      <c r="K26" s="1815">
        <v>4000</v>
      </c>
      <c r="L26" s="1815">
        <v>4000</v>
      </c>
    </row>
    <row r="27" spans="1:12" s="2013" customFormat="1" ht="15" x14ac:dyDescent="0.25">
      <c r="A27" s="2722">
        <v>4399</v>
      </c>
      <c r="B27" s="2723">
        <v>5137</v>
      </c>
      <c r="C27" s="1874"/>
      <c r="D27" s="1114" t="s">
        <v>118</v>
      </c>
      <c r="E27" s="1151"/>
      <c r="F27" s="1159">
        <f>F28</f>
        <v>58</v>
      </c>
      <c r="G27" s="1159">
        <f>G28</f>
        <v>58</v>
      </c>
      <c r="H27" s="2453">
        <f t="shared" ref="H27:H33" si="2">(G27/F27)*100</f>
        <v>100</v>
      </c>
      <c r="J27" s="2076"/>
      <c r="K27" s="1815">
        <f>K28</f>
        <v>57886.400000000001</v>
      </c>
      <c r="L27" s="1815">
        <f>L28</f>
        <v>57886.400000000001</v>
      </c>
    </row>
    <row r="28" spans="1:12" s="2013" customFormat="1" ht="25.5" x14ac:dyDescent="0.2">
      <c r="A28" s="2722"/>
      <c r="B28" s="2723"/>
      <c r="C28" s="2629" t="s">
        <v>1578</v>
      </c>
      <c r="D28" s="2630" t="s">
        <v>1610</v>
      </c>
      <c r="E28" s="2644"/>
      <c r="F28" s="2644">
        <v>58</v>
      </c>
      <c r="G28" s="2645">
        <v>58</v>
      </c>
      <c r="H28" s="2635">
        <f t="shared" si="2"/>
        <v>100</v>
      </c>
      <c r="J28" s="2076"/>
      <c r="K28" s="2076">
        <v>57886.400000000001</v>
      </c>
      <c r="L28" s="2076">
        <v>57886.400000000001</v>
      </c>
    </row>
    <row r="29" spans="1:12" s="2013" customFormat="1" ht="15" x14ac:dyDescent="0.25">
      <c r="A29" s="2722">
        <v>4399</v>
      </c>
      <c r="B29" s="2723">
        <v>5139</v>
      </c>
      <c r="C29" s="1874"/>
      <c r="D29" s="2631" t="s">
        <v>513</v>
      </c>
      <c r="E29" s="1151"/>
      <c r="F29" s="1159">
        <f>F30</f>
        <v>37</v>
      </c>
      <c r="G29" s="1159">
        <f>G30</f>
        <v>37</v>
      </c>
      <c r="H29" s="2453">
        <f t="shared" si="2"/>
        <v>100</v>
      </c>
      <c r="J29" s="2076"/>
      <c r="K29" s="1815">
        <f>K30</f>
        <v>37113.599999999999</v>
      </c>
      <c r="L29" s="1815">
        <f>L30</f>
        <v>37050.199999999997</v>
      </c>
    </row>
    <row r="30" spans="1:12" s="2013" customFormat="1" ht="25.5" x14ac:dyDescent="0.2">
      <c r="A30" s="2722"/>
      <c r="B30" s="2723"/>
      <c r="C30" s="2629" t="s">
        <v>1578</v>
      </c>
      <c r="D30" s="2630" t="s">
        <v>1610</v>
      </c>
      <c r="E30" s="1151"/>
      <c r="F30" s="2644">
        <v>37</v>
      </c>
      <c r="G30" s="2645">
        <v>37</v>
      </c>
      <c r="H30" s="2635">
        <f t="shared" si="2"/>
        <v>100</v>
      </c>
      <c r="J30" s="2076"/>
      <c r="K30" s="2076">
        <v>37113.599999999999</v>
      </c>
      <c r="L30" s="2076">
        <v>37050.199999999997</v>
      </c>
    </row>
    <row r="31" spans="1:12" s="2628" customFormat="1" ht="15" x14ac:dyDescent="0.25">
      <c r="A31" s="2722">
        <v>4399</v>
      </c>
      <c r="B31" s="2723">
        <v>5166</v>
      </c>
      <c r="C31" s="2632"/>
      <c r="D31" s="1200" t="s">
        <v>405</v>
      </c>
      <c r="E31" s="1159"/>
      <c r="F31" s="1159">
        <f>F32</f>
        <v>90</v>
      </c>
      <c r="G31" s="1159">
        <f>G32</f>
        <v>0</v>
      </c>
      <c r="H31" s="2453">
        <f t="shared" si="2"/>
        <v>0</v>
      </c>
      <c r="J31" s="2076"/>
      <c r="K31" s="1815">
        <f>K32</f>
        <v>90000</v>
      </c>
      <c r="L31" s="1815">
        <f>L32</f>
        <v>0</v>
      </c>
    </row>
    <row r="32" spans="1:12" s="2628" customFormat="1" ht="25.5" x14ac:dyDescent="0.2">
      <c r="A32" s="2722"/>
      <c r="B32" s="2723"/>
      <c r="C32" s="2629" t="s">
        <v>1581</v>
      </c>
      <c r="D32" s="2646" t="s">
        <v>1607</v>
      </c>
      <c r="E32" s="1151"/>
      <c r="F32" s="2644">
        <v>90</v>
      </c>
      <c r="G32" s="2645">
        <v>0</v>
      </c>
      <c r="H32" s="2635">
        <f t="shared" si="2"/>
        <v>0</v>
      </c>
      <c r="J32" s="2076"/>
      <c r="K32" s="2076">
        <v>90000</v>
      </c>
      <c r="L32" s="2076">
        <v>0</v>
      </c>
    </row>
    <row r="33" spans="1:12" s="2628" customFormat="1" ht="15" x14ac:dyDescent="0.25">
      <c r="A33" s="2722">
        <v>4399</v>
      </c>
      <c r="B33" s="2723">
        <v>5168</v>
      </c>
      <c r="C33" s="2632"/>
      <c r="D33" s="3161" t="s">
        <v>1037</v>
      </c>
      <c r="E33" s="1159">
        <f>E35</f>
        <v>241</v>
      </c>
      <c r="F33" s="1160">
        <f>F35</f>
        <v>241</v>
      </c>
      <c r="G33" s="1159">
        <f>G35</f>
        <v>241</v>
      </c>
      <c r="H33" s="2453">
        <f t="shared" si="2"/>
        <v>100</v>
      </c>
      <c r="J33" s="1815">
        <f>J35</f>
        <v>241000</v>
      </c>
      <c r="K33" s="1815">
        <f>K35</f>
        <v>241000</v>
      </c>
      <c r="L33" s="1815">
        <f>L35</f>
        <v>240790</v>
      </c>
    </row>
    <row r="34" spans="1:12" s="2628" customFormat="1" ht="15" x14ac:dyDescent="0.25">
      <c r="A34" s="2722"/>
      <c r="B34" s="2723"/>
      <c r="C34" s="2632"/>
      <c r="D34" s="3162"/>
      <c r="E34" s="1159"/>
      <c r="F34" s="1160"/>
      <c r="G34" s="1159"/>
      <c r="H34" s="2453"/>
    </row>
    <row r="35" spans="1:12" s="2628" customFormat="1" x14ac:dyDescent="0.2">
      <c r="A35" s="2722"/>
      <c r="B35" s="2723"/>
      <c r="C35" s="1874" t="s">
        <v>1582</v>
      </c>
      <c r="D35" s="1790" t="s">
        <v>1608</v>
      </c>
      <c r="E35" s="1151">
        <v>241</v>
      </c>
      <c r="F35" s="1152">
        <v>241</v>
      </c>
      <c r="G35" s="1151">
        <v>241</v>
      </c>
      <c r="H35" s="2452">
        <f>(G35/F35)*100</f>
        <v>100</v>
      </c>
      <c r="J35" s="2076">
        <v>241000</v>
      </c>
      <c r="K35" s="2076">
        <v>241000</v>
      </c>
      <c r="L35" s="2076">
        <v>240790</v>
      </c>
    </row>
    <row r="36" spans="1:12" s="2628" customFormat="1" ht="14.25" customHeight="1" x14ac:dyDescent="0.25">
      <c r="A36" s="2722">
        <v>4399</v>
      </c>
      <c r="B36" s="2723">
        <v>5169</v>
      </c>
      <c r="C36" s="2632"/>
      <c r="D36" s="1200" t="s">
        <v>568</v>
      </c>
      <c r="E36" s="1159">
        <f>E37+E38+E39</f>
        <v>234</v>
      </c>
      <c r="F36" s="1159">
        <f t="shared" ref="F36:G36" si="3">F37+F38+F39</f>
        <v>593</v>
      </c>
      <c r="G36" s="1159">
        <f t="shared" si="3"/>
        <v>556</v>
      </c>
      <c r="H36" s="2453">
        <f>(G36/F36)*100</f>
        <v>93.760539629005052</v>
      </c>
      <c r="I36" s="2633"/>
      <c r="J36" s="1815">
        <f>J37+J38+J39</f>
        <v>234000</v>
      </c>
      <c r="K36" s="1815">
        <f t="shared" ref="K36:L36" si="4">K37+K38+K39</f>
        <v>593400</v>
      </c>
      <c r="L36" s="1815">
        <f t="shared" si="4"/>
        <v>556823.04000000004</v>
      </c>
    </row>
    <row r="37" spans="1:12" s="2013" customFormat="1" ht="14.25" customHeight="1" x14ac:dyDescent="0.2">
      <c r="A37" s="2722"/>
      <c r="B37" s="2723"/>
      <c r="C37" s="2629" t="s">
        <v>1101</v>
      </c>
      <c r="D37" s="1790" t="s">
        <v>795</v>
      </c>
      <c r="E37" s="1151">
        <v>135</v>
      </c>
      <c r="F37" s="1152">
        <v>47</v>
      </c>
      <c r="G37" s="1151">
        <v>38</v>
      </c>
      <c r="H37" s="2452">
        <f>(G37/F37)*100</f>
        <v>80.851063829787222</v>
      </c>
      <c r="I37" s="2634"/>
      <c r="J37" s="2076">
        <v>135000</v>
      </c>
      <c r="K37" s="2076">
        <v>47000</v>
      </c>
      <c r="L37" s="2076">
        <v>38200</v>
      </c>
    </row>
    <row r="38" spans="1:12" s="2013" customFormat="1" ht="14.25" customHeight="1" x14ac:dyDescent="0.2">
      <c r="A38" s="2722"/>
      <c r="B38" s="2723"/>
      <c r="C38" s="2629" t="s">
        <v>1582</v>
      </c>
      <c r="D38" s="1790" t="s">
        <v>1608</v>
      </c>
      <c r="E38" s="1151">
        <v>99</v>
      </c>
      <c r="F38" s="1152">
        <v>20</v>
      </c>
      <c r="G38" s="1151">
        <v>0</v>
      </c>
      <c r="H38" s="2452">
        <f>(G38/F38)*100</f>
        <v>0</v>
      </c>
      <c r="I38" s="2634"/>
      <c r="J38" s="2076">
        <v>99000</v>
      </c>
      <c r="K38" s="2076">
        <v>20400</v>
      </c>
      <c r="L38" s="2076">
        <v>400</v>
      </c>
    </row>
    <row r="39" spans="1:12" s="2013" customFormat="1" ht="25.5" x14ac:dyDescent="0.2">
      <c r="A39" s="2722"/>
      <c r="B39" s="2723"/>
      <c r="C39" s="2629" t="s">
        <v>1578</v>
      </c>
      <c r="D39" s="2630" t="s">
        <v>1610</v>
      </c>
      <c r="E39" s="1151"/>
      <c r="F39" s="2647">
        <v>526</v>
      </c>
      <c r="G39" s="2644">
        <v>518</v>
      </c>
      <c r="H39" s="2635">
        <f>(G39/F39)*100</f>
        <v>98.479087452471475</v>
      </c>
      <c r="I39" s="2634"/>
      <c r="J39" s="2076"/>
      <c r="K39" s="2076">
        <v>526000</v>
      </c>
      <c r="L39" s="2076">
        <v>518223.04</v>
      </c>
    </row>
    <row r="40" spans="1:12" s="2013" customFormat="1" ht="14.25" customHeight="1" x14ac:dyDescent="0.25">
      <c r="A40" s="2722">
        <v>4399</v>
      </c>
      <c r="B40" s="2723">
        <v>5175</v>
      </c>
      <c r="C40" s="1874"/>
      <c r="D40" s="2631" t="s">
        <v>1044</v>
      </c>
      <c r="E40" s="1159">
        <f>E41+E42</f>
        <v>60</v>
      </c>
      <c r="F40" s="1159">
        <f t="shared" ref="F40:G40" si="5">F41+F42</f>
        <v>99</v>
      </c>
      <c r="G40" s="1159">
        <f t="shared" si="5"/>
        <v>82</v>
      </c>
      <c r="H40" s="2453">
        <f t="shared" ref="H40:H45" si="6">(G40/F40)*100</f>
        <v>82.828282828282823</v>
      </c>
      <c r="I40" s="2634"/>
      <c r="J40" s="1815">
        <f>J41</f>
        <v>60000</v>
      </c>
      <c r="K40" s="1815">
        <f>K41+K42</f>
        <v>98600</v>
      </c>
      <c r="L40" s="1815">
        <f>L41+L42</f>
        <v>82811</v>
      </c>
    </row>
    <row r="41" spans="1:12" s="2013" customFormat="1" ht="14.25" customHeight="1" x14ac:dyDescent="0.2">
      <c r="A41" s="2722"/>
      <c r="B41" s="2723"/>
      <c r="C41" s="2629" t="s">
        <v>1101</v>
      </c>
      <c r="D41" s="1790" t="s">
        <v>795</v>
      </c>
      <c r="E41" s="1151">
        <v>60</v>
      </c>
      <c r="F41" s="1152">
        <v>70</v>
      </c>
      <c r="G41" s="1151">
        <v>56</v>
      </c>
      <c r="H41" s="2452">
        <f t="shared" si="6"/>
        <v>80</v>
      </c>
      <c r="I41" s="2634"/>
      <c r="J41" s="2076">
        <v>60000</v>
      </c>
      <c r="K41" s="2076">
        <v>70000</v>
      </c>
      <c r="L41" s="2076">
        <v>56842</v>
      </c>
    </row>
    <row r="42" spans="1:12" s="2013" customFormat="1" ht="14.25" customHeight="1" x14ac:dyDescent="0.2">
      <c r="A42" s="2722"/>
      <c r="B42" s="2723"/>
      <c r="C42" s="2629" t="s">
        <v>1582</v>
      </c>
      <c r="D42" s="1790" t="s">
        <v>1608</v>
      </c>
      <c r="E42" s="1151"/>
      <c r="F42" s="1152">
        <v>29</v>
      </c>
      <c r="G42" s="1151">
        <v>26</v>
      </c>
      <c r="H42" s="2635">
        <f t="shared" si="6"/>
        <v>89.65517241379311</v>
      </c>
      <c r="I42" s="2634"/>
      <c r="J42" s="2636"/>
      <c r="K42" s="2076">
        <v>28600</v>
      </c>
      <c r="L42" s="2076">
        <v>25969</v>
      </c>
    </row>
    <row r="43" spans="1:12" s="2013" customFormat="1" ht="14.25" customHeight="1" x14ac:dyDescent="0.25">
      <c r="A43" s="2722">
        <v>4399</v>
      </c>
      <c r="B43" s="2723">
        <v>5213</v>
      </c>
      <c r="C43" s="1860"/>
      <c r="D43" s="2637" t="s">
        <v>1563</v>
      </c>
      <c r="E43" s="1151"/>
      <c r="F43" s="1159">
        <f>F44</f>
        <v>7759</v>
      </c>
      <c r="G43" s="1159">
        <f>G44</f>
        <v>7759</v>
      </c>
      <c r="H43" s="2453">
        <f t="shared" si="6"/>
        <v>100</v>
      </c>
      <c r="I43" s="2634"/>
      <c r="J43" s="2636"/>
      <c r="K43" s="1815">
        <f>K44</f>
        <v>7758600</v>
      </c>
      <c r="L43" s="1815">
        <f>L44</f>
        <v>7758600</v>
      </c>
    </row>
    <row r="44" spans="1:12" s="2013" customFormat="1" ht="14.25" customHeight="1" x14ac:dyDescent="0.2">
      <c r="A44" s="2722"/>
      <c r="B44" s="2723"/>
      <c r="C44" s="1874" t="s">
        <v>1583</v>
      </c>
      <c r="D44" s="1920" t="s">
        <v>2035</v>
      </c>
      <c r="E44" s="1151"/>
      <c r="F44" s="1152">
        <v>7759</v>
      </c>
      <c r="G44" s="1151">
        <v>7759</v>
      </c>
      <c r="H44" s="2635">
        <f t="shared" si="6"/>
        <v>100</v>
      </c>
      <c r="I44" s="2634"/>
      <c r="J44" s="2636"/>
      <c r="K44" s="2076">
        <v>7758600</v>
      </c>
      <c r="L44" s="2076">
        <v>7758600</v>
      </c>
    </row>
    <row r="45" spans="1:12" s="2628" customFormat="1" ht="14.25" customHeight="1" x14ac:dyDescent="0.25">
      <c r="A45" s="2722">
        <v>4399</v>
      </c>
      <c r="B45" s="2723">
        <v>5221</v>
      </c>
      <c r="C45" s="2626"/>
      <c r="D45" s="3208" t="s">
        <v>465</v>
      </c>
      <c r="E45" s="1159"/>
      <c r="F45" s="1159">
        <f>F47</f>
        <v>49632</v>
      </c>
      <c r="G45" s="1159">
        <f>G47</f>
        <v>49632</v>
      </c>
      <c r="H45" s="2453">
        <f t="shared" si="6"/>
        <v>100</v>
      </c>
      <c r="I45" s="2633"/>
      <c r="J45" s="2636"/>
      <c r="K45" s="1815">
        <f>K47</f>
        <v>49631900</v>
      </c>
      <c r="L45" s="1815">
        <f>L47</f>
        <v>49631900</v>
      </c>
    </row>
    <row r="46" spans="1:12" s="2013" customFormat="1" ht="14.25" customHeight="1" x14ac:dyDescent="0.2">
      <c r="A46" s="2722"/>
      <c r="B46" s="2723"/>
      <c r="C46" s="1874"/>
      <c r="D46" s="3208"/>
      <c r="E46" s="1151"/>
      <c r="F46" s="1152"/>
      <c r="G46" s="1151"/>
      <c r="H46" s="2452"/>
      <c r="I46" s="2634"/>
      <c r="J46" s="2636"/>
      <c r="K46" s="2076"/>
      <c r="L46" s="2076"/>
    </row>
    <row r="47" spans="1:12" s="2013" customFormat="1" ht="14.25" customHeight="1" x14ac:dyDescent="0.2">
      <c r="A47" s="2722"/>
      <c r="B47" s="2723"/>
      <c r="C47" s="1874" t="s">
        <v>1583</v>
      </c>
      <c r="D47" s="1920" t="s">
        <v>2035</v>
      </c>
      <c r="E47" s="1151"/>
      <c r="F47" s="1152">
        <v>49632</v>
      </c>
      <c r="G47" s="1151">
        <v>49632</v>
      </c>
      <c r="H47" s="2452">
        <f t="shared" ref="H47:H62" si="7">(G47/F47)*100</f>
        <v>100</v>
      </c>
      <c r="I47" s="2634"/>
      <c r="J47" s="2636"/>
      <c r="K47" s="2076">
        <v>49631900</v>
      </c>
      <c r="L47" s="2076">
        <v>49631900</v>
      </c>
    </row>
    <row r="48" spans="1:12" s="2628" customFormat="1" ht="14.25" customHeight="1" x14ac:dyDescent="0.25">
      <c r="A48" s="2722">
        <v>4399</v>
      </c>
      <c r="B48" s="2723">
        <v>5222</v>
      </c>
      <c r="C48" s="2626"/>
      <c r="D48" s="2627" t="s">
        <v>1015</v>
      </c>
      <c r="E48" s="1159"/>
      <c r="F48" s="1159">
        <f>F49</f>
        <v>58900</v>
      </c>
      <c r="G48" s="1159">
        <f>G49</f>
        <v>58900</v>
      </c>
      <c r="H48" s="2453">
        <f t="shared" si="7"/>
        <v>100</v>
      </c>
      <c r="I48" s="2633"/>
      <c r="J48" s="2636"/>
      <c r="K48" s="1815">
        <f>K49</f>
        <v>58899976</v>
      </c>
      <c r="L48" s="1815">
        <f>L49</f>
        <v>58899976</v>
      </c>
    </row>
    <row r="49" spans="1:12" s="2013" customFormat="1" ht="14.25" customHeight="1" x14ac:dyDescent="0.2">
      <c r="A49" s="2722"/>
      <c r="B49" s="2723"/>
      <c r="C49" s="1874" t="s">
        <v>1583</v>
      </c>
      <c r="D49" s="1920" t="s">
        <v>2035</v>
      </c>
      <c r="E49" s="1151"/>
      <c r="F49" s="1151">
        <v>58900</v>
      </c>
      <c r="G49" s="1946">
        <v>58900</v>
      </c>
      <c r="H49" s="2452">
        <f t="shared" si="7"/>
        <v>100</v>
      </c>
      <c r="I49" s="2634"/>
      <c r="J49" s="2636"/>
      <c r="K49" s="2076">
        <v>58899976</v>
      </c>
      <c r="L49" s="2076">
        <v>58899976</v>
      </c>
    </row>
    <row r="50" spans="1:12" s="2013" customFormat="1" ht="14.25" customHeight="1" x14ac:dyDescent="0.25">
      <c r="A50" s="2722">
        <v>4399</v>
      </c>
      <c r="B50" s="2723">
        <v>5223</v>
      </c>
      <c r="C50" s="1860"/>
      <c r="D50" s="1200" t="s">
        <v>1564</v>
      </c>
      <c r="E50" s="1151"/>
      <c r="F50" s="1159">
        <f>F51</f>
        <v>98679</v>
      </c>
      <c r="G50" s="1159">
        <f>G51</f>
        <v>98679</v>
      </c>
      <c r="H50" s="2453">
        <f t="shared" si="7"/>
        <v>100</v>
      </c>
      <c r="I50" s="2634"/>
      <c r="J50" s="2636"/>
      <c r="K50" s="1815">
        <f>K51</f>
        <v>98679200</v>
      </c>
      <c r="L50" s="1815">
        <f>L51</f>
        <v>98679200</v>
      </c>
    </row>
    <row r="51" spans="1:12" s="2013" customFormat="1" ht="14.25" customHeight="1" x14ac:dyDescent="0.2">
      <c r="A51" s="2722"/>
      <c r="B51" s="2723"/>
      <c r="C51" s="1874" t="s">
        <v>1583</v>
      </c>
      <c r="D51" s="1920" t="s">
        <v>2035</v>
      </c>
      <c r="E51" s="1151"/>
      <c r="F51" s="1151">
        <v>98679</v>
      </c>
      <c r="G51" s="1151">
        <v>98679</v>
      </c>
      <c r="H51" s="2452">
        <f t="shared" si="7"/>
        <v>100</v>
      </c>
      <c r="I51" s="2634"/>
      <c r="J51" s="2636"/>
      <c r="K51" s="2076">
        <v>98679200</v>
      </c>
      <c r="L51" s="2076">
        <v>98679200</v>
      </c>
    </row>
    <row r="52" spans="1:12" s="2013" customFormat="1" ht="14.25" customHeight="1" x14ac:dyDescent="0.25">
      <c r="A52" s="2722">
        <v>4399</v>
      </c>
      <c r="B52" s="2723">
        <v>5229</v>
      </c>
      <c r="C52" s="1860"/>
      <c r="D52" s="1200" t="s">
        <v>1603</v>
      </c>
      <c r="E52" s="1151"/>
      <c r="F52" s="1159">
        <f>F53</f>
        <v>10215</v>
      </c>
      <c r="G52" s="1159">
        <f>G53</f>
        <v>10215</v>
      </c>
      <c r="H52" s="2453">
        <f t="shared" si="7"/>
        <v>100</v>
      </c>
      <c r="I52" s="2634"/>
      <c r="J52" s="2636"/>
      <c r="K52" s="1815">
        <f>K53</f>
        <v>10215500</v>
      </c>
      <c r="L52" s="1815">
        <f>L53</f>
        <v>10215500</v>
      </c>
    </row>
    <row r="53" spans="1:12" s="2013" customFormat="1" ht="14.25" customHeight="1" x14ac:dyDescent="0.2">
      <c r="A53" s="2722"/>
      <c r="B53" s="2723"/>
      <c r="C53" s="1874" t="s">
        <v>1583</v>
      </c>
      <c r="D53" s="1920" t="s">
        <v>2035</v>
      </c>
      <c r="E53" s="1151"/>
      <c r="F53" s="1151">
        <v>10215</v>
      </c>
      <c r="G53" s="1151">
        <v>10215</v>
      </c>
      <c r="H53" s="2452">
        <f t="shared" si="7"/>
        <v>100</v>
      </c>
      <c r="I53" s="2634"/>
      <c r="J53" s="2636"/>
      <c r="K53" s="2076">
        <v>10215500</v>
      </c>
      <c r="L53" s="2076">
        <v>10215500</v>
      </c>
    </row>
    <row r="54" spans="1:12" s="2013" customFormat="1" ht="14.25" customHeight="1" x14ac:dyDescent="0.25">
      <c r="A54" s="2722">
        <v>4399</v>
      </c>
      <c r="B54" s="2723">
        <v>5321</v>
      </c>
      <c r="C54" s="1860"/>
      <c r="D54" s="1200" t="s">
        <v>759</v>
      </c>
      <c r="E54" s="1151"/>
      <c r="F54" s="1160">
        <f>F55</f>
        <v>103926</v>
      </c>
      <c r="G54" s="1159">
        <f>G55</f>
        <v>103926</v>
      </c>
      <c r="H54" s="2453">
        <f t="shared" si="7"/>
        <v>100</v>
      </c>
      <c r="I54" s="2634"/>
      <c r="J54" s="2636"/>
      <c r="K54" s="1815">
        <f>K55</f>
        <v>103925585</v>
      </c>
      <c r="L54" s="1815">
        <f>L55</f>
        <v>103925585</v>
      </c>
    </row>
    <row r="55" spans="1:12" s="2013" customFormat="1" ht="14.25" customHeight="1" x14ac:dyDescent="0.2">
      <c r="A55" s="2722"/>
      <c r="B55" s="2723"/>
      <c r="C55" s="1874" t="s">
        <v>1583</v>
      </c>
      <c r="D55" s="1920" t="s">
        <v>2035</v>
      </c>
      <c r="E55" s="1151"/>
      <c r="F55" s="1152">
        <v>103926</v>
      </c>
      <c r="G55" s="1151">
        <v>103926</v>
      </c>
      <c r="H55" s="2452">
        <f t="shared" si="7"/>
        <v>100</v>
      </c>
      <c r="I55" s="2634"/>
      <c r="J55" s="2636"/>
      <c r="K55" s="2076">
        <v>103925585</v>
      </c>
      <c r="L55" s="2076">
        <v>103925585</v>
      </c>
    </row>
    <row r="56" spans="1:12" s="2013" customFormat="1" ht="14.25" customHeight="1" x14ac:dyDescent="0.25">
      <c r="A56" s="2722">
        <v>4399</v>
      </c>
      <c r="B56" s="2723">
        <v>5336</v>
      </c>
      <c r="C56" s="1874"/>
      <c r="D56" s="1924" t="s">
        <v>1999</v>
      </c>
      <c r="E56" s="1151"/>
      <c r="F56" s="1160">
        <f>F57</f>
        <v>1365</v>
      </c>
      <c r="G56" s="1159">
        <f>G57</f>
        <v>1365</v>
      </c>
      <c r="H56" s="2453">
        <f t="shared" si="7"/>
        <v>100</v>
      </c>
      <c r="I56" s="2634"/>
      <c r="J56" s="2636"/>
      <c r="K56" s="1815">
        <f>K57</f>
        <v>1365000</v>
      </c>
      <c r="L56" s="1815">
        <f>L57</f>
        <v>1365000</v>
      </c>
    </row>
    <row r="57" spans="1:12" s="2013" customFormat="1" ht="14.25" customHeight="1" x14ac:dyDescent="0.2">
      <c r="A57" s="2722"/>
      <c r="B57" s="2723"/>
      <c r="C57" s="1874" t="s">
        <v>1583</v>
      </c>
      <c r="D57" s="1920" t="s">
        <v>2035</v>
      </c>
      <c r="E57" s="1151"/>
      <c r="F57" s="1152">
        <v>1365</v>
      </c>
      <c r="G57" s="1151">
        <v>1365</v>
      </c>
      <c r="H57" s="2452">
        <f t="shared" si="7"/>
        <v>100</v>
      </c>
      <c r="I57" s="2634"/>
      <c r="J57" s="2636"/>
      <c r="K57" s="2076">
        <v>1365000</v>
      </c>
      <c r="L57" s="2076">
        <v>1365000</v>
      </c>
    </row>
    <row r="58" spans="1:12" s="2013" customFormat="1" ht="14.25" customHeight="1" x14ac:dyDescent="0.25">
      <c r="A58" s="2722">
        <v>4399</v>
      </c>
      <c r="B58" s="2723">
        <v>5339</v>
      </c>
      <c r="C58" s="1874"/>
      <c r="D58" s="2638" t="s">
        <v>1185</v>
      </c>
      <c r="E58" s="1151"/>
      <c r="F58" s="1160">
        <f>F59</f>
        <v>597</v>
      </c>
      <c r="G58" s="1159">
        <f>G59</f>
        <v>597</v>
      </c>
      <c r="H58" s="2453">
        <f t="shared" si="7"/>
        <v>100</v>
      </c>
      <c r="I58" s="2634"/>
      <c r="J58" s="2636"/>
      <c r="K58" s="1815">
        <f>K59</f>
        <v>596800</v>
      </c>
      <c r="L58" s="1815">
        <f>L59</f>
        <v>596800</v>
      </c>
    </row>
    <row r="59" spans="1:12" s="2013" customFormat="1" ht="14.25" customHeight="1" x14ac:dyDescent="0.2">
      <c r="A59" s="2722"/>
      <c r="B59" s="2723"/>
      <c r="C59" s="1874" t="s">
        <v>1583</v>
      </c>
      <c r="D59" s="1920" t="s">
        <v>2035</v>
      </c>
      <c r="E59" s="1151"/>
      <c r="F59" s="1152">
        <v>597</v>
      </c>
      <c r="G59" s="1151">
        <v>597</v>
      </c>
      <c r="H59" s="2452">
        <f t="shared" si="7"/>
        <v>100</v>
      </c>
      <c r="I59" s="2634"/>
      <c r="J59" s="2636"/>
      <c r="K59" s="2076">
        <v>596800</v>
      </c>
      <c r="L59" s="2076">
        <v>596800</v>
      </c>
    </row>
    <row r="60" spans="1:12" s="2628" customFormat="1" ht="14.25" customHeight="1" x14ac:dyDescent="0.25">
      <c r="A60" s="2722">
        <v>6172</v>
      </c>
      <c r="B60" s="2723">
        <v>5161</v>
      </c>
      <c r="C60" s="2626"/>
      <c r="D60" s="2639" t="s">
        <v>1038</v>
      </c>
      <c r="E60" s="1159">
        <v>5</v>
      </c>
      <c r="F60" s="1160">
        <v>5</v>
      </c>
      <c r="G60" s="1159">
        <v>0</v>
      </c>
      <c r="H60" s="2453">
        <f t="shared" si="7"/>
        <v>0</v>
      </c>
      <c r="J60" s="1815">
        <v>5000</v>
      </c>
      <c r="K60" s="1815">
        <v>5000</v>
      </c>
      <c r="L60" s="1815">
        <v>0</v>
      </c>
    </row>
    <row r="61" spans="1:12" s="2628" customFormat="1" ht="14.25" customHeight="1" x14ac:dyDescent="0.25">
      <c r="A61" s="2722">
        <v>6172</v>
      </c>
      <c r="B61" s="2723">
        <v>5169</v>
      </c>
      <c r="C61" s="2626"/>
      <c r="D61" s="1200" t="s">
        <v>568</v>
      </c>
      <c r="E61" s="1159">
        <v>10</v>
      </c>
      <c r="F61" s="1160">
        <v>10</v>
      </c>
      <c r="G61" s="1159">
        <v>0</v>
      </c>
      <c r="H61" s="2453">
        <v>0</v>
      </c>
      <c r="J61" s="1815">
        <v>10000</v>
      </c>
      <c r="K61" s="1815">
        <v>10000</v>
      </c>
      <c r="L61" s="1815">
        <v>0</v>
      </c>
    </row>
    <row r="62" spans="1:12" s="2628" customFormat="1" ht="14.25" customHeight="1" thickBot="1" x14ac:dyDescent="0.3">
      <c r="A62" s="2722">
        <v>6172</v>
      </c>
      <c r="B62" s="2723">
        <v>5192</v>
      </c>
      <c r="C62" s="2626"/>
      <c r="D62" s="1200" t="s">
        <v>1042</v>
      </c>
      <c r="E62" s="1159">
        <v>258</v>
      </c>
      <c r="F62" s="1160">
        <v>191</v>
      </c>
      <c r="G62" s="1159">
        <v>191</v>
      </c>
      <c r="H62" s="2453">
        <f t="shared" si="7"/>
        <v>100</v>
      </c>
      <c r="J62" s="1815">
        <v>258000</v>
      </c>
      <c r="K62" s="1815">
        <v>190640</v>
      </c>
      <c r="L62" s="1815">
        <v>190640</v>
      </c>
    </row>
    <row r="63" spans="1:12" s="1937" customFormat="1" ht="35.25" customHeight="1" thickTop="1" thickBot="1" x14ac:dyDescent="0.3">
      <c r="A63" s="1942" t="s">
        <v>168</v>
      </c>
      <c r="B63" s="1940"/>
      <c r="C63" s="1941"/>
      <c r="D63" s="1940"/>
      <c r="E63" s="1939">
        <f>E62+E61+E60+E40+E36+E33+E22+E15</f>
        <v>1654</v>
      </c>
      <c r="F63" s="1939">
        <f>F62+F61+F60+F58+F56+F54+F52+F50+F48+F45+F43+F40+F36+F33+F31+F29+F27+F26+F22+F19+F16+F15+F12</f>
        <v>339158</v>
      </c>
      <c r="G63" s="1939">
        <f>G62+G61+G60+G58+G56+G54+G52+G50+G48+G45+G43+G40+G36+G33+G31+G29+G27+G26+G22+G19+G16+G15+G12</f>
        <v>338713</v>
      </c>
      <c r="H63" s="1938">
        <f>(G63/F63)*100</f>
        <v>99.868792716079241</v>
      </c>
      <c r="J63" s="2623">
        <f>J62+J61+J60+J36+J33+J22+J15+J40</f>
        <v>1654000</v>
      </c>
      <c r="K63" s="2623">
        <f>K62+K61+K60+K58+K56+K54+K52+K50+K48+K45+K43+K40+K36+K33+K31+K29+K27+K26+K22+K19+K16+K15+K12</f>
        <v>339156966</v>
      </c>
      <c r="L63" s="2623">
        <f>L62+L61+L60+L58+L56+L54+L52+L50+L48+L45+L43+L40+L36+L33+L31+L29+L27+L26+L22+L19+L16+L15+L12</f>
        <v>338713005.03999996</v>
      </c>
    </row>
    <row r="64" spans="1:12" ht="15" thickTop="1" x14ac:dyDescent="0.2"/>
    <row r="65" spans="1:12" x14ac:dyDescent="0.2">
      <c r="J65" s="1815"/>
      <c r="K65" s="1815"/>
      <c r="L65" s="1815"/>
    </row>
    <row r="66" spans="1:12" s="1855" customFormat="1" ht="15.75" x14ac:dyDescent="0.25">
      <c r="A66" s="1926" t="s">
        <v>411</v>
      </c>
      <c r="B66" s="1899"/>
      <c r="C66" s="1898"/>
      <c r="E66" s="1892"/>
      <c r="F66" s="1892"/>
      <c r="G66" s="1892"/>
      <c r="H66" s="1891"/>
    </row>
    <row r="67" spans="1:12" ht="15" x14ac:dyDescent="0.2">
      <c r="A67" s="1925"/>
    </row>
    <row r="68" spans="1:12" s="1855" customFormat="1" ht="15.75" x14ac:dyDescent="0.25">
      <c r="A68" s="1829" t="s">
        <v>826</v>
      </c>
      <c r="B68" s="1899"/>
      <c r="C68" s="1898"/>
      <c r="E68" s="1892" t="s">
        <v>825</v>
      </c>
      <c r="F68" s="1892"/>
      <c r="G68" s="1892"/>
      <c r="H68" s="1891"/>
    </row>
    <row r="69" spans="1:12" ht="15" thickBot="1" x14ac:dyDescent="0.25">
      <c r="A69" s="1848"/>
      <c r="H69" s="1890" t="s">
        <v>122</v>
      </c>
    </row>
    <row r="70" spans="1:12" s="1884" customFormat="1" ht="20.25" customHeight="1" thickTop="1" thickBot="1" x14ac:dyDescent="0.25">
      <c r="A70" s="2616" t="s">
        <v>123</v>
      </c>
      <c r="B70" s="2617" t="s">
        <v>124</v>
      </c>
      <c r="C70" s="2618" t="s">
        <v>474</v>
      </c>
      <c r="D70" s="1170" t="s">
        <v>125</v>
      </c>
      <c r="E70" s="1198" t="s">
        <v>416</v>
      </c>
      <c r="F70" s="1198" t="s">
        <v>417</v>
      </c>
      <c r="G70" s="1886" t="s">
        <v>589</v>
      </c>
      <c r="H70" s="1921" t="s">
        <v>590</v>
      </c>
      <c r="L70" s="2621"/>
    </row>
    <row r="71" spans="1:12" s="1166" customFormat="1" ht="15.75" thickTop="1" thickBot="1" x14ac:dyDescent="0.25">
      <c r="A71" s="1171">
        <v>1</v>
      </c>
      <c r="B71" s="1170">
        <v>2</v>
      </c>
      <c r="C71" s="1170">
        <v>3</v>
      </c>
      <c r="D71" s="1170">
        <v>4</v>
      </c>
      <c r="E71" s="1170">
        <v>5</v>
      </c>
      <c r="F71" s="1169">
        <v>6</v>
      </c>
      <c r="G71" s="1169">
        <v>7</v>
      </c>
      <c r="H71" s="1168" t="s">
        <v>44</v>
      </c>
      <c r="I71" s="1172"/>
      <c r="L71" s="2622"/>
    </row>
    <row r="72" spans="1:12" ht="15.75" thickTop="1" x14ac:dyDescent="0.25">
      <c r="A72" s="1862">
        <v>4399</v>
      </c>
      <c r="B72" s="1923">
        <v>5336</v>
      </c>
      <c r="C72" s="1874"/>
      <c r="D72" s="1924" t="s">
        <v>1999</v>
      </c>
      <c r="E72" s="1858"/>
      <c r="F72" s="1872">
        <f>F73</f>
        <v>10524</v>
      </c>
      <c r="G72" s="1872">
        <f>G73</f>
        <v>10524</v>
      </c>
      <c r="H72" s="1864">
        <f>(G72/F72)*100</f>
        <v>100</v>
      </c>
      <c r="L72" s="2621"/>
    </row>
    <row r="73" spans="1:12" ht="15" thickBot="1" x14ac:dyDescent="0.25">
      <c r="A73" s="1862"/>
      <c r="B73" s="1923"/>
      <c r="C73" s="1874" t="s">
        <v>1583</v>
      </c>
      <c r="D73" s="1920" t="s">
        <v>2035</v>
      </c>
      <c r="E73" s="1858"/>
      <c r="F73" s="1858">
        <v>10524</v>
      </c>
      <c r="G73" s="1858">
        <v>10524</v>
      </c>
      <c r="H73" s="1857">
        <f>(G73/F73)*100</f>
        <v>100</v>
      </c>
      <c r="L73" s="2621"/>
    </row>
    <row r="74" spans="1:12" s="1823" customFormat="1" ht="18" thickTop="1" thickBot="1" x14ac:dyDescent="0.3">
      <c r="A74" s="1854" t="s">
        <v>704</v>
      </c>
      <c r="B74" s="1853"/>
      <c r="C74" s="1852"/>
      <c r="D74" s="1851"/>
      <c r="E74" s="1850">
        <f>SUM(E72)</f>
        <v>0</v>
      </c>
      <c r="F74" s="1850">
        <f t="shared" ref="F74:G74" si="8">SUM(F72)</f>
        <v>10524</v>
      </c>
      <c r="G74" s="1850">
        <f t="shared" si="8"/>
        <v>10524</v>
      </c>
      <c r="H74" s="1849">
        <f>G74/F74*100</f>
        <v>100</v>
      </c>
      <c r="L74" s="2621">
        <v>10524300</v>
      </c>
    </row>
    <row r="75" spans="1:12" s="1823" customFormat="1" ht="17.25" thickTop="1" x14ac:dyDescent="0.25">
      <c r="A75" s="1837"/>
      <c r="B75" s="1836"/>
      <c r="C75" s="1835"/>
      <c r="D75" s="1834"/>
      <c r="E75" s="1907"/>
      <c r="F75" s="1907"/>
      <c r="G75" s="1907"/>
      <c r="H75" s="1906"/>
      <c r="L75" s="2621"/>
    </row>
    <row r="76" spans="1:12" s="1823" customFormat="1" ht="27.75" customHeight="1" thickBot="1" x14ac:dyDescent="0.3">
      <c r="A76" s="1847" t="s">
        <v>827</v>
      </c>
      <c r="B76" s="1903"/>
      <c r="C76" s="1902"/>
      <c r="D76" s="1901"/>
      <c r="E76" s="1845">
        <f>SUM(E74)</f>
        <v>0</v>
      </c>
      <c r="F76" s="1845">
        <f>SUM(F74)</f>
        <v>10524</v>
      </c>
      <c r="G76" s="1845">
        <f>SUM(G74)</f>
        <v>10524</v>
      </c>
      <c r="H76" s="1844">
        <f>(G76/F76)*100</f>
        <v>100</v>
      </c>
      <c r="L76" s="2621"/>
    </row>
    <row r="77" spans="1:12" ht="15" thickTop="1" x14ac:dyDescent="0.2">
      <c r="L77" s="2621"/>
    </row>
    <row r="78" spans="1:12" x14ac:dyDescent="0.2">
      <c r="L78" s="2621"/>
    </row>
    <row r="79" spans="1:12" s="1312" customFormat="1" ht="15.75" x14ac:dyDescent="0.25">
      <c r="A79" s="1829" t="s">
        <v>990</v>
      </c>
      <c r="B79" s="1904"/>
      <c r="C79" s="1898"/>
      <c r="E79" s="1892" t="s">
        <v>828</v>
      </c>
      <c r="F79" s="1892"/>
      <c r="G79" s="1892"/>
      <c r="H79" s="1891"/>
      <c r="L79" s="2621"/>
    </row>
    <row r="80" spans="1:12" ht="15" thickBot="1" x14ac:dyDescent="0.25">
      <c r="A80" s="1848"/>
      <c r="H80" s="1890" t="s">
        <v>122</v>
      </c>
      <c r="L80" s="2621"/>
    </row>
    <row r="81" spans="1:12" s="1884" customFormat="1" ht="20.25" customHeight="1" thickTop="1" thickBot="1" x14ac:dyDescent="0.25">
      <c r="A81" s="2616" t="s">
        <v>123</v>
      </c>
      <c r="B81" s="2617" t="s">
        <v>124</v>
      </c>
      <c r="C81" s="2618" t="s">
        <v>474</v>
      </c>
      <c r="D81" s="1170" t="s">
        <v>125</v>
      </c>
      <c r="E81" s="1198" t="s">
        <v>416</v>
      </c>
      <c r="F81" s="1198" t="s">
        <v>417</v>
      </c>
      <c r="G81" s="1886" t="s">
        <v>589</v>
      </c>
      <c r="H81" s="1921" t="s">
        <v>590</v>
      </c>
      <c r="L81" s="2621"/>
    </row>
    <row r="82" spans="1:12" s="1166" customFormat="1" ht="15.75" thickTop="1" thickBot="1" x14ac:dyDescent="0.25">
      <c r="A82" s="1171">
        <v>1</v>
      </c>
      <c r="B82" s="1170">
        <v>2</v>
      </c>
      <c r="C82" s="1170">
        <v>3</v>
      </c>
      <c r="D82" s="1170">
        <v>4</v>
      </c>
      <c r="E82" s="1170">
        <v>5</v>
      </c>
      <c r="F82" s="1169">
        <v>6</v>
      </c>
      <c r="G82" s="1169">
        <v>7</v>
      </c>
      <c r="H82" s="1168" t="s">
        <v>44</v>
      </c>
      <c r="I82" s="1172"/>
      <c r="L82" s="2622"/>
    </row>
    <row r="83" spans="1:12" ht="15.75" thickTop="1" x14ac:dyDescent="0.25">
      <c r="A83" s="1862">
        <v>4399</v>
      </c>
      <c r="B83" s="1923">
        <v>5336</v>
      </c>
      <c r="C83" s="1876"/>
      <c r="D83" s="1924" t="s">
        <v>1999</v>
      </c>
      <c r="E83" s="1858"/>
      <c r="F83" s="1872">
        <f>F84</f>
        <v>9011</v>
      </c>
      <c r="G83" s="1872">
        <f>G84</f>
        <v>9011</v>
      </c>
      <c r="H83" s="1864">
        <f t="shared" ref="H83:H85" si="9">(G83/F83)*100</f>
        <v>100</v>
      </c>
      <c r="L83" s="2621"/>
    </row>
    <row r="84" spans="1:12" ht="15" thickBot="1" x14ac:dyDescent="0.25">
      <c r="A84" s="1862"/>
      <c r="B84" s="1923"/>
      <c r="C84" s="1874" t="s">
        <v>1583</v>
      </c>
      <c r="D84" s="1920" t="s">
        <v>2035</v>
      </c>
      <c r="E84" s="1858"/>
      <c r="F84" s="1858">
        <v>9011</v>
      </c>
      <c r="G84" s="1858">
        <v>9011</v>
      </c>
      <c r="H84" s="1857">
        <f t="shared" si="9"/>
        <v>100</v>
      </c>
      <c r="L84" s="2621"/>
    </row>
    <row r="85" spans="1:12" s="1823" customFormat="1" ht="20.25" customHeight="1" thickTop="1" thickBot="1" x14ac:dyDescent="0.3">
      <c r="A85" s="1854" t="s">
        <v>704</v>
      </c>
      <c r="B85" s="1853"/>
      <c r="C85" s="1852"/>
      <c r="D85" s="1851"/>
      <c r="E85" s="1850">
        <f>E83</f>
        <v>0</v>
      </c>
      <c r="F85" s="1850">
        <f t="shared" ref="F85:G85" si="10">F83</f>
        <v>9011</v>
      </c>
      <c r="G85" s="1850">
        <f t="shared" si="10"/>
        <v>9011</v>
      </c>
      <c r="H85" s="1849">
        <f t="shared" si="9"/>
        <v>100</v>
      </c>
      <c r="L85" s="2621">
        <v>9010700</v>
      </c>
    </row>
    <row r="86" spans="1:12" s="1818" customFormat="1" ht="20.25" customHeight="1" thickTop="1" x14ac:dyDescent="0.25">
      <c r="A86" s="1841"/>
      <c r="B86" s="1897"/>
      <c r="C86" s="1905"/>
      <c r="D86" s="1895"/>
      <c r="E86" s="1842"/>
      <c r="F86" s="1842"/>
      <c r="G86" s="1842"/>
      <c r="H86" s="1839"/>
      <c r="L86" s="2621"/>
    </row>
    <row r="87" spans="1:12" s="1823" customFormat="1" ht="27.75" customHeight="1" thickBot="1" x14ac:dyDescent="0.3">
      <c r="A87" s="1847" t="s">
        <v>755</v>
      </c>
      <c r="B87" s="1903"/>
      <c r="C87" s="1902"/>
      <c r="D87" s="1901"/>
      <c r="E87" s="1845">
        <f>SUM(E85)</f>
        <v>0</v>
      </c>
      <c r="F87" s="1845">
        <f>SUM(F85)</f>
        <v>9011</v>
      </c>
      <c r="G87" s="1845">
        <f>SUM(G85)</f>
        <v>9011</v>
      </c>
      <c r="H87" s="1844">
        <f>(G87/F87)*100</f>
        <v>100</v>
      </c>
      <c r="L87" s="2621"/>
    </row>
    <row r="88" spans="1:12" s="1818" customFormat="1" ht="15" customHeight="1" thickTop="1" x14ac:dyDescent="0.25">
      <c r="A88" s="1841"/>
      <c r="B88" s="1897"/>
      <c r="C88" s="1905"/>
      <c r="D88" s="1895"/>
      <c r="E88" s="1842"/>
      <c r="F88" s="1842"/>
      <c r="G88" s="1842"/>
      <c r="H88" s="1839"/>
      <c r="L88" s="2621"/>
    </row>
    <row r="89" spans="1:12" s="1818" customFormat="1" ht="15" customHeight="1" x14ac:dyDescent="0.25">
      <c r="A89" s="1841"/>
      <c r="B89" s="1897"/>
      <c r="C89" s="1905"/>
      <c r="D89" s="1895"/>
      <c r="E89" s="1842"/>
      <c r="F89" s="1842"/>
      <c r="G89" s="1842"/>
      <c r="H89" s="1839"/>
      <c r="L89" s="2621"/>
    </row>
    <row r="90" spans="1:12" s="1855" customFormat="1" ht="15.75" x14ac:dyDescent="0.25">
      <c r="A90" s="1829" t="s">
        <v>756</v>
      </c>
      <c r="B90" s="1899"/>
      <c r="C90" s="1898"/>
      <c r="E90" s="1892" t="s">
        <v>829</v>
      </c>
      <c r="F90" s="1892"/>
      <c r="G90" s="1892"/>
      <c r="H90" s="1891"/>
      <c r="L90" s="2621"/>
    </row>
    <row r="91" spans="1:12" ht="15" thickBot="1" x14ac:dyDescent="0.25">
      <c r="A91" s="1848"/>
      <c r="H91" s="1890" t="s">
        <v>122</v>
      </c>
      <c r="L91" s="2621"/>
    </row>
    <row r="92" spans="1:12" s="1884" customFormat="1" ht="20.25" customHeight="1" thickTop="1" thickBot="1" x14ac:dyDescent="0.25">
      <c r="A92" s="2616" t="s">
        <v>123</v>
      </c>
      <c r="B92" s="2617" t="s">
        <v>124</v>
      </c>
      <c r="C92" s="2618" t="s">
        <v>474</v>
      </c>
      <c r="D92" s="1170" t="s">
        <v>125</v>
      </c>
      <c r="E92" s="1198" t="s">
        <v>416</v>
      </c>
      <c r="F92" s="1198" t="s">
        <v>417</v>
      </c>
      <c r="G92" s="1886" t="s">
        <v>589</v>
      </c>
      <c r="H92" s="1921" t="s">
        <v>590</v>
      </c>
      <c r="L92" s="2621"/>
    </row>
    <row r="93" spans="1:12" s="1166" customFormat="1" ht="15.75" thickTop="1" thickBot="1" x14ac:dyDescent="0.25">
      <c r="A93" s="1171">
        <v>1</v>
      </c>
      <c r="B93" s="1170">
        <v>2</v>
      </c>
      <c r="C93" s="1170">
        <v>3</v>
      </c>
      <c r="D93" s="1170">
        <v>4</v>
      </c>
      <c r="E93" s="1170">
        <v>5</v>
      </c>
      <c r="F93" s="1169">
        <v>6</v>
      </c>
      <c r="G93" s="1169">
        <v>7</v>
      </c>
      <c r="H93" s="1168" t="s">
        <v>44</v>
      </c>
      <c r="I93" s="1172"/>
      <c r="L93" s="2622"/>
    </row>
    <row r="94" spans="1:12" ht="15.75" thickTop="1" x14ac:dyDescent="0.25">
      <c r="A94" s="1862">
        <v>4399</v>
      </c>
      <c r="B94" s="1923">
        <v>5336</v>
      </c>
      <c r="C94" s="1876"/>
      <c r="D94" s="1924" t="s">
        <v>1999</v>
      </c>
      <c r="E94" s="1858"/>
      <c r="F94" s="1872">
        <f>F95</f>
        <v>2324</v>
      </c>
      <c r="G94" s="1872">
        <f>G95</f>
        <v>2324</v>
      </c>
      <c r="H94" s="1864">
        <f>(G94/F94)*100</f>
        <v>100</v>
      </c>
      <c r="L94" s="2621"/>
    </row>
    <row r="95" spans="1:12" ht="15" thickBot="1" x14ac:dyDescent="0.25">
      <c r="A95" s="1862"/>
      <c r="B95" s="1923"/>
      <c r="C95" s="1874" t="s">
        <v>1583</v>
      </c>
      <c r="D95" s="1920" t="s">
        <v>2035</v>
      </c>
      <c r="E95" s="1858"/>
      <c r="F95" s="1858">
        <v>2324</v>
      </c>
      <c r="G95" s="1858">
        <v>2324</v>
      </c>
      <c r="H95" s="1857">
        <f>(G95/F95)*100</f>
        <v>100</v>
      </c>
      <c r="L95" s="2621"/>
    </row>
    <row r="96" spans="1:12" s="1823" customFormat="1" ht="20.25" customHeight="1" thickTop="1" thickBot="1" x14ac:dyDescent="0.3">
      <c r="A96" s="1854" t="s">
        <v>704</v>
      </c>
      <c r="B96" s="1853"/>
      <c r="C96" s="1852"/>
      <c r="D96" s="1851"/>
      <c r="E96" s="1850">
        <f>E94</f>
        <v>0</v>
      </c>
      <c r="F96" s="1850">
        <f t="shared" ref="F96:G96" si="11">F94</f>
        <v>2324</v>
      </c>
      <c r="G96" s="1850">
        <f t="shared" si="11"/>
        <v>2324</v>
      </c>
      <c r="H96" s="1849">
        <f>(G96/F96)*100</f>
        <v>100</v>
      </c>
      <c r="L96" s="2621">
        <v>2324500</v>
      </c>
    </row>
    <row r="97" spans="1:12" s="1855" customFormat="1" ht="15.75" thickTop="1" x14ac:dyDescent="0.25">
      <c r="A97" s="1899"/>
      <c r="B97" s="1899"/>
      <c r="C97" s="1898"/>
      <c r="E97" s="1892"/>
      <c r="F97" s="1892"/>
      <c r="G97" s="1892"/>
      <c r="H97" s="1891"/>
      <c r="L97" s="2621"/>
    </row>
    <row r="98" spans="1:12" s="1823" customFormat="1" ht="27.75" customHeight="1" thickBot="1" x14ac:dyDescent="0.3">
      <c r="A98" s="1847" t="s">
        <v>280</v>
      </c>
      <c r="B98" s="1903"/>
      <c r="C98" s="1902"/>
      <c r="D98" s="1901"/>
      <c r="E98" s="1845">
        <f>SUM(E96)</f>
        <v>0</v>
      </c>
      <c r="F98" s="1845">
        <f>SUM(F96)</f>
        <v>2324</v>
      </c>
      <c r="G98" s="1845">
        <f>SUM(G96)</f>
        <v>2324</v>
      </c>
      <c r="H98" s="1844">
        <f>(G98/F98)*100</f>
        <v>100</v>
      </c>
      <c r="L98" s="2621"/>
    </row>
    <row r="99" spans="1:12" s="1818" customFormat="1" ht="14.25" customHeight="1" thickTop="1" x14ac:dyDescent="0.25">
      <c r="A99" s="1841"/>
      <c r="B99" s="1897"/>
      <c r="C99" s="1905"/>
      <c r="D99" s="1895"/>
      <c r="E99" s="1842"/>
      <c r="F99" s="1842"/>
      <c r="G99" s="1842"/>
      <c r="H99" s="1839"/>
      <c r="L99" s="2621"/>
    </row>
    <row r="100" spans="1:12" s="1818" customFormat="1" ht="14.25" customHeight="1" x14ac:dyDescent="0.25">
      <c r="A100" s="1841"/>
      <c r="B100" s="1897"/>
      <c r="C100" s="1905"/>
      <c r="D100" s="1895"/>
      <c r="E100" s="1842"/>
      <c r="F100" s="1842"/>
      <c r="G100" s="1842"/>
      <c r="H100" s="1839"/>
      <c r="L100" s="2621"/>
    </row>
    <row r="101" spans="1:12" s="1818" customFormat="1" ht="14.25" customHeight="1" x14ac:dyDescent="0.25">
      <c r="A101" s="1841"/>
      <c r="B101" s="1897"/>
      <c r="C101" s="1905"/>
      <c r="D101" s="1895"/>
      <c r="E101" s="1842"/>
      <c r="F101" s="1842"/>
      <c r="G101" s="1842"/>
      <c r="H101" s="1839"/>
      <c r="L101" s="2621"/>
    </row>
    <row r="102" spans="1:12" s="1312" customFormat="1" ht="15.75" x14ac:dyDescent="0.25">
      <c r="A102" s="1829" t="s">
        <v>1584</v>
      </c>
      <c r="B102" s="1904"/>
      <c r="C102" s="1898"/>
      <c r="E102" s="1892" t="s">
        <v>830</v>
      </c>
      <c r="F102" s="1892"/>
      <c r="G102" s="1892"/>
      <c r="H102" s="1891"/>
      <c r="L102" s="2621"/>
    </row>
    <row r="103" spans="1:12" ht="15" thickBot="1" x14ac:dyDescent="0.25">
      <c r="A103" s="1848"/>
      <c r="H103" s="1890" t="s">
        <v>122</v>
      </c>
      <c r="L103" s="2621"/>
    </row>
    <row r="104" spans="1:12" s="1884" customFormat="1" ht="20.25" customHeight="1" thickTop="1" thickBot="1" x14ac:dyDescent="0.25">
      <c r="A104" s="2616" t="s">
        <v>123</v>
      </c>
      <c r="B104" s="2617" t="s">
        <v>124</v>
      </c>
      <c r="C104" s="2618" t="s">
        <v>474</v>
      </c>
      <c r="D104" s="1170" t="s">
        <v>125</v>
      </c>
      <c r="E104" s="1198" t="s">
        <v>416</v>
      </c>
      <c r="F104" s="1198" t="s">
        <v>417</v>
      </c>
      <c r="G104" s="1886" t="s">
        <v>589</v>
      </c>
      <c r="H104" s="1921" t="s">
        <v>590</v>
      </c>
      <c r="L104" s="2621"/>
    </row>
    <row r="105" spans="1:12" s="1166" customFormat="1" ht="15.75" thickTop="1" thickBot="1" x14ac:dyDescent="0.25">
      <c r="A105" s="1171">
        <v>1</v>
      </c>
      <c r="B105" s="1170">
        <v>2</v>
      </c>
      <c r="C105" s="1170">
        <v>3</v>
      </c>
      <c r="D105" s="1170">
        <v>4</v>
      </c>
      <c r="E105" s="1170">
        <v>5</v>
      </c>
      <c r="F105" s="1169">
        <v>6</v>
      </c>
      <c r="G105" s="1169">
        <v>7</v>
      </c>
      <c r="H105" s="1168" t="s">
        <v>44</v>
      </c>
      <c r="I105" s="1172"/>
      <c r="L105" s="2622"/>
    </row>
    <row r="106" spans="1:12" ht="15.75" thickTop="1" x14ac:dyDescent="0.25">
      <c r="A106" s="1862">
        <v>4399</v>
      </c>
      <c r="B106" s="1923">
        <v>5336</v>
      </c>
      <c r="C106" s="1876"/>
      <c r="D106" s="1924" t="s">
        <v>1999</v>
      </c>
      <c r="E106" s="1858"/>
      <c r="F106" s="1872">
        <f>F107</f>
        <v>12404</v>
      </c>
      <c r="G106" s="1872">
        <f>G107</f>
        <v>12404</v>
      </c>
      <c r="H106" s="1864">
        <f t="shared" ref="H106:H108" si="12">(G106/F106)*100</f>
        <v>100</v>
      </c>
      <c r="L106" s="2621"/>
    </row>
    <row r="107" spans="1:12" ht="15" thickBot="1" x14ac:dyDescent="0.25">
      <c r="A107" s="1862"/>
      <c r="B107" s="1923"/>
      <c r="C107" s="1874" t="s">
        <v>1583</v>
      </c>
      <c r="D107" s="1920" t="s">
        <v>2035</v>
      </c>
      <c r="E107" s="1858"/>
      <c r="F107" s="1858">
        <v>12404</v>
      </c>
      <c r="G107" s="1858">
        <v>12404</v>
      </c>
      <c r="H107" s="1857">
        <f t="shared" si="12"/>
        <v>100</v>
      </c>
      <c r="L107" s="2621"/>
    </row>
    <row r="108" spans="1:12" s="1823" customFormat="1" ht="20.25" customHeight="1" thickTop="1" thickBot="1" x14ac:dyDescent="0.3">
      <c r="A108" s="1854" t="s">
        <v>704</v>
      </c>
      <c r="B108" s="1853"/>
      <c r="C108" s="1852"/>
      <c r="D108" s="1851"/>
      <c r="E108" s="1850">
        <f>E106</f>
        <v>0</v>
      </c>
      <c r="F108" s="1850">
        <f t="shared" ref="F108:G108" si="13">F106</f>
        <v>12404</v>
      </c>
      <c r="G108" s="1850">
        <f t="shared" si="13"/>
        <v>12404</v>
      </c>
      <c r="H108" s="1849">
        <f t="shared" si="12"/>
        <v>100</v>
      </c>
      <c r="L108" s="2621">
        <v>12403700</v>
      </c>
    </row>
    <row r="109" spans="1:12" s="1823" customFormat="1" ht="17.25" thickTop="1" x14ac:dyDescent="0.25">
      <c r="A109" s="1919"/>
      <c r="B109" s="1918"/>
      <c r="C109" s="1917"/>
      <c r="D109" s="1916"/>
      <c r="E109" s="1915"/>
      <c r="F109" s="1915"/>
      <c r="G109" s="1915"/>
      <c r="H109" s="1914"/>
      <c r="L109" s="2621"/>
    </row>
    <row r="110" spans="1:12" s="1823" customFormat="1" ht="27.75" customHeight="1" thickBot="1" x14ac:dyDescent="0.3">
      <c r="A110" s="1913" t="s">
        <v>1585</v>
      </c>
      <c r="B110" s="1912"/>
      <c r="C110" s="1911"/>
      <c r="D110" s="1910"/>
      <c r="E110" s="1909">
        <f>E108</f>
        <v>0</v>
      </c>
      <c r="F110" s="1909">
        <f t="shared" ref="F110:G110" si="14">F108</f>
        <v>12404</v>
      </c>
      <c r="G110" s="1909">
        <f t="shared" si="14"/>
        <v>12404</v>
      </c>
      <c r="H110" s="1908">
        <f>(G110/F110)*100</f>
        <v>100</v>
      </c>
      <c r="L110" s="2621"/>
    </row>
    <row r="111" spans="1:12" ht="15" thickTop="1" x14ac:dyDescent="0.2">
      <c r="A111" s="1848"/>
      <c r="L111" s="2621"/>
    </row>
    <row r="112" spans="1:12" x14ac:dyDescent="0.2">
      <c r="A112" s="1848"/>
      <c r="L112" s="2621"/>
    </row>
    <row r="113" spans="1:12" s="1312" customFormat="1" ht="15.75" x14ac:dyDescent="0.25">
      <c r="A113" s="1829" t="s">
        <v>853</v>
      </c>
      <c r="B113" s="1904"/>
      <c r="C113" s="1898"/>
      <c r="E113" s="1892" t="s">
        <v>757</v>
      </c>
      <c r="F113" s="1892"/>
      <c r="G113" s="1892"/>
      <c r="H113" s="1891"/>
      <c r="L113" s="2621"/>
    </row>
    <row r="114" spans="1:12" ht="15" thickBot="1" x14ac:dyDescent="0.25">
      <c r="A114" s="1848"/>
      <c r="H114" s="1890" t="s">
        <v>122</v>
      </c>
      <c r="L114" s="2621"/>
    </row>
    <row r="115" spans="1:12" s="1884" customFormat="1" ht="20.25" customHeight="1" thickTop="1" thickBot="1" x14ac:dyDescent="0.25">
      <c r="A115" s="2616" t="s">
        <v>123</v>
      </c>
      <c r="B115" s="2617" t="s">
        <v>124</v>
      </c>
      <c r="C115" s="2618" t="s">
        <v>474</v>
      </c>
      <c r="D115" s="1170" t="s">
        <v>125</v>
      </c>
      <c r="E115" s="1198" t="s">
        <v>416</v>
      </c>
      <c r="F115" s="1198" t="s">
        <v>417</v>
      </c>
      <c r="G115" s="1886" t="s">
        <v>589</v>
      </c>
      <c r="H115" s="1921" t="s">
        <v>590</v>
      </c>
      <c r="L115" s="2621"/>
    </row>
    <row r="116" spans="1:12" s="1166" customFormat="1" ht="15.75" thickTop="1" thickBot="1" x14ac:dyDescent="0.25">
      <c r="A116" s="1171">
        <v>1</v>
      </c>
      <c r="B116" s="1170">
        <v>2</v>
      </c>
      <c r="C116" s="1170">
        <v>3</v>
      </c>
      <c r="D116" s="1170">
        <v>4</v>
      </c>
      <c r="E116" s="1170">
        <v>5</v>
      </c>
      <c r="F116" s="1169">
        <v>6</v>
      </c>
      <c r="G116" s="1169">
        <v>7</v>
      </c>
      <c r="H116" s="1168" t="s">
        <v>44</v>
      </c>
      <c r="I116" s="1172"/>
      <c r="L116" s="2622"/>
    </row>
    <row r="117" spans="1:12" ht="15.75" thickTop="1" x14ac:dyDescent="0.25">
      <c r="A117" s="1862">
        <v>4399</v>
      </c>
      <c r="B117" s="1923">
        <v>5336</v>
      </c>
      <c r="C117" s="1876"/>
      <c r="D117" s="1924" t="s">
        <v>1999</v>
      </c>
      <c r="E117" s="1858"/>
      <c r="F117" s="1872">
        <f>F118</f>
        <v>3984</v>
      </c>
      <c r="G117" s="1872">
        <f>G118</f>
        <v>3984</v>
      </c>
      <c r="H117" s="1864">
        <f>(G117/F117)*100</f>
        <v>100</v>
      </c>
      <c r="L117" s="2621"/>
    </row>
    <row r="118" spans="1:12" ht="15" thickBot="1" x14ac:dyDescent="0.25">
      <c r="A118" s="1862"/>
      <c r="B118" s="1923"/>
      <c r="C118" s="1874" t="s">
        <v>1583</v>
      </c>
      <c r="D118" s="1920" t="s">
        <v>2035</v>
      </c>
      <c r="E118" s="1858"/>
      <c r="F118" s="1858">
        <v>3984</v>
      </c>
      <c r="G118" s="1858">
        <v>3984</v>
      </c>
      <c r="H118" s="1857">
        <f>(G118/F118)*100</f>
        <v>100</v>
      </c>
      <c r="L118" s="2621"/>
    </row>
    <row r="119" spans="1:12" s="1823" customFormat="1" ht="20.25" customHeight="1" thickTop="1" thickBot="1" x14ac:dyDescent="0.3">
      <c r="A119" s="1854" t="s">
        <v>704</v>
      </c>
      <c r="B119" s="1853"/>
      <c r="C119" s="1852"/>
      <c r="D119" s="1851"/>
      <c r="E119" s="1850">
        <f>E117</f>
        <v>0</v>
      </c>
      <c r="F119" s="1850">
        <f t="shared" ref="F119:G119" si="15">F117</f>
        <v>3984</v>
      </c>
      <c r="G119" s="1850">
        <f t="shared" si="15"/>
        <v>3984</v>
      </c>
      <c r="H119" s="1849">
        <f>(G119/F119)*100</f>
        <v>100</v>
      </c>
      <c r="L119" s="2621">
        <v>3984200</v>
      </c>
    </row>
    <row r="120" spans="1:12" s="1818" customFormat="1" ht="20.25" customHeight="1" thickTop="1" x14ac:dyDescent="0.25">
      <c r="A120" s="1841"/>
      <c r="B120" s="1897"/>
      <c r="C120" s="1905"/>
      <c r="D120" s="1895"/>
      <c r="E120" s="1842"/>
      <c r="F120" s="1842"/>
      <c r="G120" s="1842"/>
      <c r="H120" s="1839"/>
      <c r="L120" s="2621"/>
    </row>
    <row r="121" spans="1:12" s="1823" customFormat="1" ht="27.75" customHeight="1" thickBot="1" x14ac:dyDescent="0.3">
      <c r="A121" s="1847" t="s">
        <v>854</v>
      </c>
      <c r="B121" s="1903"/>
      <c r="C121" s="1902"/>
      <c r="D121" s="1901"/>
      <c r="E121" s="1845">
        <f>SUM(E119)</f>
        <v>0</v>
      </c>
      <c r="F121" s="1845">
        <f>SUM(F119)</f>
        <v>3984</v>
      </c>
      <c r="G121" s="1845">
        <f>SUM(G119)</f>
        <v>3984</v>
      </c>
      <c r="H121" s="1844">
        <f>(G121/F121)*100</f>
        <v>100</v>
      </c>
      <c r="L121" s="2621"/>
    </row>
    <row r="122" spans="1:12" s="1283" customFormat="1" ht="15.75" thickTop="1" x14ac:dyDescent="0.2">
      <c r="F122" s="1811"/>
      <c r="G122" s="1811"/>
      <c r="H122" s="1810"/>
      <c r="L122" s="2621"/>
    </row>
    <row r="123" spans="1:12" s="1283" customFormat="1" ht="15" x14ac:dyDescent="0.2">
      <c r="F123" s="1811"/>
      <c r="G123" s="1811"/>
      <c r="H123" s="1810"/>
      <c r="L123" s="2621"/>
    </row>
    <row r="124" spans="1:12" s="1312" customFormat="1" ht="15.75" x14ac:dyDescent="0.25">
      <c r="A124" s="1829" t="s">
        <v>281</v>
      </c>
      <c r="B124" s="1904"/>
      <c r="C124" s="1898"/>
      <c r="E124" s="1892" t="s">
        <v>758</v>
      </c>
      <c r="F124" s="1892"/>
      <c r="G124" s="1892"/>
      <c r="H124" s="1891"/>
      <c r="L124" s="2621"/>
    </row>
    <row r="125" spans="1:12" ht="15" thickBot="1" x14ac:dyDescent="0.25">
      <c r="A125" s="1848"/>
      <c r="H125" s="1890" t="s">
        <v>122</v>
      </c>
      <c r="L125" s="2621"/>
    </row>
    <row r="126" spans="1:12" s="1884" customFormat="1" ht="20.25" customHeight="1" thickTop="1" thickBot="1" x14ac:dyDescent="0.25">
      <c r="A126" s="2616" t="s">
        <v>123</v>
      </c>
      <c r="B126" s="2617" t="s">
        <v>124</v>
      </c>
      <c r="C126" s="2618" t="s">
        <v>474</v>
      </c>
      <c r="D126" s="1170" t="s">
        <v>125</v>
      </c>
      <c r="E126" s="1198" t="s">
        <v>416</v>
      </c>
      <c r="F126" s="1198" t="s">
        <v>417</v>
      </c>
      <c r="G126" s="1886" t="s">
        <v>589</v>
      </c>
      <c r="H126" s="1921" t="s">
        <v>590</v>
      </c>
      <c r="L126" s="2621"/>
    </row>
    <row r="127" spans="1:12" s="1166" customFormat="1" ht="15.75" thickTop="1" thickBot="1" x14ac:dyDescent="0.25">
      <c r="A127" s="1171">
        <v>1</v>
      </c>
      <c r="B127" s="1170">
        <v>2</v>
      </c>
      <c r="C127" s="1170">
        <v>3</v>
      </c>
      <c r="D127" s="1170">
        <v>4</v>
      </c>
      <c r="E127" s="1170">
        <v>5</v>
      </c>
      <c r="F127" s="1169">
        <v>6</v>
      </c>
      <c r="G127" s="1169">
        <v>7</v>
      </c>
      <c r="H127" s="1168" t="s">
        <v>44</v>
      </c>
      <c r="I127" s="1172"/>
      <c r="L127" s="2622"/>
    </row>
    <row r="128" spans="1:12" ht="15.75" thickTop="1" x14ac:dyDescent="0.25">
      <c r="A128" s="1862">
        <v>4399</v>
      </c>
      <c r="B128" s="1923">
        <v>5336</v>
      </c>
      <c r="C128" s="1876"/>
      <c r="D128" s="1924" t="s">
        <v>1999</v>
      </c>
      <c r="E128" s="1858"/>
      <c r="F128" s="1872">
        <f>F129</f>
        <v>7928</v>
      </c>
      <c r="G128" s="1872">
        <f>G129</f>
        <v>7928</v>
      </c>
      <c r="H128" s="1864">
        <f>(G128/F128)*100</f>
        <v>100</v>
      </c>
      <c r="L128" s="2621"/>
    </row>
    <row r="129" spans="1:12" ht="15" thickBot="1" x14ac:dyDescent="0.25">
      <c r="A129" s="1862"/>
      <c r="B129" s="1923"/>
      <c r="C129" s="1874" t="s">
        <v>1583</v>
      </c>
      <c r="D129" s="1920" t="s">
        <v>2035</v>
      </c>
      <c r="E129" s="1858"/>
      <c r="F129" s="1858">
        <v>7928</v>
      </c>
      <c r="G129" s="1858">
        <v>7928</v>
      </c>
      <c r="H129" s="1857">
        <f>(G129/F129)*100</f>
        <v>100</v>
      </c>
      <c r="L129" s="2621"/>
    </row>
    <row r="130" spans="1:12" s="1823" customFormat="1" ht="20.25" customHeight="1" thickTop="1" thickBot="1" x14ac:dyDescent="0.3">
      <c r="A130" s="1854" t="s">
        <v>704</v>
      </c>
      <c r="B130" s="1853"/>
      <c r="C130" s="1852"/>
      <c r="D130" s="1851"/>
      <c r="E130" s="1850">
        <f>E128</f>
        <v>0</v>
      </c>
      <c r="F130" s="1850">
        <f>F128</f>
        <v>7928</v>
      </c>
      <c r="G130" s="1850">
        <f>G128</f>
        <v>7928</v>
      </c>
      <c r="H130" s="1849">
        <f>(G130/F130)*100</f>
        <v>100</v>
      </c>
      <c r="L130" s="2621">
        <v>7928300</v>
      </c>
    </row>
    <row r="131" spans="1:12" s="1823" customFormat="1" ht="20.25" customHeight="1" thickTop="1" x14ac:dyDescent="0.25">
      <c r="A131" s="1837"/>
      <c r="B131" s="1836"/>
      <c r="C131" s="1835"/>
      <c r="D131" s="1834"/>
      <c r="E131" s="1907"/>
      <c r="F131" s="1907"/>
      <c r="G131" s="1907"/>
      <c r="H131" s="1906"/>
      <c r="L131" s="2621"/>
    </row>
    <row r="132" spans="1:12" s="1823" customFormat="1" ht="27.75" customHeight="1" thickBot="1" x14ac:dyDescent="0.3">
      <c r="A132" s="1847" t="s">
        <v>484</v>
      </c>
      <c r="B132" s="1903"/>
      <c r="C132" s="1902"/>
      <c r="D132" s="1901"/>
      <c r="E132" s="1845">
        <f>SUM(E130)</f>
        <v>0</v>
      </c>
      <c r="F132" s="1845">
        <f>SUM(F130)</f>
        <v>7928</v>
      </c>
      <c r="G132" s="1845">
        <f>SUM(G130)</f>
        <v>7928</v>
      </c>
      <c r="H132" s="1844">
        <f>(G132/F132)*100</f>
        <v>100</v>
      </c>
      <c r="L132" s="2621"/>
    </row>
    <row r="133" spans="1:12" ht="15" thickTop="1" x14ac:dyDescent="0.2">
      <c r="L133" s="2621"/>
    </row>
    <row r="134" spans="1:12" x14ac:dyDescent="0.2">
      <c r="L134" s="2621"/>
    </row>
    <row r="135" spans="1:12" s="1312" customFormat="1" ht="15.75" x14ac:dyDescent="0.25">
      <c r="A135" s="1829" t="s">
        <v>308</v>
      </c>
      <c r="B135" s="1904"/>
      <c r="C135" s="1898"/>
      <c r="E135" s="1892" t="s">
        <v>309</v>
      </c>
      <c r="F135" s="1892"/>
      <c r="G135" s="1892"/>
      <c r="H135" s="1891"/>
      <c r="L135" s="2621"/>
    </row>
    <row r="136" spans="1:12" ht="15" thickBot="1" x14ac:dyDescent="0.25">
      <c r="A136" s="1848"/>
      <c r="H136" s="1890" t="s">
        <v>122</v>
      </c>
      <c r="L136" s="2621"/>
    </row>
    <row r="137" spans="1:12" s="1884" customFormat="1" ht="20.25" customHeight="1" thickTop="1" thickBot="1" x14ac:dyDescent="0.25">
      <c r="A137" s="2616" t="s">
        <v>123</v>
      </c>
      <c r="B137" s="2617" t="s">
        <v>124</v>
      </c>
      <c r="C137" s="2618" t="s">
        <v>474</v>
      </c>
      <c r="D137" s="1170" t="s">
        <v>125</v>
      </c>
      <c r="E137" s="1198" t="s">
        <v>416</v>
      </c>
      <c r="F137" s="1198" t="s">
        <v>417</v>
      </c>
      <c r="G137" s="1886" t="s">
        <v>589</v>
      </c>
      <c r="H137" s="1921" t="s">
        <v>590</v>
      </c>
      <c r="L137" s="2621"/>
    </row>
    <row r="138" spans="1:12" s="1166" customFormat="1" ht="15.75" thickTop="1" thickBot="1" x14ac:dyDescent="0.25">
      <c r="A138" s="1171">
        <v>1</v>
      </c>
      <c r="B138" s="1170">
        <v>2</v>
      </c>
      <c r="C138" s="1170">
        <v>3</v>
      </c>
      <c r="D138" s="1170">
        <v>4</v>
      </c>
      <c r="E138" s="1170">
        <v>5</v>
      </c>
      <c r="F138" s="1169">
        <v>6</v>
      </c>
      <c r="G138" s="1169">
        <v>7</v>
      </c>
      <c r="H138" s="1168" t="s">
        <v>44</v>
      </c>
      <c r="I138" s="1172"/>
      <c r="L138" s="2622"/>
    </row>
    <row r="139" spans="1:12" s="1166" customFormat="1" ht="15.75" thickTop="1" x14ac:dyDescent="0.25">
      <c r="A139" s="1862">
        <v>4350</v>
      </c>
      <c r="B139" s="1861">
        <v>5331</v>
      </c>
      <c r="C139" s="2609"/>
      <c r="D139" s="2275" t="s">
        <v>608</v>
      </c>
      <c r="E139" s="2609"/>
      <c r="F139" s="1872">
        <f>F140</f>
        <v>1</v>
      </c>
      <c r="G139" s="1872">
        <f>G140</f>
        <v>1</v>
      </c>
      <c r="H139" s="1881">
        <f t="shared" ref="H139:H140" si="16">G139/F139*100</f>
        <v>100</v>
      </c>
      <c r="I139" s="1172"/>
      <c r="L139" s="2622"/>
    </row>
    <row r="140" spans="1:12" s="1166" customFormat="1" x14ac:dyDescent="0.2">
      <c r="A140" s="1498"/>
      <c r="B140" s="1272"/>
      <c r="C140" s="1880" t="s">
        <v>1590</v>
      </c>
      <c r="D140" s="1878" t="s">
        <v>1609</v>
      </c>
      <c r="E140" s="1272"/>
      <c r="F140" s="1858">
        <v>1</v>
      </c>
      <c r="G140" s="1858">
        <v>1</v>
      </c>
      <c r="H140" s="1857">
        <f t="shared" si="16"/>
        <v>100</v>
      </c>
      <c r="I140" s="1172"/>
      <c r="L140" s="2622">
        <v>689.65</v>
      </c>
    </row>
    <row r="141" spans="1:12" s="1855" customFormat="1" ht="15" x14ac:dyDescent="0.25">
      <c r="A141" s="1862">
        <v>4350</v>
      </c>
      <c r="B141" s="1861">
        <v>5336</v>
      </c>
      <c r="C141" s="1882"/>
      <c r="D141" s="1924" t="s">
        <v>1999</v>
      </c>
      <c r="E141" s="1872"/>
      <c r="F141" s="1872">
        <f>F142+F143</f>
        <v>281</v>
      </c>
      <c r="G141" s="1872">
        <f>G142+G143</f>
        <v>281</v>
      </c>
      <c r="H141" s="1881">
        <f>G141/F141*100</f>
        <v>100</v>
      </c>
      <c r="L141" s="2621"/>
    </row>
    <row r="142" spans="1:12" x14ac:dyDescent="0.2">
      <c r="A142" s="1862"/>
      <c r="B142" s="1861"/>
      <c r="C142" s="1880" t="s">
        <v>1586</v>
      </c>
      <c r="D142" s="1879" t="s">
        <v>1611</v>
      </c>
      <c r="E142" s="1858"/>
      <c r="F142" s="1858">
        <v>30</v>
      </c>
      <c r="G142" s="1858">
        <v>30</v>
      </c>
      <c r="H142" s="1857">
        <f t="shared" ref="H142:H151" si="17">(G142/F142)*100</f>
        <v>100</v>
      </c>
      <c r="L142" s="2621">
        <v>29555</v>
      </c>
    </row>
    <row r="143" spans="1:12" x14ac:dyDescent="0.2">
      <c r="A143" s="1862"/>
      <c r="B143" s="1861"/>
      <c r="C143" s="1860" t="s">
        <v>1587</v>
      </c>
      <c r="D143" s="1879" t="s">
        <v>1611</v>
      </c>
      <c r="E143" s="1858"/>
      <c r="F143" s="1858">
        <v>251</v>
      </c>
      <c r="G143" s="1858">
        <v>251</v>
      </c>
      <c r="H143" s="1857">
        <f t="shared" si="17"/>
        <v>100</v>
      </c>
      <c r="L143" s="2621">
        <v>251217.5</v>
      </c>
    </row>
    <row r="144" spans="1:12" ht="15" x14ac:dyDescent="0.25">
      <c r="A144" s="1862">
        <v>4399</v>
      </c>
      <c r="B144" s="1923">
        <v>5336</v>
      </c>
      <c r="C144" s="1876"/>
      <c r="D144" s="1924" t="s">
        <v>1999</v>
      </c>
      <c r="E144" s="1858"/>
      <c r="F144" s="1872">
        <f>F145</f>
        <v>26858</v>
      </c>
      <c r="G144" s="1872">
        <f>G145</f>
        <v>26858</v>
      </c>
      <c r="H144" s="1864">
        <f t="shared" si="17"/>
        <v>100</v>
      </c>
      <c r="L144" s="2621">
        <v>26857700</v>
      </c>
    </row>
    <row r="145" spans="1:19" ht="15" thickBot="1" x14ac:dyDescent="0.25">
      <c r="A145" s="1862"/>
      <c r="B145" s="1923"/>
      <c r="C145" s="1874" t="s">
        <v>1583</v>
      </c>
      <c r="D145" s="1920" t="s">
        <v>2035</v>
      </c>
      <c r="E145" s="1858"/>
      <c r="F145" s="1858">
        <v>26858</v>
      </c>
      <c r="G145" s="1858">
        <v>26858</v>
      </c>
      <c r="H145" s="1857">
        <f t="shared" si="17"/>
        <v>100</v>
      </c>
      <c r="L145" s="2621"/>
    </row>
    <row r="146" spans="1:19" s="1823" customFormat="1" ht="20.25" customHeight="1" thickTop="1" thickBot="1" x14ac:dyDescent="0.3">
      <c r="A146" s="1854" t="s">
        <v>704</v>
      </c>
      <c r="B146" s="1853"/>
      <c r="C146" s="1852"/>
      <c r="D146" s="1851"/>
      <c r="E146" s="1850">
        <f>SUM(E141)</f>
        <v>0</v>
      </c>
      <c r="F146" s="1850">
        <f>SUM(F141,F144,F139)</f>
        <v>27140</v>
      </c>
      <c r="G146" s="1850">
        <f>SUM(G141,G144,G139)</f>
        <v>27140</v>
      </c>
      <c r="H146" s="1849">
        <f t="shared" si="17"/>
        <v>100</v>
      </c>
      <c r="L146" s="2621"/>
    </row>
    <row r="147" spans="1:19" s="1823" customFormat="1" ht="20.25" customHeight="1" thickTop="1" x14ac:dyDescent="0.25">
      <c r="A147" s="1862">
        <v>4350</v>
      </c>
      <c r="B147" s="1861">
        <v>6351</v>
      </c>
      <c r="C147" s="2610"/>
      <c r="D147" s="1924" t="s">
        <v>408</v>
      </c>
      <c r="E147" s="2611"/>
      <c r="F147" s="1872">
        <f>F148</f>
        <v>7</v>
      </c>
      <c r="G147" s="1872">
        <f>G148</f>
        <v>7</v>
      </c>
      <c r="H147" s="1864">
        <f t="shared" si="17"/>
        <v>100</v>
      </c>
      <c r="L147" s="2621"/>
    </row>
    <row r="148" spans="1:19" s="1823" customFormat="1" ht="16.5" x14ac:dyDescent="0.25">
      <c r="A148" s="2612"/>
      <c r="B148" s="2613"/>
      <c r="C148" s="1880" t="s">
        <v>1590</v>
      </c>
      <c r="D148" s="1878" t="s">
        <v>1609</v>
      </c>
      <c r="E148" s="2614"/>
      <c r="F148" s="1858">
        <v>7</v>
      </c>
      <c r="G148" s="1858">
        <v>7</v>
      </c>
      <c r="H148" s="1857">
        <f t="shared" si="17"/>
        <v>100</v>
      </c>
      <c r="L148" s="2621">
        <v>7088.35</v>
      </c>
    </row>
    <row r="149" spans="1:19" s="1855" customFormat="1" ht="15" x14ac:dyDescent="0.25">
      <c r="A149" s="1862">
        <v>4350</v>
      </c>
      <c r="B149" s="1861">
        <v>6356</v>
      </c>
      <c r="C149" s="1882"/>
      <c r="D149" s="1200" t="s">
        <v>1189</v>
      </c>
      <c r="E149" s="1872"/>
      <c r="F149" s="1872">
        <f>F150+F151</f>
        <v>284</v>
      </c>
      <c r="G149" s="1872">
        <f>G150+G151</f>
        <v>284</v>
      </c>
      <c r="H149" s="1864">
        <f t="shared" si="17"/>
        <v>100</v>
      </c>
      <c r="I149" s="1863"/>
      <c r="J149" s="1863"/>
      <c r="L149" s="2621"/>
    </row>
    <row r="150" spans="1:19" s="1855" customFormat="1" ht="15" x14ac:dyDescent="0.25">
      <c r="A150" s="1862"/>
      <c r="B150" s="1861"/>
      <c r="C150" s="1860">
        <v>104113013</v>
      </c>
      <c r="D150" s="1879" t="s">
        <v>1611</v>
      </c>
      <c r="E150" s="1872"/>
      <c r="F150" s="1858">
        <v>30</v>
      </c>
      <c r="G150" s="1858">
        <v>30</v>
      </c>
      <c r="H150" s="1857">
        <f t="shared" si="17"/>
        <v>100</v>
      </c>
      <c r="I150" s="1863"/>
      <c r="J150" s="1863"/>
      <c r="L150" s="2621">
        <v>29900</v>
      </c>
    </row>
    <row r="151" spans="1:19" ht="15" thickBot="1" x14ac:dyDescent="0.25">
      <c r="A151" s="1862"/>
      <c r="B151" s="1861"/>
      <c r="C151" s="1860" t="s">
        <v>1587</v>
      </c>
      <c r="D151" s="1879" t="s">
        <v>1611</v>
      </c>
      <c r="E151" s="1858"/>
      <c r="F151" s="1858">
        <v>254</v>
      </c>
      <c r="G151" s="1858">
        <v>254</v>
      </c>
      <c r="H151" s="1857">
        <f t="shared" si="17"/>
        <v>100</v>
      </c>
      <c r="L151" s="2621">
        <v>254150</v>
      </c>
    </row>
    <row r="152" spans="1:19" s="1823" customFormat="1" ht="20.25" customHeight="1" thickTop="1" thickBot="1" x14ac:dyDescent="0.3">
      <c r="A152" s="1854" t="s">
        <v>705</v>
      </c>
      <c r="B152" s="1853"/>
      <c r="C152" s="1852"/>
      <c r="D152" s="1851"/>
      <c r="E152" s="1850">
        <f>E149+E147</f>
        <v>0</v>
      </c>
      <c r="F152" s="1850">
        <f>F149+F147</f>
        <v>291</v>
      </c>
      <c r="G152" s="1850">
        <f t="shared" ref="G152" si="18">G149+G147</f>
        <v>291</v>
      </c>
      <c r="H152" s="1849">
        <f>SUM(H149)</f>
        <v>100</v>
      </c>
      <c r="L152" s="2621"/>
      <c r="S152" s="1823">
        <v>0</v>
      </c>
    </row>
    <row r="153" spans="1:19" s="1855" customFormat="1" ht="15.75" thickTop="1" x14ac:dyDescent="0.25">
      <c r="A153" s="1900"/>
      <c r="B153" s="1899"/>
      <c r="C153" s="1898"/>
      <c r="E153" s="1892"/>
      <c r="F153" s="1892"/>
      <c r="G153" s="1892"/>
      <c r="H153" s="1891"/>
      <c r="L153" s="2621"/>
    </row>
    <row r="154" spans="1:19" s="1823" customFormat="1" ht="27.75" customHeight="1" thickBot="1" x14ac:dyDescent="0.3">
      <c r="A154" s="1847" t="s">
        <v>834</v>
      </c>
      <c r="B154" s="1903"/>
      <c r="C154" s="1902"/>
      <c r="D154" s="1901"/>
      <c r="E154" s="1845">
        <f>SUM(E146,E152)</f>
        <v>0</v>
      </c>
      <c r="F154" s="1845">
        <f t="shared" ref="F154:G154" si="19">SUM(F146,F152)</f>
        <v>27431</v>
      </c>
      <c r="G154" s="1845">
        <f t="shared" si="19"/>
        <v>27431</v>
      </c>
      <c r="H154" s="1844">
        <f>(G154/F154)*100</f>
        <v>100</v>
      </c>
      <c r="L154" s="2621">
        <f>L151+L150+L148+L144+L143+L142+L140</f>
        <v>27430300.5</v>
      </c>
    </row>
    <row r="155" spans="1:19" s="1823" customFormat="1" ht="27.75" customHeight="1" thickTop="1" x14ac:dyDescent="0.25">
      <c r="A155" s="1837"/>
      <c r="B155" s="1836"/>
      <c r="C155" s="1835"/>
      <c r="D155" s="1834"/>
      <c r="E155" s="1907"/>
      <c r="F155" s="1907"/>
      <c r="G155" s="1907"/>
      <c r="H155" s="1906"/>
      <c r="L155" s="2621"/>
    </row>
    <row r="156" spans="1:19" s="1818" customFormat="1" ht="14.25" customHeight="1" x14ac:dyDescent="0.25">
      <c r="A156" s="1841"/>
      <c r="B156" s="1897"/>
      <c r="C156" s="1896"/>
      <c r="D156" s="1895"/>
      <c r="E156" s="1832"/>
      <c r="F156" s="1832"/>
      <c r="G156" s="1832"/>
      <c r="H156" s="1831"/>
      <c r="L156" s="2621"/>
    </row>
    <row r="157" spans="1:19" s="1312" customFormat="1" ht="15.75" x14ac:dyDescent="0.25">
      <c r="A157" s="1829" t="s">
        <v>52</v>
      </c>
      <c r="B157" s="2640"/>
      <c r="C157" s="2640"/>
      <c r="D157" s="2640"/>
      <c r="E157" s="1892" t="s">
        <v>310</v>
      </c>
      <c r="F157" s="1892"/>
      <c r="G157" s="1892"/>
      <c r="H157" s="1891"/>
      <c r="L157" s="2621"/>
    </row>
    <row r="158" spans="1:19" ht="15" thickBot="1" x14ac:dyDescent="0.25">
      <c r="A158" s="1848"/>
      <c r="H158" s="1890" t="s">
        <v>122</v>
      </c>
      <c r="L158" s="2621"/>
    </row>
    <row r="159" spans="1:19" s="1884" customFormat="1" ht="20.25" customHeight="1" thickTop="1" thickBot="1" x14ac:dyDescent="0.25">
      <c r="A159" s="2616" t="s">
        <v>123</v>
      </c>
      <c r="B159" s="2617" t="s">
        <v>124</v>
      </c>
      <c r="C159" s="2618" t="s">
        <v>474</v>
      </c>
      <c r="D159" s="1170" t="s">
        <v>125</v>
      </c>
      <c r="E159" s="1198" t="s">
        <v>416</v>
      </c>
      <c r="F159" s="1198" t="s">
        <v>417</v>
      </c>
      <c r="G159" s="1886" t="s">
        <v>589</v>
      </c>
      <c r="H159" s="1921" t="s">
        <v>590</v>
      </c>
      <c r="L159" s="2621"/>
    </row>
    <row r="160" spans="1:19" s="1166" customFormat="1" ht="15.75" thickTop="1" thickBot="1" x14ac:dyDescent="0.25">
      <c r="A160" s="1171">
        <v>1</v>
      </c>
      <c r="B160" s="1170">
        <v>2</v>
      </c>
      <c r="C160" s="1170">
        <v>3</v>
      </c>
      <c r="D160" s="1170">
        <v>4</v>
      </c>
      <c r="E160" s="1170">
        <v>5</v>
      </c>
      <c r="F160" s="1169">
        <v>6</v>
      </c>
      <c r="G160" s="1169">
        <v>7</v>
      </c>
      <c r="H160" s="1168" t="s">
        <v>44</v>
      </c>
      <c r="I160" s="1172"/>
      <c r="L160" s="2622"/>
    </row>
    <row r="161" spans="1:12" ht="15.75" thickTop="1" x14ac:dyDescent="0.25">
      <c r="A161" s="1862">
        <v>4399</v>
      </c>
      <c r="B161" s="1923">
        <v>5336</v>
      </c>
      <c r="C161" s="1876"/>
      <c r="D161" s="1924" t="s">
        <v>1999</v>
      </c>
      <c r="E161" s="1858"/>
      <c r="F161" s="1872">
        <f>F162</f>
        <v>20037</v>
      </c>
      <c r="G161" s="1872">
        <f>G162</f>
        <v>20037</v>
      </c>
      <c r="H161" s="1864">
        <f t="shared" ref="H161:H163" si="20">(G161/F161)*100</f>
        <v>100</v>
      </c>
      <c r="L161" s="2621"/>
    </row>
    <row r="162" spans="1:12" ht="15" thickBot="1" x14ac:dyDescent="0.25">
      <c r="A162" s="1862"/>
      <c r="B162" s="1923"/>
      <c r="C162" s="1874" t="s">
        <v>1583</v>
      </c>
      <c r="D162" s="1920" t="s">
        <v>2035</v>
      </c>
      <c r="E162" s="1858"/>
      <c r="F162" s="1858">
        <v>20037</v>
      </c>
      <c r="G162" s="1858">
        <v>20037</v>
      </c>
      <c r="H162" s="1857">
        <f t="shared" si="20"/>
        <v>100</v>
      </c>
      <c r="L162" s="2621"/>
    </row>
    <row r="163" spans="1:12" s="1823" customFormat="1" ht="20.25" customHeight="1" thickTop="1" thickBot="1" x14ac:dyDescent="0.3">
      <c r="A163" s="1854" t="s">
        <v>704</v>
      </c>
      <c r="B163" s="1853"/>
      <c r="C163" s="1852"/>
      <c r="D163" s="1851"/>
      <c r="E163" s="1850">
        <f>E161</f>
        <v>0</v>
      </c>
      <c r="F163" s="1850">
        <f>F161</f>
        <v>20037</v>
      </c>
      <c r="G163" s="1850">
        <f>G161</f>
        <v>20037</v>
      </c>
      <c r="H163" s="1849">
        <f t="shared" si="20"/>
        <v>100</v>
      </c>
      <c r="L163" s="2621"/>
    </row>
    <row r="164" spans="1:12" ht="15" thickTop="1" x14ac:dyDescent="0.2">
      <c r="A164" s="1848"/>
      <c r="L164" s="2621"/>
    </row>
    <row r="165" spans="1:12" s="1823" customFormat="1" ht="27.75" customHeight="1" thickBot="1" x14ac:dyDescent="0.3">
      <c r="A165" s="1847" t="s">
        <v>53</v>
      </c>
      <c r="B165" s="1903"/>
      <c r="C165" s="1902"/>
      <c r="D165" s="1901"/>
      <c r="E165" s="1845">
        <f>SUM(E163)</f>
        <v>0</v>
      </c>
      <c r="F165" s="1845">
        <f>SUM(F163)</f>
        <v>20037</v>
      </c>
      <c r="G165" s="1845">
        <f>SUM(G163)</f>
        <v>20037</v>
      </c>
      <c r="H165" s="1844">
        <f>(G165/F165)*100</f>
        <v>100</v>
      </c>
      <c r="J165" s="1870"/>
      <c r="K165" s="1870"/>
      <c r="L165" s="2621">
        <v>20037300</v>
      </c>
    </row>
    <row r="166" spans="1:12" s="1818" customFormat="1" ht="14.25" customHeight="1" thickTop="1" x14ac:dyDescent="0.25">
      <c r="A166" s="1841"/>
      <c r="B166" s="1897"/>
      <c r="C166" s="1905"/>
      <c r="D166" s="1895"/>
      <c r="E166" s="1842"/>
      <c r="F166" s="1842"/>
      <c r="G166" s="1842"/>
      <c r="H166" s="1839"/>
      <c r="J166" s="1838"/>
      <c r="K166" s="1838"/>
      <c r="L166" s="2621"/>
    </row>
    <row r="167" spans="1:12" s="1818" customFormat="1" ht="14.25" customHeight="1" x14ac:dyDescent="0.25">
      <c r="A167" s="1841"/>
      <c r="B167" s="1897"/>
      <c r="C167" s="1905"/>
      <c r="D167" s="1895"/>
      <c r="E167" s="1842"/>
      <c r="F167" s="1842"/>
      <c r="G167" s="1842"/>
      <c r="H167" s="1839"/>
      <c r="J167" s="1838"/>
      <c r="K167" s="1838"/>
      <c r="L167" s="2621"/>
    </row>
    <row r="168" spans="1:12" s="1312" customFormat="1" ht="14.25" customHeight="1" x14ac:dyDescent="0.25">
      <c r="A168" s="1829" t="s">
        <v>1588</v>
      </c>
      <c r="B168" s="1904"/>
      <c r="C168" s="1898"/>
      <c r="E168" s="1892" t="s">
        <v>835</v>
      </c>
      <c r="F168" s="1892"/>
      <c r="G168" s="1892"/>
      <c r="H168" s="1891"/>
      <c r="L168" s="2621"/>
    </row>
    <row r="169" spans="1:12" ht="15" thickBot="1" x14ac:dyDescent="0.25">
      <c r="A169" s="1848"/>
      <c r="H169" s="1890" t="s">
        <v>122</v>
      </c>
      <c r="L169" s="2621"/>
    </row>
    <row r="170" spans="1:12" s="1884" customFormat="1" ht="20.25" customHeight="1" thickTop="1" thickBot="1" x14ac:dyDescent="0.25">
      <c r="A170" s="2616" t="s">
        <v>123</v>
      </c>
      <c r="B170" s="2617" t="s">
        <v>124</v>
      </c>
      <c r="C170" s="2618" t="s">
        <v>474</v>
      </c>
      <c r="D170" s="1170" t="s">
        <v>125</v>
      </c>
      <c r="E170" s="1198" t="s">
        <v>416</v>
      </c>
      <c r="F170" s="1198" t="s">
        <v>417</v>
      </c>
      <c r="G170" s="1886" t="s">
        <v>589</v>
      </c>
      <c r="H170" s="1921" t="s">
        <v>590</v>
      </c>
      <c r="L170" s="2621"/>
    </row>
    <row r="171" spans="1:12" s="1166" customFormat="1" ht="15.75" thickTop="1" thickBot="1" x14ac:dyDescent="0.25">
      <c r="A171" s="1171">
        <v>1</v>
      </c>
      <c r="B171" s="1170">
        <v>2</v>
      </c>
      <c r="C171" s="1170">
        <v>3</v>
      </c>
      <c r="D171" s="1170">
        <v>4</v>
      </c>
      <c r="E171" s="1170">
        <v>5</v>
      </c>
      <c r="F171" s="1169">
        <v>6</v>
      </c>
      <c r="G171" s="1169">
        <v>7</v>
      </c>
      <c r="H171" s="1168" t="s">
        <v>44</v>
      </c>
      <c r="I171" s="1172"/>
      <c r="L171" s="2622"/>
    </row>
    <row r="172" spans="1:12" ht="15.75" thickTop="1" x14ac:dyDescent="0.25">
      <c r="A172" s="1862">
        <v>4399</v>
      </c>
      <c r="B172" s="1923">
        <v>5336</v>
      </c>
      <c r="C172" s="1876"/>
      <c r="D172" s="1924" t="s">
        <v>1999</v>
      </c>
      <c r="E172" s="1858"/>
      <c r="F172" s="1872">
        <f>F173</f>
        <v>31525</v>
      </c>
      <c r="G172" s="1872">
        <f>G173</f>
        <v>31525</v>
      </c>
      <c r="H172" s="1864">
        <f t="shared" ref="H172:H174" si="21">(G172/F172)*100</f>
        <v>100</v>
      </c>
      <c r="L172" s="2621"/>
    </row>
    <row r="173" spans="1:12" ht="15" thickBot="1" x14ac:dyDescent="0.25">
      <c r="A173" s="1862"/>
      <c r="B173" s="1923"/>
      <c r="C173" s="1874" t="s">
        <v>1583</v>
      </c>
      <c r="D173" s="1920" t="s">
        <v>2035</v>
      </c>
      <c r="E173" s="1858"/>
      <c r="F173" s="1858">
        <v>31525</v>
      </c>
      <c r="G173" s="1858">
        <v>31525</v>
      </c>
      <c r="H173" s="1857">
        <f t="shared" si="21"/>
        <v>100</v>
      </c>
      <c r="L173" s="2621"/>
    </row>
    <row r="174" spans="1:12" s="1823" customFormat="1" ht="20.25" customHeight="1" thickTop="1" thickBot="1" x14ac:dyDescent="0.3">
      <c r="A174" s="1854" t="s">
        <v>704</v>
      </c>
      <c r="B174" s="1853"/>
      <c r="C174" s="1852"/>
      <c r="D174" s="1851"/>
      <c r="E174" s="1850">
        <f>E172</f>
        <v>0</v>
      </c>
      <c r="F174" s="1850">
        <f t="shared" ref="F174:G174" si="22">F172</f>
        <v>31525</v>
      </c>
      <c r="G174" s="1850">
        <f t="shared" si="22"/>
        <v>31525</v>
      </c>
      <c r="H174" s="1849">
        <f t="shared" si="21"/>
        <v>100</v>
      </c>
      <c r="L174" s="2621">
        <v>31524539</v>
      </c>
    </row>
    <row r="175" spans="1:12" s="1855" customFormat="1" ht="15.75" thickTop="1" x14ac:dyDescent="0.25">
      <c r="A175" s="1900"/>
      <c r="B175" s="1899"/>
      <c r="C175" s="1898"/>
      <c r="E175" s="1892"/>
      <c r="F175" s="1892"/>
      <c r="G175" s="1892"/>
      <c r="H175" s="1891"/>
      <c r="L175" s="2621"/>
    </row>
    <row r="176" spans="1:12" s="1823" customFormat="1" ht="27.75" customHeight="1" thickBot="1" x14ac:dyDescent="0.3">
      <c r="A176" s="1847" t="s">
        <v>174</v>
      </c>
      <c r="B176" s="1903"/>
      <c r="C176" s="1902"/>
      <c r="D176" s="1901"/>
      <c r="E176" s="1845">
        <f>SUM(E174)</f>
        <v>0</v>
      </c>
      <c r="F176" s="1845">
        <f>SUM(F174)</f>
        <v>31525</v>
      </c>
      <c r="G176" s="1845">
        <f>SUM(G174)</f>
        <v>31525</v>
      </c>
      <c r="H176" s="1844">
        <f>(G176/F176)*100</f>
        <v>100</v>
      </c>
      <c r="L176" s="2621"/>
    </row>
    <row r="177" spans="1:12" s="1818" customFormat="1" ht="15" customHeight="1" thickTop="1" x14ac:dyDescent="0.25">
      <c r="A177" s="1841"/>
      <c r="B177" s="1897"/>
      <c r="C177" s="1905"/>
      <c r="D177" s="1895"/>
      <c r="E177" s="1842"/>
      <c r="F177" s="1842"/>
      <c r="G177" s="1842"/>
      <c r="H177" s="1839"/>
      <c r="L177" s="2621"/>
    </row>
    <row r="178" spans="1:12" s="1818" customFormat="1" ht="13.5" customHeight="1" x14ac:dyDescent="0.25">
      <c r="A178" s="1841"/>
      <c r="B178" s="1897"/>
      <c r="C178" s="1905"/>
      <c r="D178" s="1895"/>
      <c r="E178" s="1842"/>
      <c r="F178" s="1842"/>
      <c r="G178" s="1842"/>
      <c r="H178" s="1839"/>
      <c r="L178" s="2621"/>
    </row>
    <row r="179" spans="1:12" s="1855" customFormat="1" ht="15.75" x14ac:dyDescent="0.25">
      <c r="A179" s="1829" t="s">
        <v>1589</v>
      </c>
      <c r="B179" s="1904"/>
      <c r="C179" s="1898"/>
      <c r="D179" s="1312"/>
      <c r="E179" s="1892" t="s">
        <v>836</v>
      </c>
      <c r="F179" s="1892"/>
      <c r="G179" s="1892"/>
      <c r="H179" s="1891"/>
      <c r="L179" s="2621"/>
    </row>
    <row r="180" spans="1:12" ht="15.75" thickBot="1" x14ac:dyDescent="0.25">
      <c r="A180" s="1139"/>
      <c r="B180" s="1142"/>
      <c r="D180" s="1283"/>
      <c r="H180" s="1890" t="s">
        <v>122</v>
      </c>
      <c r="L180" s="2621"/>
    </row>
    <row r="181" spans="1:12" s="1884" customFormat="1" ht="20.25" customHeight="1" thickTop="1" thickBot="1" x14ac:dyDescent="0.25">
      <c r="A181" s="2616" t="s">
        <v>123</v>
      </c>
      <c r="B181" s="2617" t="s">
        <v>124</v>
      </c>
      <c r="C181" s="2618" t="s">
        <v>474</v>
      </c>
      <c r="D181" s="1170" t="s">
        <v>125</v>
      </c>
      <c r="E181" s="1198" t="s">
        <v>416</v>
      </c>
      <c r="F181" s="1198" t="s">
        <v>417</v>
      </c>
      <c r="G181" s="1886" t="s">
        <v>589</v>
      </c>
      <c r="H181" s="1921" t="s">
        <v>590</v>
      </c>
      <c r="L181" s="2621"/>
    </row>
    <row r="182" spans="1:12" s="1166" customFormat="1" ht="15.75" thickTop="1" thickBot="1" x14ac:dyDescent="0.25">
      <c r="A182" s="1171">
        <v>1</v>
      </c>
      <c r="B182" s="1170">
        <v>2</v>
      </c>
      <c r="C182" s="1170">
        <v>3</v>
      </c>
      <c r="D182" s="1170">
        <v>4</v>
      </c>
      <c r="E182" s="1170">
        <v>5</v>
      </c>
      <c r="F182" s="1169">
        <v>6</v>
      </c>
      <c r="G182" s="1169">
        <v>7</v>
      </c>
      <c r="H182" s="1168" t="s">
        <v>44</v>
      </c>
      <c r="I182" s="1172"/>
      <c r="L182" s="2622"/>
    </row>
    <row r="183" spans="1:12" ht="15.75" thickTop="1" x14ac:dyDescent="0.25">
      <c r="A183" s="1862">
        <v>4399</v>
      </c>
      <c r="B183" s="1861">
        <v>5336</v>
      </c>
      <c r="C183" s="1874"/>
      <c r="D183" s="1924" t="s">
        <v>1999</v>
      </c>
      <c r="E183" s="1858"/>
      <c r="F183" s="1872">
        <f>F184</f>
        <v>10098</v>
      </c>
      <c r="G183" s="1872">
        <f>G184</f>
        <v>10098</v>
      </c>
      <c r="H183" s="1864">
        <f>(G183/F183)*100</f>
        <v>100</v>
      </c>
      <c r="L183" s="2621"/>
    </row>
    <row r="184" spans="1:12" ht="15" thickBot="1" x14ac:dyDescent="0.25">
      <c r="A184" s="1862"/>
      <c r="B184" s="1861"/>
      <c r="C184" s="1874" t="s">
        <v>1583</v>
      </c>
      <c r="D184" s="1920" t="s">
        <v>2035</v>
      </c>
      <c r="E184" s="1858"/>
      <c r="F184" s="1858">
        <v>10098</v>
      </c>
      <c r="G184" s="1858">
        <v>10098</v>
      </c>
      <c r="H184" s="1857">
        <f>(G184/F184)*100</f>
        <v>100</v>
      </c>
      <c r="L184" s="2621"/>
    </row>
    <row r="185" spans="1:12" s="1823" customFormat="1" ht="20.25" customHeight="1" thickTop="1" thickBot="1" x14ac:dyDescent="0.3">
      <c r="A185" s="1854" t="s">
        <v>704</v>
      </c>
      <c r="B185" s="1853"/>
      <c r="C185" s="1852"/>
      <c r="D185" s="1851"/>
      <c r="E185" s="1850">
        <f>E183</f>
        <v>0</v>
      </c>
      <c r="F185" s="1850">
        <f>F183</f>
        <v>10098</v>
      </c>
      <c r="G185" s="1850">
        <f>G183</f>
        <v>10098</v>
      </c>
      <c r="H185" s="1849">
        <f>(G185/F185)*100</f>
        <v>100</v>
      </c>
      <c r="L185" s="2621">
        <v>10098100</v>
      </c>
    </row>
    <row r="186" spans="1:12" s="1823" customFormat="1" ht="20.25" customHeight="1" thickTop="1" x14ac:dyDescent="0.25">
      <c r="A186" s="1837"/>
      <c r="B186" s="1836"/>
      <c r="C186" s="1835"/>
      <c r="D186" s="1834"/>
      <c r="E186" s="1907"/>
      <c r="F186" s="1907"/>
      <c r="G186" s="1907"/>
      <c r="H186" s="1906"/>
      <c r="L186" s="2621"/>
    </row>
    <row r="187" spans="1:12" s="1823" customFormat="1" ht="27.75" customHeight="1" thickBot="1" x14ac:dyDescent="0.3">
      <c r="A187" s="1847" t="s">
        <v>837</v>
      </c>
      <c r="B187" s="1903"/>
      <c r="C187" s="1902"/>
      <c r="D187" s="1901"/>
      <c r="E187" s="1845">
        <f>SUM(E185)</f>
        <v>0</v>
      </c>
      <c r="F187" s="1845">
        <f>SUM(F185)</f>
        <v>10098</v>
      </c>
      <c r="G187" s="1845">
        <f>SUM(G185)</f>
        <v>10098</v>
      </c>
      <c r="H187" s="1844">
        <f>(G187/F187)*100</f>
        <v>100</v>
      </c>
      <c r="L187" s="2621"/>
    </row>
    <row r="188" spans="1:12" s="1818" customFormat="1" ht="15.75" customHeight="1" thickTop="1" x14ac:dyDescent="0.25">
      <c r="A188" s="1841"/>
      <c r="B188" s="1897"/>
      <c r="C188" s="1905"/>
      <c r="D188" s="1895"/>
      <c r="E188" s="1842"/>
      <c r="F188" s="1842"/>
      <c r="G188" s="1842"/>
      <c r="H188" s="1839"/>
      <c r="L188" s="2621"/>
    </row>
    <row r="189" spans="1:12" s="1818" customFormat="1" ht="12.75" customHeight="1" x14ac:dyDescent="0.25">
      <c r="A189" s="1841"/>
      <c r="B189" s="1897"/>
      <c r="C189" s="1905"/>
      <c r="D189" s="1895"/>
      <c r="E189" s="1842"/>
      <c r="F189" s="1842"/>
      <c r="G189" s="1842"/>
      <c r="H189" s="1839"/>
      <c r="L189" s="2621"/>
    </row>
    <row r="190" spans="1:12" s="1312" customFormat="1" ht="15.75" x14ac:dyDescent="0.25">
      <c r="A190" s="1829" t="s">
        <v>839</v>
      </c>
      <c r="B190" s="1904"/>
      <c r="C190" s="1898"/>
      <c r="E190" s="1892" t="s">
        <v>838</v>
      </c>
      <c r="F190" s="1892"/>
      <c r="G190" s="1892"/>
      <c r="L190" s="2621"/>
    </row>
    <row r="191" spans="1:12" s="1283" customFormat="1" ht="15.75" thickBot="1" x14ac:dyDescent="0.25">
      <c r="A191" s="1139"/>
      <c r="B191" s="1142"/>
      <c r="C191" s="1812"/>
      <c r="E191" s="1811"/>
      <c r="F191" s="1811"/>
      <c r="G191" s="1811"/>
      <c r="H191" s="1890" t="s">
        <v>122</v>
      </c>
      <c r="L191" s="2621"/>
    </row>
    <row r="192" spans="1:12" s="1884" customFormat="1" ht="20.25" customHeight="1" thickTop="1" thickBot="1" x14ac:dyDescent="0.25">
      <c r="A192" s="2616" t="s">
        <v>123</v>
      </c>
      <c r="B192" s="2617" t="s">
        <v>124</v>
      </c>
      <c r="C192" s="2618" t="s">
        <v>474</v>
      </c>
      <c r="D192" s="1170" t="s">
        <v>125</v>
      </c>
      <c r="E192" s="1198" t="s">
        <v>416</v>
      </c>
      <c r="F192" s="1198" t="s">
        <v>417</v>
      </c>
      <c r="G192" s="1886" t="s">
        <v>589</v>
      </c>
      <c r="H192" s="1921" t="s">
        <v>590</v>
      </c>
      <c r="L192" s="2621"/>
    </row>
    <row r="193" spans="1:12" s="1166" customFormat="1" ht="15.75" thickTop="1" thickBot="1" x14ac:dyDescent="0.25">
      <c r="A193" s="1171">
        <v>1</v>
      </c>
      <c r="B193" s="1170">
        <v>2</v>
      </c>
      <c r="C193" s="1170">
        <v>3</v>
      </c>
      <c r="D193" s="1170">
        <v>4</v>
      </c>
      <c r="E193" s="1170">
        <v>5</v>
      </c>
      <c r="F193" s="1169">
        <v>6</v>
      </c>
      <c r="G193" s="1169">
        <v>7</v>
      </c>
      <c r="H193" s="1168" t="s">
        <v>44</v>
      </c>
      <c r="I193" s="1172"/>
      <c r="L193" s="2622"/>
    </row>
    <row r="194" spans="1:12" s="1855" customFormat="1" ht="15.75" thickTop="1" x14ac:dyDescent="0.25">
      <c r="A194" s="1862">
        <v>4399</v>
      </c>
      <c r="B194" s="1861">
        <v>5336</v>
      </c>
      <c r="C194" s="1876"/>
      <c r="D194" s="1924" t="s">
        <v>1999</v>
      </c>
      <c r="E194" s="1872"/>
      <c r="F194" s="1872">
        <f>F195</f>
        <v>20814</v>
      </c>
      <c r="G194" s="1872">
        <f>G195</f>
        <v>20814</v>
      </c>
      <c r="H194" s="1864">
        <f t="shared" ref="H194:H196" si="23">(G194/F194)*100</f>
        <v>100</v>
      </c>
      <c r="L194" s="2621"/>
    </row>
    <row r="195" spans="1:12" s="1855" customFormat="1" ht="15.75" thickBot="1" x14ac:dyDescent="0.3">
      <c r="A195" s="1862"/>
      <c r="B195" s="1861"/>
      <c r="C195" s="1874" t="s">
        <v>1583</v>
      </c>
      <c r="D195" s="1920" t="s">
        <v>2035</v>
      </c>
      <c r="E195" s="1872"/>
      <c r="F195" s="1858">
        <v>20814</v>
      </c>
      <c r="G195" s="1858">
        <v>20814</v>
      </c>
      <c r="H195" s="1857">
        <f t="shared" si="23"/>
        <v>100</v>
      </c>
      <c r="L195" s="2621"/>
    </row>
    <row r="196" spans="1:12" s="1823" customFormat="1" ht="20.25" customHeight="1" thickTop="1" thickBot="1" x14ac:dyDescent="0.3">
      <c r="A196" s="1854" t="s">
        <v>704</v>
      </c>
      <c r="B196" s="1853"/>
      <c r="C196" s="1852"/>
      <c r="D196" s="1851"/>
      <c r="E196" s="1850">
        <f>E194</f>
        <v>0</v>
      </c>
      <c r="F196" s="1850">
        <f>F194</f>
        <v>20814</v>
      </c>
      <c r="G196" s="1850">
        <f>G194</f>
        <v>20814</v>
      </c>
      <c r="H196" s="1849">
        <f t="shared" si="23"/>
        <v>100</v>
      </c>
      <c r="J196" s="1870"/>
      <c r="K196" s="1870"/>
      <c r="L196" s="2621">
        <v>20813800</v>
      </c>
    </row>
    <row r="197" spans="1:12" s="1823" customFormat="1" ht="20.25" customHeight="1" thickTop="1" x14ac:dyDescent="0.25">
      <c r="A197" s="1837"/>
      <c r="B197" s="1836"/>
      <c r="C197" s="1835"/>
      <c r="D197" s="1834"/>
      <c r="E197" s="1907"/>
      <c r="F197" s="1907"/>
      <c r="G197" s="1907"/>
      <c r="H197" s="1906"/>
      <c r="J197" s="1870"/>
      <c r="K197" s="1870"/>
      <c r="L197" s="2621"/>
    </row>
    <row r="198" spans="1:12" s="1823" customFormat="1" ht="20.25" customHeight="1" thickBot="1" x14ac:dyDescent="0.3">
      <c r="A198" s="1847" t="s">
        <v>840</v>
      </c>
      <c r="B198" s="1903"/>
      <c r="C198" s="1902"/>
      <c r="D198" s="1901"/>
      <c r="E198" s="1845">
        <f>SUM(E196)</f>
        <v>0</v>
      </c>
      <c r="F198" s="1845">
        <f>SUM(F196)</f>
        <v>20814</v>
      </c>
      <c r="G198" s="1845">
        <f>SUM(G196)</f>
        <v>20814</v>
      </c>
      <c r="H198" s="1844">
        <f>(G198/F198)*100</f>
        <v>100</v>
      </c>
      <c r="L198" s="2621"/>
    </row>
    <row r="199" spans="1:12" s="1818" customFormat="1" ht="20.25" customHeight="1" thickTop="1" x14ac:dyDescent="0.25">
      <c r="A199" s="1841"/>
      <c r="B199" s="1897"/>
      <c r="C199" s="1905"/>
      <c r="D199" s="1895"/>
      <c r="E199" s="1842"/>
      <c r="F199" s="1842"/>
      <c r="G199" s="1842"/>
      <c r="H199" s="1839"/>
      <c r="L199" s="2621"/>
    </row>
    <row r="200" spans="1:12" ht="12.75" customHeight="1" x14ac:dyDescent="0.2">
      <c r="L200" s="2621"/>
    </row>
    <row r="201" spans="1:12" s="1312" customFormat="1" ht="13.5" customHeight="1" x14ac:dyDescent="0.25">
      <c r="A201" s="1829" t="s">
        <v>175</v>
      </c>
      <c r="B201" s="1904"/>
      <c r="C201" s="1898"/>
      <c r="E201" s="1892" t="s">
        <v>844</v>
      </c>
      <c r="F201" s="1892"/>
      <c r="G201" s="1892"/>
      <c r="H201" s="1891"/>
      <c r="L201" s="2621"/>
    </row>
    <row r="202" spans="1:12" ht="13.5" customHeight="1" thickBot="1" x14ac:dyDescent="0.25">
      <c r="A202" s="1848"/>
      <c r="H202" s="1890" t="s">
        <v>122</v>
      </c>
      <c r="L202" s="2621"/>
    </row>
    <row r="203" spans="1:12" s="1884" customFormat="1" ht="20.25" customHeight="1" thickTop="1" thickBot="1" x14ac:dyDescent="0.25">
      <c r="A203" s="2616" t="s">
        <v>123</v>
      </c>
      <c r="B203" s="2617" t="s">
        <v>124</v>
      </c>
      <c r="C203" s="2618" t="s">
        <v>474</v>
      </c>
      <c r="D203" s="1170" t="s">
        <v>125</v>
      </c>
      <c r="E203" s="1198" t="s">
        <v>416</v>
      </c>
      <c r="F203" s="1198" t="s">
        <v>417</v>
      </c>
      <c r="G203" s="1886" t="s">
        <v>589</v>
      </c>
      <c r="H203" s="1921" t="s">
        <v>590</v>
      </c>
      <c r="L203" s="2621"/>
    </row>
    <row r="204" spans="1:12" s="1166" customFormat="1" ht="15.75" thickTop="1" thickBot="1" x14ac:dyDescent="0.25">
      <c r="A204" s="1171">
        <v>1</v>
      </c>
      <c r="B204" s="1170">
        <v>2</v>
      </c>
      <c r="C204" s="1170">
        <v>3</v>
      </c>
      <c r="D204" s="1170">
        <v>4</v>
      </c>
      <c r="E204" s="1170">
        <v>5</v>
      </c>
      <c r="F204" s="1169">
        <v>6</v>
      </c>
      <c r="G204" s="1169">
        <v>7</v>
      </c>
      <c r="H204" s="1168" t="s">
        <v>44</v>
      </c>
      <c r="I204" s="1172"/>
      <c r="L204" s="2622"/>
    </row>
    <row r="205" spans="1:12" s="1166" customFormat="1" ht="15.75" thickTop="1" x14ac:dyDescent="0.25">
      <c r="A205" s="1862">
        <v>4324</v>
      </c>
      <c r="B205" s="1861">
        <v>5336</v>
      </c>
      <c r="C205" s="1876"/>
      <c r="D205" s="1875" t="s">
        <v>1085</v>
      </c>
      <c r="E205" s="1872"/>
      <c r="F205" s="1872">
        <f>F206</f>
        <v>731</v>
      </c>
      <c r="G205" s="1872">
        <f>G206</f>
        <v>678</v>
      </c>
      <c r="H205" s="1881">
        <f>G205/F205*100</f>
        <v>92.749658002735984</v>
      </c>
      <c r="I205" s="1172"/>
      <c r="L205" s="2622"/>
    </row>
    <row r="206" spans="1:12" s="1166" customFormat="1" x14ac:dyDescent="0.2">
      <c r="A206" s="1862"/>
      <c r="B206" s="1861"/>
      <c r="C206" s="1874" t="s">
        <v>1118</v>
      </c>
      <c r="D206" s="3209" t="s">
        <v>379</v>
      </c>
      <c r="E206" s="1858"/>
      <c r="F206" s="1858">
        <v>731</v>
      </c>
      <c r="G206" s="1858">
        <v>678</v>
      </c>
      <c r="H206" s="1857">
        <f>(G206/F206)*100</f>
        <v>92.749658002735984</v>
      </c>
      <c r="I206" s="1172"/>
      <c r="L206" s="2622"/>
    </row>
    <row r="207" spans="1:12" s="1166" customFormat="1" x14ac:dyDescent="0.2">
      <c r="A207" s="1862"/>
      <c r="B207" s="1861"/>
      <c r="C207" s="1874"/>
      <c r="D207" s="3209"/>
      <c r="E207" s="1858"/>
      <c r="F207" s="1858"/>
      <c r="G207" s="1858"/>
      <c r="H207" s="1857"/>
      <c r="I207" s="1172"/>
      <c r="L207" s="2622"/>
    </row>
    <row r="208" spans="1:12" ht="15" x14ac:dyDescent="0.25">
      <c r="A208" s="1862">
        <v>4399</v>
      </c>
      <c r="B208" s="1861">
        <v>5336</v>
      </c>
      <c r="C208" s="1882"/>
      <c r="D208" s="1875" t="s">
        <v>1085</v>
      </c>
      <c r="E208" s="1872"/>
      <c r="F208" s="1872">
        <f>F209</f>
        <v>5653</v>
      </c>
      <c r="G208" s="1872">
        <f>G209</f>
        <v>5653</v>
      </c>
      <c r="H208" s="1881">
        <f>G208/F208*100</f>
        <v>100</v>
      </c>
      <c r="L208" s="2621"/>
    </row>
    <row r="209" spans="1:12" ht="15" thickBot="1" x14ac:dyDescent="0.25">
      <c r="A209" s="1862"/>
      <c r="B209" s="1861"/>
      <c r="C209" s="1874" t="s">
        <v>1583</v>
      </c>
      <c r="D209" s="1920" t="s">
        <v>2035</v>
      </c>
      <c r="E209" s="1858"/>
      <c r="F209" s="1858">
        <v>5653</v>
      </c>
      <c r="G209" s="1858">
        <v>5653</v>
      </c>
      <c r="H209" s="1857">
        <f>(G209/F209)*100</f>
        <v>100</v>
      </c>
      <c r="L209" s="2621"/>
    </row>
    <row r="210" spans="1:12" s="1823" customFormat="1" ht="20.25" customHeight="1" thickTop="1" thickBot="1" x14ac:dyDescent="0.3">
      <c r="A210" s="1854" t="s">
        <v>704</v>
      </c>
      <c r="B210" s="1853"/>
      <c r="C210" s="1852"/>
      <c r="D210" s="1851"/>
      <c r="E210" s="1850">
        <f>E205+E208</f>
        <v>0</v>
      </c>
      <c r="F210" s="1850">
        <f t="shared" ref="F210:G210" si="24">F205+F208</f>
        <v>6384</v>
      </c>
      <c r="G210" s="1850">
        <f t="shared" si="24"/>
        <v>6331</v>
      </c>
      <c r="H210" s="1849">
        <f>(G210/F210)*100</f>
        <v>99.169799498746869</v>
      </c>
      <c r="J210" s="1870"/>
      <c r="K210" s="1870"/>
      <c r="L210" s="2621">
        <v>6331220</v>
      </c>
    </row>
    <row r="211" spans="1:12" s="1855" customFormat="1" ht="15.75" thickTop="1" x14ac:dyDescent="0.25">
      <c r="A211" s="1900"/>
      <c r="B211" s="1899"/>
      <c r="C211" s="1898"/>
      <c r="E211" s="1892"/>
      <c r="F211" s="1892"/>
      <c r="G211" s="1892"/>
      <c r="H211" s="1891"/>
      <c r="L211" s="2621"/>
    </row>
    <row r="212" spans="1:12" s="1823" customFormat="1" ht="27.75" customHeight="1" thickBot="1" x14ac:dyDescent="0.3">
      <c r="A212" s="1847" t="s">
        <v>0</v>
      </c>
      <c r="B212" s="1903"/>
      <c r="C212" s="1902"/>
      <c r="D212" s="1901"/>
      <c r="E212" s="1845">
        <f>E210</f>
        <v>0</v>
      </c>
      <c r="F212" s="1845">
        <f>F210</f>
        <v>6384</v>
      </c>
      <c r="G212" s="1845">
        <f>G210</f>
        <v>6331</v>
      </c>
      <c r="H212" s="1844">
        <f>(G212/F212)*100</f>
        <v>99.169799498746869</v>
      </c>
      <c r="L212" s="2621"/>
    </row>
    <row r="213" spans="1:12" ht="15" thickTop="1" x14ac:dyDescent="0.2">
      <c r="L213" s="2621"/>
    </row>
    <row r="214" spans="1:12" x14ac:dyDescent="0.2">
      <c r="L214" s="2621"/>
    </row>
    <row r="215" spans="1:12" s="1312" customFormat="1" ht="15.75" x14ac:dyDescent="0.25">
      <c r="A215" s="1829" t="s">
        <v>7</v>
      </c>
      <c r="B215" s="1904"/>
      <c r="C215" s="1898"/>
      <c r="E215" s="1892" t="s">
        <v>841</v>
      </c>
      <c r="F215" s="1892"/>
      <c r="G215" s="1892"/>
      <c r="H215" s="1891"/>
      <c r="L215" s="2621"/>
    </row>
    <row r="216" spans="1:12" ht="15" thickBot="1" x14ac:dyDescent="0.25">
      <c r="A216" s="1848"/>
      <c r="H216" s="1890" t="s">
        <v>122</v>
      </c>
      <c r="L216" s="2621"/>
    </row>
    <row r="217" spans="1:12" s="1884" customFormat="1" ht="20.25" customHeight="1" thickTop="1" thickBot="1" x14ac:dyDescent="0.25">
      <c r="A217" s="2616" t="s">
        <v>123</v>
      </c>
      <c r="B217" s="2617" t="s">
        <v>124</v>
      </c>
      <c r="C217" s="2618" t="s">
        <v>474</v>
      </c>
      <c r="D217" s="1170" t="s">
        <v>125</v>
      </c>
      <c r="E217" s="1198" t="s">
        <v>416</v>
      </c>
      <c r="F217" s="1198" t="s">
        <v>417</v>
      </c>
      <c r="G217" s="1886" t="s">
        <v>589</v>
      </c>
      <c r="H217" s="1921" t="s">
        <v>590</v>
      </c>
      <c r="L217" s="2621"/>
    </row>
    <row r="218" spans="1:12" s="1166" customFormat="1" ht="15.75" thickTop="1" thickBot="1" x14ac:dyDescent="0.25">
      <c r="A218" s="1171">
        <v>1</v>
      </c>
      <c r="B218" s="1170">
        <v>2</v>
      </c>
      <c r="C218" s="1170">
        <v>3</v>
      </c>
      <c r="D218" s="1170">
        <v>4</v>
      </c>
      <c r="E218" s="1170">
        <v>5</v>
      </c>
      <c r="F218" s="1169">
        <v>6</v>
      </c>
      <c r="G218" s="1169">
        <v>7</v>
      </c>
      <c r="H218" s="1168" t="s">
        <v>44</v>
      </c>
      <c r="I218" s="1172"/>
      <c r="L218" s="2622"/>
    </row>
    <row r="219" spans="1:12" ht="15.75" thickTop="1" x14ac:dyDescent="0.25">
      <c r="A219" s="1862">
        <v>4350</v>
      </c>
      <c r="B219" s="1861">
        <v>5336</v>
      </c>
      <c r="C219" s="1876"/>
      <c r="D219" s="1875" t="s">
        <v>1085</v>
      </c>
      <c r="E219" s="1872"/>
      <c r="F219" s="1872">
        <f>F221+F220</f>
        <v>358</v>
      </c>
      <c r="G219" s="1872">
        <f>G221+G220</f>
        <v>358</v>
      </c>
      <c r="H219" s="1864">
        <f t="shared" ref="H219:H224" si="25">(G219/F219)*100</f>
        <v>100</v>
      </c>
      <c r="L219" s="2621"/>
    </row>
    <row r="220" spans="1:12" ht="15" x14ac:dyDescent="0.25">
      <c r="A220" s="1862"/>
      <c r="B220" s="1861"/>
      <c r="C220" s="1874" t="s">
        <v>1586</v>
      </c>
      <c r="D220" s="1879" t="s">
        <v>1611</v>
      </c>
      <c r="E220" s="1872"/>
      <c r="F220" s="1858">
        <v>38</v>
      </c>
      <c r="G220" s="1858">
        <v>38</v>
      </c>
      <c r="H220" s="1857">
        <f t="shared" si="25"/>
        <v>100</v>
      </c>
      <c r="L220" s="2621"/>
    </row>
    <row r="221" spans="1:12" x14ac:dyDescent="0.2">
      <c r="A221" s="1862"/>
      <c r="B221" s="1861"/>
      <c r="C221" s="1874" t="s">
        <v>1587</v>
      </c>
      <c r="D221" s="1879" t="s">
        <v>1611</v>
      </c>
      <c r="E221" s="1858"/>
      <c r="F221" s="1858">
        <v>320</v>
      </c>
      <c r="G221" s="1858">
        <v>320</v>
      </c>
      <c r="H221" s="1857">
        <f t="shared" si="25"/>
        <v>100</v>
      </c>
      <c r="L221" s="2621"/>
    </row>
    <row r="222" spans="1:12" ht="15" x14ac:dyDescent="0.25">
      <c r="A222" s="1862">
        <v>4399</v>
      </c>
      <c r="B222" s="1861">
        <v>5336</v>
      </c>
      <c r="C222" s="1876"/>
      <c r="D222" s="1875" t="s">
        <v>1085</v>
      </c>
      <c r="E222" s="1872"/>
      <c r="F222" s="1872">
        <f>F223</f>
        <v>24845</v>
      </c>
      <c r="G222" s="1872">
        <f>G223</f>
        <v>24845</v>
      </c>
      <c r="H222" s="1864">
        <f t="shared" si="25"/>
        <v>100</v>
      </c>
      <c r="L222" s="2621"/>
    </row>
    <row r="223" spans="1:12" ht="15.75" thickBot="1" x14ac:dyDescent="0.3">
      <c r="A223" s="1862"/>
      <c r="B223" s="1861"/>
      <c r="C223" s="1874" t="s">
        <v>1583</v>
      </c>
      <c r="D223" s="1873" t="s">
        <v>2035</v>
      </c>
      <c r="E223" s="1872"/>
      <c r="F223" s="1858">
        <v>24845</v>
      </c>
      <c r="G223" s="1858">
        <v>24845</v>
      </c>
      <c r="H223" s="1857">
        <f t="shared" si="25"/>
        <v>100</v>
      </c>
      <c r="L223" s="2621"/>
    </row>
    <row r="224" spans="1:12" s="1823" customFormat="1" ht="20.25" customHeight="1" thickTop="1" thickBot="1" x14ac:dyDescent="0.3">
      <c r="A224" s="1854" t="s">
        <v>704</v>
      </c>
      <c r="B224" s="1853"/>
      <c r="C224" s="1852"/>
      <c r="D224" s="1871"/>
      <c r="E224" s="1850">
        <f>E222+E219</f>
        <v>0</v>
      </c>
      <c r="F224" s="1850">
        <f t="shared" ref="F224:G224" si="26">F222+F219</f>
        <v>25203</v>
      </c>
      <c r="G224" s="1850">
        <f t="shared" si="26"/>
        <v>25203</v>
      </c>
      <c r="H224" s="1849">
        <f t="shared" si="25"/>
        <v>100</v>
      </c>
      <c r="L224" s="2621">
        <v>25202938.199999999</v>
      </c>
    </row>
    <row r="225" spans="1:12" s="1855" customFormat="1" ht="15.75" thickTop="1" x14ac:dyDescent="0.25">
      <c r="A225" s="1900"/>
      <c r="B225" s="1899"/>
      <c r="C225" s="1898"/>
      <c r="E225" s="1892"/>
      <c r="F225" s="1892"/>
      <c r="G225" s="1892"/>
      <c r="H225" s="1891"/>
      <c r="L225" s="2621"/>
    </row>
    <row r="226" spans="1:12" s="1823" customFormat="1" ht="27.75" customHeight="1" thickBot="1" x14ac:dyDescent="0.3">
      <c r="A226" s="1847" t="s">
        <v>8</v>
      </c>
      <c r="B226" s="1903"/>
      <c r="C226" s="1902"/>
      <c r="D226" s="1901"/>
      <c r="E226" s="1845">
        <f>SUM(E224)</f>
        <v>0</v>
      </c>
      <c r="F226" s="1845">
        <f>SUM(F224)</f>
        <v>25203</v>
      </c>
      <c r="G226" s="1845">
        <f>SUM(G224)</f>
        <v>25203</v>
      </c>
      <c r="H226" s="1844">
        <f>(G226/F226)*100</f>
        <v>100</v>
      </c>
      <c r="L226" s="2621"/>
    </row>
    <row r="227" spans="1:12" ht="13.5" customHeight="1" thickTop="1" x14ac:dyDescent="0.2">
      <c r="L227" s="2621"/>
    </row>
    <row r="228" spans="1:12" ht="13.5" customHeight="1" x14ac:dyDescent="0.2">
      <c r="L228" s="2621"/>
    </row>
    <row r="229" spans="1:12" s="1312" customFormat="1" ht="14.25" customHeight="1" x14ac:dyDescent="0.25">
      <c r="A229" s="1829" t="s">
        <v>9</v>
      </c>
      <c r="B229" s="1904"/>
      <c r="C229" s="1898"/>
      <c r="E229" s="1892" t="s">
        <v>842</v>
      </c>
      <c r="F229" s="1892"/>
      <c r="G229" s="1892"/>
      <c r="H229" s="1891"/>
      <c r="L229" s="2621"/>
    </row>
    <row r="230" spans="1:12" ht="15" thickBot="1" x14ac:dyDescent="0.25">
      <c r="A230" s="1848"/>
      <c r="H230" s="1890" t="s">
        <v>122</v>
      </c>
      <c r="L230" s="2621"/>
    </row>
    <row r="231" spans="1:12" s="1884" customFormat="1" ht="20.25" customHeight="1" thickTop="1" thickBot="1" x14ac:dyDescent="0.25">
      <c r="A231" s="2616" t="s">
        <v>123</v>
      </c>
      <c r="B231" s="2617" t="s">
        <v>124</v>
      </c>
      <c r="C231" s="2618" t="s">
        <v>474</v>
      </c>
      <c r="D231" s="1170" t="s">
        <v>125</v>
      </c>
      <c r="E231" s="1198" t="s">
        <v>416</v>
      </c>
      <c r="F231" s="1198" t="s">
        <v>417</v>
      </c>
      <c r="G231" s="1886" t="s">
        <v>589</v>
      </c>
      <c r="H231" s="1921" t="s">
        <v>590</v>
      </c>
      <c r="L231" s="2621"/>
    </row>
    <row r="232" spans="1:12" s="1166" customFormat="1" ht="15.75" thickTop="1" thickBot="1" x14ac:dyDescent="0.25">
      <c r="A232" s="1171">
        <v>1</v>
      </c>
      <c r="B232" s="1170">
        <v>2</v>
      </c>
      <c r="C232" s="1170">
        <v>3</v>
      </c>
      <c r="D232" s="1170">
        <v>4</v>
      </c>
      <c r="E232" s="1170">
        <v>5</v>
      </c>
      <c r="F232" s="1169">
        <v>6</v>
      </c>
      <c r="G232" s="1169">
        <v>7</v>
      </c>
      <c r="H232" s="1168" t="s">
        <v>44</v>
      </c>
      <c r="I232" s="1172"/>
      <c r="L232" s="2622"/>
    </row>
    <row r="233" spans="1:12" ht="15.75" thickTop="1" x14ac:dyDescent="0.25">
      <c r="A233" s="1862">
        <v>4399</v>
      </c>
      <c r="B233" s="1861">
        <v>5336</v>
      </c>
      <c r="C233" s="1876"/>
      <c r="D233" s="1875" t="s">
        <v>1085</v>
      </c>
      <c r="E233" s="1872"/>
      <c r="F233" s="1872">
        <f>F234</f>
        <v>7363</v>
      </c>
      <c r="G233" s="1872">
        <f>G234</f>
        <v>7363</v>
      </c>
      <c r="H233" s="1864">
        <f t="shared" ref="H233:H235" si="27">(G233/F233)*100</f>
        <v>100</v>
      </c>
      <c r="L233" s="2621"/>
    </row>
    <row r="234" spans="1:12" ht="15.75" thickBot="1" x14ac:dyDescent="0.3">
      <c r="A234" s="1862"/>
      <c r="B234" s="1861"/>
      <c r="C234" s="1874" t="s">
        <v>1583</v>
      </c>
      <c r="D234" s="1920" t="s">
        <v>2035</v>
      </c>
      <c r="E234" s="1872"/>
      <c r="F234" s="1858">
        <v>7363</v>
      </c>
      <c r="G234" s="1858">
        <v>7363</v>
      </c>
      <c r="H234" s="1857">
        <f t="shared" si="27"/>
        <v>100</v>
      </c>
      <c r="L234" s="2621"/>
    </row>
    <row r="235" spans="1:12" s="1823" customFormat="1" ht="20.25" customHeight="1" thickTop="1" thickBot="1" x14ac:dyDescent="0.3">
      <c r="A235" s="1854" t="s">
        <v>704</v>
      </c>
      <c r="B235" s="1853"/>
      <c r="C235" s="1852"/>
      <c r="D235" s="1851"/>
      <c r="E235" s="1850">
        <f>E233</f>
        <v>0</v>
      </c>
      <c r="F235" s="1850">
        <f t="shared" ref="F235:G235" si="28">F233</f>
        <v>7363</v>
      </c>
      <c r="G235" s="1850">
        <f t="shared" si="28"/>
        <v>7363</v>
      </c>
      <c r="H235" s="1849">
        <f t="shared" si="27"/>
        <v>100</v>
      </c>
      <c r="L235" s="2621">
        <v>7363400</v>
      </c>
    </row>
    <row r="236" spans="1:12" s="1855" customFormat="1" ht="15.75" thickTop="1" x14ac:dyDescent="0.25">
      <c r="A236" s="1900"/>
      <c r="B236" s="1899"/>
      <c r="C236" s="1898"/>
      <c r="E236" s="1892"/>
      <c r="F236" s="1892"/>
      <c r="G236" s="1892"/>
      <c r="H236" s="1891"/>
      <c r="L236" s="2621"/>
    </row>
    <row r="237" spans="1:12" s="1823" customFormat="1" ht="27.75" customHeight="1" thickBot="1" x14ac:dyDescent="0.3">
      <c r="A237" s="1847" t="s">
        <v>10</v>
      </c>
      <c r="B237" s="1903"/>
      <c r="C237" s="1902"/>
      <c r="D237" s="1901"/>
      <c r="E237" s="1845">
        <f>E235</f>
        <v>0</v>
      </c>
      <c r="F237" s="1845">
        <f t="shared" ref="F237:G237" si="29">F235</f>
        <v>7363</v>
      </c>
      <c r="G237" s="1845">
        <f t="shared" si="29"/>
        <v>7363</v>
      </c>
      <c r="H237" s="1844">
        <f>(G237/F237)*100</f>
        <v>100</v>
      </c>
      <c r="L237" s="2621"/>
    </row>
    <row r="238" spans="1:12" s="1818" customFormat="1" ht="15.6" customHeight="1" thickTop="1" x14ac:dyDescent="0.25">
      <c r="A238" s="1841"/>
      <c r="B238" s="1897"/>
      <c r="C238" s="1905"/>
      <c r="D238" s="1895"/>
      <c r="E238" s="1842"/>
      <c r="F238" s="1842"/>
      <c r="G238" s="1842"/>
      <c r="H238" s="1839"/>
      <c r="L238" s="2621"/>
    </row>
    <row r="239" spans="1:12" s="1818" customFormat="1" ht="13.9" customHeight="1" x14ac:dyDescent="0.25">
      <c r="A239" s="1841"/>
      <c r="B239" s="1897"/>
      <c r="C239" s="1905"/>
      <c r="D239" s="1895"/>
      <c r="E239" s="1842"/>
      <c r="F239" s="1842"/>
      <c r="G239" s="1842"/>
      <c r="H239" s="1839"/>
      <c r="L239" s="2621"/>
    </row>
    <row r="240" spans="1:12" s="1312" customFormat="1" ht="15.75" x14ac:dyDescent="0.25">
      <c r="A240" s="1829" t="s">
        <v>11</v>
      </c>
      <c r="B240" s="1904"/>
      <c r="C240" s="1898"/>
      <c r="E240" s="1892" t="s">
        <v>843</v>
      </c>
      <c r="F240" s="1892"/>
      <c r="G240" s="1892"/>
      <c r="H240" s="1891"/>
      <c r="L240" s="2621"/>
    </row>
    <row r="241" spans="1:13" ht="15" thickBot="1" x14ac:dyDescent="0.25">
      <c r="A241" s="1848"/>
      <c r="H241" s="1890" t="s">
        <v>122</v>
      </c>
      <c r="L241" s="2621"/>
    </row>
    <row r="242" spans="1:13" s="1884" customFormat="1" ht="20.25" customHeight="1" thickTop="1" thickBot="1" x14ac:dyDescent="0.25">
      <c r="A242" s="2616" t="s">
        <v>123</v>
      </c>
      <c r="B242" s="2617" t="s">
        <v>124</v>
      </c>
      <c r="C242" s="2618" t="s">
        <v>474</v>
      </c>
      <c r="D242" s="1170" t="s">
        <v>125</v>
      </c>
      <c r="E242" s="1198" t="s">
        <v>416</v>
      </c>
      <c r="F242" s="1198" t="s">
        <v>417</v>
      </c>
      <c r="G242" s="1886" t="s">
        <v>589</v>
      </c>
      <c r="H242" s="1921" t="s">
        <v>590</v>
      </c>
      <c r="L242" s="2621"/>
    </row>
    <row r="243" spans="1:13" s="1166" customFormat="1" ht="15.75" thickTop="1" thickBot="1" x14ac:dyDescent="0.25">
      <c r="A243" s="1171">
        <v>1</v>
      </c>
      <c r="B243" s="1170">
        <v>2</v>
      </c>
      <c r="C243" s="1170">
        <v>3</v>
      </c>
      <c r="D243" s="1170">
        <v>4</v>
      </c>
      <c r="E243" s="1170">
        <v>5</v>
      </c>
      <c r="F243" s="1169">
        <v>6</v>
      </c>
      <c r="G243" s="1169">
        <v>7</v>
      </c>
      <c r="H243" s="1168" t="s">
        <v>44</v>
      </c>
      <c r="I243" s="1172"/>
      <c r="L243" s="2622"/>
    </row>
    <row r="244" spans="1:13" s="1855" customFormat="1" ht="15.75" thickTop="1" x14ac:dyDescent="0.25">
      <c r="A244" s="1869">
        <v>4350</v>
      </c>
      <c r="B244" s="1868">
        <v>5336</v>
      </c>
      <c r="C244" s="1867"/>
      <c r="D244" s="1875" t="s">
        <v>1085</v>
      </c>
      <c r="E244" s="1865"/>
      <c r="F244" s="1865">
        <f>F245+F246</f>
        <v>463</v>
      </c>
      <c r="G244" s="1865">
        <f>G245+G246</f>
        <v>463</v>
      </c>
      <c r="H244" s="1883">
        <f>G244/F244*100</f>
        <v>100</v>
      </c>
      <c r="L244" s="2621"/>
    </row>
    <row r="245" spans="1:13" x14ac:dyDescent="0.2">
      <c r="A245" s="1862"/>
      <c r="B245" s="1861"/>
      <c r="C245" s="1880" t="s">
        <v>1586</v>
      </c>
      <c r="D245" s="1879" t="s">
        <v>1611</v>
      </c>
      <c r="E245" s="1858"/>
      <c r="F245" s="1858">
        <v>49</v>
      </c>
      <c r="G245" s="1858">
        <v>49</v>
      </c>
      <c r="H245" s="1857">
        <f t="shared" ref="H245:H249" si="30">(G245/F245)*100</f>
        <v>100</v>
      </c>
      <c r="L245" s="2621"/>
    </row>
    <row r="246" spans="1:13" x14ac:dyDescent="0.2">
      <c r="A246" s="1862"/>
      <c r="B246" s="1861"/>
      <c r="C246" s="1874" t="s">
        <v>1587</v>
      </c>
      <c r="D246" s="1879" t="s">
        <v>1611</v>
      </c>
      <c r="E246" s="1858"/>
      <c r="F246" s="1858">
        <v>414</v>
      </c>
      <c r="G246" s="1858">
        <v>414</v>
      </c>
      <c r="H246" s="1857">
        <f t="shared" si="30"/>
        <v>100</v>
      </c>
      <c r="L246" s="2621"/>
    </row>
    <row r="247" spans="1:13" ht="15" x14ac:dyDescent="0.25">
      <c r="A247" s="1862">
        <v>4399</v>
      </c>
      <c r="B247" s="1861">
        <v>5336</v>
      </c>
      <c r="C247" s="1876"/>
      <c r="D247" s="1875" t="s">
        <v>1085</v>
      </c>
      <c r="E247" s="1872"/>
      <c r="F247" s="1872">
        <f>F248</f>
        <v>10934</v>
      </c>
      <c r="G247" s="1872">
        <f>G248</f>
        <v>10934</v>
      </c>
      <c r="H247" s="1864">
        <f t="shared" si="30"/>
        <v>100</v>
      </c>
      <c r="L247" s="2621"/>
    </row>
    <row r="248" spans="1:13" ht="15.75" thickBot="1" x14ac:dyDescent="0.3">
      <c r="A248" s="1862"/>
      <c r="B248" s="1861"/>
      <c r="C248" s="1874" t="s">
        <v>1583</v>
      </c>
      <c r="D248" s="1873" t="s">
        <v>2035</v>
      </c>
      <c r="E248" s="1872"/>
      <c r="F248" s="1858">
        <v>10934</v>
      </c>
      <c r="G248" s="1858">
        <v>10934</v>
      </c>
      <c r="H248" s="1857">
        <f t="shared" si="30"/>
        <v>100</v>
      </c>
      <c r="L248" s="2621"/>
    </row>
    <row r="249" spans="1:13" s="1818" customFormat="1" ht="20.25" customHeight="1" thickTop="1" thickBot="1" x14ac:dyDescent="0.3">
      <c r="A249" s="1854" t="s">
        <v>704</v>
      </c>
      <c r="B249" s="1853"/>
      <c r="C249" s="1852"/>
      <c r="D249" s="1871"/>
      <c r="E249" s="1850">
        <f>SUM(E244)</f>
        <v>0</v>
      </c>
      <c r="F249" s="1850">
        <f>SUM(F244,F247)</f>
        <v>11397</v>
      </c>
      <c r="G249" s="1850">
        <f>SUM(G244,G247)</f>
        <v>11397</v>
      </c>
      <c r="H249" s="1849">
        <f t="shared" si="30"/>
        <v>100</v>
      </c>
      <c r="J249" s="1131"/>
      <c r="K249" s="1131"/>
      <c r="L249" s="2621">
        <v>11396632.140000001</v>
      </c>
      <c r="M249" s="1126"/>
    </row>
    <row r="250" spans="1:13" ht="15" thickTop="1" x14ac:dyDescent="0.2">
      <c r="A250" s="1848"/>
      <c r="J250" s="1131"/>
      <c r="K250" s="1131"/>
      <c r="L250" s="1131"/>
    </row>
    <row r="251" spans="1:13" s="1823" customFormat="1" ht="27.75" customHeight="1" thickBot="1" x14ac:dyDescent="0.3">
      <c r="A251" s="1847" t="s">
        <v>12</v>
      </c>
      <c r="B251" s="1903"/>
      <c r="C251" s="1902"/>
      <c r="D251" s="1901"/>
      <c r="E251" s="1845">
        <f>E249</f>
        <v>0</v>
      </c>
      <c r="F251" s="1845">
        <f t="shared" ref="F251:G251" si="31">F249</f>
        <v>11397</v>
      </c>
      <c r="G251" s="1845">
        <f t="shared" si="31"/>
        <v>11397</v>
      </c>
      <c r="H251" s="1844">
        <f>(G251/F251)*100</f>
        <v>100</v>
      </c>
    </row>
    <row r="252" spans="1:13" s="1823" customFormat="1" ht="16.149999999999999" customHeight="1" thickTop="1" x14ac:dyDescent="0.25">
      <c r="A252" s="1837"/>
      <c r="B252" s="1836"/>
      <c r="C252" s="1835"/>
      <c r="D252" s="1834"/>
      <c r="E252" s="1907"/>
      <c r="F252" s="1907"/>
      <c r="G252" s="1907"/>
      <c r="H252" s="1906"/>
    </row>
    <row r="253" spans="1:13" s="1823" customFormat="1" ht="16.149999999999999" customHeight="1" x14ac:dyDescent="0.25">
      <c r="A253" s="1837"/>
      <c r="B253" s="1836"/>
      <c r="C253" s="1835"/>
      <c r="D253" s="1834"/>
      <c r="E253" s="1907"/>
      <c r="F253" s="1907"/>
      <c r="G253" s="1907"/>
      <c r="H253" s="1906"/>
    </row>
    <row r="254" spans="1:13" s="1312" customFormat="1" ht="15.75" x14ac:dyDescent="0.25">
      <c r="A254" s="1829" t="s">
        <v>444</v>
      </c>
      <c r="B254" s="1904"/>
      <c r="C254" s="1898"/>
      <c r="E254" s="1892" t="s">
        <v>286</v>
      </c>
      <c r="F254" s="1892"/>
      <c r="G254" s="1892"/>
      <c r="H254" s="1891"/>
    </row>
    <row r="255" spans="1:13" ht="15" thickBot="1" x14ac:dyDescent="0.25">
      <c r="A255" s="1848"/>
      <c r="H255" s="1890" t="s">
        <v>122</v>
      </c>
    </row>
    <row r="256" spans="1:13" s="1884" customFormat="1" ht="20.25" customHeight="1" thickTop="1" thickBot="1" x14ac:dyDescent="0.25">
      <c r="A256" s="2616" t="s">
        <v>123</v>
      </c>
      <c r="B256" s="2617" t="s">
        <v>124</v>
      </c>
      <c r="C256" s="2618" t="s">
        <v>474</v>
      </c>
      <c r="D256" s="1170" t="s">
        <v>125</v>
      </c>
      <c r="E256" s="1198" t="s">
        <v>416</v>
      </c>
      <c r="F256" s="1198" t="s">
        <v>417</v>
      </c>
      <c r="G256" s="1886" t="s">
        <v>589</v>
      </c>
      <c r="H256" s="1885" t="s">
        <v>590</v>
      </c>
    </row>
    <row r="257" spans="1:19" s="1166" customFormat="1" ht="13.5" thickTop="1" thickBot="1" x14ac:dyDescent="0.25">
      <c r="A257" s="1171">
        <v>1</v>
      </c>
      <c r="B257" s="1170">
        <v>2</v>
      </c>
      <c r="C257" s="1170">
        <v>3</v>
      </c>
      <c r="D257" s="1170">
        <v>4</v>
      </c>
      <c r="E257" s="1170">
        <v>5</v>
      </c>
      <c r="F257" s="1169">
        <v>6</v>
      </c>
      <c r="G257" s="1169">
        <v>7</v>
      </c>
      <c r="H257" s="1168" t="s">
        <v>44</v>
      </c>
      <c r="I257" s="1172"/>
    </row>
    <row r="258" spans="1:19" ht="15.75" thickTop="1" x14ac:dyDescent="0.25">
      <c r="A258" s="1862">
        <v>4399</v>
      </c>
      <c r="B258" s="1861">
        <v>5336</v>
      </c>
      <c r="C258" s="1876"/>
      <c r="D258" s="1875" t="s">
        <v>1085</v>
      </c>
      <c r="E258" s="1872"/>
      <c r="F258" s="1872">
        <f>F259</f>
        <v>1853</v>
      </c>
      <c r="G258" s="1872">
        <f>G259</f>
        <v>1853</v>
      </c>
      <c r="H258" s="1864">
        <f t="shared" ref="H258:H260" si="32">(G258/F258)*100</f>
        <v>100</v>
      </c>
    </row>
    <row r="259" spans="1:19" ht="15.75" thickBot="1" x14ac:dyDescent="0.3">
      <c r="A259" s="1862"/>
      <c r="B259" s="1861"/>
      <c r="C259" s="1874" t="s">
        <v>1583</v>
      </c>
      <c r="D259" s="1873" t="s">
        <v>2035</v>
      </c>
      <c r="E259" s="1872"/>
      <c r="F259" s="1858">
        <v>1853</v>
      </c>
      <c r="G259" s="1858">
        <v>1853</v>
      </c>
      <c r="H259" s="1857">
        <f t="shared" si="32"/>
        <v>100</v>
      </c>
    </row>
    <row r="260" spans="1:19" s="1823" customFormat="1" ht="20.25" customHeight="1" thickTop="1" thickBot="1" x14ac:dyDescent="0.3">
      <c r="A260" s="1854" t="s">
        <v>704</v>
      </c>
      <c r="B260" s="1853"/>
      <c r="C260" s="1852"/>
      <c r="D260" s="1851"/>
      <c r="E260" s="1850">
        <f>E258</f>
        <v>0</v>
      </c>
      <c r="F260" s="1850">
        <f t="shared" ref="F260:G260" si="33">F258</f>
        <v>1853</v>
      </c>
      <c r="G260" s="1850">
        <f t="shared" si="33"/>
        <v>1853</v>
      </c>
      <c r="H260" s="1849">
        <f t="shared" si="32"/>
        <v>100</v>
      </c>
      <c r="L260" s="2621">
        <v>1853000</v>
      </c>
    </row>
    <row r="261" spans="1:19" s="1855" customFormat="1" ht="15.75" thickTop="1" x14ac:dyDescent="0.25">
      <c r="A261" s="1900"/>
      <c r="B261" s="1899"/>
      <c r="C261" s="1898"/>
      <c r="E261" s="1892"/>
      <c r="F261" s="1892"/>
      <c r="G261" s="1892"/>
      <c r="H261" s="1891"/>
      <c r="L261" s="2621"/>
      <c r="S261" s="1855">
        <v>0</v>
      </c>
    </row>
    <row r="262" spans="1:19" s="1823" customFormat="1" ht="27.75" customHeight="1" thickBot="1" x14ac:dyDescent="0.3">
      <c r="A262" s="1847" t="s">
        <v>445</v>
      </c>
      <c r="B262" s="1903"/>
      <c r="C262" s="1902"/>
      <c r="D262" s="1901"/>
      <c r="E262" s="1845">
        <f>E260</f>
        <v>0</v>
      </c>
      <c r="F262" s="1845">
        <f>F260</f>
        <v>1853</v>
      </c>
      <c r="G262" s="1845">
        <f>G260</f>
        <v>1853</v>
      </c>
      <c r="H262" s="1844">
        <f>(G262/F262)*100</f>
        <v>100</v>
      </c>
      <c r="L262" s="2621"/>
    </row>
    <row r="263" spans="1:19" s="1818" customFormat="1" ht="15.75" customHeight="1" thickTop="1" x14ac:dyDescent="0.25">
      <c r="A263" s="1841"/>
      <c r="B263" s="1897"/>
      <c r="C263" s="1896"/>
      <c r="D263" s="1895"/>
      <c r="E263" s="1832"/>
      <c r="F263" s="1832"/>
      <c r="G263" s="1832"/>
      <c r="H263" s="1831"/>
      <c r="L263" s="2621"/>
    </row>
    <row r="264" spans="1:19" s="1818" customFormat="1" ht="15.75" customHeight="1" x14ac:dyDescent="0.25">
      <c r="A264" s="1841"/>
      <c r="B264" s="1897"/>
      <c r="C264" s="1896"/>
      <c r="D264" s="1895"/>
      <c r="E264" s="1832"/>
      <c r="F264" s="1832"/>
      <c r="G264" s="1832"/>
      <c r="H264" s="1831"/>
      <c r="L264" s="2621"/>
    </row>
    <row r="265" spans="1:19" s="1312" customFormat="1" ht="15.75" x14ac:dyDescent="0.25">
      <c r="A265" s="1829" t="s">
        <v>288</v>
      </c>
      <c r="B265" s="1904"/>
      <c r="C265" s="1898"/>
      <c r="E265" s="1892" t="s">
        <v>287</v>
      </c>
      <c r="F265" s="1892"/>
      <c r="G265" s="1892"/>
      <c r="H265" s="1891"/>
      <c r="L265" s="2621"/>
    </row>
    <row r="266" spans="1:19" ht="15" thickBot="1" x14ac:dyDescent="0.25">
      <c r="A266" s="1848"/>
      <c r="H266" s="1890" t="s">
        <v>122</v>
      </c>
      <c r="L266" s="2621"/>
    </row>
    <row r="267" spans="1:19" s="1884" customFormat="1" ht="20.25" customHeight="1" thickTop="1" thickBot="1" x14ac:dyDescent="0.25">
      <c r="A267" s="2616" t="s">
        <v>123</v>
      </c>
      <c r="B267" s="2617" t="s">
        <v>124</v>
      </c>
      <c r="C267" s="2618" t="s">
        <v>474</v>
      </c>
      <c r="D267" s="1170" t="s">
        <v>125</v>
      </c>
      <c r="E267" s="1198" t="s">
        <v>416</v>
      </c>
      <c r="F267" s="1198" t="s">
        <v>417</v>
      </c>
      <c r="G267" s="1886" t="s">
        <v>589</v>
      </c>
      <c r="H267" s="1885" t="s">
        <v>590</v>
      </c>
      <c r="L267" s="2621"/>
    </row>
    <row r="268" spans="1:19" s="1166" customFormat="1" ht="15.75" thickTop="1" thickBot="1" x14ac:dyDescent="0.25">
      <c r="A268" s="1171">
        <v>1</v>
      </c>
      <c r="B268" s="1170">
        <v>2</v>
      </c>
      <c r="C268" s="1170">
        <v>3</v>
      </c>
      <c r="D268" s="1170">
        <v>4</v>
      </c>
      <c r="E268" s="1170">
        <v>5</v>
      </c>
      <c r="F268" s="1169">
        <v>6</v>
      </c>
      <c r="G268" s="1169">
        <v>7</v>
      </c>
      <c r="H268" s="1168" t="s">
        <v>44</v>
      </c>
      <c r="I268" s="1172"/>
      <c r="L268" s="2621"/>
    </row>
    <row r="269" spans="1:19" ht="15.75" thickTop="1" x14ac:dyDescent="0.25">
      <c r="A269" s="1862">
        <v>4399</v>
      </c>
      <c r="B269" s="1861">
        <v>5336</v>
      </c>
      <c r="C269" s="1876"/>
      <c r="D269" s="1875" t="s">
        <v>1085</v>
      </c>
      <c r="E269" s="1872"/>
      <c r="F269" s="1872">
        <f>F270</f>
        <v>7622</v>
      </c>
      <c r="G269" s="1872">
        <f>G270</f>
        <v>7622</v>
      </c>
      <c r="H269" s="1864">
        <f t="shared" ref="H269:H271" si="34">(G269/F269)*100</f>
        <v>100</v>
      </c>
      <c r="L269" s="2621"/>
    </row>
    <row r="270" spans="1:19" ht="15.75" thickBot="1" x14ac:dyDescent="0.3">
      <c r="A270" s="1862"/>
      <c r="B270" s="1861"/>
      <c r="C270" s="1874" t="s">
        <v>1583</v>
      </c>
      <c r="D270" s="1873" t="s">
        <v>2035</v>
      </c>
      <c r="E270" s="1872"/>
      <c r="F270" s="1858">
        <v>7622</v>
      </c>
      <c r="G270" s="1858">
        <v>7622</v>
      </c>
      <c r="H270" s="1857">
        <f t="shared" si="34"/>
        <v>100</v>
      </c>
      <c r="L270" s="2621"/>
    </row>
    <row r="271" spans="1:19" s="1823" customFormat="1" ht="20.25" customHeight="1" thickTop="1" thickBot="1" x14ac:dyDescent="0.3">
      <c r="A271" s="1854" t="s">
        <v>704</v>
      </c>
      <c r="B271" s="1853"/>
      <c r="C271" s="1852"/>
      <c r="D271" s="1871"/>
      <c r="E271" s="1850">
        <f>E269</f>
        <v>0</v>
      </c>
      <c r="F271" s="1850">
        <f t="shared" ref="F271:G271" si="35">F269</f>
        <v>7622</v>
      </c>
      <c r="G271" s="1850">
        <f t="shared" si="35"/>
        <v>7622</v>
      </c>
      <c r="H271" s="1849">
        <f t="shared" si="34"/>
        <v>100</v>
      </c>
      <c r="L271" s="2621">
        <v>7621800</v>
      </c>
    </row>
    <row r="272" spans="1:19" s="1855" customFormat="1" ht="15.75" thickTop="1" x14ac:dyDescent="0.25">
      <c r="A272" s="1900"/>
      <c r="B272" s="1899"/>
      <c r="C272" s="1898"/>
      <c r="E272" s="1892"/>
      <c r="F272" s="1892"/>
      <c r="G272" s="1892"/>
      <c r="H272" s="1891"/>
      <c r="L272" s="2621"/>
    </row>
    <row r="273" spans="1:12" s="1823" customFormat="1" ht="27.75" customHeight="1" thickBot="1" x14ac:dyDescent="0.3">
      <c r="A273" s="1847" t="s">
        <v>289</v>
      </c>
      <c r="B273" s="1903"/>
      <c r="C273" s="1902"/>
      <c r="D273" s="1901"/>
      <c r="E273" s="1845">
        <f>E271</f>
        <v>0</v>
      </c>
      <c r="F273" s="1845">
        <f>F271</f>
        <v>7622</v>
      </c>
      <c r="G273" s="1845">
        <f>G271</f>
        <v>7622</v>
      </c>
      <c r="H273" s="1844">
        <f>(G273/F273)*100</f>
        <v>100</v>
      </c>
      <c r="L273" s="2621"/>
    </row>
    <row r="274" spans="1:12" s="1818" customFormat="1" ht="15.75" customHeight="1" thickTop="1" x14ac:dyDescent="0.25">
      <c r="A274" s="1841"/>
      <c r="B274" s="1897"/>
      <c r="C274" s="1896"/>
      <c r="D274" s="1895"/>
      <c r="E274" s="1832"/>
      <c r="F274" s="1832"/>
      <c r="G274" s="1832"/>
      <c r="H274" s="1831"/>
      <c r="L274" s="2621"/>
    </row>
    <row r="275" spans="1:12" s="1818" customFormat="1" ht="15.75" customHeight="1" x14ac:dyDescent="0.25">
      <c r="A275" s="1841"/>
      <c r="B275" s="1897"/>
      <c r="C275" s="1896"/>
      <c r="D275" s="1895"/>
      <c r="E275" s="1832"/>
      <c r="F275" s="1832"/>
      <c r="G275" s="1832"/>
      <c r="H275" s="1831"/>
      <c r="L275" s="2621"/>
    </row>
    <row r="276" spans="1:12" s="1312" customFormat="1" ht="15.75" x14ac:dyDescent="0.25">
      <c r="A276" s="1829" t="s">
        <v>335</v>
      </c>
      <c r="B276" s="1904"/>
      <c r="C276" s="1898"/>
      <c r="E276" s="1892" t="s">
        <v>290</v>
      </c>
      <c r="F276" s="1892"/>
      <c r="G276" s="1892"/>
      <c r="H276" s="1891"/>
      <c r="L276" s="2621"/>
    </row>
    <row r="277" spans="1:12" ht="15" thickBot="1" x14ac:dyDescent="0.25">
      <c r="A277" s="1848"/>
      <c r="H277" s="1890" t="s">
        <v>122</v>
      </c>
      <c r="L277" s="2621"/>
    </row>
    <row r="278" spans="1:12" s="1884" customFormat="1" ht="20.25" customHeight="1" thickTop="1" thickBot="1" x14ac:dyDescent="0.25">
      <c r="A278" s="2616" t="s">
        <v>123</v>
      </c>
      <c r="B278" s="2617" t="s">
        <v>124</v>
      </c>
      <c r="C278" s="2618" t="s">
        <v>474</v>
      </c>
      <c r="D278" s="1170" t="s">
        <v>125</v>
      </c>
      <c r="E278" s="1198" t="s">
        <v>416</v>
      </c>
      <c r="F278" s="1198" t="s">
        <v>417</v>
      </c>
      <c r="G278" s="1886" t="s">
        <v>589</v>
      </c>
      <c r="H278" s="1885" t="s">
        <v>590</v>
      </c>
      <c r="L278" s="2621"/>
    </row>
    <row r="279" spans="1:12" s="1166" customFormat="1" ht="15.75" thickTop="1" thickBot="1" x14ac:dyDescent="0.25">
      <c r="A279" s="1171">
        <v>1</v>
      </c>
      <c r="B279" s="1170">
        <v>2</v>
      </c>
      <c r="C279" s="1170">
        <v>3</v>
      </c>
      <c r="D279" s="1170">
        <v>4</v>
      </c>
      <c r="E279" s="1170">
        <v>5</v>
      </c>
      <c r="F279" s="1169">
        <v>6</v>
      </c>
      <c r="G279" s="1169">
        <v>7</v>
      </c>
      <c r="H279" s="1168" t="s">
        <v>44</v>
      </c>
      <c r="I279" s="1172"/>
      <c r="L279" s="2621"/>
    </row>
    <row r="280" spans="1:12" ht="15.75" thickTop="1" x14ac:dyDescent="0.25">
      <c r="A280" s="1862">
        <v>4399</v>
      </c>
      <c r="B280" s="1861">
        <v>5336</v>
      </c>
      <c r="C280" s="1876"/>
      <c r="D280" s="1875" t="s">
        <v>1085</v>
      </c>
      <c r="E280" s="1872"/>
      <c r="F280" s="1872">
        <f>F281</f>
        <v>18794</v>
      </c>
      <c r="G280" s="1872">
        <f>G281</f>
        <v>18794</v>
      </c>
      <c r="H280" s="1864">
        <f t="shared" ref="H280:H282" si="36">(G280/F280)*100</f>
        <v>100</v>
      </c>
      <c r="L280" s="2621"/>
    </row>
    <row r="281" spans="1:12" ht="15.75" thickBot="1" x14ac:dyDescent="0.3">
      <c r="A281" s="1862"/>
      <c r="B281" s="1861"/>
      <c r="C281" s="1874" t="s">
        <v>1583</v>
      </c>
      <c r="D281" s="1873" t="s">
        <v>2035</v>
      </c>
      <c r="E281" s="1872"/>
      <c r="F281" s="1858">
        <v>18794</v>
      </c>
      <c r="G281" s="1858">
        <v>18794</v>
      </c>
      <c r="H281" s="1857">
        <f t="shared" si="36"/>
        <v>100</v>
      </c>
      <c r="L281" s="2621"/>
    </row>
    <row r="282" spans="1:12" s="1823" customFormat="1" ht="20.25" customHeight="1" thickTop="1" thickBot="1" x14ac:dyDescent="0.3">
      <c r="A282" s="1854" t="s">
        <v>704</v>
      </c>
      <c r="B282" s="1853"/>
      <c r="C282" s="1852"/>
      <c r="D282" s="1871"/>
      <c r="E282" s="1850">
        <f>E280</f>
        <v>0</v>
      </c>
      <c r="F282" s="1850">
        <f t="shared" ref="F282:G282" si="37">F280</f>
        <v>18794</v>
      </c>
      <c r="G282" s="1850">
        <f t="shared" si="37"/>
        <v>18794</v>
      </c>
      <c r="H282" s="1849">
        <f t="shared" si="36"/>
        <v>100</v>
      </c>
      <c r="L282" s="2621">
        <v>18793500</v>
      </c>
    </row>
    <row r="283" spans="1:12" s="1823" customFormat="1" ht="20.25" customHeight="1" thickTop="1" thickBot="1" x14ac:dyDescent="0.3">
      <c r="A283" s="1913"/>
      <c r="B283" s="1912"/>
      <c r="C283" s="1911"/>
      <c r="D283" s="1910"/>
      <c r="E283" s="1909"/>
      <c r="F283" s="1909"/>
      <c r="G283" s="1909"/>
      <c r="H283" s="1908"/>
      <c r="L283" s="2621"/>
    </row>
    <row r="284" spans="1:12" s="1823" customFormat="1" ht="22.5" customHeight="1" thickTop="1" thickBot="1" x14ac:dyDescent="0.3">
      <c r="A284" s="1847" t="s">
        <v>336</v>
      </c>
      <c r="B284" s="1903"/>
      <c r="C284" s="1902"/>
      <c r="D284" s="1901"/>
      <c r="E284" s="1845">
        <f>E282</f>
        <v>0</v>
      </c>
      <c r="F284" s="1845">
        <f t="shared" ref="F284:G284" si="38">F282</f>
        <v>18794</v>
      </c>
      <c r="G284" s="1845">
        <f t="shared" si="38"/>
        <v>18794</v>
      </c>
      <c r="H284" s="1844">
        <f>(G284/F284)*100</f>
        <v>100</v>
      </c>
      <c r="L284" s="2621"/>
    </row>
    <row r="285" spans="1:12" s="1818" customFormat="1" ht="15" customHeight="1" thickTop="1" x14ac:dyDescent="0.25">
      <c r="A285" s="1841"/>
      <c r="B285" s="1897"/>
      <c r="C285" s="1896"/>
      <c r="D285" s="1895"/>
      <c r="E285" s="1832"/>
      <c r="F285" s="1832"/>
      <c r="G285" s="1832"/>
      <c r="H285" s="1831"/>
      <c r="L285" s="2621"/>
    </row>
    <row r="286" spans="1:12" s="1818" customFormat="1" ht="15" customHeight="1" x14ac:dyDescent="0.25">
      <c r="A286" s="1841"/>
      <c r="B286" s="1897"/>
      <c r="C286" s="1896"/>
      <c r="D286" s="1895"/>
      <c r="E286" s="1832"/>
      <c r="F286" s="1832"/>
      <c r="G286" s="1832"/>
      <c r="H286" s="1831"/>
      <c r="L286" s="2621"/>
    </row>
    <row r="287" spans="1:12" s="1312" customFormat="1" ht="15.75" x14ac:dyDescent="0.25">
      <c r="A287" s="1829" t="s">
        <v>337</v>
      </c>
      <c r="B287" s="1904"/>
      <c r="C287" s="1898"/>
      <c r="E287" s="1892" t="s">
        <v>291</v>
      </c>
      <c r="F287" s="1892"/>
      <c r="G287" s="1892"/>
      <c r="H287" s="1891"/>
      <c r="L287" s="2621"/>
    </row>
    <row r="288" spans="1:12" ht="15" thickBot="1" x14ac:dyDescent="0.25">
      <c r="A288" s="1848"/>
      <c r="H288" s="1890" t="s">
        <v>122</v>
      </c>
      <c r="L288" s="2621"/>
    </row>
    <row r="289" spans="1:12" s="1884" customFormat="1" ht="20.25" customHeight="1" thickTop="1" thickBot="1" x14ac:dyDescent="0.25">
      <c r="A289" s="2616" t="s">
        <v>123</v>
      </c>
      <c r="B289" s="2617" t="s">
        <v>124</v>
      </c>
      <c r="C289" s="2618" t="s">
        <v>474</v>
      </c>
      <c r="D289" s="1170" t="s">
        <v>125</v>
      </c>
      <c r="E289" s="1198" t="s">
        <v>416</v>
      </c>
      <c r="F289" s="1198" t="s">
        <v>417</v>
      </c>
      <c r="G289" s="1886" t="s">
        <v>589</v>
      </c>
      <c r="H289" s="1885" t="s">
        <v>590</v>
      </c>
      <c r="L289" s="2621"/>
    </row>
    <row r="290" spans="1:12" s="1166" customFormat="1" ht="15.75" thickTop="1" thickBot="1" x14ac:dyDescent="0.25">
      <c r="A290" s="1171">
        <v>1</v>
      </c>
      <c r="B290" s="1170">
        <v>2</v>
      </c>
      <c r="C290" s="1170">
        <v>3</v>
      </c>
      <c r="D290" s="1170">
        <v>4</v>
      </c>
      <c r="E290" s="1170">
        <v>5</v>
      </c>
      <c r="F290" s="1169">
        <v>6</v>
      </c>
      <c r="G290" s="1169">
        <v>7</v>
      </c>
      <c r="H290" s="1168" t="s">
        <v>44</v>
      </c>
      <c r="I290" s="1172"/>
      <c r="L290" s="2621"/>
    </row>
    <row r="291" spans="1:12" ht="15.75" thickTop="1" x14ac:dyDescent="0.25">
      <c r="A291" s="1862">
        <v>4399</v>
      </c>
      <c r="B291" s="1861">
        <v>5336</v>
      </c>
      <c r="C291" s="1876"/>
      <c r="D291" s="1875" t="s">
        <v>1085</v>
      </c>
      <c r="E291" s="1872"/>
      <c r="F291" s="1872">
        <f>F292</f>
        <v>5638</v>
      </c>
      <c r="G291" s="1872">
        <f>G292</f>
        <v>5638</v>
      </c>
      <c r="H291" s="1864">
        <f t="shared" ref="H291:H293" si="39">(G291/F291)*100</f>
        <v>100</v>
      </c>
      <c r="L291" s="2621"/>
    </row>
    <row r="292" spans="1:12" ht="15.75" thickBot="1" x14ac:dyDescent="0.3">
      <c r="A292" s="1862"/>
      <c r="B292" s="1861"/>
      <c r="C292" s="1874" t="s">
        <v>1583</v>
      </c>
      <c r="D292" s="1873" t="s">
        <v>2035</v>
      </c>
      <c r="E292" s="1872"/>
      <c r="F292" s="1858">
        <v>5638</v>
      </c>
      <c r="G292" s="1858">
        <v>5638</v>
      </c>
      <c r="H292" s="1857">
        <f t="shared" si="39"/>
        <v>100</v>
      </c>
      <c r="L292" s="2621"/>
    </row>
    <row r="293" spans="1:12" s="1823" customFormat="1" ht="20.25" customHeight="1" thickTop="1" thickBot="1" x14ac:dyDescent="0.3">
      <c r="A293" s="1854" t="s">
        <v>704</v>
      </c>
      <c r="B293" s="1853"/>
      <c r="C293" s="1852"/>
      <c r="D293" s="1851"/>
      <c r="E293" s="1850">
        <f>E291</f>
        <v>0</v>
      </c>
      <c r="F293" s="1850">
        <f t="shared" ref="F293:G293" si="40">F291</f>
        <v>5638</v>
      </c>
      <c r="G293" s="1850">
        <f t="shared" si="40"/>
        <v>5638</v>
      </c>
      <c r="H293" s="1849">
        <f t="shared" si="39"/>
        <v>100</v>
      </c>
      <c r="L293" s="2621">
        <v>5638100</v>
      </c>
    </row>
    <row r="294" spans="1:12" s="1823" customFormat="1" ht="20.25" customHeight="1" thickTop="1" x14ac:dyDescent="0.25">
      <c r="A294" s="1837"/>
      <c r="B294" s="1836"/>
      <c r="C294" s="1835"/>
      <c r="D294" s="1834"/>
      <c r="E294" s="1907"/>
      <c r="F294" s="1907"/>
      <c r="G294" s="1907"/>
      <c r="H294" s="1906"/>
      <c r="L294" s="2621"/>
    </row>
    <row r="295" spans="1:12" s="1823" customFormat="1" ht="22.5" customHeight="1" thickBot="1" x14ac:dyDescent="0.3">
      <c r="A295" s="1847" t="s">
        <v>849</v>
      </c>
      <c r="B295" s="1903"/>
      <c r="C295" s="1902"/>
      <c r="D295" s="1901"/>
      <c r="E295" s="1845">
        <f>SUM(E293)</f>
        <v>0</v>
      </c>
      <c r="F295" s="1845">
        <f>SUM(F293)</f>
        <v>5638</v>
      </c>
      <c r="G295" s="1845">
        <f>SUM(G293)</f>
        <v>5638</v>
      </c>
      <c r="H295" s="1844">
        <f>(G295/F295)*100</f>
        <v>100</v>
      </c>
      <c r="L295" s="2621"/>
    </row>
    <row r="296" spans="1:12" s="1818" customFormat="1" ht="14.25" customHeight="1" thickTop="1" x14ac:dyDescent="0.25">
      <c r="A296" s="1841"/>
      <c r="B296" s="1897"/>
      <c r="C296" s="1896"/>
      <c r="D296" s="1895"/>
      <c r="E296" s="1832"/>
      <c r="F296" s="1832"/>
      <c r="G296" s="1832"/>
      <c r="H296" s="1831"/>
      <c r="L296" s="2621"/>
    </row>
    <row r="297" spans="1:12" s="1818" customFormat="1" ht="14.25" customHeight="1" x14ac:dyDescent="0.25">
      <c r="A297" s="1841"/>
      <c r="B297" s="1897"/>
      <c r="C297" s="1896"/>
      <c r="D297" s="1895"/>
      <c r="E297" s="1832"/>
      <c r="F297" s="1832"/>
      <c r="G297" s="1832"/>
      <c r="H297" s="1831"/>
      <c r="L297" s="2621"/>
    </row>
    <row r="298" spans="1:12" s="1312" customFormat="1" ht="15.75" x14ac:dyDescent="0.25">
      <c r="A298" s="1829" t="s">
        <v>1</v>
      </c>
      <c r="B298" s="1904"/>
      <c r="C298" s="1898"/>
      <c r="E298" s="1892" t="s">
        <v>292</v>
      </c>
      <c r="F298" s="1892"/>
      <c r="G298" s="1892"/>
      <c r="H298" s="1891"/>
      <c r="L298" s="2621"/>
    </row>
    <row r="299" spans="1:12" ht="15" thickBot="1" x14ac:dyDescent="0.25">
      <c r="A299" s="1848"/>
      <c r="H299" s="1890" t="s">
        <v>122</v>
      </c>
      <c r="L299" s="2621"/>
    </row>
    <row r="300" spans="1:12" s="1884" customFormat="1" ht="20.25" customHeight="1" thickTop="1" thickBot="1" x14ac:dyDescent="0.25">
      <c r="A300" s="2616" t="s">
        <v>123</v>
      </c>
      <c r="B300" s="2617" t="s">
        <v>124</v>
      </c>
      <c r="C300" s="2618" t="s">
        <v>474</v>
      </c>
      <c r="D300" s="1170" t="s">
        <v>125</v>
      </c>
      <c r="E300" s="1198" t="s">
        <v>416</v>
      </c>
      <c r="F300" s="1198" t="s">
        <v>417</v>
      </c>
      <c r="G300" s="1886" t="s">
        <v>589</v>
      </c>
      <c r="H300" s="1885" t="s">
        <v>590</v>
      </c>
      <c r="L300" s="2621"/>
    </row>
    <row r="301" spans="1:12" s="1166" customFormat="1" ht="15.75" thickTop="1" thickBot="1" x14ac:dyDescent="0.25">
      <c r="A301" s="1171">
        <v>1</v>
      </c>
      <c r="B301" s="1170">
        <v>2</v>
      </c>
      <c r="C301" s="1170">
        <v>3</v>
      </c>
      <c r="D301" s="1170">
        <v>4</v>
      </c>
      <c r="E301" s="1170">
        <v>5</v>
      </c>
      <c r="F301" s="1169">
        <v>6</v>
      </c>
      <c r="G301" s="1169">
        <v>7</v>
      </c>
      <c r="H301" s="1168" t="s">
        <v>44</v>
      </c>
      <c r="I301" s="1172"/>
      <c r="L301" s="2621"/>
    </row>
    <row r="302" spans="1:12" ht="15.75" thickTop="1" x14ac:dyDescent="0.25">
      <c r="A302" s="1862">
        <v>4399</v>
      </c>
      <c r="B302" s="1861">
        <v>5336</v>
      </c>
      <c r="C302" s="1876"/>
      <c r="D302" s="1875" t="s">
        <v>1085</v>
      </c>
      <c r="E302" s="1872"/>
      <c r="F302" s="1872">
        <f>F303</f>
        <v>13641</v>
      </c>
      <c r="G302" s="1872">
        <f>G303</f>
        <v>13641</v>
      </c>
      <c r="H302" s="1864">
        <f t="shared" ref="H302:H304" si="41">(G302/F302)*100</f>
        <v>100</v>
      </c>
      <c r="L302" s="2621"/>
    </row>
    <row r="303" spans="1:12" ht="15.75" thickBot="1" x14ac:dyDescent="0.3">
      <c r="A303" s="1862"/>
      <c r="B303" s="1861"/>
      <c r="C303" s="1874" t="s">
        <v>1583</v>
      </c>
      <c r="D303" s="1873" t="s">
        <v>2035</v>
      </c>
      <c r="E303" s="1872"/>
      <c r="F303" s="1858">
        <v>13641</v>
      </c>
      <c r="G303" s="1858">
        <v>13641</v>
      </c>
      <c r="H303" s="1857">
        <f t="shared" si="41"/>
        <v>100</v>
      </c>
      <c r="L303" s="2621"/>
    </row>
    <row r="304" spans="1:12" s="1823" customFormat="1" ht="20.25" customHeight="1" thickTop="1" thickBot="1" x14ac:dyDescent="0.3">
      <c r="A304" s="1854" t="s">
        <v>704</v>
      </c>
      <c r="B304" s="1853"/>
      <c r="C304" s="1852"/>
      <c r="D304" s="1851"/>
      <c r="E304" s="1850">
        <f>E302</f>
        <v>0</v>
      </c>
      <c r="F304" s="1850">
        <f t="shared" ref="F304:G304" si="42">F302</f>
        <v>13641</v>
      </c>
      <c r="G304" s="1850">
        <f t="shared" si="42"/>
        <v>13641</v>
      </c>
      <c r="H304" s="1849">
        <f t="shared" si="41"/>
        <v>100</v>
      </c>
      <c r="L304" s="2621">
        <v>13640700</v>
      </c>
    </row>
    <row r="305" spans="1:12" s="1855" customFormat="1" ht="15.75" thickTop="1" x14ac:dyDescent="0.25">
      <c r="A305" s="1900"/>
      <c r="B305" s="1899"/>
      <c r="C305" s="1898"/>
      <c r="E305" s="1892"/>
      <c r="F305" s="1892"/>
      <c r="G305" s="1892"/>
      <c r="H305" s="1891"/>
      <c r="L305" s="2621"/>
    </row>
    <row r="306" spans="1:12" s="1823" customFormat="1" ht="27.75" customHeight="1" thickBot="1" x14ac:dyDescent="0.3">
      <c r="A306" s="1847" t="s">
        <v>3</v>
      </c>
      <c r="B306" s="1903"/>
      <c r="C306" s="1902"/>
      <c r="D306" s="1901"/>
      <c r="E306" s="1845">
        <f>SUM(E304)</f>
        <v>0</v>
      </c>
      <c r="F306" s="1845">
        <f>SUM(F304)</f>
        <v>13641</v>
      </c>
      <c r="G306" s="1845">
        <f>SUM(G304)</f>
        <v>13641</v>
      </c>
      <c r="H306" s="1844">
        <f>(G306/F306)*100</f>
        <v>100</v>
      </c>
      <c r="L306" s="2621"/>
    </row>
    <row r="307" spans="1:12" s="1818" customFormat="1" ht="15" customHeight="1" thickTop="1" x14ac:dyDescent="0.25">
      <c r="A307" s="1841"/>
      <c r="B307" s="1897"/>
      <c r="C307" s="1896"/>
      <c r="D307" s="1895"/>
      <c r="E307" s="1832"/>
      <c r="F307" s="1832"/>
      <c r="G307" s="1832"/>
      <c r="H307" s="1831"/>
      <c r="L307" s="2621"/>
    </row>
    <row r="308" spans="1:12" s="1818" customFormat="1" ht="15" customHeight="1" x14ac:dyDescent="0.25">
      <c r="A308" s="1841"/>
      <c r="B308" s="1897"/>
      <c r="C308" s="1896"/>
      <c r="D308" s="1895"/>
      <c r="E308" s="1832"/>
      <c r="F308" s="1832"/>
      <c r="G308" s="1832"/>
      <c r="H308" s="1831"/>
      <c r="L308" s="2621"/>
    </row>
    <row r="309" spans="1:12" s="1312" customFormat="1" ht="15.75" x14ac:dyDescent="0.25">
      <c r="A309" s="1829" t="s">
        <v>781</v>
      </c>
      <c r="B309" s="1904"/>
      <c r="C309" s="1898"/>
      <c r="E309" s="1892" t="s">
        <v>293</v>
      </c>
      <c r="F309" s="1892"/>
      <c r="G309" s="1892"/>
      <c r="H309" s="1891"/>
      <c r="L309" s="2621"/>
    </row>
    <row r="310" spans="1:12" ht="15" thickBot="1" x14ac:dyDescent="0.25">
      <c r="A310" s="1848"/>
      <c r="H310" s="1890" t="s">
        <v>122</v>
      </c>
      <c r="L310" s="2621"/>
    </row>
    <row r="311" spans="1:12" s="1884" customFormat="1" ht="20.25" customHeight="1" thickTop="1" thickBot="1" x14ac:dyDescent="0.25">
      <c r="A311" s="2616" t="s">
        <v>123</v>
      </c>
      <c r="B311" s="2617" t="s">
        <v>124</v>
      </c>
      <c r="C311" s="2618" t="s">
        <v>474</v>
      </c>
      <c r="D311" s="1170" t="s">
        <v>125</v>
      </c>
      <c r="E311" s="1198" t="s">
        <v>416</v>
      </c>
      <c r="F311" s="1198" t="s">
        <v>417</v>
      </c>
      <c r="G311" s="1886" t="s">
        <v>589</v>
      </c>
      <c r="H311" s="1885" t="s">
        <v>590</v>
      </c>
      <c r="L311" s="2621"/>
    </row>
    <row r="312" spans="1:12" s="1166" customFormat="1" ht="15.75" thickTop="1" thickBot="1" x14ac:dyDescent="0.25">
      <c r="A312" s="1171">
        <v>1</v>
      </c>
      <c r="B312" s="1170">
        <v>2</v>
      </c>
      <c r="C312" s="1170">
        <v>3</v>
      </c>
      <c r="D312" s="1170">
        <v>4</v>
      </c>
      <c r="E312" s="1170">
        <v>5</v>
      </c>
      <c r="F312" s="1169">
        <v>6</v>
      </c>
      <c r="G312" s="1169">
        <v>7</v>
      </c>
      <c r="H312" s="1168" t="s">
        <v>44</v>
      </c>
      <c r="I312" s="1172"/>
      <c r="L312" s="2621"/>
    </row>
    <row r="313" spans="1:12" ht="15.75" thickTop="1" x14ac:dyDescent="0.25">
      <c r="A313" s="1862">
        <v>4399</v>
      </c>
      <c r="B313" s="1861">
        <v>5336</v>
      </c>
      <c r="C313" s="1876"/>
      <c r="D313" s="1875" t="s">
        <v>1085</v>
      </c>
      <c r="E313" s="1872"/>
      <c r="F313" s="1872">
        <f>F314</f>
        <v>32894</v>
      </c>
      <c r="G313" s="1872">
        <f>G314</f>
        <v>32894</v>
      </c>
      <c r="H313" s="1864">
        <f t="shared" ref="H313:H315" si="43">(G313/F313)*100</f>
        <v>100</v>
      </c>
      <c r="L313" s="2621"/>
    </row>
    <row r="314" spans="1:12" ht="15.75" thickBot="1" x14ac:dyDescent="0.3">
      <c r="A314" s="1862"/>
      <c r="B314" s="1861"/>
      <c r="C314" s="1874" t="s">
        <v>1583</v>
      </c>
      <c r="D314" s="1873" t="s">
        <v>2035</v>
      </c>
      <c r="E314" s="1872"/>
      <c r="F314" s="1858">
        <v>32894</v>
      </c>
      <c r="G314" s="1858">
        <v>32894</v>
      </c>
      <c r="H314" s="1857">
        <f t="shared" si="43"/>
        <v>100</v>
      </c>
      <c r="L314" s="2621"/>
    </row>
    <row r="315" spans="1:12" s="1823" customFormat="1" ht="20.25" customHeight="1" thickTop="1" thickBot="1" x14ac:dyDescent="0.3">
      <c r="A315" s="1854" t="s">
        <v>704</v>
      </c>
      <c r="B315" s="1853"/>
      <c r="C315" s="1852"/>
      <c r="D315" s="1871"/>
      <c r="E315" s="1850">
        <f>E313</f>
        <v>0</v>
      </c>
      <c r="F315" s="1850">
        <f t="shared" ref="F315:G315" si="44">F313</f>
        <v>32894</v>
      </c>
      <c r="G315" s="1850">
        <f t="shared" si="44"/>
        <v>32894</v>
      </c>
      <c r="H315" s="1849">
        <f t="shared" si="43"/>
        <v>100</v>
      </c>
      <c r="L315" s="2621">
        <v>32893600</v>
      </c>
    </row>
    <row r="316" spans="1:12" s="1823" customFormat="1" ht="20.25" customHeight="1" thickTop="1" x14ac:dyDescent="0.25">
      <c r="A316" s="1837"/>
      <c r="B316" s="1836"/>
      <c r="C316" s="1835"/>
      <c r="D316" s="1834"/>
      <c r="E316" s="1907"/>
      <c r="F316" s="1907"/>
      <c r="G316" s="1907"/>
      <c r="H316" s="1906"/>
      <c r="L316" s="2621"/>
    </row>
    <row r="317" spans="1:12" s="1823" customFormat="1" ht="27.75" customHeight="1" thickBot="1" x14ac:dyDescent="0.3">
      <c r="A317" s="1847" t="s">
        <v>782</v>
      </c>
      <c r="B317" s="1903"/>
      <c r="C317" s="1902"/>
      <c r="D317" s="1901"/>
      <c r="E317" s="1845">
        <f>E315</f>
        <v>0</v>
      </c>
      <c r="F317" s="1845">
        <f t="shared" ref="F317:G317" si="45">F315</f>
        <v>32894</v>
      </c>
      <c r="G317" s="1845">
        <f t="shared" si="45"/>
        <v>32894</v>
      </c>
      <c r="H317" s="1844">
        <f>(G317/F317)*100</f>
        <v>100</v>
      </c>
      <c r="L317" s="2621"/>
    </row>
    <row r="318" spans="1:12" s="1818" customFormat="1" ht="14.25" customHeight="1" thickTop="1" x14ac:dyDescent="0.25">
      <c r="A318" s="1841"/>
      <c r="B318" s="1897"/>
      <c r="C318" s="1896"/>
      <c r="D318" s="1895"/>
      <c r="E318" s="1832"/>
      <c r="F318" s="1832"/>
      <c r="G318" s="1832"/>
      <c r="H318" s="1831"/>
      <c r="L318" s="2621"/>
    </row>
    <row r="319" spans="1:12" s="1818" customFormat="1" ht="14.25" customHeight="1" x14ac:dyDescent="0.25">
      <c r="A319" s="1841"/>
      <c r="B319" s="1897"/>
      <c r="C319" s="1896"/>
      <c r="D319" s="1895"/>
      <c r="E319" s="1832"/>
      <c r="F319" s="1832"/>
      <c r="G319" s="1832"/>
      <c r="H319" s="1831"/>
      <c r="L319" s="2621"/>
    </row>
    <row r="320" spans="1:12" s="1312" customFormat="1" ht="15.75" x14ac:dyDescent="0.25">
      <c r="A320" s="1829" t="s">
        <v>270</v>
      </c>
      <c r="B320" s="1904"/>
      <c r="C320" s="1898"/>
      <c r="E320" s="1892" t="s">
        <v>294</v>
      </c>
      <c r="F320" s="1892"/>
      <c r="G320" s="1892"/>
      <c r="H320" s="1891"/>
      <c r="L320" s="2621"/>
    </row>
    <row r="321" spans="1:12" ht="15" thickBot="1" x14ac:dyDescent="0.25">
      <c r="A321" s="1848"/>
      <c r="H321" s="1890" t="s">
        <v>122</v>
      </c>
      <c r="L321" s="2621"/>
    </row>
    <row r="322" spans="1:12" s="1884" customFormat="1" ht="20.25" customHeight="1" thickTop="1" thickBot="1" x14ac:dyDescent="0.25">
      <c r="A322" s="2616" t="s">
        <v>123</v>
      </c>
      <c r="B322" s="2617" t="s">
        <v>124</v>
      </c>
      <c r="C322" s="2618" t="s">
        <v>474</v>
      </c>
      <c r="D322" s="1170" t="s">
        <v>125</v>
      </c>
      <c r="E322" s="1198" t="s">
        <v>416</v>
      </c>
      <c r="F322" s="1198" t="s">
        <v>417</v>
      </c>
      <c r="G322" s="1886" t="s">
        <v>589</v>
      </c>
      <c r="H322" s="1885" t="s">
        <v>590</v>
      </c>
      <c r="L322" s="2621"/>
    </row>
    <row r="323" spans="1:12" s="1166" customFormat="1" ht="15.75" thickTop="1" thickBot="1" x14ac:dyDescent="0.25">
      <c r="A323" s="1171">
        <v>1</v>
      </c>
      <c r="B323" s="1170">
        <v>2</v>
      </c>
      <c r="C323" s="1170">
        <v>3</v>
      </c>
      <c r="D323" s="1170">
        <v>4</v>
      </c>
      <c r="E323" s="1170">
        <v>5</v>
      </c>
      <c r="F323" s="1169">
        <v>6</v>
      </c>
      <c r="G323" s="1169">
        <v>7</v>
      </c>
      <c r="H323" s="1168" t="s">
        <v>44</v>
      </c>
      <c r="I323" s="1172"/>
      <c r="L323" s="2621"/>
    </row>
    <row r="324" spans="1:12" ht="15.75" thickTop="1" x14ac:dyDescent="0.25">
      <c r="A324" s="1862">
        <v>4399</v>
      </c>
      <c r="B324" s="1861">
        <v>5336</v>
      </c>
      <c r="C324" s="1876"/>
      <c r="D324" s="1875" t="s">
        <v>1085</v>
      </c>
      <c r="E324" s="1872"/>
      <c r="F324" s="1872">
        <f>F325</f>
        <v>9497</v>
      </c>
      <c r="G324" s="1872">
        <f>G325</f>
        <v>9497</v>
      </c>
      <c r="H324" s="1864">
        <f>(G324/F324)*100</f>
        <v>100</v>
      </c>
      <c r="L324" s="2621"/>
    </row>
    <row r="325" spans="1:12" ht="15.75" thickBot="1" x14ac:dyDescent="0.3">
      <c r="A325" s="1862"/>
      <c r="B325" s="1861"/>
      <c r="C325" s="1874" t="s">
        <v>1583</v>
      </c>
      <c r="D325" s="1873" t="s">
        <v>2035</v>
      </c>
      <c r="E325" s="1872"/>
      <c r="F325" s="1858">
        <v>9497</v>
      </c>
      <c r="G325" s="1858">
        <v>9497</v>
      </c>
      <c r="H325" s="1857">
        <f>(G325/F325)*100</f>
        <v>100</v>
      </c>
      <c r="L325" s="2621"/>
    </row>
    <row r="326" spans="1:12" s="1823" customFormat="1" ht="20.25" customHeight="1" thickTop="1" thickBot="1" x14ac:dyDescent="0.3">
      <c r="A326" s="1854" t="s">
        <v>704</v>
      </c>
      <c r="B326" s="1853"/>
      <c r="C326" s="1852"/>
      <c r="D326" s="1871"/>
      <c r="E326" s="1850">
        <f>E324</f>
        <v>0</v>
      </c>
      <c r="F326" s="1850">
        <f t="shared" ref="F326:G326" si="46">F324</f>
        <v>9497</v>
      </c>
      <c r="G326" s="1850">
        <f t="shared" si="46"/>
        <v>9497</v>
      </c>
      <c r="H326" s="1849">
        <f>(G326/F326)*100</f>
        <v>100</v>
      </c>
      <c r="L326" s="2621">
        <v>9497000</v>
      </c>
    </row>
    <row r="327" spans="1:12" ht="15" thickTop="1" x14ac:dyDescent="0.2">
      <c r="A327" s="1848"/>
      <c r="L327" s="2621"/>
    </row>
    <row r="328" spans="1:12" s="1823" customFormat="1" ht="24.75" customHeight="1" thickBot="1" x14ac:dyDescent="0.3">
      <c r="A328" s="1847" t="s">
        <v>340</v>
      </c>
      <c r="B328" s="1903"/>
      <c r="C328" s="1902"/>
      <c r="D328" s="1901"/>
      <c r="E328" s="1845">
        <f>SUM(E326)</f>
        <v>0</v>
      </c>
      <c r="F328" s="1845">
        <f>SUM(F326)</f>
        <v>9497</v>
      </c>
      <c r="G328" s="1845">
        <f>SUM(G326)</f>
        <v>9497</v>
      </c>
      <c r="H328" s="1844">
        <f>(G328/F328)*100</f>
        <v>100</v>
      </c>
      <c r="L328" s="2621"/>
    </row>
    <row r="329" spans="1:12" s="1818" customFormat="1" ht="17.25" customHeight="1" thickTop="1" x14ac:dyDescent="0.25">
      <c r="A329" s="1841"/>
      <c r="B329" s="1897"/>
      <c r="C329" s="1896"/>
      <c r="D329" s="1895"/>
      <c r="E329" s="1832"/>
      <c r="F329" s="1832"/>
      <c r="G329" s="1832"/>
      <c r="H329" s="1831"/>
      <c r="L329" s="2621"/>
    </row>
    <row r="330" spans="1:12" s="1818" customFormat="1" ht="17.25" customHeight="1" x14ac:dyDescent="0.25">
      <c r="A330" s="1841"/>
      <c r="B330" s="1897"/>
      <c r="C330" s="1896"/>
      <c r="D330" s="1895"/>
      <c r="E330" s="1832"/>
      <c r="F330" s="1832"/>
      <c r="G330" s="1832"/>
      <c r="H330" s="1831"/>
      <c r="L330" s="2621"/>
    </row>
    <row r="331" spans="1:12" s="1312" customFormat="1" ht="15.75" x14ac:dyDescent="0.25">
      <c r="A331" s="1829" t="s">
        <v>296</v>
      </c>
      <c r="B331" s="1904"/>
      <c r="C331" s="1898"/>
      <c r="E331" s="1892" t="s">
        <v>295</v>
      </c>
      <c r="F331" s="1892"/>
      <c r="G331" s="1892"/>
      <c r="H331" s="1891"/>
      <c r="L331" s="2621"/>
    </row>
    <row r="332" spans="1:12" ht="15" thickBot="1" x14ac:dyDescent="0.25">
      <c r="A332" s="1848"/>
      <c r="H332" s="1890" t="s">
        <v>122</v>
      </c>
      <c r="L332" s="2621"/>
    </row>
    <row r="333" spans="1:12" s="1884" customFormat="1" ht="20.25" customHeight="1" thickTop="1" thickBot="1" x14ac:dyDescent="0.25">
      <c r="A333" s="2616" t="s">
        <v>123</v>
      </c>
      <c r="B333" s="2617" t="s">
        <v>124</v>
      </c>
      <c r="C333" s="2618" t="s">
        <v>474</v>
      </c>
      <c r="D333" s="1170" t="s">
        <v>125</v>
      </c>
      <c r="E333" s="1198" t="s">
        <v>416</v>
      </c>
      <c r="F333" s="1198" t="s">
        <v>417</v>
      </c>
      <c r="G333" s="1886" t="s">
        <v>589</v>
      </c>
      <c r="H333" s="1885" t="s">
        <v>590</v>
      </c>
      <c r="L333" s="2621"/>
    </row>
    <row r="334" spans="1:12" s="1166" customFormat="1" ht="15.75" thickTop="1" thickBot="1" x14ac:dyDescent="0.25">
      <c r="A334" s="1171">
        <v>1</v>
      </c>
      <c r="B334" s="1170">
        <v>2</v>
      </c>
      <c r="C334" s="1170">
        <v>3</v>
      </c>
      <c r="D334" s="1170">
        <v>4</v>
      </c>
      <c r="E334" s="1170">
        <v>5</v>
      </c>
      <c r="F334" s="1169">
        <v>6</v>
      </c>
      <c r="G334" s="1169">
        <v>7</v>
      </c>
      <c r="H334" s="1168" t="s">
        <v>44</v>
      </c>
      <c r="I334" s="1172"/>
      <c r="L334" s="2621"/>
    </row>
    <row r="335" spans="1:12" ht="15.75" thickTop="1" x14ac:dyDescent="0.25">
      <c r="A335" s="1862">
        <v>4399</v>
      </c>
      <c r="B335" s="1861">
        <v>5336</v>
      </c>
      <c r="C335" s="1876"/>
      <c r="D335" s="1875" t="s">
        <v>1085</v>
      </c>
      <c r="E335" s="1872"/>
      <c r="F335" s="1872">
        <f>F336</f>
        <v>9171</v>
      </c>
      <c r="G335" s="1872">
        <f>G336</f>
        <v>9171</v>
      </c>
      <c r="H335" s="1864">
        <f t="shared" ref="H335:H337" si="47">(G335/F335)*100</f>
        <v>100</v>
      </c>
      <c r="L335" s="2621"/>
    </row>
    <row r="336" spans="1:12" ht="15.75" thickBot="1" x14ac:dyDescent="0.3">
      <c r="A336" s="1862"/>
      <c r="B336" s="1861"/>
      <c r="C336" s="1874" t="s">
        <v>1583</v>
      </c>
      <c r="D336" s="1873" t="s">
        <v>2035</v>
      </c>
      <c r="E336" s="1872"/>
      <c r="F336" s="1858">
        <v>9171</v>
      </c>
      <c r="G336" s="1858">
        <v>9171</v>
      </c>
      <c r="H336" s="1857">
        <f t="shared" si="47"/>
        <v>100</v>
      </c>
      <c r="L336" s="2621"/>
    </row>
    <row r="337" spans="1:12" s="1823" customFormat="1" ht="20.25" customHeight="1" thickTop="1" thickBot="1" x14ac:dyDescent="0.3">
      <c r="A337" s="1854" t="s">
        <v>704</v>
      </c>
      <c r="B337" s="1853"/>
      <c r="C337" s="1852"/>
      <c r="D337" s="1871"/>
      <c r="E337" s="1850">
        <f>E335</f>
        <v>0</v>
      </c>
      <c r="F337" s="1850">
        <f t="shared" ref="F337:G337" si="48">F335</f>
        <v>9171</v>
      </c>
      <c r="G337" s="1850">
        <f t="shared" si="48"/>
        <v>9171</v>
      </c>
      <c r="H337" s="1849">
        <f t="shared" si="47"/>
        <v>100</v>
      </c>
      <c r="L337" s="2621">
        <v>9171300</v>
      </c>
    </row>
    <row r="338" spans="1:12" s="1823" customFormat="1" ht="20.25" customHeight="1" thickTop="1" x14ac:dyDescent="0.25">
      <c r="A338" s="1837"/>
      <c r="B338" s="1836"/>
      <c r="C338" s="1835"/>
      <c r="D338" s="1834"/>
      <c r="E338" s="1907"/>
      <c r="F338" s="1907"/>
      <c r="G338" s="1907"/>
      <c r="H338" s="1906"/>
      <c r="L338" s="2621"/>
    </row>
    <row r="339" spans="1:12" s="1823" customFormat="1" ht="24.75" customHeight="1" thickBot="1" x14ac:dyDescent="0.3">
      <c r="A339" s="1847" t="s">
        <v>381</v>
      </c>
      <c r="B339" s="1903"/>
      <c r="C339" s="1902"/>
      <c r="D339" s="1901"/>
      <c r="E339" s="1845">
        <f>E337</f>
        <v>0</v>
      </c>
      <c r="F339" s="1845">
        <f t="shared" ref="F339:G339" si="49">F337</f>
        <v>9171</v>
      </c>
      <c r="G339" s="1845">
        <f t="shared" si="49"/>
        <v>9171</v>
      </c>
      <c r="H339" s="1844">
        <f>(G339/F339)*100</f>
        <v>100</v>
      </c>
      <c r="L339" s="2621"/>
    </row>
    <row r="340" spans="1:12" s="1818" customFormat="1" ht="14.25" customHeight="1" thickTop="1" x14ac:dyDescent="0.25">
      <c r="A340" s="1841"/>
      <c r="B340" s="1897"/>
      <c r="C340" s="1896"/>
      <c r="D340" s="1895"/>
      <c r="E340" s="1832"/>
      <c r="F340" s="1832"/>
      <c r="G340" s="1832"/>
      <c r="H340" s="1831"/>
      <c r="L340" s="2621"/>
    </row>
    <row r="341" spans="1:12" s="1818" customFormat="1" ht="14.25" customHeight="1" x14ac:dyDescent="0.25">
      <c r="A341" s="1841"/>
      <c r="B341" s="1897"/>
      <c r="C341" s="1896"/>
      <c r="D341" s="1895"/>
      <c r="E341" s="1832"/>
      <c r="F341" s="1832"/>
      <c r="G341" s="1832"/>
      <c r="H341" s="1831"/>
      <c r="L341" s="2621"/>
    </row>
    <row r="342" spans="1:12" s="1312" customFormat="1" ht="15.75" x14ac:dyDescent="0.25">
      <c r="A342" s="1829" t="s">
        <v>2</v>
      </c>
      <c r="B342" s="1904"/>
      <c r="C342" s="1898"/>
      <c r="E342" s="1892" t="s">
        <v>382</v>
      </c>
      <c r="F342" s="1892"/>
      <c r="G342" s="1892"/>
      <c r="H342" s="1891"/>
      <c r="L342" s="2621"/>
    </row>
    <row r="343" spans="1:12" ht="11.25" customHeight="1" thickBot="1" x14ac:dyDescent="0.25">
      <c r="A343" s="1848"/>
      <c r="H343" s="1890" t="s">
        <v>122</v>
      </c>
      <c r="L343" s="2621"/>
    </row>
    <row r="344" spans="1:12" s="1884" customFormat="1" ht="20.25" customHeight="1" thickTop="1" thickBot="1" x14ac:dyDescent="0.25">
      <c r="A344" s="2616" t="s">
        <v>123</v>
      </c>
      <c r="B344" s="2617" t="s">
        <v>124</v>
      </c>
      <c r="C344" s="2618" t="s">
        <v>474</v>
      </c>
      <c r="D344" s="1170" t="s">
        <v>125</v>
      </c>
      <c r="E344" s="1198" t="s">
        <v>416</v>
      </c>
      <c r="F344" s="1198" t="s">
        <v>417</v>
      </c>
      <c r="G344" s="1886" t="s">
        <v>589</v>
      </c>
      <c r="H344" s="1885" t="s">
        <v>590</v>
      </c>
      <c r="L344" s="2621"/>
    </row>
    <row r="345" spans="1:12" s="1166" customFormat="1" ht="15.75" thickTop="1" thickBot="1" x14ac:dyDescent="0.25">
      <c r="A345" s="1171">
        <v>1</v>
      </c>
      <c r="B345" s="1170">
        <v>2</v>
      </c>
      <c r="C345" s="1170">
        <v>3</v>
      </c>
      <c r="D345" s="1170">
        <v>4</v>
      </c>
      <c r="E345" s="1170">
        <v>5</v>
      </c>
      <c r="F345" s="1169">
        <v>6</v>
      </c>
      <c r="G345" s="1169">
        <v>7</v>
      </c>
      <c r="H345" s="1168" t="s">
        <v>44</v>
      </c>
      <c r="I345" s="1172"/>
      <c r="L345" s="2621"/>
    </row>
    <row r="346" spans="1:12" ht="15.75" thickTop="1" x14ac:dyDescent="0.25">
      <c r="A346" s="1862">
        <v>4399</v>
      </c>
      <c r="B346" s="1861">
        <v>5336</v>
      </c>
      <c r="C346" s="1876"/>
      <c r="D346" s="1875" t="s">
        <v>1085</v>
      </c>
      <c r="E346" s="1872"/>
      <c r="F346" s="1872">
        <f>F347</f>
        <v>13636</v>
      </c>
      <c r="G346" s="1872">
        <f>G347</f>
        <v>13636</v>
      </c>
      <c r="H346" s="1864">
        <f t="shared" ref="H346:H348" si="50">(G346/F346)*100</f>
        <v>100</v>
      </c>
      <c r="L346" s="2621"/>
    </row>
    <row r="347" spans="1:12" ht="15.75" thickBot="1" x14ac:dyDescent="0.3">
      <c r="A347" s="1862"/>
      <c r="B347" s="1861"/>
      <c r="C347" s="1874" t="s">
        <v>1583</v>
      </c>
      <c r="D347" s="1878" t="s">
        <v>2035</v>
      </c>
      <c r="E347" s="1872"/>
      <c r="F347" s="1858">
        <v>13636</v>
      </c>
      <c r="G347" s="1858">
        <v>13636</v>
      </c>
      <c r="H347" s="1857">
        <f t="shared" si="50"/>
        <v>100</v>
      </c>
      <c r="L347" s="2621"/>
    </row>
    <row r="348" spans="1:12" s="1823" customFormat="1" ht="20.25" customHeight="1" thickTop="1" thickBot="1" x14ac:dyDescent="0.3">
      <c r="A348" s="1854" t="s">
        <v>704</v>
      </c>
      <c r="B348" s="1853"/>
      <c r="C348" s="1852"/>
      <c r="D348" s="1851"/>
      <c r="E348" s="1850">
        <f>E346</f>
        <v>0</v>
      </c>
      <c r="F348" s="1850">
        <f t="shared" ref="F348:G348" si="51">F346</f>
        <v>13636</v>
      </c>
      <c r="G348" s="1850">
        <f t="shared" si="51"/>
        <v>13636</v>
      </c>
      <c r="H348" s="1849">
        <f t="shared" si="50"/>
        <v>100</v>
      </c>
      <c r="J348" s="1870"/>
      <c r="K348" s="1870"/>
      <c r="L348" s="2621">
        <v>13636000</v>
      </c>
    </row>
    <row r="349" spans="1:12" s="1823" customFormat="1" ht="20.25" customHeight="1" thickTop="1" x14ac:dyDescent="0.25">
      <c r="A349" s="1919"/>
      <c r="B349" s="1918"/>
      <c r="C349" s="1917"/>
      <c r="D349" s="1916"/>
      <c r="E349" s="1915"/>
      <c r="F349" s="1915"/>
      <c r="G349" s="1915"/>
      <c r="H349" s="1914"/>
      <c r="L349" s="2621"/>
    </row>
    <row r="350" spans="1:12" s="1823" customFormat="1" ht="26.25" customHeight="1" thickBot="1" x14ac:dyDescent="0.3">
      <c r="A350" s="1913" t="s">
        <v>4</v>
      </c>
      <c r="B350" s="1912"/>
      <c r="C350" s="1911"/>
      <c r="D350" s="1910"/>
      <c r="E350" s="1909">
        <f>SUM(E348)</f>
        <v>0</v>
      </c>
      <c r="F350" s="1909">
        <f>SUM(F348)</f>
        <v>13636</v>
      </c>
      <c r="G350" s="1909">
        <f>SUM(G348)</f>
        <v>13636</v>
      </c>
      <c r="H350" s="1908">
        <f>(G350/F350)*100</f>
        <v>100</v>
      </c>
      <c r="L350" s="2621"/>
    </row>
    <row r="351" spans="1:12" s="1818" customFormat="1" ht="14.25" customHeight="1" thickTop="1" x14ac:dyDescent="0.25">
      <c r="A351" s="1841"/>
      <c r="B351" s="1897"/>
      <c r="C351" s="1896"/>
      <c r="D351" s="1895"/>
      <c r="E351" s="1832"/>
      <c r="F351" s="1832"/>
      <c r="G351" s="1832"/>
      <c r="H351" s="1831"/>
      <c r="L351" s="2621"/>
    </row>
    <row r="352" spans="1:12" s="1818" customFormat="1" ht="14.25" customHeight="1" x14ac:dyDescent="0.25">
      <c r="A352" s="1841"/>
      <c r="B352" s="1897"/>
      <c r="C352" s="1896"/>
      <c r="D352" s="1895"/>
      <c r="E352" s="1832"/>
      <c r="F352" s="1832"/>
      <c r="G352" s="1832"/>
      <c r="H352" s="1831"/>
      <c r="L352" s="2621"/>
    </row>
    <row r="353" spans="1:14" s="1312" customFormat="1" ht="15.75" x14ac:dyDescent="0.25">
      <c r="A353" s="1829" t="s">
        <v>271</v>
      </c>
      <c r="B353" s="1904"/>
      <c r="C353" s="1898"/>
      <c r="E353" s="1892" t="s">
        <v>383</v>
      </c>
      <c r="F353" s="1892"/>
      <c r="G353" s="1892"/>
      <c r="H353" s="1891"/>
      <c r="L353" s="2621"/>
    </row>
    <row r="354" spans="1:14" ht="15" thickBot="1" x14ac:dyDescent="0.25">
      <c r="A354" s="1848"/>
      <c r="H354" s="1890" t="s">
        <v>122</v>
      </c>
      <c r="L354" s="2621"/>
    </row>
    <row r="355" spans="1:14" s="1884" customFormat="1" ht="20.25" customHeight="1" thickTop="1" thickBot="1" x14ac:dyDescent="0.25">
      <c r="A355" s="2616" t="s">
        <v>123</v>
      </c>
      <c r="B355" s="2617" t="s">
        <v>124</v>
      </c>
      <c r="C355" s="2618" t="s">
        <v>474</v>
      </c>
      <c r="D355" s="1170" t="s">
        <v>125</v>
      </c>
      <c r="E355" s="1198" t="s">
        <v>416</v>
      </c>
      <c r="F355" s="1198" t="s">
        <v>417</v>
      </c>
      <c r="G355" s="1886" t="s">
        <v>589</v>
      </c>
      <c r="H355" s="1885" t="s">
        <v>590</v>
      </c>
      <c r="L355" s="2621"/>
    </row>
    <row r="356" spans="1:14" s="1166" customFormat="1" ht="15.75" thickTop="1" thickBot="1" x14ac:dyDescent="0.25">
      <c r="A356" s="1171">
        <v>1</v>
      </c>
      <c r="B356" s="1170">
        <v>2</v>
      </c>
      <c r="C356" s="1170">
        <v>3</v>
      </c>
      <c r="D356" s="1170">
        <v>4</v>
      </c>
      <c r="E356" s="1170">
        <v>5</v>
      </c>
      <c r="F356" s="1169">
        <v>6</v>
      </c>
      <c r="G356" s="1169">
        <v>7</v>
      </c>
      <c r="H356" s="1168" t="s">
        <v>44</v>
      </c>
      <c r="I356" s="1172"/>
      <c r="L356" s="2621"/>
    </row>
    <row r="357" spans="1:14" ht="15.75" thickTop="1" x14ac:dyDescent="0.25">
      <c r="A357" s="1862">
        <v>4399</v>
      </c>
      <c r="B357" s="1861">
        <v>5336</v>
      </c>
      <c r="C357" s="1876"/>
      <c r="D357" s="1875" t="s">
        <v>1085</v>
      </c>
      <c r="E357" s="1872"/>
      <c r="F357" s="1872">
        <f>F358</f>
        <v>9146</v>
      </c>
      <c r="G357" s="1872">
        <f>G358</f>
        <v>9146</v>
      </c>
      <c r="H357" s="1864">
        <f>(G357/F357)*100</f>
        <v>100</v>
      </c>
      <c r="L357" s="2621"/>
    </row>
    <row r="358" spans="1:14" ht="15.75" thickBot="1" x14ac:dyDescent="0.3">
      <c r="A358" s="1862"/>
      <c r="B358" s="1861"/>
      <c r="C358" s="1874" t="s">
        <v>1583</v>
      </c>
      <c r="D358" s="1873" t="s">
        <v>2035</v>
      </c>
      <c r="E358" s="1872"/>
      <c r="F358" s="1858">
        <v>9146</v>
      </c>
      <c r="G358" s="1858">
        <v>9146</v>
      </c>
      <c r="H358" s="1857">
        <f>(G358/F358)*100</f>
        <v>100</v>
      </c>
      <c r="L358" s="2621"/>
    </row>
    <row r="359" spans="1:14" s="1823" customFormat="1" ht="20.25" customHeight="1" thickTop="1" thickBot="1" x14ac:dyDescent="0.3">
      <c r="A359" s="1854" t="s">
        <v>704</v>
      </c>
      <c r="B359" s="1853"/>
      <c r="C359" s="1852"/>
      <c r="D359" s="1871"/>
      <c r="E359" s="1850">
        <f>E357</f>
        <v>0</v>
      </c>
      <c r="F359" s="1850">
        <f t="shared" ref="F359:G359" si="52">F357</f>
        <v>9146</v>
      </c>
      <c r="G359" s="1850">
        <f t="shared" si="52"/>
        <v>9146</v>
      </c>
      <c r="H359" s="1849">
        <f>(G359/F359)*100</f>
        <v>100</v>
      </c>
      <c r="L359" s="2621">
        <v>9146100</v>
      </c>
    </row>
    <row r="360" spans="1:14" s="1823" customFormat="1" ht="20.25" customHeight="1" thickTop="1" x14ac:dyDescent="0.25">
      <c r="A360" s="1837"/>
      <c r="B360" s="1836"/>
      <c r="C360" s="1835"/>
      <c r="D360" s="1834"/>
      <c r="E360" s="1907"/>
      <c r="F360" s="1907"/>
      <c r="G360" s="1907"/>
      <c r="H360" s="1906"/>
      <c r="L360" s="2621"/>
    </row>
    <row r="361" spans="1:14" s="1823" customFormat="1" ht="29.25" customHeight="1" thickBot="1" x14ac:dyDescent="0.3">
      <c r="A361" s="1847" t="s">
        <v>272</v>
      </c>
      <c r="B361" s="1903"/>
      <c r="C361" s="1902"/>
      <c r="D361" s="1901"/>
      <c r="E361" s="1845">
        <f>SUM(E359)</f>
        <v>0</v>
      </c>
      <c r="F361" s="1845">
        <f>SUM(F359)</f>
        <v>9146</v>
      </c>
      <c r="G361" s="1845">
        <f>SUM(G359)</f>
        <v>9146</v>
      </c>
      <c r="H361" s="1844">
        <f>(G361/F361)*100</f>
        <v>100</v>
      </c>
      <c r="L361" s="2621"/>
    </row>
    <row r="362" spans="1:14" s="1818" customFormat="1" ht="18.75" customHeight="1" thickTop="1" x14ac:dyDescent="0.25">
      <c r="A362" s="1841"/>
      <c r="B362" s="1897"/>
      <c r="C362" s="1905"/>
      <c r="D362" s="1895"/>
      <c r="E362" s="1842"/>
      <c r="F362" s="1842"/>
      <c r="G362" s="1842"/>
      <c r="H362" s="1839"/>
      <c r="L362" s="2621"/>
    </row>
    <row r="363" spans="1:14" s="1818" customFormat="1" ht="18.75" customHeight="1" x14ac:dyDescent="0.25">
      <c r="A363" s="1841"/>
      <c r="B363" s="1897"/>
      <c r="C363" s="1905"/>
      <c r="D363" s="1895"/>
      <c r="E363" s="1842"/>
      <c r="F363" s="1842"/>
      <c r="G363" s="1842"/>
      <c r="H363" s="1839"/>
      <c r="L363" s="2621"/>
    </row>
    <row r="364" spans="1:14" s="1312" customFormat="1" ht="16.5" x14ac:dyDescent="0.25">
      <c r="A364" s="1829" t="s">
        <v>384</v>
      </c>
      <c r="B364" s="1904"/>
      <c r="C364" s="1898"/>
      <c r="E364" s="1892" t="s">
        <v>385</v>
      </c>
      <c r="F364" s="1892"/>
      <c r="G364" s="1892"/>
      <c r="H364" s="1891"/>
      <c r="L364" s="2621"/>
      <c r="N364" s="1870"/>
    </row>
    <row r="365" spans="1:14" ht="15" thickBot="1" x14ac:dyDescent="0.25">
      <c r="A365" s="1848"/>
      <c r="H365" s="1890" t="s">
        <v>122</v>
      </c>
      <c r="L365" s="2621"/>
      <c r="N365" s="1855"/>
    </row>
    <row r="366" spans="1:14" s="1884" customFormat="1" ht="20.25" customHeight="1" thickTop="1" thickBot="1" x14ac:dyDescent="0.25">
      <c r="A366" s="2616" t="s">
        <v>123</v>
      </c>
      <c r="B366" s="2617" t="s">
        <v>124</v>
      </c>
      <c r="C366" s="2618" t="s">
        <v>474</v>
      </c>
      <c r="D366" s="1170" t="s">
        <v>125</v>
      </c>
      <c r="E366" s="1198" t="s">
        <v>416</v>
      </c>
      <c r="F366" s="1198" t="s">
        <v>417</v>
      </c>
      <c r="G366" s="1886" t="s">
        <v>589</v>
      </c>
      <c r="H366" s="1885" t="s">
        <v>590</v>
      </c>
      <c r="L366" s="2621"/>
      <c r="N366" s="1126"/>
    </row>
    <row r="367" spans="1:14" s="1166" customFormat="1" ht="18" thickTop="1" thickBot="1" x14ac:dyDescent="0.3">
      <c r="A367" s="1171">
        <v>1</v>
      </c>
      <c r="B367" s="1170">
        <v>2</v>
      </c>
      <c r="C367" s="1170">
        <v>3</v>
      </c>
      <c r="D367" s="1170">
        <v>4</v>
      </c>
      <c r="E367" s="1170">
        <v>5</v>
      </c>
      <c r="F367" s="1169">
        <v>6</v>
      </c>
      <c r="G367" s="1169">
        <v>7</v>
      </c>
      <c r="H367" s="1168" t="s">
        <v>44</v>
      </c>
      <c r="I367" s="1172"/>
      <c r="L367" s="2621"/>
      <c r="N367" s="1823"/>
    </row>
    <row r="368" spans="1:14" s="1166" customFormat="1" ht="17.25" thickTop="1" x14ac:dyDescent="0.25">
      <c r="A368" s="1869">
        <v>4357</v>
      </c>
      <c r="B368" s="1868">
        <v>5331</v>
      </c>
      <c r="C368" s="1867"/>
      <c r="D368" s="2275" t="s">
        <v>608</v>
      </c>
      <c r="E368" s="1865"/>
      <c r="F368" s="1865">
        <f>F369</f>
        <v>10</v>
      </c>
      <c r="G368" s="1865">
        <f>G369</f>
        <v>7</v>
      </c>
      <c r="H368" s="1881">
        <f t="shared" ref="H368:H369" si="53">G368/F368*100</f>
        <v>70</v>
      </c>
      <c r="I368" s="1172"/>
      <c r="L368" s="2621"/>
      <c r="N368" s="1823"/>
    </row>
    <row r="369" spans="1:14" s="1166" customFormat="1" ht="16.5" x14ac:dyDescent="0.25">
      <c r="A369" s="1862"/>
      <c r="B369" s="1861"/>
      <c r="C369" s="1880" t="s">
        <v>1590</v>
      </c>
      <c r="D369" s="1878" t="s">
        <v>1609</v>
      </c>
      <c r="E369" s="1858"/>
      <c r="F369" s="1858">
        <v>10</v>
      </c>
      <c r="G369" s="1858">
        <v>7</v>
      </c>
      <c r="H369" s="1857">
        <f t="shared" si="53"/>
        <v>70</v>
      </c>
      <c r="I369" s="1172"/>
      <c r="L369" s="2621">
        <v>7767.25</v>
      </c>
      <c r="N369" s="1823"/>
    </row>
    <row r="370" spans="1:14" s="1855" customFormat="1" ht="15" x14ac:dyDescent="0.25">
      <c r="A370" s="1862">
        <v>4357</v>
      </c>
      <c r="B370" s="1861">
        <v>5336</v>
      </c>
      <c r="C370" s="1882"/>
      <c r="D370" s="1875" t="s">
        <v>1085</v>
      </c>
      <c r="E370" s="1872"/>
      <c r="F370" s="1872">
        <f>F371+F372</f>
        <v>393</v>
      </c>
      <c r="G370" s="1872">
        <f>G371+G372</f>
        <v>393</v>
      </c>
      <c r="H370" s="1881">
        <f>G370/F370*100</f>
        <v>100</v>
      </c>
      <c r="L370" s="2621"/>
      <c r="N370" s="1126"/>
    </row>
    <row r="371" spans="1:14" ht="16.5" x14ac:dyDescent="0.25">
      <c r="A371" s="1862"/>
      <c r="B371" s="1861"/>
      <c r="C371" s="1880" t="s">
        <v>1586</v>
      </c>
      <c r="D371" s="1879" t="s">
        <v>1611</v>
      </c>
      <c r="E371" s="1858"/>
      <c r="F371" s="1858">
        <v>41</v>
      </c>
      <c r="G371" s="1858">
        <v>41</v>
      </c>
      <c r="H371" s="1857">
        <f t="shared" ref="H371:H375" si="54">(G371/F371)*100</f>
        <v>100</v>
      </c>
      <c r="L371" s="2621">
        <v>41357.4</v>
      </c>
      <c r="N371" s="1818"/>
    </row>
    <row r="372" spans="1:14" ht="16.5" x14ac:dyDescent="0.25">
      <c r="A372" s="1862"/>
      <c r="B372" s="1861"/>
      <c r="C372" s="1860" t="s">
        <v>1587</v>
      </c>
      <c r="D372" s="1879" t="s">
        <v>1611</v>
      </c>
      <c r="E372" s="1858"/>
      <c r="F372" s="1858">
        <v>352</v>
      </c>
      <c r="G372" s="1858">
        <v>352</v>
      </c>
      <c r="H372" s="1857">
        <f t="shared" si="54"/>
        <v>100</v>
      </c>
      <c r="L372" s="2621">
        <v>351537.9</v>
      </c>
      <c r="N372" s="1818"/>
    </row>
    <row r="373" spans="1:14" ht="16.5" x14ac:dyDescent="0.25">
      <c r="A373" s="1862">
        <v>4399</v>
      </c>
      <c r="B373" s="1861">
        <v>5336</v>
      </c>
      <c r="C373" s="1876"/>
      <c r="D373" s="1875" t="s">
        <v>1085</v>
      </c>
      <c r="E373" s="1872"/>
      <c r="F373" s="1872">
        <f>F374</f>
        <v>20113</v>
      </c>
      <c r="G373" s="1872">
        <f>G374</f>
        <v>20113</v>
      </c>
      <c r="H373" s="1864">
        <f t="shared" si="54"/>
        <v>100</v>
      </c>
      <c r="J373" s="1838"/>
      <c r="K373" s="1838"/>
      <c r="L373" s="2621"/>
      <c r="M373" s="1818"/>
      <c r="N373" s="1818"/>
    </row>
    <row r="374" spans="1:14" ht="15.75" thickBot="1" x14ac:dyDescent="0.3">
      <c r="A374" s="1862"/>
      <c r="B374" s="1861"/>
      <c r="C374" s="1874" t="s">
        <v>1583</v>
      </c>
      <c r="D374" s="1873" t="s">
        <v>2035</v>
      </c>
      <c r="E374" s="1872"/>
      <c r="F374" s="1858">
        <v>20113</v>
      </c>
      <c r="G374" s="1858">
        <v>20113</v>
      </c>
      <c r="H374" s="1857">
        <f t="shared" si="54"/>
        <v>100</v>
      </c>
      <c r="L374" s="2621">
        <v>20112700</v>
      </c>
    </row>
    <row r="375" spans="1:14" s="1823" customFormat="1" ht="20.25" customHeight="1" thickTop="1" thickBot="1" x14ac:dyDescent="0.3">
      <c r="A375" s="1854" t="s">
        <v>704</v>
      </c>
      <c r="B375" s="1853"/>
      <c r="C375" s="1852"/>
      <c r="D375" s="1871"/>
      <c r="E375" s="1850">
        <f>SUM(E370)</f>
        <v>0</v>
      </c>
      <c r="F375" s="1850">
        <f>SUM(F370,F373,F368)</f>
        <v>20516</v>
      </c>
      <c r="G375" s="1850">
        <f>SUM(G370,G373,G368)</f>
        <v>20513</v>
      </c>
      <c r="H375" s="1849">
        <f t="shared" si="54"/>
        <v>99.985377266523685</v>
      </c>
      <c r="L375" s="2621">
        <f>L374+L372+L371+L369</f>
        <v>20513362.549999997</v>
      </c>
    </row>
    <row r="376" spans="1:14" s="1855" customFormat="1" ht="15.75" thickTop="1" x14ac:dyDescent="0.25">
      <c r="A376" s="1900"/>
      <c r="B376" s="1899"/>
      <c r="C376" s="1898"/>
      <c r="E376" s="1892"/>
      <c r="F376" s="1892"/>
      <c r="G376" s="1892"/>
      <c r="H376" s="1891"/>
      <c r="L376" s="2621"/>
    </row>
    <row r="377" spans="1:14" s="1823" customFormat="1" ht="27" customHeight="1" thickBot="1" x14ac:dyDescent="0.3">
      <c r="A377" s="1847" t="s">
        <v>386</v>
      </c>
      <c r="B377" s="1903"/>
      <c r="C377" s="1902"/>
      <c r="D377" s="1901"/>
      <c r="E377" s="1845">
        <f>E375</f>
        <v>0</v>
      </c>
      <c r="F377" s="1845">
        <f t="shared" ref="F377:G377" si="55">F375</f>
        <v>20516</v>
      </c>
      <c r="G377" s="1845">
        <f t="shared" si="55"/>
        <v>20513</v>
      </c>
      <c r="H377" s="1844">
        <f>(G377/F377)*100</f>
        <v>99.985377266523685</v>
      </c>
      <c r="L377" s="2621"/>
    </row>
    <row r="378" spans="1:14" s="1818" customFormat="1" ht="15" customHeight="1" thickTop="1" x14ac:dyDescent="0.25">
      <c r="A378" s="1841"/>
      <c r="B378" s="1897"/>
      <c r="C378" s="1896"/>
      <c r="D378" s="1895"/>
      <c r="E378" s="1832"/>
      <c r="F378" s="1832"/>
      <c r="G378" s="1832"/>
      <c r="H378" s="1831"/>
      <c r="L378" s="2621"/>
    </row>
    <row r="379" spans="1:14" s="1818" customFormat="1" ht="15" customHeight="1" x14ac:dyDescent="0.25">
      <c r="A379" s="1841"/>
      <c r="B379" s="1897"/>
      <c r="C379" s="1896"/>
      <c r="D379" s="1895"/>
      <c r="E379" s="1832"/>
      <c r="F379" s="1832"/>
      <c r="G379" s="1832"/>
      <c r="H379" s="1831"/>
      <c r="L379" s="2621"/>
    </row>
    <row r="380" spans="1:14" s="1312" customFormat="1" ht="15.75" x14ac:dyDescent="0.25">
      <c r="A380" s="1894" t="s">
        <v>5</v>
      </c>
      <c r="B380" s="1893"/>
      <c r="C380" s="1893"/>
      <c r="D380" s="1893"/>
      <c r="E380" s="1892" t="s">
        <v>387</v>
      </c>
      <c r="F380" s="1892"/>
      <c r="G380" s="1892"/>
      <c r="H380" s="1891"/>
      <c r="L380" s="2621"/>
    </row>
    <row r="381" spans="1:14" ht="15" thickBot="1" x14ac:dyDescent="0.25">
      <c r="A381" s="1848"/>
      <c r="H381" s="1890" t="s">
        <v>122</v>
      </c>
      <c r="L381" s="2621"/>
    </row>
    <row r="382" spans="1:14" s="1884" customFormat="1" ht="20.25" customHeight="1" thickTop="1" thickBot="1" x14ac:dyDescent="0.25">
      <c r="A382" s="2616" t="s">
        <v>123</v>
      </c>
      <c r="B382" s="2617" t="s">
        <v>124</v>
      </c>
      <c r="C382" s="2618" t="s">
        <v>474</v>
      </c>
      <c r="D382" s="1170" t="s">
        <v>125</v>
      </c>
      <c r="E382" s="1198" t="s">
        <v>416</v>
      </c>
      <c r="F382" s="1198" t="s">
        <v>417</v>
      </c>
      <c r="G382" s="1886" t="s">
        <v>589</v>
      </c>
      <c r="H382" s="1885" t="s">
        <v>590</v>
      </c>
      <c r="L382" s="2621"/>
    </row>
    <row r="383" spans="1:14" s="1166" customFormat="1" ht="15.75" thickTop="1" thickBot="1" x14ac:dyDescent="0.25">
      <c r="A383" s="1171">
        <v>1</v>
      </c>
      <c r="B383" s="1170">
        <v>2</v>
      </c>
      <c r="C383" s="1170">
        <v>3</v>
      </c>
      <c r="D383" s="1170">
        <v>4</v>
      </c>
      <c r="E383" s="1170">
        <v>5</v>
      </c>
      <c r="F383" s="1169">
        <v>6</v>
      </c>
      <c r="G383" s="1169">
        <v>7</v>
      </c>
      <c r="H383" s="1168" t="s">
        <v>44</v>
      </c>
      <c r="I383" s="1172"/>
      <c r="L383" s="2621"/>
    </row>
    <row r="384" spans="1:14" s="1166" customFormat="1" ht="15.75" thickTop="1" x14ac:dyDescent="0.25">
      <c r="A384" s="1862">
        <v>4357</v>
      </c>
      <c r="B384" s="1861">
        <v>5331</v>
      </c>
      <c r="C384" s="1272"/>
      <c r="D384" s="2275" t="s">
        <v>608</v>
      </c>
      <c r="E384" s="1272"/>
      <c r="F384" s="1872">
        <f>F385</f>
        <v>5</v>
      </c>
      <c r="G384" s="1872">
        <f>G385</f>
        <v>2</v>
      </c>
      <c r="H384" s="1864">
        <f t="shared" ref="H384:H391" si="56">(G384/F384)*100</f>
        <v>40</v>
      </c>
      <c r="I384" s="1172"/>
      <c r="L384" s="2621"/>
    </row>
    <row r="385" spans="1:13" s="1166" customFormat="1" x14ac:dyDescent="0.2">
      <c r="A385" s="1498"/>
      <c r="B385" s="1272"/>
      <c r="C385" s="2641" t="s">
        <v>1590</v>
      </c>
      <c r="D385" s="1920" t="s">
        <v>1609</v>
      </c>
      <c r="E385" s="1272"/>
      <c r="F385" s="1858">
        <v>5</v>
      </c>
      <c r="G385" s="1858">
        <v>2</v>
      </c>
      <c r="H385" s="1857">
        <f t="shared" si="56"/>
        <v>40</v>
      </c>
      <c r="I385" s="1172"/>
      <c r="L385" s="2621">
        <v>1962.5</v>
      </c>
    </row>
    <row r="386" spans="1:13" ht="15" x14ac:dyDescent="0.25">
      <c r="A386" s="1862">
        <v>4357</v>
      </c>
      <c r="B386" s="1861">
        <v>5336</v>
      </c>
      <c r="C386" s="1876"/>
      <c r="D386" s="1875" t="s">
        <v>1085</v>
      </c>
      <c r="E386" s="1872"/>
      <c r="F386" s="1872">
        <f>F387+F388</f>
        <v>589</v>
      </c>
      <c r="G386" s="1872">
        <f>G387+G388</f>
        <v>589</v>
      </c>
      <c r="H386" s="1864">
        <f t="shared" si="56"/>
        <v>100</v>
      </c>
      <c r="J386" s="1131"/>
      <c r="K386" s="1131"/>
      <c r="L386" s="2621"/>
      <c r="M386" s="1131"/>
    </row>
    <row r="387" spans="1:13" x14ac:dyDescent="0.2">
      <c r="A387" s="1862"/>
      <c r="B387" s="1861"/>
      <c r="C387" s="2641" t="s">
        <v>1586</v>
      </c>
      <c r="D387" s="1879" t="s">
        <v>1611</v>
      </c>
      <c r="E387" s="1858"/>
      <c r="F387" s="1858">
        <v>62</v>
      </c>
      <c r="G387" s="1858">
        <v>62</v>
      </c>
      <c r="H387" s="1857">
        <f t="shared" si="56"/>
        <v>100</v>
      </c>
      <c r="L387" s="2621">
        <v>62041.2</v>
      </c>
    </row>
    <row r="388" spans="1:13" x14ac:dyDescent="0.2">
      <c r="A388" s="1862"/>
      <c r="B388" s="1861"/>
      <c r="C388" s="2641" t="s">
        <v>1587</v>
      </c>
      <c r="D388" s="1879" t="s">
        <v>1611</v>
      </c>
      <c r="E388" s="1858"/>
      <c r="F388" s="1858">
        <v>527</v>
      </c>
      <c r="G388" s="1858">
        <v>527</v>
      </c>
      <c r="H388" s="1857">
        <f t="shared" si="56"/>
        <v>100</v>
      </c>
      <c r="L388" s="2621">
        <v>527350.19999999995</v>
      </c>
    </row>
    <row r="389" spans="1:13" ht="15" x14ac:dyDescent="0.25">
      <c r="A389" s="1862">
        <v>4399</v>
      </c>
      <c r="B389" s="1861">
        <v>5336</v>
      </c>
      <c r="C389" s="1876"/>
      <c r="D389" s="1875" t="s">
        <v>1085</v>
      </c>
      <c r="E389" s="1872"/>
      <c r="F389" s="1872">
        <f>F390</f>
        <v>17524</v>
      </c>
      <c r="G389" s="1872">
        <f>G390</f>
        <v>17524</v>
      </c>
      <c r="H389" s="1864">
        <f t="shared" si="56"/>
        <v>100</v>
      </c>
      <c r="L389" s="2621"/>
    </row>
    <row r="390" spans="1:13" ht="15.75" thickBot="1" x14ac:dyDescent="0.3">
      <c r="A390" s="1862"/>
      <c r="B390" s="1861"/>
      <c r="C390" s="1874" t="s">
        <v>1583</v>
      </c>
      <c r="D390" s="1873" t="s">
        <v>2035</v>
      </c>
      <c r="E390" s="1872"/>
      <c r="F390" s="1858">
        <v>17524</v>
      </c>
      <c r="G390" s="1858">
        <v>17524</v>
      </c>
      <c r="H390" s="1857">
        <f t="shared" si="56"/>
        <v>100</v>
      </c>
      <c r="L390" s="2621">
        <v>17523900</v>
      </c>
    </row>
    <row r="391" spans="1:13" s="1823" customFormat="1" ht="20.25" customHeight="1" thickTop="1" thickBot="1" x14ac:dyDescent="0.3">
      <c r="A391" s="1854" t="s">
        <v>704</v>
      </c>
      <c r="B391" s="1853"/>
      <c r="C391" s="1852"/>
      <c r="D391" s="1871"/>
      <c r="E391" s="1850">
        <f>E386+E389</f>
        <v>0</v>
      </c>
      <c r="F391" s="1850">
        <f>F386+F389+F384</f>
        <v>18118</v>
      </c>
      <c r="G391" s="1850">
        <f>G386+G389+G384</f>
        <v>18115</v>
      </c>
      <c r="H391" s="1849">
        <f t="shared" si="56"/>
        <v>99.983441881002321</v>
      </c>
      <c r="L391" s="2621">
        <f>L390+L388+L387+L385</f>
        <v>18115253.899999999</v>
      </c>
    </row>
    <row r="392" spans="1:13" ht="15" thickTop="1" x14ac:dyDescent="0.2">
      <c r="A392" s="1848"/>
      <c r="L392" s="1348">
        <f>L390+L388+L387+L374+L372+L371+L359+L348+L337+L326+L315+L304+L293+L282+L271+L260+L249+L235+L224+L210+L196+L185+L174+L144+L143+L142+L130+L119+L108+L96+L85+L74</f>
        <v>346554788.53999996</v>
      </c>
    </row>
    <row r="393" spans="1:13" s="1818" customFormat="1" ht="27.75" customHeight="1" thickBot="1" x14ac:dyDescent="0.3">
      <c r="A393" s="1847" t="s">
        <v>6</v>
      </c>
      <c r="B393" s="1846"/>
      <c r="C393" s="1846"/>
      <c r="D393" s="1846"/>
      <c r="E393" s="1845">
        <f>E391</f>
        <v>0</v>
      </c>
      <c r="F393" s="1845">
        <f t="shared" ref="F393:G393" si="57">F391</f>
        <v>18118</v>
      </c>
      <c r="G393" s="1845">
        <f t="shared" si="57"/>
        <v>18115</v>
      </c>
      <c r="H393" s="1844">
        <f>(G393/F393)*100</f>
        <v>99.983441881002321</v>
      </c>
    </row>
    <row r="394" spans="1:13" s="1818" customFormat="1" ht="17.25" thickTop="1" x14ac:dyDescent="0.25">
      <c r="A394" s="1837"/>
      <c r="B394" s="2615"/>
      <c r="C394" s="2615"/>
      <c r="D394" s="2615"/>
      <c r="E394" s="1907"/>
      <c r="F394" s="1907"/>
      <c r="G394" s="1907"/>
      <c r="H394" s="1906"/>
      <c r="J394" s="1863">
        <f>E391+E375+E359+E348+E337+E326+E315+E304+E293+E282+E271+E260+E249+E235+E224+E210+E196+E185+E174+E163+E146+E130+E119+E108+E96+E85+E74</f>
        <v>0</v>
      </c>
      <c r="K394" s="1863">
        <f>F391+F375+F359+F348+F337+F326+F315+F304+F293+F282+F271+F260+F249+F235+F224+F210+F196+F185+F174+F163+F146+F130+F119+F108+F96+F85+F74</f>
        <v>366662</v>
      </c>
      <c r="L394" s="1863">
        <f>G391+G375+G359+G348+G337+G326+G315+G304+G293+G282+G271+G260+G249+G235+G224+G210+G196+G185+G174+G163+G146+G130+G119+G108+G96+G85+G74</f>
        <v>366603</v>
      </c>
      <c r="M394" s="1855" t="s">
        <v>1604</v>
      </c>
    </row>
    <row r="395" spans="1:13" s="1818" customFormat="1" ht="16.5" x14ac:dyDescent="0.25">
      <c r="A395" s="1837"/>
      <c r="B395" s="2615"/>
      <c r="C395" s="2615"/>
      <c r="D395" s="2615"/>
      <c r="E395" s="1907"/>
      <c r="F395" s="1907"/>
      <c r="G395" s="1907"/>
      <c r="H395" s="1906"/>
      <c r="J395" s="1863">
        <f>E152</f>
        <v>0</v>
      </c>
      <c r="K395" s="1863">
        <f>F152</f>
        <v>291</v>
      </c>
      <c r="L395" s="1863">
        <f>G152</f>
        <v>291</v>
      </c>
      <c r="M395" s="1855" t="s">
        <v>1605</v>
      </c>
    </row>
    <row r="396" spans="1:13" s="1818" customFormat="1" ht="16.5" x14ac:dyDescent="0.25">
      <c r="A396" s="3137" t="s">
        <v>1450</v>
      </c>
      <c r="B396" s="3137"/>
      <c r="C396" s="3137"/>
      <c r="D396" s="3137"/>
      <c r="E396" s="3137"/>
      <c r="F396" s="3137"/>
      <c r="G396" s="3137"/>
      <c r="H396" s="3137"/>
      <c r="J396" s="1843">
        <f>J394+J395</f>
        <v>0</v>
      </c>
      <c r="K396" s="1843">
        <f>K394+K395</f>
        <v>366953</v>
      </c>
      <c r="L396" s="1843">
        <f>L394+L395</f>
        <v>366894</v>
      </c>
      <c r="M396" s="1251" t="s">
        <v>1184</v>
      </c>
    </row>
    <row r="397" spans="1:13" s="1818" customFormat="1" ht="16.5" x14ac:dyDescent="0.25">
      <c r="A397" s="3136" t="s">
        <v>1462</v>
      </c>
      <c r="B397" s="3136"/>
      <c r="C397" s="3136"/>
      <c r="D397" s="3136"/>
      <c r="E397" s="3136"/>
      <c r="F397" s="3136"/>
      <c r="G397" s="3136"/>
      <c r="H397" s="3136"/>
    </row>
    <row r="398" spans="1:13" s="1818" customFormat="1" ht="17.25" thickBot="1" x14ac:dyDescent="0.3">
      <c r="A398" s="33"/>
      <c r="B398" s="580"/>
      <c r="C398" s="581"/>
      <c r="D398" s="373"/>
      <c r="E398" s="374"/>
      <c r="F398" s="570"/>
      <c r="G398" s="374"/>
      <c r="H398" s="1701" t="s">
        <v>122</v>
      </c>
    </row>
    <row r="399" spans="1:13" s="1818" customFormat="1" ht="18" thickTop="1" thickBot="1" x14ac:dyDescent="0.3">
      <c r="A399" s="582" t="s">
        <v>123</v>
      </c>
      <c r="B399" s="583" t="s">
        <v>124</v>
      </c>
      <c r="C399" s="585" t="s">
        <v>474</v>
      </c>
      <c r="D399" s="650" t="s">
        <v>125</v>
      </c>
      <c r="E399" s="650" t="s">
        <v>416</v>
      </c>
      <c r="F399" s="650" t="s">
        <v>417</v>
      </c>
      <c r="G399" s="650" t="s">
        <v>589</v>
      </c>
      <c r="H399" s="586" t="s">
        <v>590</v>
      </c>
    </row>
    <row r="400" spans="1:13" s="1818" customFormat="1" ht="18" thickTop="1" thickBot="1" x14ac:dyDescent="0.3">
      <c r="A400" s="521">
        <v>1</v>
      </c>
      <c r="B400" s="522">
        <v>2</v>
      </c>
      <c r="C400" s="522">
        <v>3</v>
      </c>
      <c r="D400" s="522">
        <v>4</v>
      </c>
      <c r="E400" s="522">
        <v>5</v>
      </c>
      <c r="F400" s="508">
        <v>6</v>
      </c>
      <c r="G400" s="508">
        <v>7</v>
      </c>
      <c r="H400" s="587" t="s">
        <v>44</v>
      </c>
    </row>
    <row r="401" spans="1:8" s="1818" customFormat="1" ht="17.25" thickTop="1" x14ac:dyDescent="0.25">
      <c r="A401" s="2580">
        <v>4399</v>
      </c>
      <c r="B401" s="2654">
        <v>5212</v>
      </c>
      <c r="C401" s="2586" t="s">
        <v>1392</v>
      </c>
      <c r="D401" s="371" t="s">
        <v>1591</v>
      </c>
      <c r="E401" s="311"/>
      <c r="F401" s="309">
        <v>15</v>
      </c>
      <c r="G401" s="311">
        <v>15</v>
      </c>
      <c r="H401" s="513">
        <f>(G401/F401)*100</f>
        <v>100</v>
      </c>
    </row>
    <row r="402" spans="1:8" s="1818" customFormat="1" ht="16.5" x14ac:dyDescent="0.25">
      <c r="A402" s="2580">
        <v>4399</v>
      </c>
      <c r="B402" s="2654">
        <v>5213</v>
      </c>
      <c r="C402" s="2586" t="s">
        <v>1392</v>
      </c>
      <c r="D402" s="371" t="s">
        <v>1592</v>
      </c>
      <c r="E402" s="431"/>
      <c r="F402" s="166">
        <v>1313</v>
      </c>
      <c r="G402" s="311">
        <v>1313</v>
      </c>
      <c r="H402" s="513">
        <f>(G402/F402)*100</f>
        <v>100</v>
      </c>
    </row>
    <row r="403" spans="1:8" s="1818" customFormat="1" ht="16.5" x14ac:dyDescent="0.25">
      <c r="A403" s="2580">
        <v>4399</v>
      </c>
      <c r="B403" s="2654">
        <v>5221</v>
      </c>
      <c r="C403" s="2586" t="s">
        <v>1392</v>
      </c>
      <c r="D403" s="3208" t="s">
        <v>1969</v>
      </c>
      <c r="E403" s="431"/>
      <c r="F403" s="166">
        <v>50</v>
      </c>
      <c r="G403" s="311">
        <v>50</v>
      </c>
      <c r="H403" s="513">
        <f>(G403/F403)*100</f>
        <v>100</v>
      </c>
    </row>
    <row r="404" spans="1:8" s="1818" customFormat="1" ht="16.5" x14ac:dyDescent="0.25">
      <c r="A404" s="2580"/>
      <c r="B404" s="2654"/>
      <c r="C404" s="2586"/>
      <c r="D404" s="3208"/>
      <c r="E404" s="431"/>
      <c r="F404" s="166"/>
      <c r="G404" s="311"/>
      <c r="H404" s="513"/>
    </row>
    <row r="405" spans="1:8" s="1818" customFormat="1" ht="16.5" x14ac:dyDescent="0.25">
      <c r="A405" s="2580">
        <v>4399</v>
      </c>
      <c r="B405" s="2654">
        <v>5222</v>
      </c>
      <c r="C405" s="2586" t="s">
        <v>1392</v>
      </c>
      <c r="D405" s="2627" t="s">
        <v>1015</v>
      </c>
      <c r="E405" s="431"/>
      <c r="F405" s="166">
        <v>400</v>
      </c>
      <c r="G405" s="311">
        <v>400</v>
      </c>
      <c r="H405" s="513">
        <f>(G405/F405)*100</f>
        <v>100</v>
      </c>
    </row>
    <row r="406" spans="1:8" s="1818" customFormat="1" ht="16.5" x14ac:dyDescent="0.25">
      <c r="A406" s="2580">
        <v>4399</v>
      </c>
      <c r="B406" s="2654">
        <v>5323</v>
      </c>
      <c r="C406" s="2586" t="s">
        <v>1392</v>
      </c>
      <c r="D406" s="2236" t="s">
        <v>159</v>
      </c>
      <c r="E406" s="431"/>
      <c r="F406" s="166">
        <v>232</v>
      </c>
      <c r="G406" s="311">
        <v>232</v>
      </c>
      <c r="H406" s="513">
        <f>(G406/F406)*100</f>
        <v>100</v>
      </c>
    </row>
    <row r="407" spans="1:8" s="1818" customFormat="1" ht="17.25" thickBot="1" x14ac:dyDescent="0.3">
      <c r="A407" s="2580">
        <v>4399</v>
      </c>
      <c r="B407" s="2654">
        <v>6322</v>
      </c>
      <c r="C407" s="2586" t="s">
        <v>1392</v>
      </c>
      <c r="D407" s="305" t="s">
        <v>2004</v>
      </c>
      <c r="E407" s="431"/>
      <c r="F407" s="309">
        <v>300</v>
      </c>
      <c r="G407" s="311">
        <v>300</v>
      </c>
      <c r="H407" s="513">
        <f>(G407/F407)*100</f>
        <v>100</v>
      </c>
    </row>
    <row r="408" spans="1:8" s="1818" customFormat="1" ht="19.5" thickTop="1" thickBot="1" x14ac:dyDescent="0.3">
      <c r="A408" s="588" t="s">
        <v>1466</v>
      </c>
      <c r="B408" s="763"/>
      <c r="C408" s="590"/>
      <c r="D408" s="591"/>
      <c r="E408" s="592">
        <f>SUM(E401:E407)</f>
        <v>0</v>
      </c>
      <c r="F408" s="592">
        <f>SUM(F401:F407)</f>
        <v>2310</v>
      </c>
      <c r="G408" s="592">
        <f>SUM(G401:G407)</f>
        <v>2310</v>
      </c>
      <c r="H408" s="831">
        <f>(G408/F408)*100</f>
        <v>100</v>
      </c>
    </row>
    <row r="409" spans="1:8" s="1818" customFormat="1" ht="18.75" thickTop="1" x14ac:dyDescent="0.25">
      <c r="A409" s="354"/>
      <c r="B409" s="355"/>
      <c r="C409" s="140"/>
      <c r="D409" s="355"/>
      <c r="E409" s="17"/>
      <c r="F409" s="17"/>
      <c r="G409" s="17"/>
      <c r="H409" s="2509"/>
    </row>
    <row r="410" spans="1:8" s="1818" customFormat="1" ht="16.5" x14ac:dyDescent="0.25">
      <c r="A410" s="3136" t="s">
        <v>1612</v>
      </c>
      <c r="B410" s="3136"/>
      <c r="C410" s="3136"/>
      <c r="D410" s="3136"/>
      <c r="E410" s="3136"/>
      <c r="F410" s="3136"/>
      <c r="G410" s="3136"/>
      <c r="H410" s="3136"/>
    </row>
    <row r="411" spans="1:8" s="1818" customFormat="1" ht="17.25" thickBot="1" x14ac:dyDescent="0.3">
      <c r="A411" s="33"/>
      <c r="B411" s="580"/>
      <c r="C411" s="581"/>
      <c r="D411" s="373"/>
      <c r="E411" s="374"/>
      <c r="F411" s="570"/>
      <c r="G411" s="374"/>
      <c r="H411" s="1701" t="s">
        <v>122</v>
      </c>
    </row>
    <row r="412" spans="1:8" s="1818" customFormat="1" ht="18" thickTop="1" thickBot="1" x14ac:dyDescent="0.3">
      <c r="A412" s="582" t="s">
        <v>123</v>
      </c>
      <c r="B412" s="583" t="s">
        <v>124</v>
      </c>
      <c r="C412" s="585" t="s">
        <v>474</v>
      </c>
      <c r="D412" s="650" t="s">
        <v>125</v>
      </c>
      <c r="E412" s="650" t="s">
        <v>416</v>
      </c>
      <c r="F412" s="650" t="s">
        <v>417</v>
      </c>
      <c r="G412" s="650" t="s">
        <v>589</v>
      </c>
      <c r="H412" s="586" t="s">
        <v>590</v>
      </c>
    </row>
    <row r="413" spans="1:8" s="1818" customFormat="1" ht="18" thickTop="1" thickBot="1" x14ac:dyDescent="0.3">
      <c r="A413" s="521">
        <v>1</v>
      </c>
      <c r="B413" s="522">
        <v>2</v>
      </c>
      <c r="C413" s="522">
        <v>3</v>
      </c>
      <c r="D413" s="522">
        <v>4</v>
      </c>
      <c r="E413" s="522">
        <v>5</v>
      </c>
      <c r="F413" s="508">
        <v>6</v>
      </c>
      <c r="G413" s="508">
        <v>7</v>
      </c>
      <c r="H413" s="587" t="s">
        <v>44</v>
      </c>
    </row>
    <row r="414" spans="1:8" s="1818" customFormat="1" ht="17.25" thickTop="1" x14ac:dyDescent="0.25">
      <c r="A414" s="2580">
        <v>4349</v>
      </c>
      <c r="B414" s="2654">
        <v>5229</v>
      </c>
      <c r="C414" s="2586" t="s">
        <v>1594</v>
      </c>
      <c r="D414" s="1200" t="s">
        <v>2000</v>
      </c>
      <c r="E414" s="431">
        <v>800</v>
      </c>
      <c r="F414" s="166">
        <v>0</v>
      </c>
      <c r="G414" s="311">
        <v>0</v>
      </c>
      <c r="H414" s="513">
        <v>0</v>
      </c>
    </row>
    <row r="415" spans="1:8" s="1818" customFormat="1" ht="17.25" thickBot="1" x14ac:dyDescent="0.3">
      <c r="A415" s="2580">
        <v>4349</v>
      </c>
      <c r="B415" s="2654">
        <v>6341</v>
      </c>
      <c r="C415" s="2586" t="s">
        <v>1594</v>
      </c>
      <c r="D415" s="2007" t="s">
        <v>172</v>
      </c>
      <c r="E415" s="431"/>
      <c r="F415" s="431">
        <v>800</v>
      </c>
      <c r="G415" s="431">
        <v>800</v>
      </c>
      <c r="H415" s="513">
        <f t="shared" ref="H415:H416" si="58">(G415/F415)*100</f>
        <v>100</v>
      </c>
    </row>
    <row r="416" spans="1:8" s="1818" customFormat="1" ht="19.5" thickTop="1" thickBot="1" x14ac:dyDescent="0.3">
      <c r="A416" s="588" t="s">
        <v>1593</v>
      </c>
      <c r="B416" s="763"/>
      <c r="C416" s="590"/>
      <c r="D416" s="591"/>
      <c r="E416" s="592">
        <f>SUM(E414:E415)</f>
        <v>800</v>
      </c>
      <c r="F416" s="592">
        <f>SUM(F414:F415)</f>
        <v>800</v>
      </c>
      <c r="G416" s="592">
        <f>SUM(G414:G415)</f>
        <v>800</v>
      </c>
      <c r="H416" s="831">
        <f t="shared" si="58"/>
        <v>100</v>
      </c>
    </row>
    <row r="417" spans="1:8" s="1818" customFormat="1" ht="18.75" thickTop="1" x14ac:dyDescent="0.25">
      <c r="A417" s="354"/>
      <c r="B417" s="2501"/>
      <c r="C417" s="57"/>
      <c r="D417" s="355"/>
      <c r="E417" s="17"/>
      <c r="F417" s="17"/>
      <c r="G417" s="17"/>
      <c r="H417" s="2502"/>
    </row>
    <row r="418" spans="1:8" s="1818" customFormat="1" ht="16.5" x14ac:dyDescent="0.25">
      <c r="A418" s="3136" t="s">
        <v>1613</v>
      </c>
      <c r="B418" s="3136"/>
      <c r="C418" s="3136"/>
      <c r="D418" s="3136"/>
      <c r="E418" s="3136"/>
      <c r="F418" s="3136"/>
      <c r="G418" s="3136"/>
      <c r="H418" s="3136"/>
    </row>
    <row r="419" spans="1:8" s="1818" customFormat="1" ht="17.25" thickBot="1" x14ac:dyDescent="0.3">
      <c r="A419" s="33"/>
      <c r="B419" s="580"/>
      <c r="C419" s="581"/>
      <c r="D419" s="373"/>
      <c r="E419" s="374"/>
      <c r="F419" s="570"/>
      <c r="G419" s="374"/>
      <c r="H419" s="1701" t="s">
        <v>122</v>
      </c>
    </row>
    <row r="420" spans="1:8" s="1818" customFormat="1" ht="18" thickTop="1" thickBot="1" x14ac:dyDescent="0.3">
      <c r="A420" s="582" t="s">
        <v>123</v>
      </c>
      <c r="B420" s="583" t="s">
        <v>124</v>
      </c>
      <c r="C420" s="585" t="s">
        <v>474</v>
      </c>
      <c r="D420" s="650" t="s">
        <v>125</v>
      </c>
      <c r="E420" s="650" t="s">
        <v>416</v>
      </c>
      <c r="F420" s="650" t="s">
        <v>417</v>
      </c>
      <c r="G420" s="650" t="s">
        <v>589</v>
      </c>
      <c r="H420" s="586" t="s">
        <v>590</v>
      </c>
    </row>
    <row r="421" spans="1:8" s="1818" customFormat="1" ht="18" thickTop="1" thickBot="1" x14ac:dyDescent="0.3">
      <c r="A421" s="521">
        <v>1</v>
      </c>
      <c r="B421" s="522">
        <v>2</v>
      </c>
      <c r="C421" s="522">
        <v>3</v>
      </c>
      <c r="D421" s="522">
        <v>4</v>
      </c>
      <c r="E421" s="522">
        <v>5</v>
      </c>
      <c r="F421" s="508">
        <v>6</v>
      </c>
      <c r="G421" s="508">
        <v>7</v>
      </c>
      <c r="H421" s="587" t="s">
        <v>44</v>
      </c>
    </row>
    <row r="422" spans="1:8" s="1818" customFormat="1" ht="17.25" thickTop="1" x14ac:dyDescent="0.25">
      <c r="A422" s="2580">
        <v>4349</v>
      </c>
      <c r="B422" s="2654">
        <v>5221</v>
      </c>
      <c r="C422" s="2586" t="s">
        <v>1596</v>
      </c>
      <c r="D422" s="3208" t="s">
        <v>1969</v>
      </c>
      <c r="E422" s="311"/>
      <c r="F422" s="309">
        <v>34</v>
      </c>
      <c r="G422" s="311">
        <v>34</v>
      </c>
      <c r="H422" s="513">
        <f t="shared" ref="H422:H425" si="59">(G422/F422)*100</f>
        <v>100</v>
      </c>
    </row>
    <row r="423" spans="1:8" s="1818" customFormat="1" ht="16.5" x14ac:dyDescent="0.25">
      <c r="A423" s="2580"/>
      <c r="B423" s="2654"/>
      <c r="C423" s="2586"/>
      <c r="D423" s="3208"/>
      <c r="E423" s="311"/>
      <c r="F423" s="309"/>
      <c r="G423" s="311"/>
      <c r="H423" s="513"/>
    </row>
    <row r="424" spans="1:8" s="1818" customFormat="1" ht="16.5" x14ac:dyDescent="0.25">
      <c r="A424" s="2580">
        <v>4349</v>
      </c>
      <c r="B424" s="2654">
        <v>5222</v>
      </c>
      <c r="C424" s="2586" t="s">
        <v>1596</v>
      </c>
      <c r="D424" s="2627" t="s">
        <v>1015</v>
      </c>
      <c r="E424" s="311"/>
      <c r="F424" s="309">
        <v>50</v>
      </c>
      <c r="G424" s="311">
        <v>50</v>
      </c>
      <c r="H424" s="513">
        <f t="shared" si="59"/>
        <v>100</v>
      </c>
    </row>
    <row r="425" spans="1:8" s="1818" customFormat="1" ht="16.5" x14ac:dyDescent="0.25">
      <c r="A425" s="2580">
        <v>4349</v>
      </c>
      <c r="B425" s="2654">
        <v>5223</v>
      </c>
      <c r="C425" s="2586" t="s">
        <v>1596</v>
      </c>
      <c r="D425" s="1200" t="s">
        <v>1564</v>
      </c>
      <c r="E425" s="311"/>
      <c r="F425" s="309">
        <v>96</v>
      </c>
      <c r="G425" s="311">
        <v>96</v>
      </c>
      <c r="H425" s="513">
        <f t="shared" si="59"/>
        <v>100</v>
      </c>
    </row>
    <row r="426" spans="1:8" s="1818" customFormat="1" ht="17.25" thickBot="1" x14ac:dyDescent="0.3">
      <c r="A426" s="2580">
        <v>4349</v>
      </c>
      <c r="B426" s="2654">
        <v>5229</v>
      </c>
      <c r="C426" s="2586" t="s">
        <v>1596</v>
      </c>
      <c r="D426" s="1200" t="s">
        <v>2000</v>
      </c>
      <c r="E426" s="311">
        <v>150</v>
      </c>
      <c r="F426" s="309">
        <v>0</v>
      </c>
      <c r="G426" s="311">
        <v>0</v>
      </c>
      <c r="H426" s="513">
        <v>0</v>
      </c>
    </row>
    <row r="427" spans="1:8" s="1818" customFormat="1" ht="19.5" thickTop="1" thickBot="1" x14ac:dyDescent="0.3">
      <c r="A427" s="588" t="s">
        <v>1595</v>
      </c>
      <c r="B427" s="763"/>
      <c r="C427" s="590"/>
      <c r="D427" s="591"/>
      <c r="E427" s="592">
        <f>SUM(E422:E426)</f>
        <v>150</v>
      </c>
      <c r="F427" s="592">
        <f>SUM(F422:F426)</f>
        <v>180</v>
      </c>
      <c r="G427" s="592">
        <f>SUM(G422:G426)</f>
        <v>180</v>
      </c>
      <c r="H427" s="831">
        <f>(G427/F427)*100</f>
        <v>100</v>
      </c>
    </row>
    <row r="428" spans="1:8" s="1818" customFormat="1" ht="17.25" thickTop="1" x14ac:dyDescent="0.25">
      <c r="A428" s="1837"/>
      <c r="B428" s="2615"/>
      <c r="C428" s="2615"/>
      <c r="D428" s="2615"/>
      <c r="E428" s="1907"/>
      <c r="F428" s="1907"/>
      <c r="G428" s="1907"/>
      <c r="H428" s="1906"/>
    </row>
    <row r="429" spans="1:8" s="1818" customFormat="1" ht="16.5" x14ac:dyDescent="0.25">
      <c r="A429" s="3136" t="s">
        <v>1614</v>
      </c>
      <c r="B429" s="3136"/>
      <c r="C429" s="3136"/>
      <c r="D429" s="3136"/>
      <c r="E429" s="3136"/>
      <c r="F429" s="3136"/>
      <c r="G429" s="3136"/>
      <c r="H429" s="3136"/>
    </row>
    <row r="430" spans="1:8" s="1818" customFormat="1" ht="17.25" thickBot="1" x14ac:dyDescent="0.3">
      <c r="A430" s="33"/>
      <c r="B430" s="580"/>
      <c r="C430" s="581"/>
      <c r="D430" s="373"/>
      <c r="E430" s="374"/>
      <c r="F430" s="570"/>
      <c r="G430" s="374"/>
      <c r="H430" s="1701" t="s">
        <v>122</v>
      </c>
    </row>
    <row r="431" spans="1:8" s="1818" customFormat="1" ht="18" thickTop="1" thickBot="1" x14ac:dyDescent="0.3">
      <c r="A431" s="582" t="s">
        <v>123</v>
      </c>
      <c r="B431" s="583" t="s">
        <v>124</v>
      </c>
      <c r="C431" s="585" t="s">
        <v>474</v>
      </c>
      <c r="D431" s="650" t="s">
        <v>125</v>
      </c>
      <c r="E431" s="650" t="s">
        <v>416</v>
      </c>
      <c r="F431" s="650" t="s">
        <v>417</v>
      </c>
      <c r="G431" s="650" t="s">
        <v>589</v>
      </c>
      <c r="H431" s="586" t="s">
        <v>590</v>
      </c>
    </row>
    <row r="432" spans="1:8" s="1818" customFormat="1" ht="18" thickTop="1" thickBot="1" x14ac:dyDescent="0.3">
      <c r="A432" s="521">
        <v>1</v>
      </c>
      <c r="B432" s="522">
        <v>2</v>
      </c>
      <c r="C432" s="522">
        <v>3</v>
      </c>
      <c r="D432" s="522">
        <v>4</v>
      </c>
      <c r="E432" s="522">
        <v>5</v>
      </c>
      <c r="F432" s="508">
        <v>6</v>
      </c>
      <c r="G432" s="508">
        <v>7</v>
      </c>
      <c r="H432" s="587" t="s">
        <v>44</v>
      </c>
    </row>
    <row r="433" spans="1:8" s="1818" customFormat="1" ht="17.25" thickTop="1" x14ac:dyDescent="0.25">
      <c r="A433" s="2580">
        <v>4339</v>
      </c>
      <c r="B433" s="2654">
        <v>5222</v>
      </c>
      <c r="C433" s="2586" t="s">
        <v>1597</v>
      </c>
      <c r="D433" s="2627" t="s">
        <v>1015</v>
      </c>
      <c r="E433" s="311"/>
      <c r="F433" s="309">
        <v>962</v>
      </c>
      <c r="G433" s="311">
        <v>962</v>
      </c>
      <c r="H433" s="513">
        <f t="shared" ref="H433:H434" si="60">(G433/F433)*100</f>
        <v>100</v>
      </c>
    </row>
    <row r="434" spans="1:8" s="1818" customFormat="1" ht="16.5" x14ac:dyDescent="0.25">
      <c r="A434" s="2580">
        <v>4339</v>
      </c>
      <c r="B434" s="2654">
        <v>5223</v>
      </c>
      <c r="C434" s="2586" t="s">
        <v>1597</v>
      </c>
      <c r="D434" s="1200" t="s">
        <v>1564</v>
      </c>
      <c r="E434" s="311"/>
      <c r="F434" s="309">
        <v>11</v>
      </c>
      <c r="G434" s="311">
        <v>11</v>
      </c>
      <c r="H434" s="513">
        <f t="shared" si="60"/>
        <v>100</v>
      </c>
    </row>
    <row r="435" spans="1:8" s="1818" customFormat="1" ht="17.25" thickBot="1" x14ac:dyDescent="0.3">
      <c r="A435" s="2580">
        <v>4339</v>
      </c>
      <c r="B435" s="2654">
        <v>5229</v>
      </c>
      <c r="C435" s="2586" t="s">
        <v>1597</v>
      </c>
      <c r="D435" s="1200" t="s">
        <v>2000</v>
      </c>
      <c r="E435" s="311">
        <v>1000</v>
      </c>
      <c r="F435" s="309">
        <v>0</v>
      </c>
      <c r="G435" s="311">
        <v>0</v>
      </c>
      <c r="H435" s="513">
        <v>0</v>
      </c>
    </row>
    <row r="436" spans="1:8" s="1818" customFormat="1" ht="19.5" thickTop="1" thickBot="1" x14ac:dyDescent="0.3">
      <c r="A436" s="588" t="s">
        <v>1598</v>
      </c>
      <c r="B436" s="763"/>
      <c r="C436" s="590"/>
      <c r="D436" s="591"/>
      <c r="E436" s="592">
        <f>SUM(E433:E435)</f>
        <v>1000</v>
      </c>
      <c r="F436" s="592">
        <f>SUM(F433:F435)</f>
        <v>973</v>
      </c>
      <c r="G436" s="592">
        <f>SUM(G433:G435)</f>
        <v>973</v>
      </c>
      <c r="H436" s="831">
        <f>(G436/F436)*100</f>
        <v>100</v>
      </c>
    </row>
    <row r="437" spans="1:8" s="1818" customFormat="1" ht="17.25" thickTop="1" x14ac:dyDescent="0.25">
      <c r="A437" s="1837"/>
      <c r="B437" s="2615"/>
      <c r="C437" s="2615"/>
      <c r="D437" s="2615"/>
      <c r="E437" s="1907"/>
      <c r="F437" s="1907"/>
      <c r="G437" s="1907"/>
      <c r="H437" s="1906"/>
    </row>
    <row r="438" spans="1:8" s="1818" customFormat="1" ht="16.5" x14ac:dyDescent="0.25">
      <c r="A438" s="3136" t="s">
        <v>1615</v>
      </c>
      <c r="B438" s="3136"/>
      <c r="C438" s="3136"/>
      <c r="D438" s="3136"/>
      <c r="E438" s="3136"/>
      <c r="F438" s="3136"/>
      <c r="G438" s="3136"/>
      <c r="H438" s="3136"/>
    </row>
    <row r="439" spans="1:8" s="1818" customFormat="1" ht="17.25" thickBot="1" x14ac:dyDescent="0.3">
      <c r="A439" s="33"/>
      <c r="B439" s="580"/>
      <c r="C439" s="581"/>
      <c r="D439" s="373"/>
      <c r="E439" s="374"/>
      <c r="F439" s="570"/>
      <c r="G439" s="374"/>
      <c r="H439" s="1701" t="s">
        <v>122</v>
      </c>
    </row>
    <row r="440" spans="1:8" s="1818" customFormat="1" ht="18" thickTop="1" thickBot="1" x14ac:dyDescent="0.3">
      <c r="A440" s="582" t="s">
        <v>123</v>
      </c>
      <c r="B440" s="583" t="s">
        <v>124</v>
      </c>
      <c r="C440" s="585" t="s">
        <v>474</v>
      </c>
      <c r="D440" s="650" t="s">
        <v>125</v>
      </c>
      <c r="E440" s="650" t="s">
        <v>416</v>
      </c>
      <c r="F440" s="650" t="s">
        <v>417</v>
      </c>
      <c r="G440" s="650" t="s">
        <v>589</v>
      </c>
      <c r="H440" s="586" t="s">
        <v>590</v>
      </c>
    </row>
    <row r="441" spans="1:8" s="1818" customFormat="1" ht="18" thickTop="1" thickBot="1" x14ac:dyDescent="0.3">
      <c r="A441" s="521">
        <v>1</v>
      </c>
      <c r="B441" s="522">
        <v>2</v>
      </c>
      <c r="C441" s="522">
        <v>3</v>
      </c>
      <c r="D441" s="522">
        <v>4</v>
      </c>
      <c r="E441" s="522">
        <v>5</v>
      </c>
      <c r="F441" s="508">
        <v>6</v>
      </c>
      <c r="G441" s="508">
        <v>7</v>
      </c>
      <c r="H441" s="587" t="s">
        <v>44</v>
      </c>
    </row>
    <row r="442" spans="1:8" s="1818" customFormat="1" ht="17.25" thickTop="1" x14ac:dyDescent="0.25">
      <c r="A442" s="2580">
        <v>4399</v>
      </c>
      <c r="B442" s="2654">
        <v>5213</v>
      </c>
      <c r="C442" s="2586" t="s">
        <v>1599</v>
      </c>
      <c r="D442" s="2637" t="s">
        <v>1563</v>
      </c>
      <c r="E442" s="1005"/>
      <c r="F442" s="309">
        <v>300</v>
      </c>
      <c r="G442" s="311">
        <v>300</v>
      </c>
      <c r="H442" s="513">
        <f t="shared" ref="H442:H445" si="61">(G442/F442)*100</f>
        <v>100</v>
      </c>
    </row>
    <row r="443" spans="1:8" s="1818" customFormat="1" ht="16.5" x14ac:dyDescent="0.25">
      <c r="A443" s="2580">
        <v>4399</v>
      </c>
      <c r="B443" s="2654">
        <v>5221</v>
      </c>
      <c r="C443" s="2586" t="s">
        <v>1599</v>
      </c>
      <c r="D443" s="3208" t="s">
        <v>1969</v>
      </c>
      <c r="E443" s="1005"/>
      <c r="F443" s="309">
        <v>904</v>
      </c>
      <c r="G443" s="311">
        <v>904</v>
      </c>
      <c r="H443" s="513">
        <f t="shared" si="61"/>
        <v>100</v>
      </c>
    </row>
    <row r="444" spans="1:8" s="1818" customFormat="1" ht="16.5" x14ac:dyDescent="0.25">
      <c r="A444" s="2580"/>
      <c r="B444" s="2654"/>
      <c r="C444" s="2586"/>
      <c r="D444" s="3208"/>
      <c r="E444" s="1005"/>
      <c r="F444" s="309"/>
      <c r="G444" s="311"/>
      <c r="H444" s="513"/>
    </row>
    <row r="445" spans="1:8" s="1818" customFormat="1" ht="16.5" x14ac:dyDescent="0.25">
      <c r="A445" s="2580">
        <v>4399</v>
      </c>
      <c r="B445" s="2654">
        <v>5222</v>
      </c>
      <c r="C445" s="2586" t="s">
        <v>1599</v>
      </c>
      <c r="D445" s="2627" t="s">
        <v>1015</v>
      </c>
      <c r="E445" s="1005"/>
      <c r="F445" s="309">
        <v>787</v>
      </c>
      <c r="G445" s="311">
        <v>787</v>
      </c>
      <c r="H445" s="513">
        <f t="shared" si="61"/>
        <v>100</v>
      </c>
    </row>
    <row r="446" spans="1:8" s="1818" customFormat="1" ht="16.5" x14ac:dyDescent="0.25">
      <c r="A446" s="2580">
        <v>4399</v>
      </c>
      <c r="B446" s="2654">
        <v>5223</v>
      </c>
      <c r="C446" s="2586" t="s">
        <v>1599</v>
      </c>
      <c r="D446" s="1200" t="s">
        <v>1564</v>
      </c>
      <c r="E446" s="311"/>
      <c r="F446" s="309">
        <v>70</v>
      </c>
      <c r="G446" s="311">
        <v>70</v>
      </c>
      <c r="H446" s="513">
        <f t="shared" ref="H446:H448" si="62">(G446/F446)*100</f>
        <v>100</v>
      </c>
    </row>
    <row r="447" spans="1:8" s="1818" customFormat="1" ht="16.5" x14ac:dyDescent="0.25">
      <c r="A447" s="2580">
        <v>4399</v>
      </c>
      <c r="B447" s="2654">
        <v>5229</v>
      </c>
      <c r="C447" s="2586" t="s">
        <v>1599</v>
      </c>
      <c r="D447" s="1200" t="s">
        <v>2000</v>
      </c>
      <c r="E447" s="311">
        <v>2300</v>
      </c>
      <c r="F447" s="309">
        <v>144</v>
      </c>
      <c r="G447" s="311">
        <v>144</v>
      </c>
      <c r="H447" s="513">
        <f t="shared" si="62"/>
        <v>100</v>
      </c>
    </row>
    <row r="448" spans="1:8" s="1818" customFormat="1" ht="16.5" x14ac:dyDescent="0.25">
      <c r="A448" s="2580">
        <v>4399</v>
      </c>
      <c r="B448" s="2581">
        <v>5333</v>
      </c>
      <c r="C448" s="2586" t="s">
        <v>1599</v>
      </c>
      <c r="D448" s="3210" t="s">
        <v>1545</v>
      </c>
      <c r="E448" s="311"/>
      <c r="F448" s="311">
        <v>19</v>
      </c>
      <c r="G448" s="311">
        <v>19</v>
      </c>
      <c r="H448" s="1787">
        <f t="shared" si="62"/>
        <v>100</v>
      </c>
    </row>
    <row r="449" spans="1:17" s="1818" customFormat="1" ht="17.25" thickBot="1" x14ac:dyDescent="0.3">
      <c r="A449" s="2582"/>
      <c r="B449" s="2583"/>
      <c r="C449" s="2964"/>
      <c r="D449" s="3211"/>
      <c r="E449" s="429"/>
      <c r="F449" s="429"/>
      <c r="G449" s="429"/>
      <c r="H449" s="2642"/>
    </row>
    <row r="450" spans="1:17" s="1818" customFormat="1" ht="19.5" thickTop="1" thickBot="1" x14ac:dyDescent="0.3">
      <c r="A450" s="588" t="s">
        <v>1601</v>
      </c>
      <c r="B450" s="763"/>
      <c r="C450" s="590"/>
      <c r="D450" s="591"/>
      <c r="E450" s="592">
        <f>SUM(E442:E448)</f>
        <v>2300</v>
      </c>
      <c r="F450" s="592">
        <f t="shared" ref="F450:G450" si="63">SUM(F442:F448)</f>
        <v>2224</v>
      </c>
      <c r="G450" s="592">
        <f t="shared" si="63"/>
        <v>2224</v>
      </c>
      <c r="H450" s="831">
        <f>(G450/F450)*100</f>
        <v>100</v>
      </c>
    </row>
    <row r="451" spans="1:17" s="1818" customFormat="1" ht="17.25" thickTop="1" x14ac:dyDescent="0.25">
      <c r="A451" s="1837"/>
      <c r="B451" s="2615"/>
      <c r="C451" s="2615"/>
      <c r="D451" s="2615"/>
      <c r="E451" s="1907"/>
      <c r="F451" s="1907"/>
      <c r="G451" s="1907"/>
      <c r="H451" s="1906"/>
    </row>
    <row r="452" spans="1:17" s="1818" customFormat="1" ht="16.5" x14ac:dyDescent="0.25">
      <c r="A452" s="3136" t="s">
        <v>1616</v>
      </c>
      <c r="B452" s="3136"/>
      <c r="C452" s="3136"/>
      <c r="D452" s="3136"/>
      <c r="E452" s="3136"/>
      <c r="F452" s="3136"/>
      <c r="G452" s="3136"/>
      <c r="H452" s="3136"/>
    </row>
    <row r="453" spans="1:17" s="1818" customFormat="1" ht="17.25" thickBot="1" x14ac:dyDescent="0.3">
      <c r="A453" s="33"/>
      <c r="B453" s="580"/>
      <c r="C453" s="581"/>
      <c r="D453" s="373"/>
      <c r="E453" s="374"/>
      <c r="F453" s="570"/>
      <c r="G453" s="374"/>
      <c r="H453" s="1701" t="s">
        <v>122</v>
      </c>
    </row>
    <row r="454" spans="1:17" s="1818" customFormat="1" ht="18" thickTop="1" thickBot="1" x14ac:dyDescent="0.3">
      <c r="A454" s="582" t="s">
        <v>123</v>
      </c>
      <c r="B454" s="583" t="s">
        <v>124</v>
      </c>
      <c r="C454" s="585" t="s">
        <v>474</v>
      </c>
      <c r="D454" s="650" t="s">
        <v>125</v>
      </c>
      <c r="E454" s="650" t="s">
        <v>416</v>
      </c>
      <c r="F454" s="650" t="s">
        <v>417</v>
      </c>
      <c r="G454" s="650" t="s">
        <v>589</v>
      </c>
      <c r="H454" s="586" t="s">
        <v>590</v>
      </c>
    </row>
    <row r="455" spans="1:17" s="1818" customFormat="1" ht="18" thickTop="1" thickBot="1" x14ac:dyDescent="0.3">
      <c r="A455" s="521">
        <v>1</v>
      </c>
      <c r="B455" s="522">
        <v>2</v>
      </c>
      <c r="C455" s="522">
        <v>3</v>
      </c>
      <c r="D455" s="522">
        <v>4</v>
      </c>
      <c r="E455" s="522">
        <v>5</v>
      </c>
      <c r="F455" s="508">
        <v>6</v>
      </c>
      <c r="G455" s="508">
        <v>7</v>
      </c>
      <c r="H455" s="587" t="s">
        <v>44</v>
      </c>
    </row>
    <row r="456" spans="1:17" s="1818" customFormat="1" ht="17.25" thickTop="1" x14ac:dyDescent="0.25">
      <c r="A456" s="2580">
        <v>4349</v>
      </c>
      <c r="B456" s="2654">
        <v>5221</v>
      </c>
      <c r="C456" s="2586" t="s">
        <v>1602</v>
      </c>
      <c r="D456" s="3208" t="s">
        <v>1970</v>
      </c>
      <c r="E456" s="1005"/>
      <c r="F456" s="309">
        <v>5120</v>
      </c>
      <c r="G456" s="311">
        <v>5120</v>
      </c>
      <c r="H456" s="513">
        <f t="shared" ref="H456:H460" si="64">(G456/F456)*100</f>
        <v>100</v>
      </c>
    </row>
    <row r="457" spans="1:17" s="1818" customFormat="1" ht="16.5" x14ac:dyDescent="0.25">
      <c r="A457" s="2580"/>
      <c r="B457" s="2654"/>
      <c r="C457" s="2586"/>
      <c r="D457" s="3208"/>
      <c r="E457" s="1005"/>
      <c r="F457" s="309"/>
      <c r="G457" s="311"/>
      <c r="H457" s="513"/>
    </row>
    <row r="458" spans="1:17" s="1818" customFormat="1" ht="16.5" x14ac:dyDescent="0.25">
      <c r="A458" s="2580">
        <v>4349</v>
      </c>
      <c r="B458" s="2654">
        <v>5222</v>
      </c>
      <c r="C458" s="2586" t="s">
        <v>1602</v>
      </c>
      <c r="D458" s="2627" t="s">
        <v>1015</v>
      </c>
      <c r="E458" s="1005"/>
      <c r="F458" s="309">
        <v>4178</v>
      </c>
      <c r="G458" s="311">
        <v>4178</v>
      </c>
      <c r="H458" s="513">
        <f t="shared" si="64"/>
        <v>100</v>
      </c>
    </row>
    <row r="459" spans="1:17" s="1818" customFormat="1" ht="16.5" x14ac:dyDescent="0.25">
      <c r="A459" s="2580">
        <v>4349</v>
      </c>
      <c r="B459" s="2654">
        <v>5223</v>
      </c>
      <c r="C459" s="2586" t="s">
        <v>1602</v>
      </c>
      <c r="D459" s="1200" t="s">
        <v>1564</v>
      </c>
      <c r="E459" s="311"/>
      <c r="F459" s="309">
        <v>9773</v>
      </c>
      <c r="G459" s="311">
        <v>9773</v>
      </c>
      <c r="H459" s="513">
        <f t="shared" si="64"/>
        <v>100</v>
      </c>
    </row>
    <row r="460" spans="1:17" s="1818" customFormat="1" ht="17.25" thickBot="1" x14ac:dyDescent="0.3">
      <c r="A460" s="2580">
        <v>4349</v>
      </c>
      <c r="B460" s="2654">
        <v>5229</v>
      </c>
      <c r="C460" s="2586" t="s">
        <v>1602</v>
      </c>
      <c r="D460" s="1200" t="s">
        <v>2000</v>
      </c>
      <c r="E460" s="311">
        <v>20000</v>
      </c>
      <c r="F460" s="309">
        <v>1201</v>
      </c>
      <c r="G460" s="311">
        <v>1201</v>
      </c>
      <c r="H460" s="513">
        <f t="shared" si="64"/>
        <v>100</v>
      </c>
    </row>
    <row r="461" spans="1:17" s="1818" customFormat="1" ht="19.5" thickTop="1" thickBot="1" x14ac:dyDescent="0.3">
      <c r="A461" s="588" t="s">
        <v>1600</v>
      </c>
      <c r="B461" s="763"/>
      <c r="C461" s="590"/>
      <c r="D461" s="591"/>
      <c r="E461" s="592">
        <f>SUM(E456:E460)</f>
        <v>20000</v>
      </c>
      <c r="F461" s="592">
        <f>SUM(F456:F460)</f>
        <v>20272</v>
      </c>
      <c r="G461" s="592">
        <f>SUM(G456:G460)</f>
        <v>20272</v>
      </c>
      <c r="H461" s="831">
        <f>(G461/F461)*100</f>
        <v>100</v>
      </c>
    </row>
    <row r="462" spans="1:17" s="1818" customFormat="1" ht="17.25" thickTop="1" x14ac:dyDescent="0.25">
      <c r="A462" s="1837"/>
      <c r="B462" s="2615"/>
      <c r="C462" s="2615"/>
      <c r="D462" s="2615"/>
      <c r="E462" s="1907"/>
      <c r="F462" s="1907"/>
      <c r="G462" s="1907"/>
      <c r="H462" s="1906"/>
      <c r="N462" s="373" t="s">
        <v>1856</v>
      </c>
      <c r="O462" s="374">
        <f>E460+E459+E458+E456+E448+E447+E446+E445+E443+E442+E435+E434+E433+E426+E425+E424+E422+E414+E406+E405+E403+E402+E401</f>
        <v>24250</v>
      </c>
      <c r="P462" s="374">
        <f t="shared" ref="P462:Q462" si="65">F460+F459+F458+F456+F448+F447+F446+F445+F443+F442+F435+F434+F433+F426+F425+F424+F422+F414+F406+F405+F403+F402+F401</f>
        <v>25659</v>
      </c>
      <c r="Q462" s="374">
        <f t="shared" si="65"/>
        <v>25659</v>
      </c>
    </row>
    <row r="463" spans="1:17" s="1818" customFormat="1" ht="17.25" thickBot="1" x14ac:dyDescent="0.3">
      <c r="A463" s="1837"/>
      <c r="B463" s="2615"/>
      <c r="C463" s="2615"/>
      <c r="D463" s="2615"/>
      <c r="E463" s="1907"/>
      <c r="F463" s="1907"/>
      <c r="G463" s="1907"/>
      <c r="H463" s="1906"/>
      <c r="N463" s="373" t="s">
        <v>1855</v>
      </c>
      <c r="O463" s="374">
        <f>E415+E407</f>
        <v>0</v>
      </c>
      <c r="P463" s="374">
        <f t="shared" ref="P463:Q463" si="66">F415+F407</f>
        <v>1100</v>
      </c>
      <c r="Q463" s="374">
        <f t="shared" si="66"/>
        <v>1100</v>
      </c>
    </row>
    <row r="464" spans="1:17" s="1818" customFormat="1" ht="19.5" thickTop="1" thickBot="1" x14ac:dyDescent="0.3">
      <c r="A464" s="588" t="s">
        <v>1451</v>
      </c>
      <c r="B464" s="763"/>
      <c r="C464" s="590"/>
      <c r="D464" s="591"/>
      <c r="E464" s="592">
        <f>E461+E450+E436+E427+E416+E408</f>
        <v>24250</v>
      </c>
      <c r="F464" s="592">
        <f t="shared" ref="F464:G464" si="67">F461+F450+F436+F427+F416+F408</f>
        <v>26759</v>
      </c>
      <c r="G464" s="592">
        <f t="shared" si="67"/>
        <v>26759</v>
      </c>
      <c r="H464" s="831">
        <f>(G464/F464)*100</f>
        <v>100</v>
      </c>
      <c r="J464" s="1824">
        <v>24250000</v>
      </c>
      <c r="K464" s="1824">
        <v>26759477.899999999</v>
      </c>
      <c r="L464" s="1824">
        <v>26759477.899999999</v>
      </c>
      <c r="N464" s="373"/>
      <c r="O464" s="536">
        <f>SUM(O462:O463)</f>
        <v>24250</v>
      </c>
      <c r="P464" s="536">
        <f t="shared" ref="P464:Q464" si="68">SUM(P462:P463)</f>
        <v>26759</v>
      </c>
      <c r="Q464" s="536">
        <f t="shared" si="68"/>
        <v>26759</v>
      </c>
    </row>
    <row r="465" spans="1:19" s="1818" customFormat="1" ht="17.25" thickTop="1" x14ac:dyDescent="0.25">
      <c r="A465" s="1837"/>
      <c r="B465" s="2615"/>
      <c r="C465" s="2615"/>
      <c r="D465" s="2615"/>
      <c r="E465" s="1907"/>
      <c r="F465" s="1907"/>
      <c r="G465" s="1907"/>
      <c r="H465" s="1906"/>
    </row>
    <row r="466" spans="1:19" s="1818" customFormat="1" ht="16.5" customHeight="1" x14ac:dyDescent="0.25">
      <c r="A466" s="1841"/>
      <c r="B466" s="1840"/>
      <c r="C466" s="1840"/>
      <c r="D466" s="1840"/>
      <c r="E466" s="1842"/>
      <c r="F466" s="1842"/>
      <c r="G466" s="1842"/>
      <c r="H466" s="1839"/>
      <c r="J466" s="1838"/>
      <c r="K466" s="1838"/>
      <c r="L466" s="1838"/>
    </row>
    <row r="467" spans="1:19" s="1818" customFormat="1" ht="16.5" x14ac:dyDescent="0.25">
      <c r="A467" s="1841"/>
      <c r="B467" s="1840"/>
      <c r="C467" s="1840"/>
      <c r="D467" s="1840"/>
      <c r="E467" s="1842"/>
      <c r="F467" s="1842"/>
      <c r="G467" s="1842"/>
      <c r="H467" s="1839"/>
      <c r="J467" s="1838"/>
      <c r="K467" s="1838"/>
      <c r="L467" s="1838"/>
    </row>
    <row r="468" spans="1:19" s="1818" customFormat="1" ht="16.5" x14ac:dyDescent="0.25">
      <c r="A468" s="1841"/>
      <c r="B468" s="1840"/>
      <c r="C468" s="1840"/>
      <c r="D468" s="1840"/>
      <c r="E468" s="1842"/>
      <c r="F468" s="1842"/>
      <c r="G468" s="1842"/>
      <c r="H468" s="1839"/>
      <c r="J468" s="1838"/>
      <c r="K468" s="1838"/>
      <c r="L468" s="1838"/>
    </row>
    <row r="469" spans="1:19" s="1818" customFormat="1" ht="16.5" x14ac:dyDescent="0.25">
      <c r="A469" s="1841"/>
      <c r="B469" s="1840"/>
      <c r="C469" s="1840"/>
      <c r="D469" s="1840"/>
      <c r="E469" s="1826"/>
      <c r="F469" s="1826"/>
      <c r="G469" s="1826"/>
      <c r="H469" s="1839"/>
      <c r="J469" s="1838"/>
      <c r="K469" s="1131"/>
      <c r="L469" s="1131"/>
      <c r="M469" s="1126"/>
    </row>
    <row r="470" spans="1:19" s="1823" customFormat="1" ht="15.75" customHeight="1" x14ac:dyDescent="0.25">
      <c r="A470" s="1837" t="s">
        <v>728</v>
      </c>
      <c r="B470" s="1836"/>
      <c r="C470" s="1835"/>
      <c r="D470" s="1834"/>
      <c r="E470" s="1826">
        <f>E471+E472+E473+E474</f>
        <v>1654</v>
      </c>
      <c r="F470" s="1826">
        <f>F471+F472+F473+F474</f>
        <v>339158</v>
      </c>
      <c r="G470" s="1826">
        <f>G471+G472+G473+G474+G475</f>
        <v>338713</v>
      </c>
      <c r="H470" s="1825">
        <f>(G470/F470)*100</f>
        <v>99.868792716079241</v>
      </c>
      <c r="J470" s="1824">
        <f>J471+J472+J473+J474+J475</f>
        <v>1654000</v>
      </c>
      <c r="K470" s="1824">
        <f>K471+K472+K473+K474+K475</f>
        <v>339156966</v>
      </c>
      <c r="L470" s="1824">
        <f>L471+L472+L473+L474+L475</f>
        <v>338713005.04000002</v>
      </c>
    </row>
    <row r="471" spans="1:19" s="1818" customFormat="1" ht="15.75" customHeight="1" x14ac:dyDescent="0.25">
      <c r="A471" s="1140" t="s">
        <v>183</v>
      </c>
      <c r="B471" s="1142"/>
      <c r="C471" s="1138"/>
      <c r="D471" s="1283"/>
      <c r="E471" s="1822">
        <f>E63</f>
        <v>1654</v>
      </c>
      <c r="F471" s="1822">
        <f>F63-F473</f>
        <v>1481</v>
      </c>
      <c r="G471" s="1822">
        <f>G63-G473</f>
        <v>1312</v>
      </c>
      <c r="H471" s="1821">
        <f>(G471/F471)*100</f>
        <v>88.588791357191084</v>
      </c>
      <c r="J471" s="1348">
        <v>1654000</v>
      </c>
      <c r="K471" s="1348">
        <f>K62+K61+K60+K40+K38+K37+K33+K31+K24+K23+K19+K17+K15+K26</f>
        <v>1480823.58</v>
      </c>
      <c r="L471" s="1348">
        <f>L62+L61+L60+L40+L38+L37+L33+L31+L24+L23+L19+L17+L15+L26</f>
        <v>1312662.98</v>
      </c>
    </row>
    <row r="472" spans="1:19" s="1818" customFormat="1" ht="15.75" customHeight="1" x14ac:dyDescent="0.25">
      <c r="A472" s="1140" t="s">
        <v>184</v>
      </c>
      <c r="B472" s="1139"/>
      <c r="C472" s="1138"/>
      <c r="D472" s="1285"/>
      <c r="E472" s="1822">
        <v>0</v>
      </c>
      <c r="F472" s="1822">
        <v>0</v>
      </c>
      <c r="G472" s="1822">
        <v>0</v>
      </c>
      <c r="H472" s="1821">
        <v>0</v>
      </c>
      <c r="J472" s="1348">
        <v>0</v>
      </c>
      <c r="K472" s="1348">
        <v>0</v>
      </c>
      <c r="L472" s="1348">
        <v>0</v>
      </c>
      <c r="M472" s="1833"/>
    </row>
    <row r="473" spans="1:19" s="1818" customFormat="1" ht="15.75" customHeight="1" x14ac:dyDescent="0.25">
      <c r="A473" s="1140" t="s">
        <v>149</v>
      </c>
      <c r="B473" s="1139"/>
      <c r="C473" s="1138"/>
      <c r="D473" s="1285"/>
      <c r="E473" s="1822">
        <v>0</v>
      </c>
      <c r="F473" s="1822">
        <f>F13+F18+F25+F30+F39+F44+F47+F49+F51+F55+F59+F57+F28+F53</f>
        <v>337677</v>
      </c>
      <c r="G473" s="1822">
        <f>G13+G18+G25+G30+G39+G44+G47+G49+G51+G55+G59+G57+G28+G53</f>
        <v>337401</v>
      </c>
      <c r="H473" s="1821">
        <f>(G473/F473)*100</f>
        <v>99.918265087642922</v>
      </c>
      <c r="J473" s="1348">
        <v>0</v>
      </c>
      <c r="K473" s="1348">
        <f>K59+K57+K55+K53+K51+K49+K47+K44+K39+K30+K28+K25+K18+K13</f>
        <v>337676142.42000002</v>
      </c>
      <c r="L473" s="1348">
        <f>L59+L57+L55+L53+L51+L49+L47+L44+L39+L30+L28+L25+L18+L13</f>
        <v>337400342.06</v>
      </c>
      <c r="N473" s="1348"/>
      <c r="O473" s="1348"/>
    </row>
    <row r="474" spans="1:19" s="1818" customFormat="1" ht="15.75" customHeight="1" x14ac:dyDescent="0.25">
      <c r="A474" s="1140" t="s">
        <v>726</v>
      </c>
      <c r="B474" s="1139"/>
      <c r="C474" s="1138"/>
      <c r="D474" s="1285"/>
      <c r="E474" s="1822">
        <v>0</v>
      </c>
      <c r="F474" s="1822">
        <v>0</v>
      </c>
      <c r="G474" s="1822">
        <v>0</v>
      </c>
      <c r="H474" s="1821">
        <v>0</v>
      </c>
      <c r="J474" s="1348">
        <v>0</v>
      </c>
      <c r="K474" s="1348">
        <v>0</v>
      </c>
      <c r="L474" s="1348">
        <v>0</v>
      </c>
    </row>
    <row r="475" spans="1:19" s="1818" customFormat="1" ht="15.75" customHeight="1" x14ac:dyDescent="0.25">
      <c r="A475" s="1140" t="s">
        <v>326</v>
      </c>
      <c r="B475" s="1139"/>
      <c r="C475" s="1138"/>
      <c r="D475" s="1285"/>
      <c r="E475" s="1822">
        <v>0</v>
      </c>
      <c r="F475" s="1822">
        <v>0</v>
      </c>
      <c r="G475" s="1822">
        <v>0</v>
      </c>
      <c r="H475" s="1821">
        <v>0</v>
      </c>
      <c r="J475" s="1348">
        <v>0</v>
      </c>
      <c r="K475" s="1348">
        <v>0</v>
      </c>
      <c r="L475" s="1348">
        <v>0</v>
      </c>
    </row>
    <row r="476" spans="1:19" s="1818" customFormat="1" ht="15.75" customHeight="1" x14ac:dyDescent="0.25">
      <c r="A476" s="1140"/>
      <c r="B476" s="1139"/>
      <c r="C476" s="1138"/>
      <c r="D476" s="1285"/>
      <c r="E476" s="1832"/>
      <c r="F476" s="1832"/>
      <c r="G476" s="1832"/>
      <c r="H476" s="1831"/>
    </row>
    <row r="477" spans="1:19" s="1823" customFormat="1" ht="15.75" customHeight="1" x14ac:dyDescent="0.25">
      <c r="A477" s="1830" t="s">
        <v>185</v>
      </c>
      <c r="B477" s="1829"/>
      <c r="C477" s="1828"/>
      <c r="D477" s="1827"/>
      <c r="E477" s="1826">
        <f>E478+E479+E480+E481</f>
        <v>0</v>
      </c>
      <c r="F477" s="1826">
        <f>F478+F479+F480+F481</f>
        <v>366953</v>
      </c>
      <c r="G477" s="1826">
        <f>G478+G479+G480+G481</f>
        <v>366894</v>
      </c>
      <c r="H477" s="1825">
        <f>(G477/F477)*100</f>
        <v>99.983921646641392</v>
      </c>
      <c r="J477" s="1824">
        <f>J478+J479+J480+J481</f>
        <v>0</v>
      </c>
      <c r="K477" s="1824">
        <f>K478+K479+K480+K481</f>
        <v>366953098.54000002</v>
      </c>
      <c r="L477" s="1824">
        <f>L478+L479+L480+L481</f>
        <v>366893646.29000002</v>
      </c>
    </row>
    <row r="478" spans="1:19" s="1818" customFormat="1" ht="15.75" customHeight="1" x14ac:dyDescent="0.25">
      <c r="A478" s="1140" t="s">
        <v>1183</v>
      </c>
      <c r="B478" s="1139"/>
      <c r="C478" s="1138"/>
      <c r="D478" s="1285"/>
      <c r="E478" s="1822">
        <f>E384+E368+E139</f>
        <v>0</v>
      </c>
      <c r="F478" s="1822">
        <f t="shared" ref="F478:G478" si="69">F384+F368+F139</f>
        <v>16</v>
      </c>
      <c r="G478" s="1822">
        <f t="shared" si="69"/>
        <v>10</v>
      </c>
      <c r="H478" s="1821">
        <f>(G478/F478)*100</f>
        <v>62.5</v>
      </c>
      <c r="J478" s="1348">
        <v>0</v>
      </c>
      <c r="K478" s="1348">
        <v>15911.65</v>
      </c>
      <c r="L478" s="1348">
        <v>10419.4</v>
      </c>
      <c r="M478" s="1284"/>
      <c r="N478" s="1141"/>
      <c r="O478" s="1141"/>
      <c r="P478" s="1141"/>
      <c r="Q478" s="1141"/>
      <c r="R478" s="1141"/>
      <c r="S478" s="1141">
        <f>SUM(S78:S391)</f>
        <v>0</v>
      </c>
    </row>
    <row r="479" spans="1:19" s="1818" customFormat="1" ht="15.75" customHeight="1" x14ac:dyDescent="0.25">
      <c r="A479" s="1140" t="s">
        <v>1182</v>
      </c>
      <c r="B479" s="1139"/>
      <c r="C479" s="1138"/>
      <c r="D479" s="1285"/>
      <c r="E479" s="1822">
        <f>E147</f>
        <v>0</v>
      </c>
      <c r="F479" s="1822">
        <f t="shared" ref="F479:G479" si="70">F147</f>
        <v>7</v>
      </c>
      <c r="G479" s="1822">
        <f t="shared" si="70"/>
        <v>7</v>
      </c>
      <c r="H479" s="1821">
        <f>(G479/F479)*100</f>
        <v>100</v>
      </c>
      <c r="J479" s="1348">
        <v>0</v>
      </c>
      <c r="K479" s="1348">
        <v>7088.35</v>
      </c>
      <c r="L479" s="1348">
        <v>7088.35</v>
      </c>
      <c r="M479" s="1819"/>
    </row>
    <row r="480" spans="1:19" s="1818" customFormat="1" ht="15.75" customHeight="1" x14ac:dyDescent="0.25">
      <c r="A480" s="1140" t="s">
        <v>1353</v>
      </c>
      <c r="B480" s="1813"/>
      <c r="C480" s="1812"/>
      <c r="D480" s="1126"/>
      <c r="E480" s="1822">
        <f>E389+E386+E373+E370+E357+E346+E335+E324+E313+E302+E291+E280+E269+E258+E247+E244+E233+E222+E219+E208+E205+E194+E183+E172+E161+E144+E141+E128+E117+E106+E94+E83+E72</f>
        <v>0</v>
      </c>
      <c r="F480" s="1822">
        <f t="shared" ref="F480:G480" si="71">F389+F386+F373+F370+F357+F346+F335+F324+F313+F302+F291+F280+F269+F258+F247+F244+F233+F222+F219+F208+F205+F194+F183+F172+F161+F144+F141+F128+F117+F106+F94+F83+F72</f>
        <v>366646</v>
      </c>
      <c r="G480" s="1822">
        <f t="shared" si="71"/>
        <v>366593</v>
      </c>
      <c r="H480" s="1821">
        <f>(G480/F480)*100</f>
        <v>99.985544639788799</v>
      </c>
      <c r="J480" s="1348">
        <v>0</v>
      </c>
      <c r="K480" s="1348">
        <v>366646048.54000002</v>
      </c>
      <c r="L480" s="1348">
        <v>366592088.54000002</v>
      </c>
      <c r="M480" s="1819"/>
    </row>
    <row r="481" spans="1:13" s="1818" customFormat="1" ht="15.75" customHeight="1" x14ac:dyDescent="0.25">
      <c r="A481" s="1140" t="s">
        <v>1354</v>
      </c>
      <c r="B481" s="1813"/>
      <c r="C481" s="1812"/>
      <c r="D481" s="1126"/>
      <c r="E481" s="1822">
        <v>0</v>
      </c>
      <c r="F481" s="1822">
        <f>F149</f>
        <v>284</v>
      </c>
      <c r="G481" s="1822">
        <f>G149</f>
        <v>284</v>
      </c>
      <c r="H481" s="1821">
        <f>(G481/F481)*100</f>
        <v>100</v>
      </c>
      <c r="J481" s="1820">
        <v>0</v>
      </c>
      <c r="K481" s="1348">
        <v>284050</v>
      </c>
      <c r="L481" s="1348">
        <v>284050</v>
      </c>
      <c r="M481" s="1819"/>
    </row>
    <row r="482" spans="1:13" s="1818" customFormat="1" ht="15.75" customHeight="1" x14ac:dyDescent="0.25">
      <c r="A482" s="1140"/>
      <c r="B482" s="1813"/>
      <c r="C482" s="1812"/>
      <c r="D482" s="1126"/>
      <c r="E482" s="1822"/>
      <c r="F482" s="1822"/>
      <c r="G482" s="1822"/>
      <c r="H482" s="1821"/>
      <c r="J482" s="1820"/>
      <c r="K482" s="1348"/>
      <c r="L482" s="1348"/>
      <c r="M482" s="1819"/>
    </row>
    <row r="483" spans="1:13" s="1818" customFormat="1" ht="15.75" customHeight="1" x14ac:dyDescent="0.25">
      <c r="A483" s="751" t="s">
        <v>1450</v>
      </c>
      <c r="B483" s="1063"/>
      <c r="C483" s="1062"/>
      <c r="D483" s="1062"/>
      <c r="E483" s="536">
        <f>E464</f>
        <v>24250</v>
      </c>
      <c r="F483" s="536">
        <f t="shared" ref="F483:G483" si="72">F464</f>
        <v>26759</v>
      </c>
      <c r="G483" s="536">
        <f t="shared" si="72"/>
        <v>26759</v>
      </c>
      <c r="H483" s="652">
        <f>(G483/F483)*100</f>
        <v>100</v>
      </c>
      <c r="J483" s="1824">
        <f>J464</f>
        <v>24250000</v>
      </c>
      <c r="K483" s="1824">
        <f t="shared" ref="K483:L483" si="73">K464</f>
        <v>26759477.899999999</v>
      </c>
      <c r="L483" s="1824">
        <f t="shared" si="73"/>
        <v>26759477.899999999</v>
      </c>
      <c r="M483" s="1819"/>
    </row>
    <row r="484" spans="1:13" s="1283" customFormat="1" ht="15" x14ac:dyDescent="0.2">
      <c r="A484" s="1142"/>
      <c r="B484" s="1142"/>
      <c r="C484" s="1812"/>
      <c r="E484" s="1811"/>
      <c r="F484" s="1811"/>
      <c r="G484" s="1811"/>
      <c r="H484" s="1810"/>
      <c r="J484" s="1141"/>
      <c r="K484" s="1141"/>
    </row>
    <row r="485" spans="1:13" s="1814" customFormat="1" ht="47.25" customHeight="1" thickBot="1" x14ac:dyDescent="0.35">
      <c r="A485" s="3206" t="s">
        <v>792</v>
      </c>
      <c r="B485" s="3207"/>
      <c r="C485" s="3207"/>
      <c r="D485" s="3207"/>
      <c r="E485" s="1817">
        <f>SUM(E470,E477,E483)</f>
        <v>25904</v>
      </c>
      <c r="F485" s="1817">
        <f t="shared" ref="F485:G485" si="74">SUM(F470,F477,F483)</f>
        <v>732870</v>
      </c>
      <c r="G485" s="1817">
        <f t="shared" si="74"/>
        <v>732366</v>
      </c>
      <c r="H485" s="1816">
        <f>(G485/F485)*100</f>
        <v>99.93122927667936</v>
      </c>
      <c r="J485" s="1815">
        <f>J470+J477+J483</f>
        <v>25904000</v>
      </c>
      <c r="K485" s="1815">
        <f t="shared" ref="K485:L485" si="75">K470+K477+K483</f>
        <v>732869542.43999994</v>
      </c>
      <c r="L485" s="1815">
        <f t="shared" si="75"/>
        <v>732366129.23000002</v>
      </c>
    </row>
    <row r="486" spans="1:13" ht="15" thickTop="1" x14ac:dyDescent="0.2"/>
    <row r="488" spans="1:13" x14ac:dyDescent="0.2">
      <c r="K488" s="1348">
        <f>732869542.44-K485</f>
        <v>0</v>
      </c>
    </row>
    <row r="490" spans="1:13" x14ac:dyDescent="0.2">
      <c r="J490" s="1131"/>
      <c r="K490" s="1131"/>
      <c r="L490" s="1131"/>
    </row>
  </sheetData>
  <mergeCells count="17">
    <mergeCell ref="D13:D14"/>
    <mergeCell ref="D33:D34"/>
    <mergeCell ref="D456:D457"/>
    <mergeCell ref="D448:D449"/>
    <mergeCell ref="A485:D485"/>
    <mergeCell ref="D45:D46"/>
    <mergeCell ref="D206:D207"/>
    <mergeCell ref="A396:H396"/>
    <mergeCell ref="A397:H397"/>
    <mergeCell ref="A410:H410"/>
    <mergeCell ref="A418:H418"/>
    <mergeCell ref="A429:H429"/>
    <mergeCell ref="A438:H438"/>
    <mergeCell ref="A452:H452"/>
    <mergeCell ref="D403:D404"/>
    <mergeCell ref="D422:D423"/>
    <mergeCell ref="D443:D444"/>
  </mergeCells>
  <pageMargins left="0.98425196850393704" right="0.98425196850393704" top="0.98425196850393704" bottom="0.98425196850393704" header="0.51181102362204722" footer="0.51181102362204722"/>
  <pageSetup paperSize="9" scale="68" firstPageNumber="76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8" manualBreakCount="8">
    <brk id="63" max="7" man="1"/>
    <brk id="123" max="7" man="1"/>
    <brk id="178" max="7" man="1"/>
    <brk id="239" max="7" man="1"/>
    <brk id="295" max="7" man="1"/>
    <brk id="352" max="7" man="1"/>
    <brk id="395" max="7" man="1"/>
    <brk id="436" max="7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15"/>
  <sheetViews>
    <sheetView showGridLines="0" view="pageBreakPreview" zoomScaleNormal="100" zoomScaleSheetLayoutView="100" workbookViewId="0">
      <selection activeCell="D65" sqref="D65"/>
    </sheetView>
  </sheetViews>
  <sheetFormatPr defaultColWidth="9.140625" defaultRowHeight="12.75" x14ac:dyDescent="0.2"/>
  <cols>
    <col min="1" max="1" width="5" style="1967" customWidth="1"/>
    <col min="2" max="2" width="5" style="1126" bestFit="1" customWidth="1"/>
    <col min="3" max="3" width="9.5703125" style="1966" customWidth="1"/>
    <col min="4" max="4" width="45.7109375" style="1126" customWidth="1"/>
    <col min="5" max="5" width="14.5703125" style="1131" customWidth="1"/>
    <col min="6" max="6" width="14.28515625" style="1131" customWidth="1"/>
    <col min="7" max="7" width="15.28515625" style="1131" customWidth="1"/>
    <col min="8" max="8" width="8.28515625" style="1890" bestFit="1" customWidth="1"/>
    <col min="9" max="9" width="9.140625" style="1126"/>
    <col min="10" max="10" width="28.140625" style="1126" bestFit="1" customWidth="1"/>
    <col min="11" max="11" width="16.28515625" style="1126" customWidth="1"/>
    <col min="12" max="12" width="16.140625" style="1126" customWidth="1"/>
    <col min="13" max="13" width="9.5703125" style="1126" bestFit="1" customWidth="1"/>
    <col min="14" max="14" width="13.7109375" style="1126" bestFit="1" customWidth="1"/>
    <col min="15" max="15" width="16.7109375" style="1126" customWidth="1"/>
    <col min="16" max="16384" width="9.140625" style="1126"/>
  </cols>
  <sheetData>
    <row r="1" spans="1:21" ht="18.75" thickBot="1" x14ac:dyDescent="0.3">
      <c r="A1" s="1211" t="s">
        <v>622</v>
      </c>
      <c r="B1" s="1210"/>
      <c r="C1" s="2012"/>
      <c r="D1" s="1209"/>
      <c r="E1" s="1208"/>
      <c r="F1" s="1207" t="s">
        <v>623</v>
      </c>
      <c r="I1" s="1181"/>
    </row>
    <row r="2" spans="1:21" ht="12.75" customHeight="1" x14ac:dyDescent="0.25">
      <c r="A2" s="1204"/>
      <c r="B2" s="1185"/>
      <c r="C2" s="2011"/>
      <c r="D2" s="1203"/>
      <c r="E2" s="1182"/>
      <c r="F2" s="1182"/>
      <c r="G2" s="1798"/>
      <c r="H2" s="2004"/>
      <c r="I2" s="1181"/>
    </row>
    <row r="3" spans="1:21" ht="12.75" customHeight="1" x14ac:dyDescent="0.25">
      <c r="A3" s="1206" t="s">
        <v>259</v>
      </c>
      <c r="B3" s="1185"/>
      <c r="C3" s="1225" t="s">
        <v>1186</v>
      </c>
      <c r="D3" s="1205"/>
      <c r="E3" s="1182"/>
      <c r="F3" s="1798"/>
      <c r="G3" s="1181"/>
      <c r="H3" s="2004"/>
    </row>
    <row r="4" spans="1:21" ht="12.75" customHeight="1" x14ac:dyDescent="0.25">
      <c r="A4" s="1204"/>
      <c r="B4" s="1185"/>
      <c r="C4" s="1225" t="s">
        <v>976</v>
      </c>
      <c r="D4" s="1131"/>
      <c r="E4" s="1182"/>
      <c r="F4" s="1798"/>
      <c r="G4" s="1181"/>
      <c r="H4" s="2004"/>
    </row>
    <row r="5" spans="1:21" ht="12.75" customHeight="1" x14ac:dyDescent="0.25">
      <c r="A5" s="1204"/>
      <c r="B5" s="1185"/>
      <c r="C5" s="1225"/>
      <c r="D5" s="1131"/>
      <c r="E5" s="1182"/>
      <c r="F5" s="1798"/>
      <c r="G5" s="1181"/>
      <c r="H5" s="2004"/>
    </row>
    <row r="6" spans="1:21" ht="12.75" customHeight="1" x14ac:dyDescent="0.25">
      <c r="A6" s="1926" t="s">
        <v>591</v>
      </c>
      <c r="B6" s="1185"/>
      <c r="C6" s="1225"/>
      <c r="D6" s="1131"/>
      <c r="E6" s="1182"/>
      <c r="F6" s="1798"/>
      <c r="G6" s="1181"/>
      <c r="H6" s="2004"/>
    </row>
    <row r="7" spans="1:21" ht="13.5" thickBot="1" x14ac:dyDescent="0.25">
      <c r="A7" s="1179"/>
      <c r="B7" s="1179"/>
      <c r="C7" s="2010"/>
      <c r="D7" s="1199"/>
      <c r="G7" s="1177"/>
      <c r="H7" s="1890" t="s">
        <v>122</v>
      </c>
    </row>
    <row r="8" spans="1:21" s="1172" customFormat="1" ht="20.25" customHeight="1" thickTop="1" thickBot="1" x14ac:dyDescent="0.25">
      <c r="A8" s="1176" t="s">
        <v>123</v>
      </c>
      <c r="B8" s="1175" t="s">
        <v>124</v>
      </c>
      <c r="C8" s="1935" t="s">
        <v>474</v>
      </c>
      <c r="D8" s="1198" t="s">
        <v>125</v>
      </c>
      <c r="E8" s="1198" t="s">
        <v>416</v>
      </c>
      <c r="F8" s="1198" t="s">
        <v>417</v>
      </c>
      <c r="G8" s="1886" t="s">
        <v>589</v>
      </c>
      <c r="H8" s="1934" t="s">
        <v>590</v>
      </c>
    </row>
    <row r="9" spans="1:21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70">
        <v>5</v>
      </c>
      <c r="F9" s="1169">
        <v>6</v>
      </c>
      <c r="G9" s="1169">
        <v>7</v>
      </c>
      <c r="H9" s="1168" t="s">
        <v>44</v>
      </c>
      <c r="I9" s="1172"/>
    </row>
    <row r="10" spans="1:21" s="1166" customFormat="1" ht="15.75" thickTop="1" x14ac:dyDescent="0.25">
      <c r="A10" s="2778">
        <v>2212</v>
      </c>
      <c r="B10" s="2889">
        <v>5169</v>
      </c>
      <c r="C10" s="2683"/>
      <c r="D10" s="1200" t="s">
        <v>568</v>
      </c>
      <c r="E10" s="1194">
        <v>100</v>
      </c>
      <c r="F10" s="1194">
        <v>100</v>
      </c>
      <c r="G10" s="1194">
        <v>85</v>
      </c>
      <c r="H10" s="2024">
        <f>G10/F10*100</f>
        <v>85</v>
      </c>
      <c r="I10" s="1172"/>
      <c r="K10" s="2619">
        <v>100000</v>
      </c>
      <c r="L10" s="2619">
        <v>85500</v>
      </c>
    </row>
    <row r="11" spans="1:21" s="2013" customFormat="1" ht="14.25" customHeight="1" x14ac:dyDescent="0.25">
      <c r="A11" s="2722">
        <v>2223</v>
      </c>
      <c r="B11" s="2723">
        <v>5166</v>
      </c>
      <c r="C11" s="2679"/>
      <c r="D11" s="2032" t="s">
        <v>405</v>
      </c>
      <c r="E11" s="1159">
        <v>80</v>
      </c>
      <c r="F11" s="1160">
        <v>80</v>
      </c>
      <c r="G11" s="1159">
        <v>6</v>
      </c>
      <c r="H11" s="2024">
        <f>G11/F11*100</f>
        <v>7.5</v>
      </c>
      <c r="I11" s="2649"/>
      <c r="J11" s="2649"/>
      <c r="K11" s="2076">
        <v>80000</v>
      </c>
      <c r="L11" s="2076">
        <v>5678</v>
      </c>
      <c r="M11" s="2649"/>
      <c r="N11" s="2649"/>
      <c r="O11" s="2649"/>
      <c r="P11" s="2649"/>
      <c r="Q11" s="2649"/>
      <c r="R11" s="2649"/>
      <c r="S11" s="2649"/>
      <c r="T11" s="2649"/>
      <c r="U11" s="2649"/>
    </row>
    <row r="12" spans="1:21" s="2013" customFormat="1" ht="14.25" customHeight="1" x14ac:dyDescent="0.25">
      <c r="A12" s="2778">
        <v>2223</v>
      </c>
      <c r="B12" s="2889">
        <v>5192</v>
      </c>
      <c r="C12" s="2683"/>
      <c r="D12" s="2032" t="s">
        <v>1042</v>
      </c>
      <c r="E12" s="1194">
        <v>420</v>
      </c>
      <c r="F12" s="1188">
        <v>420</v>
      </c>
      <c r="G12" s="1194">
        <v>227</v>
      </c>
      <c r="H12" s="2024">
        <f>G12/F12*100</f>
        <v>54.047619047619044</v>
      </c>
      <c r="K12" s="2076">
        <v>420000</v>
      </c>
      <c r="L12" s="2076">
        <v>226857.7</v>
      </c>
    </row>
    <row r="13" spans="1:21" s="2013" customFormat="1" ht="14.25" customHeight="1" x14ac:dyDescent="0.25">
      <c r="A13" s="2722">
        <v>2299</v>
      </c>
      <c r="B13" s="2723">
        <v>5166</v>
      </c>
      <c r="C13" s="2679"/>
      <c r="D13" s="2032" t="s">
        <v>405</v>
      </c>
      <c r="E13" s="1159">
        <v>200</v>
      </c>
      <c r="F13" s="1160">
        <v>200</v>
      </c>
      <c r="G13" s="1159">
        <v>0</v>
      </c>
      <c r="H13" s="2024">
        <f>G13/F13*100</f>
        <v>0</v>
      </c>
      <c r="I13" s="2649"/>
      <c r="J13" s="2649"/>
      <c r="K13" s="2076">
        <v>200000</v>
      </c>
      <c r="L13" s="2076"/>
      <c r="M13" s="2649"/>
      <c r="N13" s="2649"/>
      <c r="O13" s="2649"/>
      <c r="P13" s="2649"/>
      <c r="Q13" s="2649"/>
      <c r="R13" s="2649"/>
      <c r="S13" s="2649"/>
      <c r="T13" s="2649"/>
      <c r="U13" s="2649"/>
    </row>
    <row r="14" spans="1:21" s="2013" customFormat="1" ht="14.25" customHeight="1" thickBot="1" x14ac:dyDescent="0.3">
      <c r="A14" s="2965">
        <v>6172</v>
      </c>
      <c r="B14" s="2198">
        <v>5164</v>
      </c>
      <c r="C14" s="2966"/>
      <c r="D14" s="2650" t="s">
        <v>131</v>
      </c>
      <c r="E14" s="1159">
        <v>20</v>
      </c>
      <c r="F14" s="1160">
        <v>20</v>
      </c>
      <c r="G14" s="1159">
        <v>20</v>
      </c>
      <c r="H14" s="2024">
        <f>G14/F14*100</f>
        <v>100</v>
      </c>
      <c r="I14" s="2649"/>
      <c r="J14" s="2649"/>
      <c r="K14" s="2076">
        <v>20000</v>
      </c>
      <c r="L14" s="2076">
        <v>20000</v>
      </c>
      <c r="M14" s="2649"/>
      <c r="N14" s="2649"/>
      <c r="O14" s="2649"/>
      <c r="P14" s="2649"/>
      <c r="Q14" s="2649"/>
      <c r="R14" s="2649"/>
      <c r="S14" s="2649"/>
      <c r="T14" s="2649"/>
      <c r="U14" s="2649"/>
    </row>
    <row r="15" spans="1:21" s="1143" customFormat="1" ht="30.75" customHeight="1" thickTop="1" thickBot="1" x14ac:dyDescent="0.3">
      <c r="A15" s="1149" t="s">
        <v>168</v>
      </c>
      <c r="B15" s="1148"/>
      <c r="C15" s="1930"/>
      <c r="D15" s="1148"/>
      <c r="E15" s="1145">
        <f>E10+E11+E12+E13+E14</f>
        <v>820</v>
      </c>
      <c r="F15" s="1145">
        <f t="shared" ref="F15:G15" si="0">F10+F11+F12+F13+F14</f>
        <v>820</v>
      </c>
      <c r="G15" s="1145">
        <f t="shared" si="0"/>
        <v>338</v>
      </c>
      <c r="H15" s="2009">
        <f>(G15/F15)*100</f>
        <v>41.219512195121951</v>
      </c>
      <c r="K15" s="2623">
        <f>SUM(K10:K14)</f>
        <v>820000</v>
      </c>
      <c r="L15" s="2623">
        <f>SUM(L10:L14)</f>
        <v>338035.7</v>
      </c>
    </row>
    <row r="16" spans="1:21" s="1143" customFormat="1" ht="16.5" customHeight="1" thickTop="1" x14ac:dyDescent="0.25">
      <c r="A16" s="2006"/>
      <c r="B16" s="2005"/>
      <c r="C16" s="1223"/>
      <c r="D16" s="2005"/>
      <c r="E16" s="1181"/>
      <c r="F16" s="1181"/>
      <c r="G16" s="1181"/>
      <c r="H16" s="2004"/>
    </row>
    <row r="17" spans="1:13" ht="15.75" x14ac:dyDescent="0.25">
      <c r="A17" s="1186" t="s">
        <v>789</v>
      </c>
      <c r="B17" s="1186"/>
      <c r="C17" s="1812"/>
      <c r="E17" s="1936"/>
      <c r="F17" s="1936"/>
      <c r="G17" s="1936"/>
    </row>
    <row r="18" spans="1:13" ht="13.5" thickBot="1" x14ac:dyDescent="0.25">
      <c r="A18" s="1813"/>
      <c r="B18" s="1813"/>
      <c r="C18" s="1812"/>
      <c r="E18" s="1936"/>
      <c r="F18" s="1936"/>
      <c r="G18" s="1936"/>
      <c r="H18" s="1890" t="s">
        <v>122</v>
      </c>
    </row>
    <row r="19" spans="1:13" s="1172" customFormat="1" ht="20.25" customHeight="1" thickTop="1" thickBot="1" x14ac:dyDescent="0.25">
      <c r="A19" s="1176" t="s">
        <v>123</v>
      </c>
      <c r="B19" s="1175" t="s">
        <v>124</v>
      </c>
      <c r="C19" s="1935" t="s">
        <v>474</v>
      </c>
      <c r="D19" s="1198" t="s">
        <v>125</v>
      </c>
      <c r="E19" s="1198" t="s">
        <v>416</v>
      </c>
      <c r="F19" s="1198" t="s">
        <v>417</v>
      </c>
      <c r="G19" s="1886" t="s">
        <v>589</v>
      </c>
      <c r="H19" s="1934" t="s">
        <v>590</v>
      </c>
    </row>
    <row r="20" spans="1:13" s="1166" customFormat="1" ht="13.5" thickTop="1" thickBot="1" x14ac:dyDescent="0.25">
      <c r="A20" s="1171">
        <v>1</v>
      </c>
      <c r="B20" s="1170">
        <v>2</v>
      </c>
      <c r="C20" s="1170">
        <v>3</v>
      </c>
      <c r="D20" s="1170">
        <v>4</v>
      </c>
      <c r="E20" s="1170">
        <v>5</v>
      </c>
      <c r="F20" s="1169">
        <v>6</v>
      </c>
      <c r="G20" s="1169">
        <v>7</v>
      </c>
      <c r="H20" s="1168" t="s">
        <v>44</v>
      </c>
      <c r="I20" s="1172"/>
    </row>
    <row r="21" spans="1:13" s="1166" customFormat="1" ht="15.75" thickTop="1" x14ac:dyDescent="0.25">
      <c r="A21" s="2778">
        <v>2221</v>
      </c>
      <c r="B21" s="2967">
        <v>6123</v>
      </c>
      <c r="C21" s="2679"/>
      <c r="D21" s="2129" t="s">
        <v>780</v>
      </c>
      <c r="E21" s="1159"/>
      <c r="F21" s="1159">
        <f t="shared" ref="F21:G21" si="1">F22</f>
        <v>6402</v>
      </c>
      <c r="G21" s="1159">
        <f t="shared" si="1"/>
        <v>6402</v>
      </c>
      <c r="H21" s="2024">
        <f t="shared" ref="H21:H22" si="2">G21/F21*100</f>
        <v>100</v>
      </c>
      <c r="I21" s="1172"/>
    </row>
    <row r="22" spans="1:13" s="1166" customFormat="1" ht="14.25" x14ac:dyDescent="0.2">
      <c r="A22" s="2778"/>
      <c r="B22" s="2967"/>
      <c r="C22" s="2683" t="s">
        <v>1191</v>
      </c>
      <c r="D22" s="2625" t="s">
        <v>1049</v>
      </c>
      <c r="E22" s="1151"/>
      <c r="F22" s="2008">
        <v>6402</v>
      </c>
      <c r="G22" s="1151">
        <v>6402</v>
      </c>
      <c r="H22" s="2204">
        <f t="shared" si="2"/>
        <v>100</v>
      </c>
      <c r="I22" s="1172"/>
      <c r="K22" s="2619">
        <v>6402110</v>
      </c>
      <c r="L22" s="2619">
        <v>6402110</v>
      </c>
    </row>
    <row r="23" spans="1:13" s="2013" customFormat="1" ht="13.5" customHeight="1" x14ac:dyDescent="0.25">
      <c r="A23" s="2778">
        <v>2299</v>
      </c>
      <c r="B23" s="2202">
        <v>6123</v>
      </c>
      <c r="C23" s="2679"/>
      <c r="D23" s="2129" t="s">
        <v>780</v>
      </c>
      <c r="E23" s="1159">
        <f>E24</f>
        <v>3200</v>
      </c>
      <c r="F23" s="1160">
        <f>F25+F24</f>
        <v>3200</v>
      </c>
      <c r="G23" s="1159">
        <f>G25+G24</f>
        <v>2901</v>
      </c>
      <c r="H23" s="2024">
        <f>G23/F23*100</f>
        <v>90.65625</v>
      </c>
      <c r="K23" s="2619"/>
      <c r="L23" s="2619"/>
    </row>
    <row r="24" spans="1:13" s="2013" customFormat="1" ht="13.5" customHeight="1" x14ac:dyDescent="0.25">
      <c r="A24" s="2778"/>
      <c r="B24" s="2723"/>
      <c r="C24" s="2679" t="s">
        <v>1101</v>
      </c>
      <c r="D24" s="2478" t="s">
        <v>795</v>
      </c>
      <c r="E24" s="1151">
        <v>3200</v>
      </c>
      <c r="F24" s="1160"/>
      <c r="G24" s="1159"/>
      <c r="H24" s="2204"/>
      <c r="K24" s="2619"/>
      <c r="L24" s="2619"/>
    </row>
    <row r="25" spans="1:13" s="2013" customFormat="1" ht="13.5" customHeight="1" thickBot="1" x14ac:dyDescent="0.25">
      <c r="A25" s="2968"/>
      <c r="B25" s="2723"/>
      <c r="C25" s="2679" t="s">
        <v>1377</v>
      </c>
      <c r="D25" s="2478" t="s">
        <v>1506</v>
      </c>
      <c r="E25" s="1151"/>
      <c r="F25" s="1152">
        <v>3200</v>
      </c>
      <c r="G25" s="1151">
        <v>2901</v>
      </c>
      <c r="H25" s="2204">
        <f>G25/F25*100</f>
        <v>90.65625</v>
      </c>
      <c r="K25" s="2619">
        <v>3200000</v>
      </c>
      <c r="L25" s="2619">
        <v>2900339.75</v>
      </c>
    </row>
    <row r="26" spans="1:13" s="1143" customFormat="1" ht="33.75" customHeight="1" thickTop="1" thickBot="1" x14ac:dyDescent="0.3">
      <c r="A26" s="1149" t="s">
        <v>169</v>
      </c>
      <c r="B26" s="1148"/>
      <c r="C26" s="1930"/>
      <c r="D26" s="1148"/>
      <c r="E26" s="1929">
        <f>E23+E21</f>
        <v>3200</v>
      </c>
      <c r="F26" s="1929">
        <f>F23+F21</f>
        <v>9602</v>
      </c>
      <c r="G26" s="1929">
        <f>G23+G21</f>
        <v>9303</v>
      </c>
      <c r="H26" s="1928">
        <f>(G26/F26)*100</f>
        <v>96.88606540304103</v>
      </c>
      <c r="J26" s="1927"/>
      <c r="K26" s="2623">
        <f>K25+K22</f>
        <v>9602110</v>
      </c>
      <c r="L26" s="2623">
        <f>L25+L22</f>
        <v>9302449.75</v>
      </c>
      <c r="M26" s="1927"/>
    </row>
    <row r="27" spans="1:13" s="1143" customFormat="1" ht="17.25" customHeight="1" thickTop="1" x14ac:dyDescent="0.25">
      <c r="A27" s="2006"/>
      <c r="B27" s="2005"/>
      <c r="C27" s="1223"/>
      <c r="D27" s="2005"/>
      <c r="E27" s="1181"/>
      <c r="F27" s="1181"/>
      <c r="G27" s="1181"/>
      <c r="H27" s="2004"/>
    </row>
    <row r="28" spans="1:13" s="1143" customFormat="1" ht="17.25" customHeight="1" x14ac:dyDescent="0.25">
      <c r="A28" s="2006"/>
      <c r="B28" s="2005"/>
      <c r="C28" s="1223"/>
      <c r="D28" s="2005"/>
      <c r="E28" s="1181"/>
      <c r="F28" s="1181"/>
      <c r="G28" s="1181"/>
      <c r="H28" s="2004"/>
    </row>
    <row r="29" spans="1:13" ht="15.75" x14ac:dyDescent="0.25">
      <c r="A29" s="1186" t="s">
        <v>121</v>
      </c>
      <c r="C29" s="1991"/>
      <c r="D29" s="1920"/>
      <c r="E29" s="1989"/>
      <c r="F29" s="1990"/>
      <c r="G29" s="1989"/>
    </row>
    <row r="30" spans="1:13" ht="15" x14ac:dyDescent="0.25">
      <c r="A30" s="3214" t="s">
        <v>922</v>
      </c>
      <c r="B30" s="3215"/>
      <c r="C30" s="3215"/>
      <c r="D30" s="3215"/>
      <c r="E30" s="1989" t="s">
        <v>923</v>
      </c>
      <c r="F30" s="1990"/>
      <c r="G30" s="1989"/>
    </row>
    <row r="31" spans="1:13" ht="15" x14ac:dyDescent="0.25">
      <c r="A31" s="3215"/>
      <c r="B31" s="3215"/>
      <c r="C31" s="3215"/>
      <c r="D31" s="3215"/>
      <c r="E31" s="1989"/>
      <c r="F31" s="1990"/>
      <c r="G31" s="1989"/>
    </row>
    <row r="32" spans="1:13" ht="15.75" thickBot="1" x14ac:dyDescent="0.3">
      <c r="A32" s="1992"/>
      <c r="C32" s="1991"/>
      <c r="D32" s="1920"/>
      <c r="E32" s="1989"/>
      <c r="F32" s="1990"/>
      <c r="G32" s="1989"/>
      <c r="H32" s="1890" t="s">
        <v>777</v>
      </c>
    </row>
    <row r="33" spans="1:9" s="1172" customFormat="1" ht="20.25" customHeight="1" thickTop="1" thickBot="1" x14ac:dyDescent="0.25">
      <c r="A33" s="1176" t="s">
        <v>123</v>
      </c>
      <c r="B33" s="1175" t="s">
        <v>124</v>
      </c>
      <c r="C33" s="1935" t="s">
        <v>474</v>
      </c>
      <c r="D33" s="1173" t="s">
        <v>125</v>
      </c>
      <c r="E33" s="1198" t="s">
        <v>416</v>
      </c>
      <c r="F33" s="1198" t="s">
        <v>417</v>
      </c>
      <c r="G33" s="1886" t="s">
        <v>589</v>
      </c>
      <c r="H33" s="1934" t="s">
        <v>590</v>
      </c>
    </row>
    <row r="34" spans="1:9" s="1166" customFormat="1" ht="13.5" thickTop="1" thickBot="1" x14ac:dyDescent="0.25">
      <c r="A34" s="1171">
        <v>1</v>
      </c>
      <c r="B34" s="1170">
        <v>2</v>
      </c>
      <c r="C34" s="1170">
        <v>3</v>
      </c>
      <c r="D34" s="1170">
        <v>4</v>
      </c>
      <c r="E34" s="1170">
        <v>5</v>
      </c>
      <c r="F34" s="1169">
        <v>6</v>
      </c>
      <c r="G34" s="1169">
        <v>7</v>
      </c>
      <c r="H34" s="1168" t="s">
        <v>44</v>
      </c>
      <c r="I34" s="1172"/>
    </row>
    <row r="35" spans="1:9" s="1166" customFormat="1" ht="15.75" thickTop="1" x14ac:dyDescent="0.25">
      <c r="A35" s="2651">
        <v>2242</v>
      </c>
      <c r="B35" s="2684">
        <v>5336</v>
      </c>
      <c r="C35" s="2629"/>
      <c r="D35" s="1924" t="s">
        <v>1626</v>
      </c>
      <c r="E35" s="1191"/>
      <c r="F35" s="1159">
        <f>F36</f>
        <v>219308</v>
      </c>
      <c r="G35" s="1159">
        <f>G36</f>
        <v>219308</v>
      </c>
      <c r="H35" s="2489">
        <f>G35/F35*100</f>
        <v>100</v>
      </c>
      <c r="I35" s="1172"/>
    </row>
    <row r="36" spans="1:9" s="1166" customFormat="1" ht="15" customHeight="1" x14ac:dyDescent="0.2">
      <c r="A36" s="2002"/>
      <c r="B36" s="1272"/>
      <c r="C36" s="2629" t="s">
        <v>1194</v>
      </c>
      <c r="D36" s="3219" t="s">
        <v>1628</v>
      </c>
      <c r="E36" s="1272"/>
      <c r="F36" s="1931">
        <v>219308</v>
      </c>
      <c r="G36" s="1931">
        <v>219308</v>
      </c>
      <c r="H36" s="2652">
        <f>G36/F36*100</f>
        <v>100</v>
      </c>
      <c r="I36" s="1172"/>
    </row>
    <row r="37" spans="1:9" s="1166" customFormat="1" thickBot="1" x14ac:dyDescent="0.25">
      <c r="A37" s="2002"/>
      <c r="B37" s="1272"/>
      <c r="C37" s="2629"/>
      <c r="D37" s="3220"/>
      <c r="E37" s="1272"/>
      <c r="F37" s="2000"/>
      <c r="G37" s="2000"/>
      <c r="H37" s="1999"/>
      <c r="I37" s="1172"/>
    </row>
    <row r="38" spans="1:9" s="1143" customFormat="1" ht="19.5" customHeight="1" thickTop="1" thickBot="1" x14ac:dyDescent="0.3">
      <c r="A38" s="1149" t="s">
        <v>704</v>
      </c>
      <c r="B38" s="1984"/>
      <c r="C38" s="1985"/>
      <c r="D38" s="1984"/>
      <c r="E38" s="1983">
        <f>E35</f>
        <v>0</v>
      </c>
      <c r="F38" s="1983">
        <f t="shared" ref="F38:G38" si="3">F35</f>
        <v>219308</v>
      </c>
      <c r="G38" s="1983">
        <f t="shared" si="3"/>
        <v>219308</v>
      </c>
      <c r="H38" s="1982">
        <f>(G38/F38)*100</f>
        <v>100</v>
      </c>
    </row>
    <row r="39" spans="1:9" ht="16.5" thickTop="1" x14ac:dyDescent="0.25">
      <c r="A39" s="1186"/>
      <c r="C39" s="1991"/>
      <c r="D39" s="1920"/>
      <c r="E39" s="1989"/>
      <c r="F39" s="1990"/>
      <c r="G39" s="1989"/>
    </row>
    <row r="40" spans="1:9" s="1823" customFormat="1" ht="23.25" customHeight="1" x14ac:dyDescent="0.25">
      <c r="A40" s="3216" t="s">
        <v>924</v>
      </c>
      <c r="B40" s="3217"/>
      <c r="C40" s="3217"/>
      <c r="D40" s="3217"/>
      <c r="E40" s="1998">
        <f>E38</f>
        <v>0</v>
      </c>
      <c r="F40" s="1998">
        <f>F38</f>
        <v>219308</v>
      </c>
      <c r="G40" s="1998">
        <f>G38</f>
        <v>219308</v>
      </c>
      <c r="H40" s="1997">
        <f>(G40/F40)*100</f>
        <v>100</v>
      </c>
    </row>
    <row r="41" spans="1:9" ht="15.75" thickBot="1" x14ac:dyDescent="0.3">
      <c r="A41" s="3218"/>
      <c r="B41" s="3218"/>
      <c r="C41" s="3218"/>
      <c r="D41" s="3218"/>
      <c r="E41" s="1995"/>
      <c r="F41" s="1996"/>
      <c r="G41" s="1995"/>
      <c r="H41" s="1994"/>
    </row>
    <row r="42" spans="1:9" ht="16.5" thickTop="1" x14ac:dyDescent="0.25">
      <c r="A42" s="1186"/>
      <c r="C42" s="1991"/>
      <c r="D42" s="1920"/>
      <c r="E42" s="1989"/>
      <c r="F42" s="1990"/>
      <c r="G42" s="1989"/>
    </row>
    <row r="43" spans="1:9" ht="15.75" x14ac:dyDescent="0.25">
      <c r="A43" s="1186"/>
      <c r="C43" s="1991"/>
      <c r="D43" s="1920"/>
      <c r="E43" s="1989"/>
      <c r="F43" s="1990"/>
      <c r="G43" s="1989"/>
    </row>
    <row r="44" spans="1:9" ht="15.75" x14ac:dyDescent="0.25">
      <c r="A44" s="1186"/>
      <c r="C44" s="1991"/>
      <c r="D44" s="1920"/>
      <c r="E44" s="1989"/>
      <c r="F44" s="1990"/>
      <c r="G44" s="1989"/>
    </row>
    <row r="45" spans="1:9" ht="15.75" x14ac:dyDescent="0.25">
      <c r="A45" s="1993" t="s">
        <v>120</v>
      </c>
      <c r="C45" s="1991"/>
      <c r="D45" s="1920"/>
      <c r="E45" s="1989" t="s">
        <v>891</v>
      </c>
      <c r="F45" s="1990"/>
      <c r="G45" s="1989"/>
    </row>
    <row r="46" spans="1:9" ht="15.75" thickBot="1" x14ac:dyDescent="0.3">
      <c r="A46" s="1992"/>
      <c r="C46" s="1991"/>
      <c r="D46" s="1920"/>
      <c r="E46" s="1989"/>
      <c r="F46" s="1990"/>
      <c r="G46" s="1989"/>
      <c r="H46" s="1890" t="s">
        <v>777</v>
      </c>
    </row>
    <row r="47" spans="1:9" s="1172" customFormat="1" ht="20.25" customHeight="1" thickTop="1" thickBot="1" x14ac:dyDescent="0.25">
      <c r="A47" s="1176" t="s">
        <v>123</v>
      </c>
      <c r="B47" s="1175" t="s">
        <v>124</v>
      </c>
      <c r="C47" s="1935" t="s">
        <v>474</v>
      </c>
      <c r="D47" s="1173" t="s">
        <v>125</v>
      </c>
      <c r="E47" s="1198" t="s">
        <v>416</v>
      </c>
      <c r="F47" s="1198" t="s">
        <v>417</v>
      </c>
      <c r="G47" s="1886" t="s">
        <v>589</v>
      </c>
      <c r="H47" s="1934" t="s">
        <v>590</v>
      </c>
    </row>
    <row r="48" spans="1:9" s="1166" customFormat="1" ht="13.5" thickTop="1" thickBot="1" x14ac:dyDescent="0.25">
      <c r="A48" s="1171">
        <v>1</v>
      </c>
      <c r="B48" s="1170">
        <v>2</v>
      </c>
      <c r="C48" s="1170">
        <v>3</v>
      </c>
      <c r="D48" s="1170">
        <v>4</v>
      </c>
      <c r="E48" s="1170">
        <v>5</v>
      </c>
      <c r="F48" s="1169">
        <v>6</v>
      </c>
      <c r="G48" s="1169">
        <v>7</v>
      </c>
      <c r="H48" s="1168" t="s">
        <v>44</v>
      </c>
      <c r="I48" s="1172"/>
    </row>
    <row r="49" spans="1:21" s="1166" customFormat="1" ht="15.75" thickTop="1" x14ac:dyDescent="0.25">
      <c r="A49" s="2678">
        <v>2212</v>
      </c>
      <c r="B49" s="2684">
        <v>6121</v>
      </c>
      <c r="C49" s="1272"/>
      <c r="D49" s="1924" t="s">
        <v>400</v>
      </c>
      <c r="E49" s="1159">
        <f>E50</f>
        <v>13600</v>
      </c>
      <c r="F49" s="1159">
        <f t="shared" ref="F49:G49" si="4">F50</f>
        <v>0</v>
      </c>
      <c r="G49" s="1159">
        <f t="shared" si="4"/>
        <v>0</v>
      </c>
      <c r="H49" s="2024">
        <v>0</v>
      </c>
      <c r="I49" s="1172"/>
    </row>
    <row r="50" spans="1:21" s="1166" customFormat="1" ht="14.25" x14ac:dyDescent="0.2">
      <c r="A50" s="2002"/>
      <c r="B50" s="1272"/>
      <c r="C50" s="2683" t="s">
        <v>1191</v>
      </c>
      <c r="D50" s="2625" t="s">
        <v>1049</v>
      </c>
      <c r="E50" s="1151">
        <v>13600</v>
      </c>
      <c r="F50" s="1152">
        <v>0</v>
      </c>
      <c r="G50" s="1151">
        <v>0</v>
      </c>
      <c r="H50" s="2204">
        <v>0</v>
      </c>
      <c r="I50" s="1172"/>
    </row>
    <row r="51" spans="1:21" s="2649" customFormat="1" ht="15" x14ac:dyDescent="0.25">
      <c r="A51" s="2678">
        <v>2212</v>
      </c>
      <c r="B51" s="2684">
        <v>6351</v>
      </c>
      <c r="C51" s="2683"/>
      <c r="D51" s="1924" t="s">
        <v>408</v>
      </c>
      <c r="E51" s="1159">
        <f>E52</f>
        <v>203784</v>
      </c>
      <c r="F51" s="1159">
        <f t="shared" ref="F51:G51" si="5">F52</f>
        <v>368479</v>
      </c>
      <c r="G51" s="1159">
        <f t="shared" si="5"/>
        <v>368479</v>
      </c>
      <c r="H51" s="2024">
        <f t="shared" ref="H51:H54" si="6">G51/F51*100</f>
        <v>100</v>
      </c>
      <c r="I51" s="2069"/>
      <c r="J51" s="2013"/>
      <c r="K51" s="2013"/>
      <c r="L51" s="2013"/>
      <c r="M51" s="2013"/>
      <c r="N51" s="2013"/>
      <c r="O51" s="2013"/>
      <c r="P51" s="2013"/>
      <c r="Q51" s="2013"/>
      <c r="R51" s="2013"/>
      <c r="S51" s="2013"/>
      <c r="T51" s="2013"/>
      <c r="U51" s="2013"/>
    </row>
    <row r="52" spans="1:21" s="2649" customFormat="1" ht="14.25" x14ac:dyDescent="0.2">
      <c r="A52" s="2678"/>
      <c r="B52" s="2684"/>
      <c r="C52" s="2683" t="s">
        <v>1191</v>
      </c>
      <c r="D52" s="2625" t="s">
        <v>1049</v>
      </c>
      <c r="E52" s="1151">
        <v>203784</v>
      </c>
      <c r="F52" s="1152">
        <v>368479</v>
      </c>
      <c r="G52" s="1151">
        <v>368479</v>
      </c>
      <c r="H52" s="2204">
        <f t="shared" si="6"/>
        <v>100</v>
      </c>
      <c r="I52" s="2069"/>
      <c r="J52" s="2013"/>
      <c r="K52" s="2013"/>
      <c r="L52" s="2013"/>
      <c r="M52" s="2013"/>
      <c r="N52" s="2013"/>
      <c r="O52" s="2013"/>
      <c r="P52" s="2013"/>
      <c r="Q52" s="2013"/>
      <c r="R52" s="2013"/>
      <c r="S52" s="2013"/>
      <c r="T52" s="2013"/>
      <c r="U52" s="2013"/>
    </row>
    <row r="53" spans="1:21" s="2649" customFormat="1" ht="15" x14ac:dyDescent="0.25">
      <c r="A53" s="2678">
        <v>2212</v>
      </c>
      <c r="B53" s="2684">
        <v>6356</v>
      </c>
      <c r="C53" s="2679"/>
      <c r="D53" s="1200" t="s">
        <v>1189</v>
      </c>
      <c r="E53" s="1159"/>
      <c r="F53" s="1160">
        <f>F54</f>
        <v>24381</v>
      </c>
      <c r="G53" s="1159">
        <f>G54</f>
        <v>24381</v>
      </c>
      <c r="H53" s="2024">
        <f t="shared" si="6"/>
        <v>100</v>
      </c>
      <c r="I53" s="2069"/>
      <c r="J53" s="2013"/>
      <c r="K53" s="2013"/>
      <c r="L53" s="2013"/>
      <c r="M53" s="2013"/>
      <c r="N53" s="2013"/>
      <c r="O53" s="2013"/>
      <c r="P53" s="2013"/>
      <c r="Q53" s="2013"/>
      <c r="R53" s="2013"/>
      <c r="S53" s="2013"/>
      <c r="T53" s="2013"/>
      <c r="U53" s="2013"/>
    </row>
    <row r="54" spans="1:21" s="2649" customFormat="1" ht="15.75" thickBot="1" x14ac:dyDescent="0.3">
      <c r="A54" s="2678"/>
      <c r="B54" s="2684"/>
      <c r="C54" s="2679" t="s">
        <v>1188</v>
      </c>
      <c r="D54" s="1790" t="s">
        <v>1187</v>
      </c>
      <c r="E54" s="1159"/>
      <c r="F54" s="1152">
        <v>24381</v>
      </c>
      <c r="G54" s="1151">
        <v>24381</v>
      </c>
      <c r="H54" s="2204">
        <f t="shared" si="6"/>
        <v>100</v>
      </c>
      <c r="I54" s="2069"/>
      <c r="J54" s="2653"/>
      <c r="K54" s="2653"/>
      <c r="L54" s="2653"/>
      <c r="M54" s="2013"/>
      <c r="N54" s="2013"/>
      <c r="O54" s="2013"/>
      <c r="P54" s="2013"/>
      <c r="Q54" s="2013"/>
      <c r="R54" s="2013"/>
      <c r="S54" s="2013"/>
      <c r="T54" s="2013"/>
      <c r="U54" s="2013"/>
    </row>
    <row r="55" spans="1:21" ht="20.25" customHeight="1" thickTop="1" thickBot="1" x14ac:dyDescent="0.3">
      <c r="A55" s="1854" t="s">
        <v>705</v>
      </c>
      <c r="B55" s="1853"/>
      <c r="C55" s="1852"/>
      <c r="D55" s="1851"/>
      <c r="E55" s="1981">
        <f>E51+E49+E53</f>
        <v>217384</v>
      </c>
      <c r="F55" s="1981">
        <f t="shared" ref="F55:G55" si="7">F51+F49+F53</f>
        <v>392860</v>
      </c>
      <c r="G55" s="1981">
        <f t="shared" si="7"/>
        <v>392860</v>
      </c>
      <c r="H55" s="1980">
        <f>(G55/F55)*100</f>
        <v>100</v>
      </c>
      <c r="J55" s="1979">
        <f>E57+E40</f>
        <v>217384</v>
      </c>
      <c r="K55" s="1979">
        <f>F57+F40</f>
        <v>612168</v>
      </c>
      <c r="L55" s="1979">
        <f>G57+G40</f>
        <v>612168</v>
      </c>
    </row>
    <row r="56" spans="1:21" ht="20.25" customHeight="1" thickTop="1" x14ac:dyDescent="0.25">
      <c r="A56" s="1919"/>
      <c r="B56" s="1918"/>
      <c r="C56" s="1917"/>
      <c r="D56" s="1916"/>
      <c r="E56" s="1978"/>
      <c r="F56" s="1978"/>
      <c r="G56" s="1978"/>
      <c r="H56" s="1977"/>
    </row>
    <row r="57" spans="1:21" s="1823" customFormat="1" ht="23.25" customHeight="1" thickBot="1" x14ac:dyDescent="0.3">
      <c r="A57" s="1913" t="s">
        <v>609</v>
      </c>
      <c r="B57" s="1912"/>
      <c r="C57" s="1911"/>
      <c r="D57" s="1910"/>
      <c r="E57" s="1976">
        <f>E55</f>
        <v>217384</v>
      </c>
      <c r="F57" s="1976">
        <f t="shared" ref="F57:G57" si="8">F55</f>
        <v>392860</v>
      </c>
      <c r="G57" s="1976">
        <f t="shared" si="8"/>
        <v>392860</v>
      </c>
      <c r="H57" s="1975">
        <f>(G57/F57)*100</f>
        <v>100</v>
      </c>
    </row>
    <row r="58" spans="1:21" s="1823" customFormat="1" ht="17.25" thickTop="1" x14ac:dyDescent="0.25">
      <c r="A58" s="1837"/>
      <c r="B58" s="1836"/>
      <c r="C58" s="1835"/>
      <c r="D58" s="1834"/>
      <c r="E58" s="2022"/>
      <c r="F58" s="2022"/>
      <c r="G58" s="2022"/>
      <c r="H58" s="2648"/>
    </row>
    <row r="59" spans="1:21" s="1823" customFormat="1" ht="16.5" x14ac:dyDescent="0.25">
      <c r="A59" s="1837"/>
      <c r="B59" s="1836"/>
      <c r="C59" s="1835"/>
      <c r="D59" s="1834"/>
      <c r="E59" s="2022"/>
      <c r="F59" s="2022"/>
      <c r="G59" s="2022"/>
      <c r="H59" s="2648"/>
    </row>
    <row r="60" spans="1:21" s="1823" customFormat="1" ht="16.5" x14ac:dyDescent="0.25">
      <c r="A60" s="3137" t="s">
        <v>1450</v>
      </c>
      <c r="B60" s="3137"/>
      <c r="C60" s="3137"/>
      <c r="D60" s="3137"/>
      <c r="E60" s="3137"/>
      <c r="F60" s="3137"/>
      <c r="G60" s="3137"/>
      <c r="H60" s="3137"/>
    </row>
    <row r="61" spans="1:21" s="1823" customFormat="1" ht="16.5" x14ac:dyDescent="0.25">
      <c r="A61" s="3136" t="s">
        <v>1462</v>
      </c>
      <c r="B61" s="3136"/>
      <c r="C61" s="3136"/>
      <c r="D61" s="3136"/>
      <c r="E61" s="3136"/>
      <c r="F61" s="3136"/>
      <c r="G61" s="3136"/>
      <c r="H61" s="3136"/>
    </row>
    <row r="62" spans="1:21" s="1823" customFormat="1" ht="17.25" thickBot="1" x14ac:dyDescent="0.3">
      <c r="A62" s="33"/>
      <c r="B62" s="580"/>
      <c r="C62" s="581"/>
      <c r="D62" s="373"/>
      <c r="E62" s="374"/>
      <c r="F62" s="570"/>
      <c r="G62" s="374"/>
      <c r="H62" s="1701" t="s">
        <v>122</v>
      </c>
    </row>
    <row r="63" spans="1:21" s="1823" customFormat="1" ht="18" thickTop="1" thickBot="1" x14ac:dyDescent="0.3">
      <c r="A63" s="582" t="s">
        <v>123</v>
      </c>
      <c r="B63" s="583" t="s">
        <v>124</v>
      </c>
      <c r="C63" s="585" t="s">
        <v>474</v>
      </c>
      <c r="D63" s="650" t="s">
        <v>125</v>
      </c>
      <c r="E63" s="650" t="s">
        <v>416</v>
      </c>
      <c r="F63" s="650" t="s">
        <v>417</v>
      </c>
      <c r="G63" s="650" t="s">
        <v>589</v>
      </c>
      <c r="H63" s="586" t="s">
        <v>590</v>
      </c>
    </row>
    <row r="64" spans="1:21" s="1823" customFormat="1" ht="18" thickTop="1" thickBot="1" x14ac:dyDescent="0.3">
      <c r="A64" s="521">
        <v>1</v>
      </c>
      <c r="B64" s="522">
        <v>2</v>
      </c>
      <c r="C64" s="522">
        <v>3</v>
      </c>
      <c r="D64" s="522">
        <v>4</v>
      </c>
      <c r="E64" s="522">
        <v>5</v>
      </c>
      <c r="F64" s="508">
        <v>6</v>
      </c>
      <c r="G64" s="508">
        <v>7</v>
      </c>
      <c r="H64" s="587" t="s">
        <v>44</v>
      </c>
    </row>
    <row r="65" spans="1:12" s="1823" customFormat="1" ht="17.25" thickTop="1" x14ac:dyDescent="0.25">
      <c r="A65" s="2580">
        <v>2212</v>
      </c>
      <c r="B65" s="2654">
        <v>5321</v>
      </c>
      <c r="C65" s="2586" t="s">
        <v>1392</v>
      </c>
      <c r="D65" s="371" t="s">
        <v>759</v>
      </c>
      <c r="E65" s="311"/>
      <c r="F65" s="309">
        <v>13100</v>
      </c>
      <c r="G65" s="311">
        <v>13100</v>
      </c>
      <c r="H65" s="513">
        <f>(G65/F65)*100</f>
        <v>100</v>
      </c>
    </row>
    <row r="66" spans="1:12" s="1823" customFormat="1" ht="16.5" x14ac:dyDescent="0.25">
      <c r="A66" s="2580">
        <v>2212</v>
      </c>
      <c r="B66" s="2654">
        <v>6341</v>
      </c>
      <c r="C66" s="2586" t="s">
        <v>1392</v>
      </c>
      <c r="D66" s="2608" t="s">
        <v>172</v>
      </c>
      <c r="E66" s="431">
        <v>26450</v>
      </c>
      <c r="F66" s="166">
        <v>18442</v>
      </c>
      <c r="G66" s="311">
        <v>18442</v>
      </c>
      <c r="H66" s="513">
        <f>(G66/F66)*100</f>
        <v>100</v>
      </c>
    </row>
    <row r="67" spans="1:12" s="1823" customFormat="1" ht="16.5" x14ac:dyDescent="0.25">
      <c r="A67" s="2580">
        <v>2223</v>
      </c>
      <c r="B67" s="2654">
        <v>5339</v>
      </c>
      <c r="C67" s="2586" t="s">
        <v>1392</v>
      </c>
      <c r="D67" s="1200" t="s">
        <v>1627</v>
      </c>
      <c r="E67" s="431">
        <v>1000</v>
      </c>
      <c r="F67" s="166">
        <v>1000</v>
      </c>
      <c r="G67" s="311">
        <v>1000</v>
      </c>
      <c r="H67" s="513">
        <f>(G67/F67)*100</f>
        <v>100</v>
      </c>
    </row>
    <row r="68" spans="1:12" s="1823" customFormat="1" ht="17.25" thickBot="1" x14ac:dyDescent="0.3">
      <c r="A68" s="2580">
        <v>2242</v>
      </c>
      <c r="B68" s="2654">
        <v>5222</v>
      </c>
      <c r="C68" s="2586" t="s">
        <v>1392</v>
      </c>
      <c r="D68" s="1161" t="s">
        <v>1015</v>
      </c>
      <c r="E68" s="431"/>
      <c r="F68" s="166">
        <v>30</v>
      </c>
      <c r="G68" s="311">
        <v>30</v>
      </c>
      <c r="H68" s="513">
        <f>(G68/F68)*100</f>
        <v>100</v>
      </c>
    </row>
    <row r="69" spans="1:12" s="1823" customFormat="1" ht="19.5" thickTop="1" thickBot="1" x14ac:dyDescent="0.3">
      <c r="A69" s="588" t="s">
        <v>1466</v>
      </c>
      <c r="B69" s="763"/>
      <c r="C69" s="590"/>
      <c r="D69" s="591"/>
      <c r="E69" s="592">
        <f>SUM(E65:E68)</f>
        <v>27450</v>
      </c>
      <c r="F69" s="592">
        <f t="shared" ref="F69:G69" si="9">SUM(F65:F68)</f>
        <v>32572</v>
      </c>
      <c r="G69" s="592">
        <f t="shared" si="9"/>
        <v>32572</v>
      </c>
      <c r="H69" s="831">
        <f>(G69/F69)*100</f>
        <v>100</v>
      </c>
      <c r="L69" s="1824">
        <v>32571745</v>
      </c>
    </row>
    <row r="70" spans="1:12" s="1823" customFormat="1" ht="18.75" thickTop="1" x14ac:dyDescent="0.25">
      <c r="A70" s="354"/>
      <c r="B70" s="355"/>
      <c r="C70" s="140"/>
      <c r="D70" s="355"/>
      <c r="E70" s="17"/>
      <c r="F70" s="17"/>
      <c r="G70" s="17"/>
      <c r="H70" s="2509"/>
      <c r="L70" s="1824"/>
    </row>
    <row r="71" spans="1:12" s="1823" customFormat="1" ht="16.5" x14ac:dyDescent="0.25">
      <c r="A71" s="3136" t="s">
        <v>1617</v>
      </c>
      <c r="B71" s="3136"/>
      <c r="C71" s="3136"/>
      <c r="D71" s="3136"/>
      <c r="E71" s="3136"/>
      <c r="F71" s="3136"/>
      <c r="G71" s="3136"/>
      <c r="H71" s="3136"/>
      <c r="L71" s="1824"/>
    </row>
    <row r="72" spans="1:12" s="1823" customFormat="1" ht="17.25" thickBot="1" x14ac:dyDescent="0.3">
      <c r="A72" s="33"/>
      <c r="B72" s="580"/>
      <c r="C72" s="581"/>
      <c r="D72" s="373"/>
      <c r="E72" s="374"/>
      <c r="F72" s="570"/>
      <c r="G72" s="374"/>
      <c r="H72" s="1701" t="s">
        <v>122</v>
      </c>
      <c r="L72" s="1824"/>
    </row>
    <row r="73" spans="1:12" s="1823" customFormat="1" ht="18" thickTop="1" thickBot="1" x14ac:dyDescent="0.3">
      <c r="A73" s="582" t="s">
        <v>123</v>
      </c>
      <c r="B73" s="583" t="s">
        <v>124</v>
      </c>
      <c r="C73" s="585" t="s">
        <v>474</v>
      </c>
      <c r="D73" s="650" t="s">
        <v>125</v>
      </c>
      <c r="E73" s="650" t="s">
        <v>416</v>
      </c>
      <c r="F73" s="650" t="s">
        <v>417</v>
      </c>
      <c r="G73" s="650" t="s">
        <v>589</v>
      </c>
      <c r="H73" s="586" t="s">
        <v>590</v>
      </c>
      <c r="L73" s="1824"/>
    </row>
    <row r="74" spans="1:12" s="1823" customFormat="1" ht="18" thickTop="1" thickBot="1" x14ac:dyDescent="0.3">
      <c r="A74" s="521">
        <v>1</v>
      </c>
      <c r="B74" s="522">
        <v>2</v>
      </c>
      <c r="C74" s="522">
        <v>3</v>
      </c>
      <c r="D74" s="522">
        <v>4</v>
      </c>
      <c r="E74" s="522">
        <v>5</v>
      </c>
      <c r="F74" s="508">
        <v>6</v>
      </c>
      <c r="G74" s="508">
        <v>7</v>
      </c>
      <c r="H74" s="587" t="s">
        <v>44</v>
      </c>
      <c r="L74" s="1824"/>
    </row>
    <row r="75" spans="1:12" s="1823" customFormat="1" ht="18" thickTop="1" thickBot="1" x14ac:dyDescent="0.3">
      <c r="A75" s="2580">
        <v>2219</v>
      </c>
      <c r="B75" s="2654">
        <v>6341</v>
      </c>
      <c r="C75" s="2586" t="s">
        <v>1618</v>
      </c>
      <c r="D75" s="2608" t="s">
        <v>172</v>
      </c>
      <c r="E75" s="431">
        <v>7000</v>
      </c>
      <c r="F75" s="166">
        <v>8769</v>
      </c>
      <c r="G75" s="311">
        <v>6454</v>
      </c>
      <c r="H75" s="513">
        <f>(G75/F75)*100</f>
        <v>73.600182460941951</v>
      </c>
      <c r="L75" s="1824"/>
    </row>
    <row r="76" spans="1:12" s="1823" customFormat="1" ht="19.5" thickTop="1" thickBot="1" x14ac:dyDescent="0.3">
      <c r="A76" s="588" t="s">
        <v>1619</v>
      </c>
      <c r="B76" s="763"/>
      <c r="C76" s="590"/>
      <c r="D76" s="591"/>
      <c r="E76" s="592">
        <f>SUM(E75:E75)</f>
        <v>7000</v>
      </c>
      <c r="F76" s="592">
        <f>SUM(F75:F75)</f>
        <v>8769</v>
      </c>
      <c r="G76" s="592">
        <f>SUM(G75:G75)</f>
        <v>6454</v>
      </c>
      <c r="H76" s="831">
        <f t="shared" ref="H76" si="10">(G76/F76)*100</f>
        <v>73.600182460941951</v>
      </c>
      <c r="L76" s="1824">
        <v>6454373.1900000004</v>
      </c>
    </row>
    <row r="77" spans="1:12" s="1823" customFormat="1" ht="18.75" thickTop="1" x14ac:dyDescent="0.25">
      <c r="A77" s="354"/>
      <c r="B77" s="2501"/>
      <c r="C77" s="57"/>
      <c r="D77" s="355"/>
      <c r="E77" s="17"/>
      <c r="F77" s="17"/>
      <c r="G77" s="17"/>
      <c r="H77" s="2502"/>
      <c r="L77" s="1855"/>
    </row>
    <row r="78" spans="1:12" s="1823" customFormat="1" ht="16.5" x14ac:dyDescent="0.25">
      <c r="A78" s="3136" t="s">
        <v>1620</v>
      </c>
      <c r="B78" s="3136"/>
      <c r="C78" s="3136"/>
      <c r="D78" s="3136"/>
      <c r="E78" s="3136"/>
      <c r="F78" s="3136"/>
      <c r="G78" s="3136"/>
      <c r="H78" s="3136"/>
      <c r="L78" s="1855"/>
    </row>
    <row r="79" spans="1:12" s="1823" customFormat="1" ht="17.25" thickBot="1" x14ac:dyDescent="0.3">
      <c r="A79" s="33"/>
      <c r="B79" s="580"/>
      <c r="C79" s="581"/>
      <c r="D79" s="373"/>
      <c r="E79" s="374"/>
      <c r="F79" s="570"/>
      <c r="G79" s="374"/>
      <c r="H79" s="1701" t="s">
        <v>122</v>
      </c>
      <c r="L79" s="1855"/>
    </row>
    <row r="80" spans="1:12" s="1823" customFormat="1" ht="18" thickTop="1" thickBot="1" x14ac:dyDescent="0.3">
      <c r="A80" s="582" t="s">
        <v>123</v>
      </c>
      <c r="B80" s="583" t="s">
        <v>124</v>
      </c>
      <c r="C80" s="585" t="s">
        <v>474</v>
      </c>
      <c r="D80" s="650" t="s">
        <v>125</v>
      </c>
      <c r="E80" s="650" t="s">
        <v>416</v>
      </c>
      <c r="F80" s="650" t="s">
        <v>417</v>
      </c>
      <c r="G80" s="650" t="s">
        <v>589</v>
      </c>
      <c r="H80" s="586" t="s">
        <v>590</v>
      </c>
      <c r="L80" s="1855"/>
    </row>
    <row r="81" spans="1:17" s="1823" customFormat="1" ht="18" thickTop="1" thickBot="1" x14ac:dyDescent="0.3">
      <c r="A81" s="521">
        <v>1</v>
      </c>
      <c r="B81" s="522">
        <v>2</v>
      </c>
      <c r="C81" s="522">
        <v>3</v>
      </c>
      <c r="D81" s="522">
        <v>4</v>
      </c>
      <c r="E81" s="522">
        <v>5</v>
      </c>
      <c r="F81" s="508">
        <v>6</v>
      </c>
      <c r="G81" s="508">
        <v>7</v>
      </c>
      <c r="H81" s="587" t="s">
        <v>44</v>
      </c>
      <c r="L81" s="1855"/>
    </row>
    <row r="82" spans="1:17" s="1823" customFormat="1" ht="17.25" customHeight="1" thickTop="1" thickBot="1" x14ac:dyDescent="0.3">
      <c r="A82" s="2580">
        <v>2212</v>
      </c>
      <c r="B82" s="2654">
        <v>6341</v>
      </c>
      <c r="C82" s="2586" t="s">
        <v>1621</v>
      </c>
      <c r="D82" s="2608" t="s">
        <v>172</v>
      </c>
      <c r="E82" s="311">
        <v>7000</v>
      </c>
      <c r="F82" s="309">
        <v>2073</v>
      </c>
      <c r="G82" s="311">
        <v>1882</v>
      </c>
      <c r="H82" s="513">
        <f t="shared" ref="H82" si="11">(G82/F82)*100</f>
        <v>90.786300048239269</v>
      </c>
      <c r="L82" s="1855"/>
    </row>
    <row r="83" spans="1:17" s="1823" customFormat="1" ht="19.5" thickTop="1" thickBot="1" x14ac:dyDescent="0.3">
      <c r="A83" s="588" t="s">
        <v>1622</v>
      </c>
      <c r="B83" s="763"/>
      <c r="C83" s="590"/>
      <c r="D83" s="591"/>
      <c r="E83" s="592">
        <f>SUM(E82:E82)</f>
        <v>7000</v>
      </c>
      <c r="F83" s="592">
        <f>SUM(F82:F82)</f>
        <v>2073</v>
      </c>
      <c r="G83" s="592">
        <f>SUM(G82:G82)</f>
        <v>1882</v>
      </c>
      <c r="H83" s="831">
        <f>(G83/F83)*100</f>
        <v>90.786300048239269</v>
      </c>
      <c r="L83" s="1824">
        <v>1882287.17</v>
      </c>
    </row>
    <row r="84" spans="1:17" s="1823" customFormat="1" ht="17.25" thickTop="1" x14ac:dyDescent="0.25">
      <c r="A84" s="1837"/>
      <c r="B84" s="1836"/>
      <c r="C84" s="1835"/>
      <c r="D84" s="1834"/>
      <c r="E84" s="2022"/>
      <c r="F84" s="2022"/>
      <c r="G84" s="2022"/>
      <c r="H84" s="2648"/>
      <c r="L84" s="1855"/>
    </row>
    <row r="85" spans="1:17" s="1823" customFormat="1" ht="16.5" x14ac:dyDescent="0.25">
      <c r="A85" s="3136" t="s">
        <v>1625</v>
      </c>
      <c r="B85" s="3136"/>
      <c r="C85" s="3136"/>
      <c r="D85" s="3136"/>
      <c r="E85" s="3136"/>
      <c r="F85" s="3136"/>
      <c r="G85" s="3136"/>
      <c r="H85" s="3136"/>
      <c r="L85" s="1855"/>
    </row>
    <row r="86" spans="1:17" s="1823" customFormat="1" ht="17.25" thickBot="1" x14ac:dyDescent="0.3">
      <c r="A86" s="33"/>
      <c r="B86" s="580"/>
      <c r="C86" s="581"/>
      <c r="D86" s="373"/>
      <c r="E86" s="374"/>
      <c r="F86" s="570"/>
      <c r="G86" s="374"/>
      <c r="H86" s="1701" t="s">
        <v>122</v>
      </c>
      <c r="L86" s="1855"/>
    </row>
    <row r="87" spans="1:17" s="1823" customFormat="1" ht="18" thickTop="1" thickBot="1" x14ac:dyDescent="0.3">
      <c r="A87" s="582" t="s">
        <v>123</v>
      </c>
      <c r="B87" s="583" t="s">
        <v>124</v>
      </c>
      <c r="C87" s="585" t="s">
        <v>474</v>
      </c>
      <c r="D87" s="650" t="s">
        <v>125</v>
      </c>
      <c r="E87" s="650" t="s">
        <v>416</v>
      </c>
      <c r="F87" s="650" t="s">
        <v>417</v>
      </c>
      <c r="G87" s="650" t="s">
        <v>589</v>
      </c>
      <c r="H87" s="586" t="s">
        <v>590</v>
      </c>
      <c r="L87" s="1855"/>
    </row>
    <row r="88" spans="1:17" s="1823" customFormat="1" ht="18" thickTop="1" thickBot="1" x14ac:dyDescent="0.3">
      <c r="A88" s="521">
        <v>1</v>
      </c>
      <c r="B88" s="522">
        <v>2</v>
      </c>
      <c r="C88" s="522">
        <v>3</v>
      </c>
      <c r="D88" s="522">
        <v>4</v>
      </c>
      <c r="E88" s="522">
        <v>5</v>
      </c>
      <c r="F88" s="508">
        <v>6</v>
      </c>
      <c r="G88" s="508">
        <v>7</v>
      </c>
      <c r="H88" s="587" t="s">
        <v>44</v>
      </c>
      <c r="L88" s="1855"/>
    </row>
    <row r="89" spans="1:17" s="1823" customFormat="1" ht="18" thickTop="1" thickBot="1" x14ac:dyDescent="0.3">
      <c r="A89" s="2580">
        <v>2212</v>
      </c>
      <c r="B89" s="2654">
        <v>6341</v>
      </c>
      <c r="C89" s="2586" t="s">
        <v>1623</v>
      </c>
      <c r="D89" s="2608" t="s">
        <v>172</v>
      </c>
      <c r="E89" s="311">
        <v>7000</v>
      </c>
      <c r="F89" s="309">
        <v>2358</v>
      </c>
      <c r="G89" s="311">
        <v>2091</v>
      </c>
      <c r="H89" s="513">
        <f t="shared" ref="H89" si="12">(G89/F89)*100</f>
        <v>88.676844783715012</v>
      </c>
      <c r="L89" s="1855"/>
    </row>
    <row r="90" spans="1:17" ht="19.5" thickTop="1" thickBot="1" x14ac:dyDescent="0.3">
      <c r="A90" s="588" t="s">
        <v>1624</v>
      </c>
      <c r="B90" s="763"/>
      <c r="C90" s="590"/>
      <c r="D90" s="591"/>
      <c r="E90" s="592">
        <f>SUM(E89:E89)</f>
        <v>7000</v>
      </c>
      <c r="F90" s="592">
        <f>SUM(F89:F89)</f>
        <v>2358</v>
      </c>
      <c r="G90" s="592">
        <f>SUM(G89:G89)</f>
        <v>2091</v>
      </c>
      <c r="H90" s="831">
        <f>(G90/F90)*100</f>
        <v>88.676844783715012</v>
      </c>
      <c r="L90" s="1824">
        <v>2090934.02</v>
      </c>
      <c r="N90" s="373" t="s">
        <v>1856</v>
      </c>
      <c r="O90" s="374">
        <f>E68+E67+E65</f>
        <v>1000</v>
      </c>
      <c r="P90" s="374">
        <f t="shared" ref="P90:Q90" si="13">F68+F67+F65</f>
        <v>14130</v>
      </c>
      <c r="Q90" s="374">
        <f t="shared" si="13"/>
        <v>14130</v>
      </c>
    </row>
    <row r="91" spans="1:17" ht="14.25" thickTop="1" thickBot="1" x14ac:dyDescent="0.25">
      <c r="N91" s="373" t="s">
        <v>1855</v>
      </c>
      <c r="O91" s="374">
        <f>E89+E82+E75+E66</f>
        <v>47450</v>
      </c>
      <c r="P91" s="374">
        <f t="shared" ref="P91:Q91" si="14">F89+F82+F75+F66</f>
        <v>31642</v>
      </c>
      <c r="Q91" s="374">
        <f t="shared" si="14"/>
        <v>28869</v>
      </c>
    </row>
    <row r="92" spans="1:17" ht="19.5" thickTop="1" thickBot="1" x14ac:dyDescent="0.3">
      <c r="A92" s="588" t="s">
        <v>1451</v>
      </c>
      <c r="B92" s="763"/>
      <c r="C92" s="590"/>
      <c r="D92" s="591"/>
      <c r="E92" s="592">
        <f>E90+E83+E76+E69</f>
        <v>48450</v>
      </c>
      <c r="F92" s="592">
        <f t="shared" ref="F92:G92" si="15">F90+F83+F76+F69</f>
        <v>45772</v>
      </c>
      <c r="G92" s="592">
        <f t="shared" si="15"/>
        <v>42999</v>
      </c>
      <c r="H92" s="831">
        <f>(G92/F92)*100</f>
        <v>93.941711089749191</v>
      </c>
      <c r="L92" s="1348">
        <f>L90+L83+L76+L69</f>
        <v>42999339.380000003</v>
      </c>
      <c r="N92" s="373"/>
      <c r="O92" s="536">
        <f>SUM(O90:O91)</f>
        <v>48450</v>
      </c>
      <c r="P92" s="536">
        <f t="shared" ref="P92:Q92" si="16">SUM(P90:P91)</f>
        <v>45772</v>
      </c>
      <c r="Q92" s="536">
        <f t="shared" si="16"/>
        <v>42999</v>
      </c>
    </row>
    <row r="93" spans="1:17" ht="13.5" thickTop="1" x14ac:dyDescent="0.2"/>
    <row r="98" spans="1:15" ht="16.5" x14ac:dyDescent="0.25">
      <c r="A98" s="1837" t="s">
        <v>639</v>
      </c>
      <c r="B98" s="1836"/>
      <c r="C98" s="1835"/>
      <c r="D98" s="1834"/>
      <c r="E98" s="1280">
        <f>E99+E100+E101+E102</f>
        <v>4020</v>
      </c>
      <c r="F98" s="1280">
        <f>F99+F100+F101+F102</f>
        <v>10422</v>
      </c>
      <c r="G98" s="1280">
        <f>G99+G100+G101+G102</f>
        <v>9641</v>
      </c>
      <c r="H98" s="1972">
        <f>(G98/F98)*100</f>
        <v>92.506236806754941</v>
      </c>
      <c r="J98" s="1856">
        <f>J99+J100+J101+J102</f>
        <v>4020000</v>
      </c>
      <c r="K98" s="1856">
        <f>K99+K100+K101+K102</f>
        <v>10422110</v>
      </c>
      <c r="L98" s="1856">
        <f>L99+L100+L101+L102</f>
        <v>9640485.4499999993</v>
      </c>
    </row>
    <row r="99" spans="1:15" ht="15" x14ac:dyDescent="0.2">
      <c r="A99" s="1140" t="s">
        <v>183</v>
      </c>
      <c r="B99" s="1142"/>
      <c r="C99" s="1138"/>
      <c r="D99" s="1283"/>
      <c r="E99" s="1141">
        <f>E15</f>
        <v>820</v>
      </c>
      <c r="F99" s="1141">
        <f>F15</f>
        <v>820</v>
      </c>
      <c r="G99" s="1141">
        <f>G15</f>
        <v>338</v>
      </c>
      <c r="H99" s="1971">
        <f>(G99/F99)*100</f>
        <v>41.219512195121951</v>
      </c>
      <c r="J99" s="1974">
        <v>820000</v>
      </c>
      <c r="K99" s="1974">
        <f>K15</f>
        <v>820000</v>
      </c>
      <c r="L99" s="1974">
        <f>L15</f>
        <v>338035.7</v>
      </c>
    </row>
    <row r="100" spans="1:15" ht="15" x14ac:dyDescent="0.2">
      <c r="A100" s="1140" t="s">
        <v>184</v>
      </c>
      <c r="B100" s="1139"/>
      <c r="C100" s="1138"/>
      <c r="D100" s="1285"/>
      <c r="E100" s="1141">
        <f>E26</f>
        <v>3200</v>
      </c>
      <c r="F100" s="1141">
        <f>F26</f>
        <v>9602</v>
      </c>
      <c r="G100" s="1141">
        <f>G26</f>
        <v>9303</v>
      </c>
      <c r="H100" s="1971">
        <f>(G100/F100)*100</f>
        <v>96.88606540304103</v>
      </c>
      <c r="J100" s="1974">
        <v>3200000</v>
      </c>
      <c r="K100" s="1974">
        <f>K26</f>
        <v>9602110</v>
      </c>
      <c r="L100" s="1974">
        <f>L26</f>
        <v>9302449.75</v>
      </c>
    </row>
    <row r="101" spans="1:15" ht="15" x14ac:dyDescent="0.2">
      <c r="A101" s="1140" t="s">
        <v>149</v>
      </c>
      <c r="B101" s="1139"/>
      <c r="C101" s="1138"/>
      <c r="D101" s="1285"/>
      <c r="E101" s="1141">
        <v>0</v>
      </c>
      <c r="F101" s="1141">
        <v>0</v>
      </c>
      <c r="G101" s="1141">
        <v>0</v>
      </c>
      <c r="H101" s="1971">
        <v>0</v>
      </c>
      <c r="J101" s="1974">
        <v>0</v>
      </c>
      <c r="K101" s="1974">
        <v>0</v>
      </c>
      <c r="L101" s="1974">
        <v>0</v>
      </c>
    </row>
    <row r="102" spans="1:15" ht="15" x14ac:dyDescent="0.2">
      <c r="A102" s="1140" t="s">
        <v>726</v>
      </c>
      <c r="B102" s="1139"/>
      <c r="C102" s="1138"/>
      <c r="D102" s="1285"/>
      <c r="E102" s="1141">
        <v>0</v>
      </c>
      <c r="F102" s="1141">
        <v>0</v>
      </c>
      <c r="G102" s="1141">
        <v>0</v>
      </c>
      <c r="H102" s="1971">
        <v>0</v>
      </c>
      <c r="J102" s="1974">
        <v>0</v>
      </c>
      <c r="K102" s="1974">
        <v>0</v>
      </c>
      <c r="L102" s="1974">
        <v>0</v>
      </c>
      <c r="M102" s="1131"/>
    </row>
    <row r="103" spans="1:15" ht="15" x14ac:dyDescent="0.2">
      <c r="A103" s="1140"/>
      <c r="B103" s="1139"/>
      <c r="C103" s="1138"/>
      <c r="D103" s="1285"/>
      <c r="E103" s="1141"/>
      <c r="F103" s="1141"/>
      <c r="G103" s="1141"/>
      <c r="H103" s="1973"/>
      <c r="L103" s="1289"/>
      <c r="M103" s="1289"/>
    </row>
    <row r="104" spans="1:15" ht="16.5" x14ac:dyDescent="0.25">
      <c r="A104" s="1830" t="s">
        <v>185</v>
      </c>
      <c r="B104" s="1139"/>
      <c r="C104" s="1138"/>
      <c r="D104" s="1285"/>
      <c r="E104" s="1280">
        <f>E105+E106+E107+E108</f>
        <v>217384</v>
      </c>
      <c r="F104" s="1280">
        <f>F105+F106+F107+F108</f>
        <v>612168</v>
      </c>
      <c r="G104" s="1280">
        <f>G105+G106+G107+G108</f>
        <v>612168</v>
      </c>
      <c r="H104" s="1972">
        <f>(G104/F104)*100</f>
        <v>100</v>
      </c>
      <c r="J104" s="1824">
        <f>J105+J106+J107+J108</f>
        <v>217384000</v>
      </c>
      <c r="K104" s="1824">
        <f>K105+K106+K107+K108</f>
        <v>612168301.35000002</v>
      </c>
      <c r="L104" s="1824">
        <f>L105+L106+L107+L108</f>
        <v>612168301.35000002</v>
      </c>
      <c r="M104" s="1131"/>
    </row>
    <row r="105" spans="1:15" ht="15" x14ac:dyDescent="0.2">
      <c r="A105" s="1140" t="s">
        <v>1183</v>
      </c>
      <c r="B105" s="1139"/>
      <c r="C105" s="1138"/>
      <c r="D105" s="1285"/>
      <c r="E105" s="1141">
        <v>0</v>
      </c>
      <c r="F105" s="1141">
        <v>0</v>
      </c>
      <c r="G105" s="1141">
        <v>0</v>
      </c>
      <c r="H105" s="1971">
        <v>0</v>
      </c>
      <c r="J105" s="1348">
        <v>0</v>
      </c>
      <c r="K105" s="1348">
        <v>0</v>
      </c>
      <c r="L105" s="1348">
        <v>0</v>
      </c>
    </row>
    <row r="106" spans="1:15" ht="15" x14ac:dyDescent="0.2">
      <c r="A106" s="1140" t="s">
        <v>1182</v>
      </c>
      <c r="B106" s="1139"/>
      <c r="C106" s="1138"/>
      <c r="D106" s="1285"/>
      <c r="E106" s="1141">
        <f>E55-E108</f>
        <v>217384</v>
      </c>
      <c r="F106" s="1141">
        <f t="shared" ref="F106:G106" si="17">F55-F108</f>
        <v>368479</v>
      </c>
      <c r="G106" s="1141">
        <f t="shared" si="17"/>
        <v>368479</v>
      </c>
      <c r="H106" s="1971">
        <f>(G106/F106)*100</f>
        <v>100</v>
      </c>
      <c r="J106" s="1348">
        <v>217384000</v>
      </c>
      <c r="K106" s="1348">
        <f>368479000</f>
        <v>368479000</v>
      </c>
      <c r="L106" s="1348">
        <v>368479000</v>
      </c>
    </row>
    <row r="107" spans="1:15" ht="15" x14ac:dyDescent="0.2">
      <c r="A107" s="1140" t="s">
        <v>1353</v>
      </c>
      <c r="B107" s="1813"/>
      <c r="C107" s="1812"/>
      <c r="E107" s="1141">
        <f>E38</f>
        <v>0</v>
      </c>
      <c r="F107" s="1141">
        <f t="shared" ref="F107:G107" si="18">F38</f>
        <v>219308</v>
      </c>
      <c r="G107" s="1141">
        <f t="shared" si="18"/>
        <v>219308</v>
      </c>
      <c r="H107" s="1971">
        <f>(G107/F107)*100</f>
        <v>100</v>
      </c>
      <c r="J107" s="1348">
        <v>0</v>
      </c>
      <c r="K107" s="1348">
        <v>219307807</v>
      </c>
      <c r="L107" s="1348">
        <v>219307807</v>
      </c>
      <c r="N107" s="1348">
        <f>K107+K108</f>
        <v>243689301.34999999</v>
      </c>
      <c r="O107" s="1348">
        <f>L107+L108</f>
        <v>243689301.34999999</v>
      </c>
    </row>
    <row r="108" spans="1:15" ht="15" x14ac:dyDescent="0.2">
      <c r="A108" s="1140" t="s">
        <v>1354</v>
      </c>
      <c r="B108" s="1813"/>
      <c r="C108" s="1812"/>
      <c r="E108" s="1141">
        <v>0</v>
      </c>
      <c r="F108" s="1141">
        <f>F54</f>
        <v>24381</v>
      </c>
      <c r="G108" s="1141">
        <f>G54</f>
        <v>24381</v>
      </c>
      <c r="H108" s="1971">
        <f>(G108/F108)*100</f>
        <v>100</v>
      </c>
      <c r="J108" s="1348">
        <v>0</v>
      </c>
      <c r="K108" s="1348">
        <v>24381494.350000001</v>
      </c>
      <c r="L108" s="1348">
        <v>24381494.350000001</v>
      </c>
    </row>
    <row r="110" spans="1:15" ht="15.75" x14ac:dyDescent="0.25">
      <c r="A110" s="751" t="s">
        <v>1450</v>
      </c>
      <c r="B110" s="1063"/>
      <c r="C110" s="1062"/>
      <c r="D110" s="1062"/>
      <c r="E110" s="536">
        <f>E92</f>
        <v>48450</v>
      </c>
      <c r="F110" s="536">
        <f t="shared" ref="F110:G110" si="19">F92</f>
        <v>45772</v>
      </c>
      <c r="G110" s="536">
        <f t="shared" si="19"/>
        <v>42999</v>
      </c>
      <c r="H110" s="652">
        <f>(G110/F110)*100</f>
        <v>93.941711089749191</v>
      </c>
      <c r="J110" s="1824">
        <f>27450000+21000000</f>
        <v>48450000</v>
      </c>
      <c r="K110" s="1824">
        <f>32571745+13200207.07</f>
        <v>45771952.07</v>
      </c>
      <c r="L110" s="1824">
        <f>L92</f>
        <v>42999339.380000003</v>
      </c>
    </row>
    <row r="112" spans="1:15" s="1133" customFormat="1" ht="47.25" customHeight="1" thickBot="1" x14ac:dyDescent="0.4">
      <c r="A112" s="3212" t="s">
        <v>283</v>
      </c>
      <c r="B112" s="3213"/>
      <c r="C112" s="3213"/>
      <c r="D112" s="3213"/>
      <c r="E112" s="1970">
        <f>SUM(E98,E104,E110)</f>
        <v>269854</v>
      </c>
      <c r="F112" s="1970">
        <f>SUM(F98,F104,F110)</f>
        <v>668362</v>
      </c>
      <c r="G112" s="1970">
        <f>SUM(G98,G104,G110)</f>
        <v>664808</v>
      </c>
      <c r="H112" s="1969">
        <f>(G112/F112)*100</f>
        <v>99.468252234567501</v>
      </c>
      <c r="J112" s="1968">
        <f>J98+J104+J110</f>
        <v>269854000</v>
      </c>
      <c r="K112" s="1968">
        <f t="shared" ref="K112" si="20">K98+K104+K110</f>
        <v>668362363.42000008</v>
      </c>
      <c r="L112" s="1968">
        <f>L98+L104+L110</f>
        <v>664808126.18000007</v>
      </c>
    </row>
    <row r="113" spans="5:12" ht="13.5" thickTop="1" x14ac:dyDescent="0.2"/>
    <row r="114" spans="5:12" x14ac:dyDescent="0.2">
      <c r="E114" s="1348"/>
      <c r="F114" s="1348"/>
      <c r="G114" s="1348"/>
    </row>
    <row r="115" spans="5:12" x14ac:dyDescent="0.2">
      <c r="J115" s="1131"/>
      <c r="K115" s="1131"/>
      <c r="L115" s="1131"/>
    </row>
  </sheetData>
  <mergeCells count="9">
    <mergeCell ref="A85:H85"/>
    <mergeCell ref="A112:D112"/>
    <mergeCell ref="A30:D31"/>
    <mergeCell ref="A40:D41"/>
    <mergeCell ref="D36:D37"/>
    <mergeCell ref="A60:H60"/>
    <mergeCell ref="A61:H61"/>
    <mergeCell ref="A71:H71"/>
    <mergeCell ref="A78:H78"/>
  </mergeCells>
  <pageMargins left="0.98425196850393704" right="0.98425196850393704" top="0.98425196850393704" bottom="0.98425196850393704" header="0.51181102362204722" footer="0.51181102362204722"/>
  <pageSetup paperSize="9" scale="69" firstPageNumber="85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1" manualBreakCount="1">
    <brk id="57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N78"/>
  <sheetViews>
    <sheetView showGridLines="0" view="pageBreakPreview" zoomScaleNormal="100" zoomScaleSheetLayoutView="100" workbookViewId="0">
      <selection activeCell="J77" sqref="J77"/>
    </sheetView>
  </sheetViews>
  <sheetFormatPr defaultColWidth="9.140625" defaultRowHeight="12.75" x14ac:dyDescent="0.2"/>
  <cols>
    <col min="1" max="1" width="5.42578125" style="1813" customWidth="1"/>
    <col min="2" max="2" width="5.140625" style="1813" customWidth="1"/>
    <col min="3" max="3" width="9.85546875" style="1812" customWidth="1"/>
    <col min="4" max="4" width="45.85546875" style="1126" customWidth="1"/>
    <col min="5" max="5" width="14.7109375" style="1131" customWidth="1"/>
    <col min="6" max="6" width="14.5703125" style="1131" customWidth="1"/>
    <col min="7" max="7" width="13.140625" style="1131" customWidth="1"/>
    <col min="8" max="8" width="7.28515625" style="1890" customWidth="1"/>
    <col min="9" max="9" width="9.140625" style="1126"/>
    <col min="10" max="11" width="13.7109375" style="1126" bestFit="1" customWidth="1"/>
    <col min="12" max="12" width="18.7109375" style="1126" bestFit="1" customWidth="1"/>
    <col min="13" max="13" width="9.140625" style="1126"/>
    <col min="14" max="14" width="10.140625" style="1126" bestFit="1" customWidth="1"/>
    <col min="15" max="15" width="12.28515625" style="1126" customWidth="1"/>
    <col min="16" max="16384" width="9.140625" style="1126"/>
  </cols>
  <sheetData>
    <row r="1" spans="1:11" s="1959" customFormat="1" ht="18.75" thickBot="1" x14ac:dyDescent="0.3">
      <c r="A1" s="1965" t="s">
        <v>284</v>
      </c>
      <c r="B1" s="1964"/>
      <c r="C1" s="2038"/>
      <c r="D1" s="1962"/>
      <c r="E1" s="2037"/>
      <c r="F1" s="2037" t="s">
        <v>285</v>
      </c>
      <c r="G1" s="2036"/>
      <c r="H1" s="2035"/>
    </row>
    <row r="2" spans="1:11" ht="32.25" customHeight="1" x14ac:dyDescent="0.2">
      <c r="A2" s="3140" t="s">
        <v>2027</v>
      </c>
      <c r="B2" s="3140"/>
      <c r="C2" s="3140"/>
      <c r="D2" s="3140"/>
      <c r="E2" s="3140"/>
      <c r="F2" s="3140"/>
      <c r="G2" s="3140"/>
      <c r="H2" s="3140"/>
    </row>
    <row r="3" spans="1:11" x14ac:dyDescent="0.2">
      <c r="A3" s="1848"/>
    </row>
    <row r="4" spans="1:11" s="1833" customFormat="1" ht="14.25" x14ac:dyDescent="0.2">
      <c r="A4" s="1958" t="s">
        <v>259</v>
      </c>
      <c r="B4" s="1957"/>
      <c r="C4" s="1956" t="s">
        <v>1674</v>
      </c>
      <c r="E4" s="2016"/>
      <c r="F4" s="2016"/>
      <c r="G4" s="2016"/>
      <c r="H4" s="1810"/>
    </row>
    <row r="5" spans="1:11" ht="14.25" x14ac:dyDescent="0.2">
      <c r="A5" s="1848"/>
      <c r="C5" s="1956" t="s">
        <v>1675</v>
      </c>
    </row>
    <row r="6" spans="1:11" x14ac:dyDescent="0.2">
      <c r="A6" s="1848"/>
    </row>
    <row r="7" spans="1:11" ht="15.75" x14ac:dyDescent="0.25">
      <c r="A7" s="1926" t="s">
        <v>591</v>
      </c>
    </row>
    <row r="8" spans="1:11" ht="13.5" thickBot="1" x14ac:dyDescent="0.25">
      <c r="H8" s="1890" t="s">
        <v>122</v>
      </c>
    </row>
    <row r="9" spans="1:11" s="1172" customFormat="1" ht="20.25" customHeight="1" thickTop="1" thickBot="1" x14ac:dyDescent="0.25">
      <c r="A9" s="1176" t="s">
        <v>123</v>
      </c>
      <c r="B9" s="1175" t="s">
        <v>124</v>
      </c>
      <c r="C9" s="1935" t="s">
        <v>474</v>
      </c>
      <c r="D9" s="1198" t="s">
        <v>125</v>
      </c>
      <c r="E9" s="1198" t="s">
        <v>416</v>
      </c>
      <c r="F9" s="1198" t="s">
        <v>417</v>
      </c>
      <c r="G9" s="1886" t="s">
        <v>589</v>
      </c>
      <c r="H9" s="1934" t="s">
        <v>590</v>
      </c>
    </row>
    <row r="10" spans="1:11" s="1166" customFormat="1" ht="13.5" thickTop="1" thickBot="1" x14ac:dyDescent="0.25">
      <c r="A10" s="1171">
        <v>1</v>
      </c>
      <c r="B10" s="1170">
        <v>2</v>
      </c>
      <c r="C10" s="1170">
        <v>3</v>
      </c>
      <c r="D10" s="1170">
        <v>4</v>
      </c>
      <c r="E10" s="1170">
        <v>5</v>
      </c>
      <c r="F10" s="1169">
        <v>6</v>
      </c>
      <c r="G10" s="1169">
        <v>7</v>
      </c>
      <c r="H10" s="1168" t="s">
        <v>44</v>
      </c>
      <c r="I10" s="1172"/>
    </row>
    <row r="11" spans="1:11" s="1954" customFormat="1" ht="15.75" thickTop="1" x14ac:dyDescent="0.25">
      <c r="A11" s="2656">
        <v>3319</v>
      </c>
      <c r="B11" s="2657">
        <v>5166</v>
      </c>
      <c r="C11" s="2658"/>
      <c r="D11" s="2032" t="s">
        <v>405</v>
      </c>
      <c r="E11" s="1987">
        <v>25</v>
      </c>
      <c r="F11" s="1949">
        <v>0</v>
      </c>
      <c r="G11" s="1949">
        <v>0</v>
      </c>
      <c r="H11" s="2034">
        <v>0</v>
      </c>
    </row>
    <row r="12" spans="1:11" s="1954" customFormat="1" ht="15.75" thickBot="1" x14ac:dyDescent="0.3">
      <c r="A12" s="2659">
        <v>3319</v>
      </c>
      <c r="B12" s="2660">
        <v>5169</v>
      </c>
      <c r="C12" s="2661"/>
      <c r="D12" s="1200" t="s">
        <v>568</v>
      </c>
      <c r="E12" s="1195">
        <v>141</v>
      </c>
      <c r="F12" s="1194">
        <v>1</v>
      </c>
      <c r="G12" s="1194">
        <v>1</v>
      </c>
      <c r="H12" s="1187">
        <f t="shared" ref="H12" si="0">(G12/F12)*100</f>
        <v>100</v>
      </c>
    </row>
    <row r="13" spans="1:11" s="1143" customFormat="1" ht="35.25" customHeight="1" thickTop="1" thickBot="1" x14ac:dyDescent="0.3">
      <c r="A13" s="1149" t="s">
        <v>168</v>
      </c>
      <c r="B13" s="1984"/>
      <c r="C13" s="1930"/>
      <c r="D13" s="1984"/>
      <c r="E13" s="1145">
        <f>E12+E11</f>
        <v>166</v>
      </c>
      <c r="F13" s="1145">
        <f t="shared" ref="F13:G13" si="1">F12+F11</f>
        <v>1</v>
      </c>
      <c r="G13" s="1145">
        <f t="shared" si="1"/>
        <v>1</v>
      </c>
      <c r="H13" s="2031">
        <f t="shared" ref="H13" si="2">(G13/F13)*100</f>
        <v>100</v>
      </c>
      <c r="J13" s="1927"/>
      <c r="K13" s="1927"/>
    </row>
    <row r="14" spans="1:11" s="1143" customFormat="1" ht="18.75" thickTop="1" x14ac:dyDescent="0.25">
      <c r="A14" s="2006"/>
      <c r="B14" s="2005"/>
      <c r="C14" s="1223"/>
      <c r="D14" s="2005"/>
      <c r="E14" s="1181"/>
      <c r="F14" s="1181"/>
      <c r="G14" s="1181"/>
      <c r="H14" s="1972"/>
      <c r="J14" s="1927"/>
      <c r="K14" s="1927"/>
    </row>
    <row r="15" spans="1:11" s="1143" customFormat="1" ht="18" x14ac:dyDescent="0.25">
      <c r="A15" s="2006"/>
      <c r="B15" s="2005"/>
      <c r="C15" s="1223"/>
      <c r="D15" s="2005"/>
      <c r="E15" s="1181"/>
      <c r="F15" s="1181"/>
      <c r="G15" s="1181"/>
      <c r="H15" s="1972"/>
      <c r="J15" s="1927"/>
      <c r="K15" s="1927"/>
    </row>
    <row r="16" spans="1:11" s="1143" customFormat="1" ht="15.75" x14ac:dyDescent="0.2">
      <c r="A16" s="3137" t="s">
        <v>1450</v>
      </c>
      <c r="B16" s="3137"/>
      <c r="C16" s="3137"/>
      <c r="D16" s="3137"/>
      <c r="E16" s="3137"/>
      <c r="F16" s="3137"/>
      <c r="G16" s="3137"/>
      <c r="H16" s="3137"/>
      <c r="J16" s="1927"/>
      <c r="K16" s="1927"/>
    </row>
    <row r="17" spans="1:11" s="1143" customFormat="1" ht="15" x14ac:dyDescent="0.2">
      <c r="A17" s="3136" t="s">
        <v>1462</v>
      </c>
      <c r="B17" s="3136"/>
      <c r="C17" s="3136"/>
      <c r="D17" s="3136"/>
      <c r="E17" s="3136"/>
      <c r="F17" s="3136"/>
      <c r="G17" s="3136"/>
      <c r="H17" s="3136"/>
      <c r="J17" s="1927"/>
      <c r="K17" s="1927"/>
    </row>
    <row r="18" spans="1:11" s="1143" customFormat="1" ht="16.5" thickBot="1" x14ac:dyDescent="0.3">
      <c r="A18" s="33"/>
      <c r="B18" s="580"/>
      <c r="C18" s="581"/>
      <c r="D18" s="373"/>
      <c r="E18" s="374"/>
      <c r="F18" s="570"/>
      <c r="G18" s="374"/>
      <c r="H18" s="1701" t="s">
        <v>122</v>
      </c>
      <c r="J18" s="1927"/>
      <c r="K18" s="1927"/>
    </row>
    <row r="19" spans="1:11" s="1143" customFormat="1" ht="16.5" thickTop="1" thickBot="1" x14ac:dyDescent="0.25">
      <c r="A19" s="582" t="s">
        <v>123</v>
      </c>
      <c r="B19" s="583" t="s">
        <v>124</v>
      </c>
      <c r="C19" s="585" t="s">
        <v>474</v>
      </c>
      <c r="D19" s="650" t="s">
        <v>125</v>
      </c>
      <c r="E19" s="650" t="s">
        <v>416</v>
      </c>
      <c r="F19" s="650" t="s">
        <v>417</v>
      </c>
      <c r="G19" s="650" t="s">
        <v>589</v>
      </c>
      <c r="H19" s="586" t="s">
        <v>590</v>
      </c>
      <c r="J19" s="1927"/>
      <c r="K19" s="1927"/>
    </row>
    <row r="20" spans="1:11" s="1143" customFormat="1" ht="16.5" thickTop="1" thickBot="1" x14ac:dyDescent="0.25">
      <c r="A20" s="521">
        <v>1</v>
      </c>
      <c r="B20" s="522">
        <v>2</v>
      </c>
      <c r="C20" s="522">
        <v>3</v>
      </c>
      <c r="D20" s="522">
        <v>4</v>
      </c>
      <c r="E20" s="522">
        <v>5</v>
      </c>
      <c r="F20" s="508">
        <v>6</v>
      </c>
      <c r="G20" s="508">
        <v>7</v>
      </c>
      <c r="H20" s="587" t="s">
        <v>44</v>
      </c>
      <c r="J20" s="1927"/>
      <c r="K20" s="1927"/>
    </row>
    <row r="21" spans="1:11" s="1143" customFormat="1" ht="30.75" thickTop="1" x14ac:dyDescent="0.25">
      <c r="A21" s="2580">
        <v>3311</v>
      </c>
      <c r="B21" s="2654">
        <v>5213</v>
      </c>
      <c r="C21" s="2586" t="s">
        <v>1392</v>
      </c>
      <c r="D21" s="2701" t="s">
        <v>1684</v>
      </c>
      <c r="E21" s="311">
        <v>1500</v>
      </c>
      <c r="F21" s="309">
        <v>0</v>
      </c>
      <c r="G21" s="311">
        <v>0</v>
      </c>
      <c r="H21" s="513">
        <v>0</v>
      </c>
      <c r="J21" s="1927"/>
      <c r="K21" s="1927"/>
    </row>
    <row r="22" spans="1:11" s="1143" customFormat="1" ht="15.75" x14ac:dyDescent="0.25">
      <c r="A22" s="2580">
        <v>3315</v>
      </c>
      <c r="B22" s="2654">
        <v>5339</v>
      </c>
      <c r="C22" s="2586" t="s">
        <v>1392</v>
      </c>
      <c r="D22" s="2608" t="s">
        <v>1972</v>
      </c>
      <c r="E22" s="431">
        <v>21000</v>
      </c>
      <c r="F22" s="166">
        <v>0</v>
      </c>
      <c r="G22" s="311">
        <v>0</v>
      </c>
      <c r="H22" s="513">
        <v>0</v>
      </c>
      <c r="J22" s="1927"/>
      <c r="K22" s="1927"/>
    </row>
    <row r="23" spans="1:11" s="1143" customFormat="1" ht="16.5" thickBot="1" x14ac:dyDescent="0.3">
      <c r="A23" s="2580">
        <v>3319</v>
      </c>
      <c r="B23" s="2654">
        <v>5222</v>
      </c>
      <c r="C23" s="2586" t="s">
        <v>1392</v>
      </c>
      <c r="D23" s="1161" t="s">
        <v>1015</v>
      </c>
      <c r="E23" s="431">
        <v>1000</v>
      </c>
      <c r="F23" s="166">
        <v>0</v>
      </c>
      <c r="G23" s="311">
        <v>0</v>
      </c>
      <c r="H23" s="513">
        <v>0</v>
      </c>
      <c r="J23" s="1927"/>
      <c r="K23" s="1927"/>
    </row>
    <row r="24" spans="1:11" s="1143" customFormat="1" ht="19.5" thickTop="1" thickBot="1" x14ac:dyDescent="0.3">
      <c r="A24" s="588" t="s">
        <v>1466</v>
      </c>
      <c r="B24" s="763"/>
      <c r="C24" s="590"/>
      <c r="D24" s="591"/>
      <c r="E24" s="592">
        <f>SUM(E21:E23)</f>
        <v>23500</v>
      </c>
      <c r="F24" s="592">
        <f t="shared" ref="F24:G24" si="3">SUM(F21:F23)</f>
        <v>0</v>
      </c>
      <c r="G24" s="592">
        <f t="shared" si="3"/>
        <v>0</v>
      </c>
      <c r="H24" s="831">
        <v>0</v>
      </c>
      <c r="J24" s="1927"/>
      <c r="K24" s="1927"/>
    </row>
    <row r="25" spans="1:11" s="1143" customFormat="1" ht="18.75" thickTop="1" x14ac:dyDescent="0.25">
      <c r="A25" s="2006"/>
      <c r="B25" s="2005"/>
      <c r="C25" s="1223"/>
      <c r="D25" s="2005"/>
      <c r="E25" s="1181"/>
      <c r="F25" s="1181"/>
      <c r="G25" s="1181"/>
      <c r="H25" s="1972"/>
      <c r="J25" s="1927"/>
      <c r="K25" s="1927"/>
    </row>
    <row r="26" spans="1:11" s="1143" customFormat="1" ht="15" x14ac:dyDescent="0.2">
      <c r="A26" s="3136" t="s">
        <v>1484</v>
      </c>
      <c r="B26" s="3136"/>
      <c r="C26" s="3136"/>
      <c r="D26" s="3136"/>
      <c r="E26" s="3136"/>
      <c r="F26" s="3136"/>
      <c r="G26" s="3136"/>
      <c r="H26" s="3136"/>
      <c r="J26" s="1927"/>
      <c r="K26" s="1927"/>
    </row>
    <row r="27" spans="1:11" s="1143" customFormat="1" ht="16.5" thickBot="1" x14ac:dyDescent="0.3">
      <c r="A27" s="33"/>
      <c r="B27" s="580"/>
      <c r="C27" s="581"/>
      <c r="D27" s="373"/>
      <c r="E27" s="374"/>
      <c r="F27" s="570"/>
      <c r="G27" s="374"/>
      <c r="H27" s="1701" t="s">
        <v>122</v>
      </c>
      <c r="J27" s="1927"/>
      <c r="K27" s="1927"/>
    </row>
    <row r="28" spans="1:11" s="1143" customFormat="1" ht="16.5" thickTop="1" thickBot="1" x14ac:dyDescent="0.25">
      <c r="A28" s="582" t="s">
        <v>123</v>
      </c>
      <c r="B28" s="583" t="s">
        <v>124</v>
      </c>
      <c r="C28" s="585" t="s">
        <v>474</v>
      </c>
      <c r="D28" s="650" t="s">
        <v>125</v>
      </c>
      <c r="E28" s="650" t="s">
        <v>416</v>
      </c>
      <c r="F28" s="650" t="s">
        <v>417</v>
      </c>
      <c r="G28" s="650" t="s">
        <v>589</v>
      </c>
      <c r="H28" s="586" t="s">
        <v>590</v>
      </c>
      <c r="J28" s="1927"/>
      <c r="K28" s="1927"/>
    </row>
    <row r="29" spans="1:11" s="1143" customFormat="1" ht="16.5" thickTop="1" thickBot="1" x14ac:dyDescent="0.25">
      <c r="A29" s="521">
        <v>1</v>
      </c>
      <c r="B29" s="522">
        <v>2</v>
      </c>
      <c r="C29" s="522">
        <v>3</v>
      </c>
      <c r="D29" s="522">
        <v>4</v>
      </c>
      <c r="E29" s="522">
        <v>5</v>
      </c>
      <c r="F29" s="508">
        <v>6</v>
      </c>
      <c r="G29" s="508">
        <v>7</v>
      </c>
      <c r="H29" s="587" t="s">
        <v>44</v>
      </c>
      <c r="J29" s="1927"/>
      <c r="K29" s="1927"/>
    </row>
    <row r="30" spans="1:11" s="1143" customFormat="1" ht="17.25" thickTop="1" thickBot="1" x14ac:dyDescent="0.3">
      <c r="A30" s="2580">
        <v>3319</v>
      </c>
      <c r="B30" s="2654">
        <v>5222</v>
      </c>
      <c r="C30" s="2586" t="s">
        <v>1128</v>
      </c>
      <c r="D30" s="1161" t="s">
        <v>1015</v>
      </c>
      <c r="E30" s="311">
        <v>12000</v>
      </c>
      <c r="F30" s="309">
        <v>0</v>
      </c>
      <c r="G30" s="311">
        <v>0</v>
      </c>
      <c r="H30" s="513">
        <v>0</v>
      </c>
      <c r="J30" s="1927"/>
      <c r="K30" s="1927"/>
    </row>
    <row r="31" spans="1:11" s="1143" customFormat="1" ht="19.5" thickTop="1" thickBot="1" x14ac:dyDescent="0.3">
      <c r="A31" s="588" t="s">
        <v>1485</v>
      </c>
      <c r="B31" s="763"/>
      <c r="C31" s="590"/>
      <c r="D31" s="591"/>
      <c r="E31" s="592">
        <f>SUM(E30:E30)</f>
        <v>12000</v>
      </c>
      <c r="F31" s="592">
        <f>SUM(F30:F30)</f>
        <v>0</v>
      </c>
      <c r="G31" s="592">
        <f>SUM(G30:G30)</f>
        <v>0</v>
      </c>
      <c r="H31" s="831">
        <v>0</v>
      </c>
      <c r="J31" s="1927"/>
      <c r="K31" s="1927"/>
    </row>
    <row r="32" spans="1:11" s="1143" customFormat="1" ht="18.75" thickTop="1" x14ac:dyDescent="0.25">
      <c r="A32" s="2006"/>
      <c r="B32" s="2005"/>
      <c r="C32" s="1223"/>
      <c r="D32" s="2005"/>
      <c r="E32" s="1181"/>
      <c r="F32" s="1181"/>
      <c r="G32" s="1181"/>
      <c r="H32" s="1972"/>
      <c r="J32" s="1927"/>
      <c r="K32" s="1927"/>
    </row>
    <row r="33" spans="1:12" s="1143" customFormat="1" ht="15" x14ac:dyDescent="0.2">
      <c r="A33" s="3136" t="s">
        <v>1486</v>
      </c>
      <c r="B33" s="3136"/>
      <c r="C33" s="3136"/>
      <c r="D33" s="3136"/>
      <c r="E33" s="3136"/>
      <c r="F33" s="3136"/>
      <c r="G33" s="3136"/>
      <c r="H33" s="3136"/>
      <c r="J33" s="1927"/>
      <c r="K33" s="1927"/>
    </row>
    <row r="34" spans="1:12" s="1143" customFormat="1" ht="16.5" thickBot="1" x14ac:dyDescent="0.3">
      <c r="A34" s="33"/>
      <c r="B34" s="580"/>
      <c r="C34" s="581"/>
      <c r="D34" s="373"/>
      <c r="E34" s="374"/>
      <c r="F34" s="570"/>
      <c r="G34" s="374"/>
      <c r="H34" s="1701" t="s">
        <v>122</v>
      </c>
      <c r="J34" s="1927"/>
      <c r="K34" s="1927"/>
    </row>
    <row r="35" spans="1:12" ht="14.25" thickTop="1" thickBot="1" x14ac:dyDescent="0.25">
      <c r="A35" s="582" t="s">
        <v>123</v>
      </c>
      <c r="B35" s="583" t="s">
        <v>124</v>
      </c>
      <c r="C35" s="585" t="s">
        <v>474</v>
      </c>
      <c r="D35" s="650" t="s">
        <v>125</v>
      </c>
      <c r="E35" s="650" t="s">
        <v>416</v>
      </c>
      <c r="F35" s="650" t="s">
        <v>417</v>
      </c>
      <c r="G35" s="650" t="s">
        <v>589</v>
      </c>
      <c r="H35" s="586" t="s">
        <v>590</v>
      </c>
    </row>
    <row r="36" spans="1:12" s="1143" customFormat="1" ht="16.5" thickTop="1" thickBot="1" x14ac:dyDescent="0.25">
      <c r="A36" s="521">
        <v>1</v>
      </c>
      <c r="B36" s="522">
        <v>2</v>
      </c>
      <c r="C36" s="522">
        <v>3</v>
      </c>
      <c r="D36" s="522">
        <v>4</v>
      </c>
      <c r="E36" s="522">
        <v>5</v>
      </c>
      <c r="F36" s="508">
        <v>6</v>
      </c>
      <c r="G36" s="508">
        <v>7</v>
      </c>
      <c r="H36" s="587" t="s">
        <v>44</v>
      </c>
      <c r="K36" s="1927"/>
      <c r="L36" s="1927"/>
    </row>
    <row r="37" spans="1:12" s="1143" customFormat="1" ht="17.25" thickTop="1" thickBot="1" x14ac:dyDescent="0.3">
      <c r="A37" s="2580">
        <v>3319</v>
      </c>
      <c r="B37" s="2654">
        <v>5222</v>
      </c>
      <c r="C37" s="2586" t="s">
        <v>1237</v>
      </c>
      <c r="D37" s="1161" t="s">
        <v>1015</v>
      </c>
      <c r="E37" s="311">
        <v>2000</v>
      </c>
      <c r="F37" s="309">
        <v>0</v>
      </c>
      <c r="G37" s="311">
        <v>0</v>
      </c>
      <c r="H37" s="513">
        <v>0</v>
      </c>
      <c r="K37" s="1927"/>
      <c r="L37" s="1927"/>
    </row>
    <row r="38" spans="1:12" ht="19.5" thickTop="1" thickBot="1" x14ac:dyDescent="0.3">
      <c r="A38" s="588" t="s">
        <v>1487</v>
      </c>
      <c r="B38" s="763"/>
      <c r="C38" s="590"/>
      <c r="D38" s="591"/>
      <c r="E38" s="592">
        <f>SUM(E37:E37)</f>
        <v>2000</v>
      </c>
      <c r="F38" s="592">
        <f>SUM(F37:F37)</f>
        <v>0</v>
      </c>
      <c r="G38" s="592">
        <f>SUM(G37:G37)</f>
        <v>0</v>
      </c>
      <c r="H38" s="831">
        <v>0</v>
      </c>
    </row>
    <row r="39" spans="1:12" ht="18.75" thickTop="1" x14ac:dyDescent="0.25">
      <c r="A39" s="354"/>
      <c r="B39" s="2501"/>
      <c r="C39" s="57"/>
      <c r="D39" s="355"/>
      <c r="E39" s="17"/>
      <c r="F39" s="17"/>
      <c r="G39" s="17"/>
      <c r="H39" s="2502"/>
    </row>
    <row r="40" spans="1:12" x14ac:dyDescent="0.2">
      <c r="A40" s="3136" t="s">
        <v>1632</v>
      </c>
      <c r="B40" s="3136"/>
      <c r="C40" s="3136"/>
      <c r="D40" s="3136"/>
      <c r="E40" s="3136"/>
      <c r="F40" s="3136"/>
      <c r="G40" s="3136"/>
      <c r="H40" s="3136"/>
    </row>
    <row r="41" spans="1:12" ht="16.5" thickBot="1" x14ac:dyDescent="0.3">
      <c r="A41" s="33"/>
      <c r="B41" s="580"/>
      <c r="C41" s="581"/>
      <c r="D41" s="373"/>
      <c r="E41" s="374"/>
      <c r="F41" s="570"/>
      <c r="G41" s="374"/>
      <c r="H41" s="1701" t="s">
        <v>122</v>
      </c>
    </row>
    <row r="42" spans="1:12" ht="14.25" thickTop="1" thickBot="1" x14ac:dyDescent="0.25">
      <c r="A42" s="582" t="s">
        <v>123</v>
      </c>
      <c r="B42" s="583" t="s">
        <v>124</v>
      </c>
      <c r="C42" s="585" t="s">
        <v>474</v>
      </c>
      <c r="D42" s="650" t="s">
        <v>125</v>
      </c>
      <c r="E42" s="650" t="s">
        <v>416</v>
      </c>
      <c r="F42" s="650" t="s">
        <v>417</v>
      </c>
      <c r="G42" s="650" t="s">
        <v>589</v>
      </c>
      <c r="H42" s="586" t="s">
        <v>590</v>
      </c>
    </row>
    <row r="43" spans="1:12" ht="14.25" thickTop="1" thickBot="1" x14ac:dyDescent="0.25">
      <c r="A43" s="521">
        <v>1</v>
      </c>
      <c r="B43" s="522">
        <v>2</v>
      </c>
      <c r="C43" s="522">
        <v>3</v>
      </c>
      <c r="D43" s="522">
        <v>4</v>
      </c>
      <c r="E43" s="522">
        <v>5</v>
      </c>
      <c r="F43" s="508">
        <v>6</v>
      </c>
      <c r="G43" s="508">
        <v>7</v>
      </c>
      <c r="H43" s="587" t="s">
        <v>44</v>
      </c>
    </row>
    <row r="44" spans="1:12" ht="16.5" thickTop="1" thickBot="1" x14ac:dyDescent="0.3">
      <c r="A44" s="2580">
        <v>3319</v>
      </c>
      <c r="B44" s="2654">
        <v>5222</v>
      </c>
      <c r="C44" s="2586" t="s">
        <v>1437</v>
      </c>
      <c r="D44" s="1161" t="s">
        <v>1015</v>
      </c>
      <c r="E44" s="311">
        <v>22000</v>
      </c>
      <c r="F44" s="309">
        <v>0</v>
      </c>
      <c r="G44" s="311">
        <v>0</v>
      </c>
      <c r="H44" s="513">
        <v>0</v>
      </c>
    </row>
    <row r="45" spans="1:12" ht="19.5" thickTop="1" thickBot="1" x14ac:dyDescent="0.3">
      <c r="A45" s="588" t="s">
        <v>1629</v>
      </c>
      <c r="B45" s="763"/>
      <c r="C45" s="590"/>
      <c r="D45" s="591"/>
      <c r="E45" s="592">
        <f>SUM(E44:E44)</f>
        <v>22000</v>
      </c>
      <c r="F45" s="592">
        <f>SUM(F44:F44)</f>
        <v>0</v>
      </c>
      <c r="G45" s="592">
        <f>SUM(G44:G44)</f>
        <v>0</v>
      </c>
      <c r="H45" s="831">
        <v>0</v>
      </c>
    </row>
    <row r="46" spans="1:12" ht="18.75" thickTop="1" x14ac:dyDescent="0.25">
      <c r="A46" s="354"/>
      <c r="B46" s="2501"/>
      <c r="C46" s="57"/>
      <c r="D46" s="355"/>
      <c r="E46" s="17"/>
      <c r="F46" s="17"/>
      <c r="G46" s="17"/>
      <c r="H46" s="2502"/>
    </row>
    <row r="47" spans="1:12" x14ac:dyDescent="0.2">
      <c r="A47" s="3136" t="s">
        <v>1633</v>
      </c>
      <c r="B47" s="3136"/>
      <c r="C47" s="3136"/>
      <c r="D47" s="3136"/>
      <c r="E47" s="3136"/>
      <c r="F47" s="3136"/>
      <c r="G47" s="3136"/>
      <c r="H47" s="3136"/>
    </row>
    <row r="48" spans="1:12" ht="16.5" thickBot="1" x14ac:dyDescent="0.3">
      <c r="A48" s="33"/>
      <c r="B48" s="580"/>
      <c r="C48" s="581"/>
      <c r="D48" s="373"/>
      <c r="E48" s="374"/>
      <c r="F48" s="570"/>
      <c r="G48" s="374"/>
      <c r="H48" s="1701" t="s">
        <v>122</v>
      </c>
    </row>
    <row r="49" spans="1:14" ht="14.25" thickTop="1" thickBot="1" x14ac:dyDescent="0.25">
      <c r="A49" s="582" t="s">
        <v>123</v>
      </c>
      <c r="B49" s="583" t="s">
        <v>124</v>
      </c>
      <c r="C49" s="585" t="s">
        <v>474</v>
      </c>
      <c r="D49" s="650" t="s">
        <v>125</v>
      </c>
      <c r="E49" s="650" t="s">
        <v>416</v>
      </c>
      <c r="F49" s="650" t="s">
        <v>417</v>
      </c>
      <c r="G49" s="650" t="s">
        <v>589</v>
      </c>
      <c r="H49" s="586" t="s">
        <v>590</v>
      </c>
    </row>
    <row r="50" spans="1:14" ht="14.25" thickTop="1" thickBot="1" x14ac:dyDescent="0.25">
      <c r="A50" s="521">
        <v>1</v>
      </c>
      <c r="B50" s="522">
        <v>2</v>
      </c>
      <c r="C50" s="522">
        <v>3</v>
      </c>
      <c r="D50" s="522">
        <v>4</v>
      </c>
      <c r="E50" s="522">
        <v>5</v>
      </c>
      <c r="F50" s="508">
        <v>6</v>
      </c>
      <c r="G50" s="508">
        <v>7</v>
      </c>
      <c r="H50" s="587" t="s">
        <v>44</v>
      </c>
    </row>
    <row r="51" spans="1:14" ht="16.5" thickTop="1" thickBot="1" x14ac:dyDescent="0.3">
      <c r="A51" s="2580">
        <v>3319</v>
      </c>
      <c r="B51" s="2654">
        <v>5222</v>
      </c>
      <c r="C51" s="2586" t="s">
        <v>1539</v>
      </c>
      <c r="D51" s="1161" t="s">
        <v>1015</v>
      </c>
      <c r="E51" s="311">
        <v>11000</v>
      </c>
      <c r="F51" s="309">
        <v>0</v>
      </c>
      <c r="G51" s="311">
        <v>0</v>
      </c>
      <c r="H51" s="513">
        <v>0</v>
      </c>
    </row>
    <row r="52" spans="1:14" ht="19.5" thickTop="1" thickBot="1" x14ac:dyDescent="0.3">
      <c r="A52" s="588" t="s">
        <v>1540</v>
      </c>
      <c r="B52" s="763"/>
      <c r="C52" s="590"/>
      <c r="D52" s="591"/>
      <c r="E52" s="592">
        <f>SUM(E51:E51)</f>
        <v>11000</v>
      </c>
      <c r="F52" s="592">
        <f>SUM(F51:F51)</f>
        <v>0</v>
      </c>
      <c r="G52" s="592">
        <f>SUM(G51:G51)</f>
        <v>0</v>
      </c>
      <c r="H52" s="831">
        <v>0</v>
      </c>
    </row>
    <row r="53" spans="1:14" ht="18.75" thickTop="1" x14ac:dyDescent="0.25">
      <c r="A53" s="354"/>
      <c r="B53" s="2501"/>
      <c r="C53" s="57"/>
      <c r="D53" s="355"/>
      <c r="E53" s="17"/>
      <c r="F53" s="17"/>
      <c r="G53" s="17"/>
      <c r="H53" s="2502"/>
    </row>
    <row r="54" spans="1:14" x14ac:dyDescent="0.2">
      <c r="A54" s="3136" t="s">
        <v>1634</v>
      </c>
      <c r="B54" s="3136"/>
      <c r="C54" s="3136"/>
      <c r="D54" s="3136"/>
      <c r="E54" s="3136"/>
      <c r="F54" s="3136"/>
      <c r="G54" s="3136"/>
      <c r="H54" s="3136"/>
    </row>
    <row r="55" spans="1:14" ht="16.5" thickBot="1" x14ac:dyDescent="0.3">
      <c r="A55" s="33"/>
      <c r="B55" s="580"/>
      <c r="C55" s="581"/>
      <c r="D55" s="373"/>
      <c r="E55" s="374"/>
      <c r="F55" s="570"/>
      <c r="G55" s="374"/>
      <c r="H55" s="1701" t="s">
        <v>122</v>
      </c>
    </row>
    <row r="56" spans="1:14" ht="14.25" thickTop="1" thickBot="1" x14ac:dyDescent="0.25">
      <c r="A56" s="582" t="s">
        <v>123</v>
      </c>
      <c r="B56" s="583" t="s">
        <v>124</v>
      </c>
      <c r="C56" s="585" t="s">
        <v>474</v>
      </c>
      <c r="D56" s="650" t="s">
        <v>125</v>
      </c>
      <c r="E56" s="650" t="s">
        <v>416</v>
      </c>
      <c r="F56" s="650" t="s">
        <v>417</v>
      </c>
      <c r="G56" s="650" t="s">
        <v>589</v>
      </c>
      <c r="H56" s="586" t="s">
        <v>590</v>
      </c>
    </row>
    <row r="57" spans="1:14" ht="14.25" thickTop="1" thickBot="1" x14ac:dyDescent="0.25">
      <c r="A57" s="521">
        <v>1</v>
      </c>
      <c r="B57" s="522">
        <v>2</v>
      </c>
      <c r="C57" s="522">
        <v>3</v>
      </c>
      <c r="D57" s="522">
        <v>4</v>
      </c>
      <c r="E57" s="522">
        <v>5</v>
      </c>
      <c r="F57" s="508">
        <v>6</v>
      </c>
      <c r="G57" s="508">
        <v>7</v>
      </c>
      <c r="H57" s="587" t="s">
        <v>44</v>
      </c>
      <c r="K57" s="373" t="s">
        <v>1856</v>
      </c>
      <c r="L57" s="374">
        <f>E61</f>
        <v>79500</v>
      </c>
      <c r="M57" s="374">
        <f t="shared" ref="M57:N57" si="4">F61</f>
        <v>0</v>
      </c>
      <c r="N57" s="374">
        <f t="shared" si="4"/>
        <v>0</v>
      </c>
    </row>
    <row r="58" spans="1:14" ht="16.5" thickTop="1" thickBot="1" x14ac:dyDescent="0.3">
      <c r="A58" s="2580">
        <v>3314</v>
      </c>
      <c r="B58" s="2654">
        <v>5321</v>
      </c>
      <c r="C58" s="2586" t="s">
        <v>1630</v>
      </c>
      <c r="D58" s="1161" t="s">
        <v>759</v>
      </c>
      <c r="E58" s="311">
        <v>9000</v>
      </c>
      <c r="F58" s="309">
        <v>0</v>
      </c>
      <c r="G58" s="311">
        <v>0</v>
      </c>
      <c r="H58" s="513">
        <v>0</v>
      </c>
      <c r="K58" s="373"/>
      <c r="L58" s="374"/>
      <c r="M58" s="374"/>
      <c r="N58" s="374"/>
    </row>
    <row r="59" spans="1:14" ht="19.5" thickTop="1" thickBot="1" x14ac:dyDescent="0.3">
      <c r="A59" s="588" t="s">
        <v>1631</v>
      </c>
      <c r="B59" s="763"/>
      <c r="C59" s="590"/>
      <c r="D59" s="591"/>
      <c r="E59" s="592">
        <f>SUM(E58:E58)</f>
        <v>9000</v>
      </c>
      <c r="F59" s="592">
        <f>SUM(F58:F58)</f>
        <v>0</v>
      </c>
      <c r="G59" s="592">
        <f>SUM(G58:G58)</f>
        <v>0</v>
      </c>
      <c r="H59" s="831">
        <v>0</v>
      </c>
      <c r="K59" s="373"/>
      <c r="L59" s="536">
        <f>SUM(L57:L58)</f>
        <v>79500</v>
      </c>
      <c r="M59" s="536">
        <f t="shared" ref="M59:N59" si="5">SUM(M57:M58)</f>
        <v>0</v>
      </c>
      <c r="N59" s="536">
        <f t="shared" si="5"/>
        <v>0</v>
      </c>
    </row>
    <row r="60" spans="1:14" ht="14.25" thickTop="1" thickBot="1" x14ac:dyDescent="0.25"/>
    <row r="61" spans="1:14" ht="19.5" thickTop="1" thickBot="1" x14ac:dyDescent="0.3">
      <c r="A61" s="588" t="s">
        <v>1451</v>
      </c>
      <c r="B61" s="763"/>
      <c r="C61" s="590"/>
      <c r="D61" s="591"/>
      <c r="E61" s="592">
        <f>E59+E52+E45+E38+E31+E24</f>
        <v>79500</v>
      </c>
      <c r="F61" s="592">
        <f t="shared" ref="F61:G61" si="6">F59+F52+F45+F38+F31+F24</f>
        <v>0</v>
      </c>
      <c r="G61" s="592">
        <f t="shared" si="6"/>
        <v>0</v>
      </c>
      <c r="H61" s="831">
        <v>0</v>
      </c>
    </row>
    <row r="62" spans="1:14" ht="13.5" thickTop="1" x14ac:dyDescent="0.2"/>
    <row r="65" spans="1:12" ht="16.5" x14ac:dyDescent="0.25">
      <c r="A65" s="1837" t="s">
        <v>247</v>
      </c>
      <c r="B65" s="1836"/>
      <c r="C65" s="1835"/>
      <c r="D65" s="1834"/>
      <c r="E65" s="1280">
        <f>E66+E67+E68+E69</f>
        <v>166</v>
      </c>
      <c r="F65" s="1280">
        <f>F66+F67+F68+F69</f>
        <v>1</v>
      </c>
      <c r="G65" s="1280">
        <f>G66+G67+G68+G69</f>
        <v>1</v>
      </c>
      <c r="H65" s="1295">
        <f>G65/F65*100</f>
        <v>100</v>
      </c>
      <c r="J65" s="1824">
        <f>J66+J67+J68+J69</f>
        <v>166000</v>
      </c>
      <c r="K65" s="1824">
        <f>K66+K67+K68+K69</f>
        <v>800</v>
      </c>
      <c r="L65" s="1824">
        <f>L66+L67+L68+L69</f>
        <v>800</v>
      </c>
    </row>
    <row r="66" spans="1:12" ht="15" x14ac:dyDescent="0.2">
      <c r="A66" s="1140" t="s">
        <v>183</v>
      </c>
      <c r="B66" s="1142"/>
      <c r="C66" s="1138"/>
      <c r="D66" s="1283"/>
      <c r="E66" s="1141">
        <f>E13</f>
        <v>166</v>
      </c>
      <c r="F66" s="1141">
        <f>F13</f>
        <v>1</v>
      </c>
      <c r="G66" s="1141">
        <f>G13</f>
        <v>1</v>
      </c>
      <c r="H66" s="1136">
        <f>G66/F66*100</f>
        <v>100</v>
      </c>
      <c r="J66" s="1348">
        <v>166000</v>
      </c>
      <c r="K66" s="1348">
        <v>800</v>
      </c>
      <c r="L66" s="1348">
        <v>800</v>
      </c>
    </row>
    <row r="67" spans="1:12" ht="15" x14ac:dyDescent="0.2">
      <c r="A67" s="1140" t="s">
        <v>184</v>
      </c>
      <c r="B67" s="1139"/>
      <c r="C67" s="1138"/>
      <c r="D67" s="1285"/>
      <c r="E67" s="1141">
        <v>0</v>
      </c>
      <c r="F67" s="1141">
        <v>0</v>
      </c>
      <c r="G67" s="1141">
        <v>0</v>
      </c>
      <c r="H67" s="1136">
        <v>0</v>
      </c>
      <c r="J67" s="1348">
        <v>0</v>
      </c>
      <c r="K67" s="1348">
        <v>0</v>
      </c>
      <c r="L67" s="1348">
        <v>0</v>
      </c>
    </row>
    <row r="68" spans="1:12" ht="15" x14ac:dyDescent="0.2">
      <c r="A68" s="1140" t="s">
        <v>149</v>
      </c>
      <c r="B68" s="1139"/>
      <c r="C68" s="1138"/>
      <c r="D68" s="1285"/>
      <c r="E68" s="1141">
        <v>0</v>
      </c>
      <c r="F68" s="1141">
        <v>0</v>
      </c>
      <c r="G68" s="1141">
        <v>0</v>
      </c>
      <c r="H68" s="2015">
        <v>0</v>
      </c>
      <c r="J68" s="1348">
        <v>0</v>
      </c>
      <c r="K68" s="1348">
        <v>0</v>
      </c>
      <c r="L68" s="1348">
        <v>0</v>
      </c>
    </row>
    <row r="69" spans="1:12" ht="15" x14ac:dyDescent="0.2">
      <c r="A69" s="1140" t="s">
        <v>726</v>
      </c>
      <c r="B69" s="1139"/>
      <c r="C69" s="1138"/>
      <c r="D69" s="1285"/>
      <c r="E69" s="1141">
        <v>0</v>
      </c>
      <c r="F69" s="1141">
        <v>0</v>
      </c>
      <c r="G69" s="1141">
        <v>0</v>
      </c>
      <c r="H69" s="2015">
        <v>0</v>
      </c>
      <c r="J69" s="1348">
        <v>0</v>
      </c>
      <c r="K69" s="1348">
        <v>0</v>
      </c>
      <c r="L69" s="1348">
        <v>0</v>
      </c>
    </row>
    <row r="70" spans="1:12" ht="15" x14ac:dyDescent="0.2">
      <c r="A70" s="1140"/>
      <c r="B70" s="1139"/>
      <c r="C70" s="1138"/>
      <c r="D70" s="1285"/>
    </row>
    <row r="71" spans="1:12" ht="16.5" x14ac:dyDescent="0.25">
      <c r="A71" s="1830" t="s">
        <v>1450</v>
      </c>
      <c r="B71" s="1139"/>
      <c r="C71" s="1138"/>
      <c r="D71" s="1285"/>
      <c r="E71" s="1280">
        <f>E61</f>
        <v>79500</v>
      </c>
      <c r="F71" s="1280">
        <f t="shared" ref="F71:G71" si="7">F61</f>
        <v>0</v>
      </c>
      <c r="G71" s="1280">
        <f t="shared" si="7"/>
        <v>0</v>
      </c>
      <c r="H71" s="1295">
        <v>0</v>
      </c>
      <c r="J71" s="1824">
        <v>79500000</v>
      </c>
      <c r="K71" s="1824">
        <v>0</v>
      </c>
      <c r="L71" s="1824">
        <v>0</v>
      </c>
    </row>
    <row r="75" spans="1:12" s="1133" customFormat="1" ht="47.25" customHeight="1" thickBot="1" x14ac:dyDescent="0.4">
      <c r="A75" s="3221" t="s">
        <v>731</v>
      </c>
      <c r="B75" s="3222"/>
      <c r="C75" s="3222"/>
      <c r="D75" s="3222"/>
      <c r="E75" s="2014">
        <f>E71+E65</f>
        <v>79666</v>
      </c>
      <c r="F75" s="2014">
        <f t="shared" ref="F75:G75" si="8">F71+F65</f>
        <v>1</v>
      </c>
      <c r="G75" s="2014">
        <f t="shared" si="8"/>
        <v>1</v>
      </c>
      <c r="H75" s="1816">
        <f>(G75/F75)*100</f>
        <v>100</v>
      </c>
      <c r="I75" s="2013"/>
      <c r="J75" s="1815">
        <f>J65+J71</f>
        <v>79666000</v>
      </c>
      <c r="K75" s="1815">
        <f>K65+K71</f>
        <v>800</v>
      </c>
      <c r="L75" s="1815">
        <f>L65+L71</f>
        <v>800</v>
      </c>
    </row>
    <row r="76" spans="1:12" ht="13.5" thickTop="1" x14ac:dyDescent="0.2"/>
    <row r="78" spans="1:12" x14ac:dyDescent="0.2">
      <c r="K78" s="1131"/>
      <c r="L78" s="1131"/>
    </row>
  </sheetData>
  <mergeCells count="9">
    <mergeCell ref="A2:H2"/>
    <mergeCell ref="A75:D75"/>
    <mergeCell ref="A16:H16"/>
    <mergeCell ref="A17:H17"/>
    <mergeCell ref="A26:H26"/>
    <mergeCell ref="A33:H33"/>
    <mergeCell ref="A40:H40"/>
    <mergeCell ref="A47:H47"/>
    <mergeCell ref="A54:H54"/>
  </mergeCells>
  <pageMargins left="0.98425196850393704" right="0.98425196850393704" top="0.98425196850393704" bottom="0.98425196850393704" header="0.51181102362204722" footer="0.51181102362204722"/>
  <pageSetup paperSize="9" scale="69" firstPageNumber="87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1" manualBreakCount="1">
    <brk id="46" max="7" man="1"/>
  </rowBreaks>
  <ignoredErrors>
    <ignoredError sqref="E24:G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S193"/>
  <sheetViews>
    <sheetView showGridLines="0" view="pageBreakPreview" topLeftCell="A127" zoomScaleNormal="100" zoomScaleSheetLayoutView="100" workbookViewId="0">
      <selection activeCell="B162" sqref="B162"/>
    </sheetView>
  </sheetViews>
  <sheetFormatPr defaultColWidth="9.140625" defaultRowHeight="14.25" x14ac:dyDescent="0.2"/>
  <cols>
    <col min="1" max="1" width="5" style="1813" customWidth="1"/>
    <col min="2" max="2" width="5.28515625" style="1813" customWidth="1"/>
    <col min="3" max="3" width="9.5703125" style="1812" customWidth="1"/>
    <col min="4" max="4" width="46.140625" style="1126" customWidth="1"/>
    <col min="5" max="6" width="14.5703125" style="1131" customWidth="1"/>
    <col min="7" max="7" width="14.85546875" style="1131" customWidth="1"/>
    <col min="8" max="8" width="8.42578125" style="2039" customWidth="1"/>
    <col min="9" max="9" width="9.140625" style="1126"/>
    <col min="10" max="10" width="13.7109375" style="1833" bestFit="1" customWidth="1"/>
    <col min="11" max="11" width="14" style="1833" customWidth="1"/>
    <col min="12" max="12" width="14.5703125" style="1833" customWidth="1"/>
    <col min="13" max="13" width="10" style="1833" bestFit="1" customWidth="1"/>
    <col min="14" max="14" width="19" style="1833" customWidth="1"/>
    <col min="15" max="15" width="13.85546875" style="1833" customWidth="1"/>
    <col min="16" max="18" width="9.140625" style="1126"/>
    <col min="19" max="19" width="9.28515625" style="1126" bestFit="1" customWidth="1"/>
    <col min="20" max="16384" width="9.140625" style="1126"/>
  </cols>
  <sheetData>
    <row r="1" spans="1:15" s="1959" customFormat="1" ht="18.75" thickBot="1" x14ac:dyDescent="0.3">
      <c r="A1" s="1965" t="s">
        <v>751</v>
      </c>
      <c r="B1" s="1964"/>
      <c r="C1" s="2038"/>
      <c r="D1" s="1962"/>
      <c r="E1" s="2037"/>
      <c r="F1" s="2037" t="s">
        <v>65</v>
      </c>
      <c r="G1" s="2036"/>
      <c r="H1" s="2074"/>
      <c r="J1" s="1833"/>
      <c r="K1" s="1833"/>
      <c r="L1" s="1833"/>
      <c r="M1" s="1833"/>
      <c r="N1" s="1833"/>
      <c r="O1" s="1833"/>
    </row>
    <row r="2" spans="1:15" x14ac:dyDescent="0.2">
      <c r="A2" s="1848"/>
    </row>
    <row r="3" spans="1:15" s="1833" customFormat="1" x14ac:dyDescent="0.2">
      <c r="A3" s="1958" t="s">
        <v>259</v>
      </c>
      <c r="B3" s="1957"/>
      <c r="C3" s="3223" t="s">
        <v>1209</v>
      </c>
      <c r="D3" s="3224"/>
      <c r="E3" s="2016"/>
      <c r="F3" s="2016"/>
      <c r="G3" s="2016"/>
      <c r="H3" s="2072"/>
    </row>
    <row r="4" spans="1:15" x14ac:dyDescent="0.2">
      <c r="A4" s="1848"/>
      <c r="C4" s="1958" t="s">
        <v>991</v>
      </c>
      <c r="D4" s="1957"/>
      <c r="E4" s="2071"/>
      <c r="F4" s="1126"/>
    </row>
    <row r="5" spans="1:15" ht="12.75" customHeight="1" x14ac:dyDescent="0.2">
      <c r="A5" s="1848"/>
      <c r="C5" s="2071"/>
    </row>
    <row r="6" spans="1:15" ht="15.75" x14ac:dyDescent="0.25">
      <c r="A6" s="1926" t="s">
        <v>591</v>
      </c>
    </row>
    <row r="7" spans="1:15" ht="15" thickBot="1" x14ac:dyDescent="0.25">
      <c r="H7" s="2039" t="s">
        <v>122</v>
      </c>
    </row>
    <row r="8" spans="1:15" s="1172" customFormat="1" ht="20.25" customHeight="1" thickTop="1" thickBot="1" x14ac:dyDescent="0.25">
      <c r="A8" s="1176" t="s">
        <v>123</v>
      </c>
      <c r="B8" s="1175" t="s">
        <v>124</v>
      </c>
      <c r="C8" s="1935" t="s">
        <v>474</v>
      </c>
      <c r="D8" s="1198" t="s">
        <v>125</v>
      </c>
      <c r="E8" s="1198" t="s">
        <v>416</v>
      </c>
      <c r="F8" s="1198" t="s">
        <v>417</v>
      </c>
      <c r="G8" s="1886" t="s">
        <v>589</v>
      </c>
      <c r="H8" s="1921" t="s">
        <v>590</v>
      </c>
      <c r="J8" s="2069"/>
      <c r="K8" s="2069"/>
      <c r="L8" s="2069"/>
      <c r="M8" s="2069"/>
      <c r="N8" s="2069"/>
      <c r="O8" s="2069"/>
    </row>
    <row r="9" spans="1:15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70">
        <v>5</v>
      </c>
      <c r="F9" s="1169">
        <v>6</v>
      </c>
      <c r="G9" s="1169">
        <v>7</v>
      </c>
      <c r="H9" s="2059" t="s">
        <v>44</v>
      </c>
      <c r="I9" s="1172"/>
    </row>
    <row r="10" spans="1:15" s="2013" customFormat="1" ht="15.75" thickTop="1" x14ac:dyDescent="0.25">
      <c r="A10" s="2674">
        <v>3513</v>
      </c>
      <c r="B10" s="2208">
        <v>5169</v>
      </c>
      <c r="C10" s="2675"/>
      <c r="D10" s="2676" t="s">
        <v>568</v>
      </c>
      <c r="E10" s="1949">
        <f>E11+E12</f>
        <v>12938</v>
      </c>
      <c r="F10" s="1949">
        <f>F11+F12</f>
        <v>12935</v>
      </c>
      <c r="G10" s="1949">
        <f>G11+G12</f>
        <v>12852</v>
      </c>
      <c r="H10" s="2677">
        <f>G10/F10*100</f>
        <v>99.358330112098955</v>
      </c>
    </row>
    <row r="11" spans="1:15" s="2013" customFormat="1" x14ac:dyDescent="0.2">
      <c r="A11" s="2678"/>
      <c r="B11" s="2202"/>
      <c r="C11" s="2679" t="s">
        <v>1635</v>
      </c>
      <c r="D11" s="2680" t="s">
        <v>1676</v>
      </c>
      <c r="E11" s="1151">
        <v>10597</v>
      </c>
      <c r="F11" s="1152">
        <v>10597</v>
      </c>
      <c r="G11" s="1151">
        <v>10578</v>
      </c>
      <c r="H11" s="2452">
        <f t="shared" ref="H11:H17" si="0">(G11/F11)*100</f>
        <v>99.8207039728225</v>
      </c>
    </row>
    <row r="12" spans="1:15" s="2013" customFormat="1" x14ac:dyDescent="0.2">
      <c r="A12" s="2678"/>
      <c r="B12" s="2202"/>
      <c r="C12" s="2679" t="s">
        <v>1636</v>
      </c>
      <c r="D12" s="2680" t="s">
        <v>1677</v>
      </c>
      <c r="E12" s="1151">
        <v>2341</v>
      </c>
      <c r="F12" s="1152">
        <v>2338</v>
      </c>
      <c r="G12" s="1151">
        <v>2274</v>
      </c>
      <c r="H12" s="2452">
        <f t="shared" si="0"/>
        <v>97.262617621899068</v>
      </c>
    </row>
    <row r="13" spans="1:15" s="2013" customFormat="1" ht="15" x14ac:dyDescent="0.25">
      <c r="A13" s="2678">
        <v>3522</v>
      </c>
      <c r="B13" s="2202">
        <v>5169</v>
      </c>
      <c r="C13" s="2681"/>
      <c r="D13" s="2682" t="s">
        <v>568</v>
      </c>
      <c r="E13" s="1159">
        <v>6099</v>
      </c>
      <c r="F13" s="1159">
        <f>F14</f>
        <v>6099</v>
      </c>
      <c r="G13" s="1159">
        <f>G14</f>
        <v>6099</v>
      </c>
      <c r="H13" s="2453">
        <f t="shared" si="0"/>
        <v>100</v>
      </c>
    </row>
    <row r="14" spans="1:15" s="2013" customFormat="1" x14ac:dyDescent="0.2">
      <c r="A14" s="2678"/>
      <c r="B14" s="2202"/>
      <c r="C14" s="2679" t="s">
        <v>1637</v>
      </c>
      <c r="D14" s="2680" t="s">
        <v>1678</v>
      </c>
      <c r="E14" s="1151">
        <v>6099</v>
      </c>
      <c r="F14" s="1152">
        <v>6099</v>
      </c>
      <c r="G14" s="1151">
        <v>6099</v>
      </c>
      <c r="H14" s="2452">
        <f t="shared" si="0"/>
        <v>100</v>
      </c>
    </row>
    <row r="15" spans="1:15" s="2013" customFormat="1" ht="15" x14ac:dyDescent="0.25">
      <c r="A15" s="2678">
        <v>3522</v>
      </c>
      <c r="B15" s="2202">
        <v>5171</v>
      </c>
      <c r="C15" s="2679"/>
      <c r="D15" s="2682" t="s">
        <v>598</v>
      </c>
      <c r="E15" s="1151"/>
      <c r="F15" s="1160">
        <f>F16</f>
        <v>77</v>
      </c>
      <c r="G15" s="1159">
        <f>G16</f>
        <v>66</v>
      </c>
      <c r="H15" s="2453">
        <f t="shared" si="0"/>
        <v>85.714285714285708</v>
      </c>
    </row>
    <row r="16" spans="1:15" s="2013" customFormat="1" x14ac:dyDescent="0.2">
      <c r="A16" s="2678"/>
      <c r="B16" s="2202"/>
      <c r="C16" s="2683" t="s">
        <v>1192</v>
      </c>
      <c r="D16" s="2680" t="s">
        <v>1399</v>
      </c>
      <c r="E16" s="1151"/>
      <c r="F16" s="1152">
        <v>77</v>
      </c>
      <c r="G16" s="1151">
        <v>66</v>
      </c>
      <c r="H16" s="2452">
        <f t="shared" si="0"/>
        <v>85.714285714285708</v>
      </c>
    </row>
    <row r="17" spans="1:19" s="2013" customFormat="1" ht="15" x14ac:dyDescent="0.25">
      <c r="A17" s="2678">
        <v>3532</v>
      </c>
      <c r="B17" s="2202">
        <v>5169</v>
      </c>
      <c r="C17" s="2679"/>
      <c r="D17" s="2682" t="s">
        <v>568</v>
      </c>
      <c r="E17" s="1159">
        <v>40</v>
      </c>
      <c r="F17" s="1160">
        <v>40</v>
      </c>
      <c r="G17" s="1159">
        <v>32</v>
      </c>
      <c r="H17" s="2453">
        <f t="shared" si="0"/>
        <v>80</v>
      </c>
    </row>
    <row r="18" spans="1:19" s="2013" customFormat="1" ht="15" x14ac:dyDescent="0.25">
      <c r="A18" s="2678">
        <v>3544</v>
      </c>
      <c r="B18" s="2202">
        <v>5311</v>
      </c>
      <c r="C18" s="2679"/>
      <c r="D18" s="2682" t="s">
        <v>1047</v>
      </c>
      <c r="E18" s="1159">
        <v>200</v>
      </c>
      <c r="F18" s="1160">
        <v>200</v>
      </c>
      <c r="G18" s="1159">
        <v>200</v>
      </c>
      <c r="H18" s="2453">
        <f>(G18/F18)*100</f>
        <v>100</v>
      </c>
    </row>
    <row r="19" spans="1:19" s="2013" customFormat="1" x14ac:dyDescent="0.2">
      <c r="A19" s="2678"/>
      <c r="B19" s="2202"/>
      <c r="C19" s="2679" t="s">
        <v>1378</v>
      </c>
      <c r="D19" s="2680" t="s">
        <v>1679</v>
      </c>
      <c r="E19" s="1151">
        <v>200</v>
      </c>
      <c r="F19" s="1152">
        <v>200</v>
      </c>
      <c r="G19" s="1151">
        <v>200</v>
      </c>
      <c r="H19" s="2452">
        <f>(G19/F19)*100</f>
        <v>100</v>
      </c>
    </row>
    <row r="20" spans="1:19" s="2013" customFormat="1" ht="15" x14ac:dyDescent="0.25">
      <c r="A20" s="2678">
        <v>3599</v>
      </c>
      <c r="B20" s="2684">
        <v>5169</v>
      </c>
      <c r="C20" s="2681"/>
      <c r="D20" s="2682" t="s">
        <v>568</v>
      </c>
      <c r="E20" s="1159">
        <f>E22+E23+E21</f>
        <v>1000</v>
      </c>
      <c r="F20" s="1159">
        <f t="shared" ref="F20:G20" si="1">F22+F23+F21</f>
        <v>2773</v>
      </c>
      <c r="G20" s="1159">
        <f t="shared" si="1"/>
        <v>2683</v>
      </c>
      <c r="H20" s="2453">
        <f t="shared" ref="H20:H24" si="2">(G20/F20)*100</f>
        <v>96.754417598269029</v>
      </c>
    </row>
    <row r="21" spans="1:19" s="2013" customFormat="1" x14ac:dyDescent="0.2">
      <c r="A21" s="2678"/>
      <c r="B21" s="2684"/>
      <c r="C21" s="2683" t="s">
        <v>1101</v>
      </c>
      <c r="D21" s="2680" t="s">
        <v>795</v>
      </c>
      <c r="E21" s="1151">
        <v>200</v>
      </c>
      <c r="F21" s="1152">
        <v>100</v>
      </c>
      <c r="G21" s="1151">
        <v>11</v>
      </c>
      <c r="H21" s="2452">
        <f t="shared" si="2"/>
        <v>11</v>
      </c>
    </row>
    <row r="22" spans="1:19" s="2013" customFormat="1" x14ac:dyDescent="0.2">
      <c r="A22" s="2678"/>
      <c r="B22" s="2684"/>
      <c r="C22" s="2683" t="s">
        <v>1208</v>
      </c>
      <c r="D22" s="2685" t="s">
        <v>2002</v>
      </c>
      <c r="E22" s="1151">
        <v>250</v>
      </c>
      <c r="F22" s="1152">
        <v>786</v>
      </c>
      <c r="G22" s="1151">
        <v>785</v>
      </c>
      <c r="H22" s="2452">
        <f t="shared" si="2"/>
        <v>99.872773536895679</v>
      </c>
    </row>
    <row r="23" spans="1:19" s="2013" customFormat="1" x14ac:dyDescent="0.2">
      <c r="A23" s="2678"/>
      <c r="B23" s="2684"/>
      <c r="C23" s="2683" t="s">
        <v>1207</v>
      </c>
      <c r="D23" s="2685" t="s">
        <v>362</v>
      </c>
      <c r="E23" s="1151">
        <v>550</v>
      </c>
      <c r="F23" s="1152">
        <v>1887</v>
      </c>
      <c r="G23" s="1151">
        <v>1887</v>
      </c>
      <c r="H23" s="2452">
        <f t="shared" si="2"/>
        <v>100</v>
      </c>
    </row>
    <row r="24" spans="1:19" s="2013" customFormat="1" ht="15" x14ac:dyDescent="0.25">
      <c r="A24" s="2678">
        <v>3599</v>
      </c>
      <c r="B24" s="2684">
        <v>5175</v>
      </c>
      <c r="C24" s="2683"/>
      <c r="D24" s="2686" t="s">
        <v>1044</v>
      </c>
      <c r="E24" s="1159">
        <v>5</v>
      </c>
      <c r="F24" s="1160">
        <v>5</v>
      </c>
      <c r="G24" s="1159">
        <v>3</v>
      </c>
      <c r="H24" s="2453">
        <f t="shared" si="2"/>
        <v>60</v>
      </c>
    </row>
    <row r="25" spans="1:19" s="2013" customFormat="1" ht="15.75" thickBot="1" x14ac:dyDescent="0.3">
      <c r="A25" s="2687">
        <v>6172</v>
      </c>
      <c r="B25" s="2688">
        <v>5169</v>
      </c>
      <c r="C25" s="2689"/>
      <c r="D25" s="2690" t="s">
        <v>568</v>
      </c>
      <c r="E25" s="1943">
        <v>10</v>
      </c>
      <c r="F25" s="1944">
        <v>10</v>
      </c>
      <c r="G25" s="1943">
        <v>0</v>
      </c>
      <c r="H25" s="2691">
        <v>0</v>
      </c>
    </row>
    <row r="26" spans="1:19" s="1143" customFormat="1" ht="35.25" customHeight="1" thickTop="1" thickBot="1" x14ac:dyDescent="0.3">
      <c r="A26" s="1149" t="s">
        <v>168</v>
      </c>
      <c r="B26" s="1148"/>
      <c r="C26" s="1930"/>
      <c r="D26" s="1148"/>
      <c r="E26" s="1145">
        <f>E25+E24+E20+E18+E17+E13+E10</f>
        <v>20292</v>
      </c>
      <c r="F26" s="1145">
        <f>F25+F24+F20+F18+F17+F13+F10+F15</f>
        <v>22139</v>
      </c>
      <c r="G26" s="1145">
        <f>G25+G24+G20+G18+G17+G13+G10+G15</f>
        <v>21935</v>
      </c>
      <c r="H26" s="1144">
        <f>(G26/F26)*100</f>
        <v>99.078549166629031</v>
      </c>
      <c r="J26" s="2069"/>
      <c r="K26" s="2069"/>
      <c r="L26" s="2069"/>
      <c r="M26" s="2069"/>
      <c r="N26" s="2069"/>
      <c r="O26" s="2069"/>
    </row>
    <row r="27" spans="1:19" s="1143" customFormat="1" ht="18" customHeight="1" thickTop="1" x14ac:dyDescent="0.25">
      <c r="A27" s="2006"/>
      <c r="B27" s="2005"/>
      <c r="C27" s="1223"/>
      <c r="D27" s="2005"/>
      <c r="E27" s="1181"/>
      <c r="F27" s="1181"/>
      <c r="G27" s="1181"/>
      <c r="H27" s="2070"/>
      <c r="J27" s="2069"/>
      <c r="K27" s="2069"/>
      <c r="L27" s="2069"/>
      <c r="M27" s="2069"/>
      <c r="N27" s="2069"/>
      <c r="O27" s="2069"/>
    </row>
    <row r="28" spans="1:19" s="1143" customFormat="1" ht="18" customHeight="1" x14ac:dyDescent="0.25">
      <c r="A28" s="2006"/>
      <c r="B28" s="2005"/>
      <c r="C28" s="1223"/>
      <c r="D28" s="2005"/>
      <c r="E28" s="1181"/>
      <c r="F28" s="1181"/>
      <c r="G28" s="1181"/>
      <c r="H28" s="2070"/>
      <c r="J28" s="2069"/>
      <c r="K28" s="2069"/>
      <c r="L28" s="2069"/>
      <c r="M28" s="2069"/>
      <c r="N28" s="2069"/>
      <c r="O28" s="2069"/>
    </row>
    <row r="29" spans="1:19" s="1143" customFormat="1" ht="18.75" customHeight="1" x14ac:dyDescent="0.25">
      <c r="A29" s="2006"/>
      <c r="B29" s="2005"/>
      <c r="C29" s="1223"/>
      <c r="D29" s="2005"/>
      <c r="E29" s="1181"/>
      <c r="F29" s="1181"/>
      <c r="G29" s="1181"/>
      <c r="H29" s="2067"/>
      <c r="J29" s="1927"/>
      <c r="K29" s="1927"/>
      <c r="L29" s="1927"/>
      <c r="M29" s="1927"/>
      <c r="N29" s="1927"/>
      <c r="O29" s="1927"/>
      <c r="P29" s="1927"/>
      <c r="Q29" s="1927"/>
      <c r="R29" s="1927"/>
      <c r="S29" s="1927"/>
    </row>
    <row r="30" spans="1:19" ht="15.75" x14ac:dyDescent="0.25">
      <c r="A30" s="1926" t="s">
        <v>411</v>
      </c>
    </row>
    <row r="31" spans="1:19" ht="15.75" x14ac:dyDescent="0.25">
      <c r="A31" s="1829" t="s">
        <v>786</v>
      </c>
      <c r="E31" s="1280" t="s">
        <v>221</v>
      </c>
    </row>
    <row r="32" spans="1:19" ht="15" thickBot="1" x14ac:dyDescent="0.25">
      <c r="A32" s="2066"/>
      <c r="H32" s="2039" t="s">
        <v>122</v>
      </c>
    </row>
    <row r="33" spans="1:15" s="1884" customFormat="1" ht="20.25" customHeight="1" thickTop="1" thickBot="1" x14ac:dyDescent="0.25">
      <c r="A33" s="2060" t="s">
        <v>123</v>
      </c>
      <c r="B33" s="1889" t="s">
        <v>124</v>
      </c>
      <c r="C33" s="1888" t="s">
        <v>474</v>
      </c>
      <c r="D33" s="1887" t="s">
        <v>125</v>
      </c>
      <c r="E33" s="1198" t="s">
        <v>416</v>
      </c>
      <c r="F33" s="1198" t="s">
        <v>417</v>
      </c>
      <c r="G33" s="1886" t="s">
        <v>589</v>
      </c>
      <c r="H33" s="1921" t="s">
        <v>590</v>
      </c>
      <c r="J33" s="1833"/>
      <c r="K33" s="1833"/>
      <c r="L33" s="1833"/>
      <c r="M33" s="1833"/>
      <c r="N33" s="1833"/>
      <c r="O33" s="1833"/>
    </row>
    <row r="34" spans="1:15" s="1166" customFormat="1" ht="13.5" thickTop="1" thickBot="1" x14ac:dyDescent="0.25">
      <c r="A34" s="1171">
        <v>1</v>
      </c>
      <c r="B34" s="1170">
        <v>2</v>
      </c>
      <c r="C34" s="1170">
        <v>3</v>
      </c>
      <c r="D34" s="1170">
        <v>4</v>
      </c>
      <c r="E34" s="1170">
        <v>5</v>
      </c>
      <c r="F34" s="1169">
        <v>6</v>
      </c>
      <c r="G34" s="1169">
        <v>7</v>
      </c>
      <c r="H34" s="2059" t="s">
        <v>44</v>
      </c>
      <c r="I34" s="1172"/>
    </row>
    <row r="35" spans="1:15" ht="15.75" thickTop="1" x14ac:dyDescent="0.25">
      <c r="A35" s="2662">
        <v>3523</v>
      </c>
      <c r="B35" s="2663">
        <v>5336</v>
      </c>
      <c r="C35" s="2664"/>
      <c r="D35" s="1922" t="s">
        <v>1999</v>
      </c>
      <c r="E35" s="2021">
        <f>E36+E37</f>
        <v>0</v>
      </c>
      <c r="F35" s="2021">
        <f t="shared" ref="F35:G35" si="3">F36+F37</f>
        <v>133</v>
      </c>
      <c r="G35" s="2021">
        <f t="shared" si="3"/>
        <v>133</v>
      </c>
      <c r="H35" s="2058">
        <f t="shared" ref="H35:H45" si="4">G35/F35*100</f>
        <v>100</v>
      </c>
    </row>
    <row r="36" spans="1:15" ht="25.5" x14ac:dyDescent="0.2">
      <c r="A36" s="2662"/>
      <c r="B36" s="2665"/>
      <c r="C36" s="2289" t="s">
        <v>1638</v>
      </c>
      <c r="D36" s="2655" t="s">
        <v>1685</v>
      </c>
      <c r="E36" s="2020"/>
      <c r="F36" s="2695">
        <v>20</v>
      </c>
      <c r="G36" s="2695">
        <v>20</v>
      </c>
      <c r="H36" s="2696">
        <f t="shared" si="4"/>
        <v>100</v>
      </c>
    </row>
    <row r="37" spans="1:15" ht="26.25" thickBot="1" x14ac:dyDescent="0.25">
      <c r="A37" s="2662"/>
      <c r="B37" s="2665"/>
      <c r="C37" s="1154" t="s">
        <v>1639</v>
      </c>
      <c r="D37" s="2692" t="s">
        <v>1686</v>
      </c>
      <c r="E37" s="2705"/>
      <c r="F37" s="2706">
        <v>113</v>
      </c>
      <c r="G37" s="2706">
        <v>113</v>
      </c>
      <c r="H37" s="2696">
        <f t="shared" si="4"/>
        <v>100</v>
      </c>
    </row>
    <row r="38" spans="1:15" s="1823" customFormat="1" ht="20.25" customHeight="1" thickTop="1" thickBot="1" x14ac:dyDescent="0.3">
      <c r="A38" s="1854" t="s">
        <v>704</v>
      </c>
      <c r="B38" s="1853"/>
      <c r="C38" s="1852"/>
      <c r="D38" s="1851"/>
      <c r="E38" s="1981">
        <f>SUM(E35)</f>
        <v>0</v>
      </c>
      <c r="F38" s="1981">
        <f>SUM(F35)</f>
        <v>133</v>
      </c>
      <c r="G38" s="1981">
        <f>SUM(G35)</f>
        <v>133</v>
      </c>
      <c r="H38" s="2065">
        <f t="shared" si="4"/>
        <v>100</v>
      </c>
      <c r="J38" s="2016"/>
      <c r="K38" s="2016"/>
      <c r="L38" s="2016"/>
      <c r="M38" s="1833"/>
      <c r="N38" s="1833"/>
      <c r="O38" s="1833"/>
    </row>
    <row r="39" spans="1:15" s="1823" customFormat="1" ht="17.25" thickTop="1" x14ac:dyDescent="0.25">
      <c r="A39" s="1862">
        <v>3523</v>
      </c>
      <c r="B39" s="1861">
        <v>6351</v>
      </c>
      <c r="C39" s="2610"/>
      <c r="D39" s="1933" t="s">
        <v>408</v>
      </c>
      <c r="E39" s="2667">
        <f>E40+E41+E42</f>
        <v>26912</v>
      </c>
      <c r="F39" s="2667">
        <f t="shared" ref="F39:G39" si="5">F40+F41+F42</f>
        <v>31912</v>
      </c>
      <c r="G39" s="2667">
        <f t="shared" si="5"/>
        <v>31912</v>
      </c>
      <c r="H39" s="2058">
        <f t="shared" si="4"/>
        <v>100</v>
      </c>
      <c r="J39" s="2016"/>
      <c r="K39" s="2016"/>
      <c r="L39" s="2016"/>
      <c r="M39" s="1833"/>
      <c r="N39" s="1833"/>
      <c r="O39" s="1833"/>
    </row>
    <row r="40" spans="1:15" s="1823" customFormat="1" ht="25.5" x14ac:dyDescent="0.25">
      <c r="A40" s="2612"/>
      <c r="B40" s="2613"/>
      <c r="C40" s="2289" t="s">
        <v>1204</v>
      </c>
      <c r="D40" s="2697" t="s">
        <v>1680</v>
      </c>
      <c r="E40" s="2694"/>
      <c r="F40" s="2695">
        <v>2432</v>
      </c>
      <c r="G40" s="2695">
        <v>2432</v>
      </c>
      <c r="H40" s="2696">
        <f t="shared" si="4"/>
        <v>100</v>
      </c>
      <c r="J40" s="2016"/>
      <c r="K40" s="2016"/>
      <c r="L40" s="2016"/>
      <c r="M40" s="1833"/>
      <c r="N40" s="1833"/>
      <c r="O40" s="1833"/>
    </row>
    <row r="41" spans="1:15" s="1823" customFormat="1" ht="16.5" x14ac:dyDescent="0.25">
      <c r="A41" s="2612"/>
      <c r="B41" s="2613"/>
      <c r="C41" s="2666" t="s">
        <v>1190</v>
      </c>
      <c r="D41" s="2697" t="s">
        <v>1048</v>
      </c>
      <c r="E41" s="633">
        <v>912</v>
      </c>
      <c r="F41" s="633">
        <f>2568+912</f>
        <v>3480</v>
      </c>
      <c r="G41" s="633">
        <f>2568+912</f>
        <v>3480</v>
      </c>
      <c r="H41" s="2019">
        <f t="shared" si="4"/>
        <v>100</v>
      </c>
      <c r="J41" s="2016"/>
      <c r="K41" s="2016"/>
      <c r="L41" s="2016"/>
      <c r="M41" s="1833"/>
      <c r="N41" s="1833"/>
      <c r="O41" s="1833"/>
    </row>
    <row r="42" spans="1:15" s="1823" customFormat="1" ht="16.5" x14ac:dyDescent="0.25">
      <c r="A42" s="2612"/>
      <c r="B42" s="2613"/>
      <c r="C42" s="2666" t="s">
        <v>1206</v>
      </c>
      <c r="D42" s="2697" t="s">
        <v>1681</v>
      </c>
      <c r="E42" s="633">
        <v>26000</v>
      </c>
      <c r="F42" s="633">
        <v>26000</v>
      </c>
      <c r="G42" s="633">
        <v>26000</v>
      </c>
      <c r="H42" s="2019">
        <f t="shared" si="4"/>
        <v>100</v>
      </c>
      <c r="J42" s="2016"/>
      <c r="K42" s="2016"/>
      <c r="L42" s="2016"/>
      <c r="M42" s="1833"/>
      <c r="N42" s="1833"/>
      <c r="O42" s="1833"/>
    </row>
    <row r="43" spans="1:15" ht="30" x14ac:dyDescent="0.2">
      <c r="A43" s="2710">
        <v>3523</v>
      </c>
      <c r="B43" s="2711">
        <v>6356</v>
      </c>
      <c r="C43" s="2668"/>
      <c r="D43" s="1394" t="s">
        <v>1020</v>
      </c>
      <c r="E43" s="2713">
        <f>E45+E44</f>
        <v>0</v>
      </c>
      <c r="F43" s="2713">
        <f>F45+F44</f>
        <v>8145</v>
      </c>
      <c r="G43" s="2713">
        <f>G45+G44</f>
        <v>8145</v>
      </c>
      <c r="H43" s="2714">
        <f t="shared" si="4"/>
        <v>100</v>
      </c>
      <c r="J43" s="1126"/>
      <c r="K43" s="1126"/>
      <c r="L43" s="1126"/>
      <c r="M43" s="1126"/>
      <c r="N43" s="1126"/>
      <c r="O43" s="1126"/>
    </row>
    <row r="44" spans="1:15" ht="25.5" x14ac:dyDescent="0.2">
      <c r="A44" s="1862"/>
      <c r="B44" s="1861"/>
      <c r="C44" s="2629" t="s">
        <v>1640</v>
      </c>
      <c r="D44" s="2708" t="s">
        <v>1687</v>
      </c>
      <c r="E44" s="2064"/>
      <c r="F44" s="2707">
        <v>1222</v>
      </c>
      <c r="G44" s="2707">
        <v>1222</v>
      </c>
      <c r="H44" s="2696">
        <f t="shared" si="4"/>
        <v>100</v>
      </c>
      <c r="J44" s="1126"/>
      <c r="K44" s="1126"/>
      <c r="L44" s="1126"/>
      <c r="M44" s="1126"/>
      <c r="N44" s="1126"/>
      <c r="O44" s="1126"/>
    </row>
    <row r="45" spans="1:15" ht="26.25" thickBot="1" x14ac:dyDescent="0.25">
      <c r="A45" s="1862"/>
      <c r="B45" s="1861"/>
      <c r="C45" s="2629" t="s">
        <v>1688</v>
      </c>
      <c r="D45" s="2709" t="s">
        <v>1689</v>
      </c>
      <c r="E45" s="1858"/>
      <c r="F45" s="2695">
        <v>6923</v>
      </c>
      <c r="G45" s="2695">
        <v>6923</v>
      </c>
      <c r="H45" s="2696">
        <f t="shared" si="4"/>
        <v>100</v>
      </c>
      <c r="J45" s="1126"/>
      <c r="K45" s="1126"/>
      <c r="L45" s="1126"/>
      <c r="M45" s="1126"/>
      <c r="N45" s="1126"/>
      <c r="O45" s="1126"/>
    </row>
    <row r="46" spans="1:15" ht="20.25" customHeight="1" thickTop="1" thickBot="1" x14ac:dyDescent="0.3">
      <c r="A46" s="1854" t="s">
        <v>705</v>
      </c>
      <c r="B46" s="1853"/>
      <c r="C46" s="1852"/>
      <c r="D46" s="1851"/>
      <c r="E46" s="1850">
        <f>E43+E39</f>
        <v>26912</v>
      </c>
      <c r="F46" s="1850">
        <f t="shared" ref="F46:G46" si="6">F43+F39</f>
        <v>40057</v>
      </c>
      <c r="G46" s="1850">
        <f t="shared" si="6"/>
        <v>40057</v>
      </c>
      <c r="H46" s="2669">
        <f t="shared" ref="H46" si="7">G46/F46*100</f>
        <v>100</v>
      </c>
      <c r="J46" s="1126"/>
      <c r="K46" s="1126"/>
      <c r="L46" s="1126"/>
      <c r="M46" s="1126"/>
      <c r="N46" s="1126"/>
      <c r="O46" s="1126"/>
    </row>
    <row r="47" spans="1:15" ht="14.25" customHeight="1" thickTop="1" x14ac:dyDescent="0.25">
      <c r="A47" s="2063"/>
      <c r="B47" s="1836"/>
      <c r="C47" s="1835"/>
      <c r="D47" s="1834"/>
      <c r="E47" s="2022"/>
      <c r="F47" s="2022"/>
      <c r="G47" s="2022"/>
      <c r="H47" s="2062"/>
    </row>
    <row r="48" spans="1:15" s="1823" customFormat="1" ht="27.75" customHeight="1" thickBot="1" x14ac:dyDescent="0.3">
      <c r="A48" s="1913" t="s">
        <v>787</v>
      </c>
      <c r="B48" s="1903"/>
      <c r="C48" s="1902"/>
      <c r="D48" s="1901"/>
      <c r="E48" s="2018">
        <f>E38+E46</f>
        <v>26912</v>
      </c>
      <c r="F48" s="2018">
        <f>F38+F46</f>
        <v>40190</v>
      </c>
      <c r="G48" s="2018">
        <f>G38+G46</f>
        <v>40190</v>
      </c>
      <c r="H48" s="2056">
        <f>(G48/F48)*100</f>
        <v>100</v>
      </c>
      <c r="J48" s="1833"/>
      <c r="K48" s="1833"/>
      <c r="L48" s="1833"/>
      <c r="M48" s="1833"/>
      <c r="N48" s="1833"/>
      <c r="O48" s="1833"/>
    </row>
    <row r="49" spans="1:15" ht="15" thickTop="1" x14ac:dyDescent="0.2">
      <c r="A49" s="1848"/>
    </row>
    <row r="50" spans="1:15" x14ac:dyDescent="0.2">
      <c r="A50" s="1848"/>
    </row>
    <row r="51" spans="1:15" s="1823" customFormat="1" ht="18" customHeight="1" x14ac:dyDescent="0.25">
      <c r="A51" s="1837"/>
      <c r="B51" s="1836"/>
      <c r="C51" s="1835"/>
      <c r="D51" s="1834"/>
      <c r="E51" s="2022"/>
      <c r="F51" s="2022"/>
      <c r="G51" s="2022"/>
      <c r="H51" s="2055"/>
      <c r="J51" s="1833"/>
      <c r="K51" s="1833"/>
      <c r="L51" s="1833"/>
      <c r="M51" s="1833"/>
      <c r="N51" s="1833"/>
      <c r="O51" s="1833"/>
    </row>
    <row r="52" spans="1:15" s="1823" customFormat="1" ht="15.75" customHeight="1" x14ac:dyDescent="0.25">
      <c r="A52" s="1829" t="s">
        <v>992</v>
      </c>
      <c r="B52" s="1836"/>
      <c r="C52" s="1835"/>
      <c r="D52" s="1834"/>
      <c r="E52" s="1280" t="s">
        <v>222</v>
      </c>
      <c r="F52" s="2022"/>
      <c r="G52" s="2022"/>
      <c r="H52" s="3225" t="s">
        <v>122</v>
      </c>
      <c r="J52" s="1833"/>
      <c r="K52" s="1833"/>
      <c r="L52" s="1833"/>
      <c r="M52" s="1833"/>
      <c r="N52" s="1833"/>
      <c r="O52" s="1833"/>
    </row>
    <row r="53" spans="1:15" s="1312" customFormat="1" ht="11.25" customHeight="1" thickBot="1" x14ac:dyDescent="0.3">
      <c r="A53" s="2061"/>
      <c r="B53" s="1904"/>
      <c r="C53" s="1828"/>
      <c r="E53" s="1280"/>
      <c r="F53" s="1280"/>
      <c r="G53" s="1280"/>
      <c r="H53" s="3226"/>
      <c r="J53" s="1833"/>
      <c r="K53" s="1833"/>
      <c r="L53" s="1833"/>
      <c r="M53" s="1833"/>
      <c r="N53" s="1833"/>
      <c r="O53" s="1833"/>
    </row>
    <row r="54" spans="1:15" s="1884" customFormat="1" ht="20.25" customHeight="1" thickTop="1" thickBot="1" x14ac:dyDescent="0.25">
      <c r="A54" s="2060" t="s">
        <v>123</v>
      </c>
      <c r="B54" s="1889" t="s">
        <v>124</v>
      </c>
      <c r="C54" s="1888" t="s">
        <v>474</v>
      </c>
      <c r="D54" s="1887" t="s">
        <v>125</v>
      </c>
      <c r="E54" s="1198" t="s">
        <v>416</v>
      </c>
      <c r="F54" s="1198" t="s">
        <v>417</v>
      </c>
      <c r="G54" s="1886" t="s">
        <v>589</v>
      </c>
      <c r="H54" s="1921" t="s">
        <v>590</v>
      </c>
      <c r="J54" s="1833"/>
      <c r="K54" s="1833"/>
      <c r="L54" s="1833"/>
      <c r="M54" s="1833"/>
      <c r="N54" s="1833"/>
      <c r="O54" s="1833"/>
    </row>
    <row r="55" spans="1:15" s="1166" customFormat="1" ht="13.5" thickTop="1" thickBot="1" x14ac:dyDescent="0.25">
      <c r="A55" s="1171">
        <v>1</v>
      </c>
      <c r="B55" s="1170">
        <v>2</v>
      </c>
      <c r="C55" s="1170">
        <v>3</v>
      </c>
      <c r="D55" s="1170">
        <v>4</v>
      </c>
      <c r="E55" s="1170">
        <v>5</v>
      </c>
      <c r="F55" s="1169">
        <v>6</v>
      </c>
      <c r="G55" s="1169">
        <v>7</v>
      </c>
      <c r="H55" s="2059" t="s">
        <v>44</v>
      </c>
      <c r="I55" s="1172"/>
    </row>
    <row r="56" spans="1:15" ht="15.75" thickTop="1" x14ac:dyDescent="0.25">
      <c r="A56" s="1862">
        <v>4324</v>
      </c>
      <c r="B56" s="1861">
        <v>5336</v>
      </c>
      <c r="C56" s="1874"/>
      <c r="D56" s="1922" t="s">
        <v>1999</v>
      </c>
      <c r="E56" s="1244"/>
      <c r="F56" s="1248">
        <f>F57</f>
        <v>1500</v>
      </c>
      <c r="G56" s="1244">
        <f>G57</f>
        <v>1500</v>
      </c>
      <c r="H56" s="2025">
        <f t="shared" ref="H56:H57" si="8">G56/F56*100</f>
        <v>100</v>
      </c>
    </row>
    <row r="57" spans="1:15" x14ac:dyDescent="0.2">
      <c r="A57" s="1862"/>
      <c r="B57" s="1861"/>
      <c r="C57" s="1874" t="s">
        <v>1118</v>
      </c>
      <c r="D57" s="3231" t="s">
        <v>640</v>
      </c>
      <c r="E57" s="637"/>
      <c r="F57" s="638">
        <v>1500</v>
      </c>
      <c r="G57" s="2020">
        <v>1500</v>
      </c>
      <c r="H57" s="2019">
        <f t="shared" si="8"/>
        <v>100</v>
      </c>
    </row>
    <row r="58" spans="1:15" ht="15" thickBot="1" x14ac:dyDescent="0.25">
      <c r="A58" s="1862"/>
      <c r="B58" s="1861"/>
      <c r="C58" s="1874"/>
      <c r="D58" s="3231"/>
      <c r="E58" s="637"/>
      <c r="F58" s="638"/>
      <c r="G58" s="2020"/>
      <c r="H58" s="2019"/>
    </row>
    <row r="59" spans="1:15" s="1823" customFormat="1" ht="20.25" customHeight="1" thickTop="1" thickBot="1" x14ac:dyDescent="0.3">
      <c r="A59" s="1854" t="s">
        <v>704</v>
      </c>
      <c r="B59" s="1853"/>
      <c r="C59" s="1852"/>
      <c r="D59" s="1851"/>
      <c r="E59" s="1981">
        <f>E56</f>
        <v>0</v>
      </c>
      <c r="F59" s="1981">
        <f t="shared" ref="F59:G59" si="9">F56</f>
        <v>1500</v>
      </c>
      <c r="G59" s="1981">
        <f t="shared" si="9"/>
        <v>1500</v>
      </c>
      <c r="H59" s="2057">
        <f>(G59/F59)*100</f>
        <v>100</v>
      </c>
      <c r="J59" s="2016"/>
      <c r="K59" s="2016"/>
      <c r="L59" s="2016"/>
      <c r="M59" s="1833"/>
      <c r="N59" s="1833"/>
      <c r="O59" s="1833"/>
    </row>
    <row r="60" spans="1:15" s="1823" customFormat="1" ht="27.75" customHeight="1" thickTop="1" thickBot="1" x14ac:dyDescent="0.3">
      <c r="A60" s="1913" t="s">
        <v>993</v>
      </c>
      <c r="B60" s="1903"/>
      <c r="C60" s="1902"/>
      <c r="D60" s="1901"/>
      <c r="E60" s="2018">
        <f>E59</f>
        <v>0</v>
      </c>
      <c r="F60" s="2018">
        <f>F59</f>
        <v>1500</v>
      </c>
      <c r="G60" s="2018">
        <f>G59</f>
        <v>1500</v>
      </c>
      <c r="H60" s="2056">
        <f>(G60/F60)*100</f>
        <v>100</v>
      </c>
      <c r="J60" s="1833"/>
      <c r="K60" s="1833"/>
      <c r="L60" s="1833"/>
      <c r="M60" s="1833"/>
      <c r="N60" s="1833"/>
      <c r="O60" s="1833"/>
    </row>
    <row r="61" spans="1:15" s="1823" customFormat="1" ht="27.75" customHeight="1" thickTop="1" x14ac:dyDescent="0.25">
      <c r="A61" s="1837"/>
      <c r="B61" s="1836"/>
      <c r="C61" s="1835"/>
      <c r="D61" s="1834"/>
      <c r="E61" s="2022"/>
      <c r="F61" s="2022"/>
      <c r="G61" s="2022"/>
      <c r="H61" s="2055"/>
      <c r="J61" s="1833"/>
      <c r="K61" s="1833"/>
      <c r="L61" s="1833"/>
      <c r="M61" s="1833"/>
      <c r="N61" s="1833"/>
      <c r="O61" s="1833"/>
    </row>
    <row r="62" spans="1:15" s="1823" customFormat="1" ht="15" customHeight="1" x14ac:dyDescent="0.25">
      <c r="A62" s="1829" t="s">
        <v>493</v>
      </c>
      <c r="B62" s="1836"/>
      <c r="C62" s="1835"/>
      <c r="D62" s="1834"/>
      <c r="E62" s="1280" t="s">
        <v>43</v>
      </c>
      <c r="F62" s="2022"/>
      <c r="G62" s="2022"/>
      <c r="H62" s="2062"/>
      <c r="J62" s="1833"/>
      <c r="K62" s="1833"/>
      <c r="L62" s="1833"/>
      <c r="M62" s="1833"/>
      <c r="N62" s="1833"/>
      <c r="O62" s="1833"/>
    </row>
    <row r="63" spans="1:15" s="1312" customFormat="1" ht="13.5" customHeight="1" thickBot="1" x14ac:dyDescent="0.3">
      <c r="A63" s="2061"/>
      <c r="B63" s="1904"/>
      <c r="C63" s="1828"/>
      <c r="E63" s="1280"/>
      <c r="F63" s="1280"/>
      <c r="G63" s="1280"/>
      <c r="H63" s="2039" t="s">
        <v>122</v>
      </c>
      <c r="J63" s="1833"/>
      <c r="K63" s="1833"/>
      <c r="L63" s="1833"/>
      <c r="M63" s="1833"/>
      <c r="N63" s="1833"/>
      <c r="O63" s="1833"/>
    </row>
    <row r="64" spans="1:15" s="1884" customFormat="1" ht="20.25" customHeight="1" thickTop="1" thickBot="1" x14ac:dyDescent="0.25">
      <c r="A64" s="2060" t="s">
        <v>123</v>
      </c>
      <c r="B64" s="1889" t="s">
        <v>124</v>
      </c>
      <c r="C64" s="1888" t="s">
        <v>474</v>
      </c>
      <c r="D64" s="1887" t="s">
        <v>125</v>
      </c>
      <c r="E64" s="1198" t="s">
        <v>416</v>
      </c>
      <c r="F64" s="1198" t="s">
        <v>417</v>
      </c>
      <c r="G64" s="1886" t="s">
        <v>589</v>
      </c>
      <c r="H64" s="1921" t="s">
        <v>590</v>
      </c>
      <c r="J64" s="1833"/>
      <c r="K64" s="1833"/>
      <c r="L64" s="1833"/>
      <c r="M64" s="1833"/>
      <c r="N64" s="1833"/>
      <c r="O64" s="1833"/>
    </row>
    <row r="65" spans="1:15" s="1166" customFormat="1" ht="13.5" thickTop="1" thickBot="1" x14ac:dyDescent="0.25">
      <c r="A65" s="1171">
        <v>1</v>
      </c>
      <c r="B65" s="1170">
        <v>2</v>
      </c>
      <c r="C65" s="1170">
        <v>3</v>
      </c>
      <c r="D65" s="1170">
        <v>4</v>
      </c>
      <c r="E65" s="1170">
        <v>5</v>
      </c>
      <c r="F65" s="1169">
        <v>6</v>
      </c>
      <c r="G65" s="1169">
        <v>7</v>
      </c>
      <c r="H65" s="2059" t="s">
        <v>44</v>
      </c>
      <c r="I65" s="1172"/>
    </row>
    <row r="66" spans="1:15" ht="15.75" thickTop="1" x14ac:dyDescent="0.25">
      <c r="A66" s="1862">
        <v>3533</v>
      </c>
      <c r="B66" s="1861">
        <v>5336</v>
      </c>
      <c r="C66" s="1874"/>
      <c r="D66" s="1922" t="s">
        <v>1999</v>
      </c>
      <c r="E66" s="1244"/>
      <c r="F66" s="1244">
        <f>F67</f>
        <v>4747</v>
      </c>
      <c r="G66" s="1244">
        <f>G67</f>
        <v>4747</v>
      </c>
      <c r="H66" s="2025">
        <f t="shared" ref="H66:H67" si="10">G66/F66*100</f>
        <v>100</v>
      </c>
    </row>
    <row r="67" spans="1:15" x14ac:dyDescent="0.2">
      <c r="A67" s="1862"/>
      <c r="B67" s="1861"/>
      <c r="C67" s="1874" t="s">
        <v>1205</v>
      </c>
      <c r="D67" s="3229" t="s">
        <v>1641</v>
      </c>
      <c r="E67" s="2020"/>
      <c r="F67" s="2020">
        <v>4747</v>
      </c>
      <c r="G67" s="2020">
        <v>4747</v>
      </c>
      <c r="H67" s="2019">
        <f t="shared" si="10"/>
        <v>100</v>
      </c>
    </row>
    <row r="68" spans="1:15" ht="15" thickBot="1" x14ac:dyDescent="0.25">
      <c r="A68" s="1862"/>
      <c r="B68" s="1861"/>
      <c r="C68" s="1874"/>
      <c r="D68" s="3230"/>
      <c r="E68" s="2020"/>
      <c r="F68" s="2020"/>
      <c r="G68" s="2020"/>
      <c r="H68" s="2019"/>
    </row>
    <row r="69" spans="1:15" s="1823" customFormat="1" ht="20.25" customHeight="1" thickTop="1" thickBot="1" x14ac:dyDescent="0.3">
      <c r="A69" s="1854" t="s">
        <v>704</v>
      </c>
      <c r="B69" s="1853"/>
      <c r="C69" s="1852"/>
      <c r="D69" s="1851"/>
      <c r="E69" s="1981">
        <f>E66</f>
        <v>0</v>
      </c>
      <c r="F69" s="1981">
        <f t="shared" ref="F69:G69" si="11">F66</f>
        <v>4747</v>
      </c>
      <c r="G69" s="1981">
        <f t="shared" si="11"/>
        <v>4747</v>
      </c>
      <c r="H69" s="2057">
        <f>(G69/F69)*100</f>
        <v>100</v>
      </c>
      <c r="J69" s="2016"/>
      <c r="K69" s="2016"/>
      <c r="L69" s="2016"/>
      <c r="M69" s="1833"/>
      <c r="N69" s="1833"/>
      <c r="O69" s="1833"/>
    </row>
    <row r="70" spans="1:15" ht="30.75" thickTop="1" x14ac:dyDescent="0.25">
      <c r="A70" s="2710">
        <v>3533</v>
      </c>
      <c r="B70" s="2711">
        <v>6356</v>
      </c>
      <c r="C70" s="1157"/>
      <c r="D70" s="1394" t="s">
        <v>1020</v>
      </c>
      <c r="E70" s="1691"/>
      <c r="F70" s="2712">
        <f>F71</f>
        <v>1578</v>
      </c>
      <c r="G70" s="2712">
        <f>G71</f>
        <v>1578</v>
      </c>
      <c r="H70" s="2698">
        <f>G70/F70*100</f>
        <v>100</v>
      </c>
      <c r="J70" s="1126"/>
      <c r="K70" s="1126"/>
      <c r="L70" s="1126"/>
      <c r="M70" s="1126"/>
      <c r="N70" s="1126"/>
      <c r="O70" s="1126"/>
    </row>
    <row r="71" spans="1:15" x14ac:dyDescent="0.2">
      <c r="A71" s="1862"/>
      <c r="B71" s="1861"/>
      <c r="C71" s="1157" t="s">
        <v>1203</v>
      </c>
      <c r="D71" s="3227" t="s">
        <v>1202</v>
      </c>
      <c r="E71" s="632"/>
      <c r="F71" s="633">
        <v>1578</v>
      </c>
      <c r="G71" s="633">
        <v>1578</v>
      </c>
      <c r="H71" s="2019">
        <f>G71/F71*100</f>
        <v>100</v>
      </c>
      <c r="J71" s="1126"/>
      <c r="K71" s="1126"/>
      <c r="L71" s="1126"/>
      <c r="M71" s="1126"/>
      <c r="N71" s="1126"/>
      <c r="O71" s="1126"/>
    </row>
    <row r="72" spans="1:15" ht="15" thickBot="1" x14ac:dyDescent="0.25">
      <c r="A72" s="1862"/>
      <c r="B72" s="1861"/>
      <c r="C72" s="1157"/>
      <c r="D72" s="3228"/>
      <c r="E72" s="632"/>
      <c r="F72" s="633"/>
      <c r="G72" s="633"/>
      <c r="H72" s="2019"/>
      <c r="J72" s="1126"/>
      <c r="K72" s="1126"/>
      <c r="L72" s="1126"/>
      <c r="M72" s="1126"/>
      <c r="N72" s="1126"/>
      <c r="O72" s="1126"/>
    </row>
    <row r="73" spans="1:15" ht="20.25" customHeight="1" thickTop="1" thickBot="1" x14ac:dyDescent="0.3">
      <c r="A73" s="1854" t="s">
        <v>705</v>
      </c>
      <c r="B73" s="1853"/>
      <c r="C73" s="1852"/>
      <c r="D73" s="1851"/>
      <c r="E73" s="1850">
        <f>E70</f>
        <v>0</v>
      </c>
      <c r="F73" s="1850">
        <f>F70</f>
        <v>1578</v>
      </c>
      <c r="G73" s="1850">
        <f>G70</f>
        <v>1578</v>
      </c>
      <c r="H73" s="2023">
        <f>G73/F73*100</f>
        <v>100</v>
      </c>
      <c r="J73" s="1126"/>
      <c r="K73" s="1126"/>
      <c r="L73" s="1126"/>
      <c r="M73" s="1126"/>
      <c r="N73" s="1126"/>
      <c r="O73" s="1126"/>
    </row>
    <row r="74" spans="1:15" ht="17.25" thickTop="1" x14ac:dyDescent="0.25">
      <c r="A74" s="1919"/>
    </row>
    <row r="75" spans="1:15" s="1823" customFormat="1" ht="27.75" customHeight="1" thickBot="1" x14ac:dyDescent="0.3">
      <c r="A75" s="1913" t="s">
        <v>2003</v>
      </c>
      <c r="B75" s="1903"/>
      <c r="C75" s="1902"/>
      <c r="D75" s="1901"/>
      <c r="E75" s="2018">
        <f>E69+E73</f>
        <v>0</v>
      </c>
      <c r="F75" s="2018">
        <f>F69+F73</f>
        <v>6325</v>
      </c>
      <c r="G75" s="2018">
        <f>G69+G73</f>
        <v>6325</v>
      </c>
      <c r="H75" s="2056">
        <f>(G75/F75)*100</f>
        <v>100</v>
      </c>
      <c r="J75" s="1833"/>
      <c r="K75" s="1833"/>
      <c r="L75" s="1833"/>
      <c r="M75" s="1833"/>
      <c r="N75" s="1833"/>
      <c r="O75" s="1833"/>
    </row>
    <row r="76" spans="1:15" s="1823" customFormat="1" ht="17.25" thickTop="1" x14ac:dyDescent="0.25">
      <c r="A76" s="1837"/>
      <c r="B76" s="1836"/>
      <c r="C76" s="1835"/>
      <c r="D76" s="1834"/>
      <c r="E76" s="2022"/>
      <c r="F76" s="2022"/>
      <c r="G76" s="2022"/>
      <c r="H76" s="2055"/>
      <c r="J76" s="1833"/>
      <c r="K76" s="1833"/>
      <c r="L76" s="1833"/>
      <c r="M76" s="1833"/>
      <c r="N76" s="1833"/>
      <c r="O76" s="1833"/>
    </row>
    <row r="77" spans="1:15" s="1823" customFormat="1" ht="16.5" x14ac:dyDescent="0.25">
      <c r="A77" s="1837"/>
      <c r="B77" s="1836"/>
      <c r="C77" s="1835"/>
      <c r="D77" s="1834"/>
      <c r="E77" s="2022"/>
      <c r="F77" s="2022"/>
      <c r="G77" s="2022"/>
      <c r="H77" s="2055"/>
      <c r="J77" s="1833"/>
      <c r="K77" s="1833"/>
      <c r="L77" s="1833"/>
      <c r="M77" s="1833"/>
      <c r="N77" s="1833"/>
      <c r="O77" s="1833"/>
    </row>
    <row r="78" spans="1:15" s="1823" customFormat="1" ht="16.5" x14ac:dyDescent="0.25">
      <c r="A78" s="3137" t="s">
        <v>1450</v>
      </c>
      <c r="B78" s="3137"/>
      <c r="C78" s="3137"/>
      <c r="D78" s="3137"/>
      <c r="E78" s="3137"/>
      <c r="F78" s="3137"/>
      <c r="G78" s="3137"/>
      <c r="H78" s="3137"/>
      <c r="J78" s="1833"/>
      <c r="K78" s="1833"/>
      <c r="L78" s="1833"/>
      <c r="M78" s="1833"/>
      <c r="N78" s="1833"/>
      <c r="O78" s="1833"/>
    </row>
    <row r="79" spans="1:15" s="1823" customFormat="1" ht="16.5" x14ac:dyDescent="0.25">
      <c r="A79" s="3136" t="s">
        <v>1462</v>
      </c>
      <c r="B79" s="3136"/>
      <c r="C79" s="3136"/>
      <c r="D79" s="3136"/>
      <c r="E79" s="3136"/>
      <c r="F79" s="3136"/>
      <c r="G79" s="3136"/>
      <c r="H79" s="3136"/>
      <c r="J79" s="1833"/>
      <c r="K79" s="1833"/>
      <c r="L79" s="1833"/>
      <c r="M79" s="1833"/>
      <c r="N79" s="1833"/>
      <c r="O79" s="1833"/>
    </row>
    <row r="80" spans="1:15" s="1823" customFormat="1" ht="17.25" thickBot="1" x14ac:dyDescent="0.3">
      <c r="A80" s="33"/>
      <c r="B80" s="580"/>
      <c r="C80" s="581"/>
      <c r="D80" s="373"/>
      <c r="E80" s="374"/>
      <c r="F80" s="570"/>
      <c r="G80" s="374"/>
      <c r="H80" s="1701" t="s">
        <v>122</v>
      </c>
      <c r="J80" s="1833"/>
      <c r="K80" s="1833"/>
      <c r="L80" s="1833"/>
      <c r="M80" s="1833"/>
      <c r="N80" s="1833"/>
      <c r="O80" s="1833"/>
    </row>
    <row r="81" spans="1:15" s="1823" customFormat="1" ht="18" thickTop="1" thickBot="1" x14ac:dyDescent="0.3">
      <c r="A81" s="582" t="s">
        <v>123</v>
      </c>
      <c r="B81" s="583" t="s">
        <v>124</v>
      </c>
      <c r="C81" s="585" t="s">
        <v>474</v>
      </c>
      <c r="D81" s="650" t="s">
        <v>125</v>
      </c>
      <c r="E81" s="650" t="s">
        <v>416</v>
      </c>
      <c r="F81" s="650" t="s">
        <v>417</v>
      </c>
      <c r="G81" s="650" t="s">
        <v>589</v>
      </c>
      <c r="H81" s="586" t="s">
        <v>590</v>
      </c>
      <c r="J81" s="1833"/>
      <c r="K81" s="1833"/>
      <c r="L81" s="1833"/>
      <c r="M81" s="1833"/>
      <c r="N81" s="1833"/>
      <c r="O81" s="1833"/>
    </row>
    <row r="82" spans="1:15" s="1823" customFormat="1" ht="18" thickTop="1" thickBot="1" x14ac:dyDescent="0.3">
      <c r="A82" s="521">
        <v>1</v>
      </c>
      <c r="B82" s="522">
        <v>2</v>
      </c>
      <c r="C82" s="522">
        <v>3</v>
      </c>
      <c r="D82" s="522">
        <v>4</v>
      </c>
      <c r="E82" s="522">
        <v>5</v>
      </c>
      <c r="F82" s="508">
        <v>6</v>
      </c>
      <c r="G82" s="508">
        <v>7</v>
      </c>
      <c r="H82" s="587" t="s">
        <v>44</v>
      </c>
      <c r="J82" s="1833"/>
      <c r="K82" s="1833"/>
      <c r="L82" s="1833"/>
      <c r="M82" s="1833"/>
      <c r="N82" s="1833"/>
      <c r="O82" s="1833"/>
    </row>
    <row r="83" spans="1:15" s="1823" customFormat="1" ht="30.75" thickTop="1" x14ac:dyDescent="0.25">
      <c r="A83" s="2594">
        <v>3522</v>
      </c>
      <c r="B83" s="2702">
        <v>6313</v>
      </c>
      <c r="C83" s="2699" t="s">
        <v>1392</v>
      </c>
      <c r="D83" s="1507" t="s">
        <v>2006</v>
      </c>
      <c r="E83" s="432"/>
      <c r="F83" s="1689">
        <v>1997</v>
      </c>
      <c r="G83" s="432">
        <v>1997</v>
      </c>
      <c r="H83" s="2698">
        <f>G83/F83*100</f>
        <v>100</v>
      </c>
      <c r="J83" s="1833"/>
      <c r="K83" s="1833"/>
      <c r="L83" s="1833"/>
      <c r="M83" s="1833"/>
      <c r="N83" s="1833"/>
      <c r="O83" s="1833"/>
    </row>
    <row r="84" spans="1:15" s="1823" customFormat="1" ht="16.5" x14ac:dyDescent="0.25">
      <c r="A84" s="2580">
        <v>3599</v>
      </c>
      <c r="B84" s="2654">
        <v>5222</v>
      </c>
      <c r="C84" s="2586" t="s">
        <v>1392</v>
      </c>
      <c r="D84" s="1161" t="s">
        <v>1015</v>
      </c>
      <c r="E84" s="431">
        <v>300</v>
      </c>
      <c r="F84" s="166">
        <v>300</v>
      </c>
      <c r="G84" s="311">
        <v>300</v>
      </c>
      <c r="H84" s="2025">
        <f t="shared" ref="H84:H86" si="12">G84/F84*100</f>
        <v>100</v>
      </c>
      <c r="J84" s="1833"/>
      <c r="K84" s="1833"/>
      <c r="L84" s="1833"/>
      <c r="M84" s="1833"/>
      <c r="N84" s="1833"/>
      <c r="O84" s="1833"/>
    </row>
    <row r="85" spans="1:15" s="1823" customFormat="1" ht="17.25" thickBot="1" x14ac:dyDescent="0.3">
      <c r="A85" s="2580">
        <v>3599</v>
      </c>
      <c r="B85" s="2654">
        <v>5229</v>
      </c>
      <c r="C85" s="2586" t="s">
        <v>1392</v>
      </c>
      <c r="D85" s="2155" t="s">
        <v>1543</v>
      </c>
      <c r="E85" s="431"/>
      <c r="F85" s="166">
        <v>30</v>
      </c>
      <c r="G85" s="311">
        <v>30</v>
      </c>
      <c r="H85" s="2025">
        <f t="shared" si="12"/>
        <v>100</v>
      </c>
      <c r="J85" s="1833"/>
      <c r="K85" s="1833"/>
      <c r="L85" s="1833"/>
      <c r="M85" s="1833"/>
      <c r="N85" s="1833"/>
      <c r="O85" s="1833"/>
    </row>
    <row r="86" spans="1:15" s="1823" customFormat="1" ht="19.5" thickTop="1" thickBot="1" x14ac:dyDescent="0.3">
      <c r="A86" s="588" t="s">
        <v>1466</v>
      </c>
      <c r="B86" s="763"/>
      <c r="C86" s="590"/>
      <c r="D86" s="591"/>
      <c r="E86" s="592">
        <f>SUM(E83:E85)</f>
        <v>300</v>
      </c>
      <c r="F86" s="592">
        <f t="shared" ref="F86:G86" si="13">SUM(F83:F85)</f>
        <v>2327</v>
      </c>
      <c r="G86" s="592">
        <f t="shared" si="13"/>
        <v>2327</v>
      </c>
      <c r="H86" s="2671">
        <f t="shared" si="12"/>
        <v>100</v>
      </c>
      <c r="J86" s="1833"/>
      <c r="K86" s="1833"/>
      <c r="L86" s="1833"/>
      <c r="M86" s="1833"/>
      <c r="N86" s="1833"/>
      <c r="O86" s="1833"/>
    </row>
    <row r="87" spans="1:15" s="1823" customFormat="1" ht="17.25" thickTop="1" x14ac:dyDescent="0.25">
      <c r="A87" s="1837"/>
      <c r="B87" s="1836"/>
      <c r="C87" s="1835"/>
      <c r="D87" s="1834"/>
      <c r="E87" s="2022"/>
      <c r="F87" s="2022"/>
      <c r="G87" s="2022"/>
      <c r="H87" s="2055"/>
      <c r="J87" s="1833"/>
      <c r="K87" s="1833"/>
      <c r="L87" s="1833"/>
      <c r="M87" s="1833"/>
      <c r="N87" s="1833"/>
      <c r="O87" s="1833"/>
    </row>
    <row r="88" spans="1:15" s="1823" customFormat="1" ht="16.5" x14ac:dyDescent="0.25">
      <c r="A88" s="3136" t="s">
        <v>1662</v>
      </c>
      <c r="B88" s="3136"/>
      <c r="C88" s="3136"/>
      <c r="D88" s="3136"/>
      <c r="E88" s="3136"/>
      <c r="F88" s="3136"/>
      <c r="G88" s="3136"/>
      <c r="H88" s="3136"/>
      <c r="J88" s="1833"/>
      <c r="K88" s="1833"/>
      <c r="L88" s="1833"/>
      <c r="M88" s="1833"/>
      <c r="N88" s="1833"/>
      <c r="O88" s="1833"/>
    </row>
    <row r="89" spans="1:15" s="1823" customFormat="1" ht="17.25" thickBot="1" x14ac:dyDescent="0.3">
      <c r="A89" s="33"/>
      <c r="B89" s="580"/>
      <c r="C89" s="581"/>
      <c r="D89" s="373"/>
      <c r="E89" s="374"/>
      <c r="F89" s="570"/>
      <c r="G89" s="374"/>
      <c r="H89" s="1701" t="s">
        <v>122</v>
      </c>
      <c r="J89" s="1833"/>
      <c r="K89" s="1833"/>
      <c r="L89" s="1833"/>
      <c r="M89" s="1833"/>
      <c r="N89" s="1833"/>
      <c r="O89" s="1833"/>
    </row>
    <row r="90" spans="1:15" s="1823" customFormat="1" ht="18" thickTop="1" thickBot="1" x14ac:dyDescent="0.3">
      <c r="A90" s="582" t="s">
        <v>123</v>
      </c>
      <c r="B90" s="583" t="s">
        <v>124</v>
      </c>
      <c r="C90" s="585" t="s">
        <v>474</v>
      </c>
      <c r="D90" s="650" t="s">
        <v>125</v>
      </c>
      <c r="E90" s="650" t="s">
        <v>416</v>
      </c>
      <c r="F90" s="650" t="s">
        <v>417</v>
      </c>
      <c r="G90" s="650" t="s">
        <v>589</v>
      </c>
      <c r="H90" s="586" t="s">
        <v>590</v>
      </c>
      <c r="J90" s="1833"/>
      <c r="K90" s="1833"/>
      <c r="L90" s="1833"/>
      <c r="M90" s="1833"/>
      <c r="N90" s="1833"/>
      <c r="O90" s="1833"/>
    </row>
    <row r="91" spans="1:15" s="1823" customFormat="1" ht="18" thickTop="1" thickBot="1" x14ac:dyDescent="0.3">
      <c r="A91" s="521">
        <v>1</v>
      </c>
      <c r="B91" s="522">
        <v>2</v>
      </c>
      <c r="C91" s="522">
        <v>3</v>
      </c>
      <c r="D91" s="522">
        <v>4</v>
      </c>
      <c r="E91" s="522">
        <v>5</v>
      </c>
      <c r="F91" s="508">
        <v>6</v>
      </c>
      <c r="G91" s="508">
        <v>7</v>
      </c>
      <c r="H91" s="587" t="s">
        <v>44</v>
      </c>
      <c r="J91" s="1833"/>
      <c r="K91" s="1833"/>
      <c r="L91" s="1833"/>
      <c r="M91" s="1833"/>
      <c r="N91" s="1833"/>
      <c r="O91" s="1833"/>
    </row>
    <row r="92" spans="1:15" s="1823" customFormat="1" ht="17.25" thickTop="1" x14ac:dyDescent="0.25">
      <c r="A92" s="2580">
        <v>3543</v>
      </c>
      <c r="B92" s="2654">
        <v>5221</v>
      </c>
      <c r="C92" s="2586" t="s">
        <v>1642</v>
      </c>
      <c r="D92" s="1161" t="s">
        <v>1682</v>
      </c>
      <c r="E92" s="311"/>
      <c r="F92" s="309">
        <v>50</v>
      </c>
      <c r="G92" s="311">
        <v>50</v>
      </c>
      <c r="H92" s="2025">
        <f>G92/F92*100</f>
        <v>100</v>
      </c>
      <c r="J92" s="1833"/>
      <c r="K92" s="1833"/>
      <c r="L92" s="1833"/>
      <c r="M92" s="1833"/>
      <c r="N92" s="1833"/>
      <c r="O92" s="1833"/>
    </row>
    <row r="93" spans="1:15" s="1823" customFormat="1" ht="16.5" x14ac:dyDescent="0.25">
      <c r="A93" s="2580">
        <v>3543</v>
      </c>
      <c r="B93" s="2654">
        <v>5222</v>
      </c>
      <c r="C93" s="2586" t="s">
        <v>1642</v>
      </c>
      <c r="D93" s="1161" t="s">
        <v>1015</v>
      </c>
      <c r="E93" s="431"/>
      <c r="F93" s="166">
        <v>301</v>
      </c>
      <c r="G93" s="311">
        <v>301</v>
      </c>
      <c r="H93" s="2025">
        <f t="shared" ref="H93:H95" si="14">G93/F93*100</f>
        <v>100</v>
      </c>
      <c r="J93" s="1833"/>
      <c r="K93" s="1833"/>
      <c r="L93" s="1833"/>
      <c r="M93" s="1833"/>
      <c r="N93" s="1833"/>
      <c r="O93" s="1833"/>
    </row>
    <row r="94" spans="1:15" s="1823" customFormat="1" ht="17.25" thickBot="1" x14ac:dyDescent="0.3">
      <c r="A94" s="2580">
        <v>3599</v>
      </c>
      <c r="B94" s="2654">
        <v>5222</v>
      </c>
      <c r="C94" s="2586" t="s">
        <v>1642</v>
      </c>
      <c r="D94" s="1161" t="s">
        <v>1015</v>
      </c>
      <c r="E94" s="431">
        <v>450</v>
      </c>
      <c r="F94" s="166">
        <v>0</v>
      </c>
      <c r="G94" s="311">
        <v>0</v>
      </c>
      <c r="H94" s="2025">
        <v>0</v>
      </c>
      <c r="J94" s="1833"/>
      <c r="K94" s="1833"/>
      <c r="L94" s="1833"/>
      <c r="M94" s="1833"/>
      <c r="N94" s="1833"/>
      <c r="O94" s="1833"/>
    </row>
    <row r="95" spans="1:15" s="1823" customFormat="1" ht="19.5" thickTop="1" thickBot="1" x14ac:dyDescent="0.3">
      <c r="A95" s="588" t="s">
        <v>1643</v>
      </c>
      <c r="B95" s="763"/>
      <c r="C95" s="590"/>
      <c r="D95" s="591"/>
      <c r="E95" s="592">
        <f>SUM(E92:E94)</f>
        <v>450</v>
      </c>
      <c r="F95" s="592">
        <f t="shared" ref="F95" si="15">SUM(F92:F94)</f>
        <v>351</v>
      </c>
      <c r="G95" s="592">
        <f t="shared" ref="G95" si="16">SUM(G92:G94)</f>
        <v>351</v>
      </c>
      <c r="H95" s="2671">
        <f t="shared" si="14"/>
        <v>100</v>
      </c>
      <c r="J95" s="1833"/>
      <c r="K95" s="1833"/>
      <c r="L95" s="1833"/>
      <c r="M95" s="1833"/>
      <c r="N95" s="1833"/>
      <c r="O95" s="1833"/>
    </row>
    <row r="96" spans="1:15" s="1823" customFormat="1" ht="17.25" thickTop="1" x14ac:dyDescent="0.25">
      <c r="A96" s="1837"/>
      <c r="B96" s="1836"/>
      <c r="C96" s="1835"/>
      <c r="D96" s="1834"/>
      <c r="E96" s="2022"/>
      <c r="F96" s="2022"/>
      <c r="G96" s="2022"/>
      <c r="H96" s="2055"/>
      <c r="J96" s="1833"/>
      <c r="K96" s="1833"/>
      <c r="L96" s="1833"/>
      <c r="M96" s="1833"/>
      <c r="N96" s="1833"/>
      <c r="O96" s="1833"/>
    </row>
    <row r="97" spans="1:15" s="1823" customFormat="1" ht="16.5" x14ac:dyDescent="0.25">
      <c r="A97" s="3136" t="s">
        <v>1663</v>
      </c>
      <c r="B97" s="3136"/>
      <c r="C97" s="3136"/>
      <c r="D97" s="3136"/>
      <c r="E97" s="3136"/>
      <c r="F97" s="3136"/>
      <c r="G97" s="3136"/>
      <c r="H97" s="3136"/>
      <c r="J97" s="1833"/>
      <c r="K97" s="1833"/>
      <c r="L97" s="1833"/>
      <c r="M97" s="1833"/>
      <c r="N97" s="1833"/>
      <c r="O97" s="1833"/>
    </row>
    <row r="98" spans="1:15" s="1823" customFormat="1" ht="17.25" thickBot="1" x14ac:dyDescent="0.3">
      <c r="A98" s="33"/>
      <c r="B98" s="580"/>
      <c r="C98" s="581"/>
      <c r="D98" s="373"/>
      <c r="E98" s="374"/>
      <c r="F98" s="570"/>
      <c r="G98" s="374"/>
      <c r="H98" s="1701" t="s">
        <v>122</v>
      </c>
      <c r="J98" s="1833"/>
      <c r="K98" s="1833"/>
      <c r="L98" s="1833"/>
      <c r="M98" s="1833"/>
      <c r="N98" s="1833"/>
      <c r="O98" s="1833"/>
    </row>
    <row r="99" spans="1:15" s="1823" customFormat="1" ht="18" thickTop="1" thickBot="1" x14ac:dyDescent="0.3">
      <c r="A99" s="582" t="s">
        <v>123</v>
      </c>
      <c r="B99" s="583" t="s">
        <v>124</v>
      </c>
      <c r="C99" s="585" t="s">
        <v>474</v>
      </c>
      <c r="D99" s="650" t="s">
        <v>125</v>
      </c>
      <c r="E99" s="650" t="s">
        <v>416</v>
      </c>
      <c r="F99" s="650" t="s">
        <v>417</v>
      </c>
      <c r="G99" s="650" t="s">
        <v>589</v>
      </c>
      <c r="H99" s="586" t="s">
        <v>590</v>
      </c>
      <c r="J99" s="1833"/>
      <c r="K99" s="1833"/>
      <c r="L99" s="1833"/>
      <c r="M99" s="1833"/>
      <c r="N99" s="1833"/>
      <c r="O99" s="1833"/>
    </row>
    <row r="100" spans="1:15" s="1823" customFormat="1" ht="18" thickTop="1" thickBot="1" x14ac:dyDescent="0.3">
      <c r="A100" s="521">
        <v>1</v>
      </c>
      <c r="B100" s="522">
        <v>2</v>
      </c>
      <c r="C100" s="522">
        <v>3</v>
      </c>
      <c r="D100" s="522">
        <v>4</v>
      </c>
      <c r="E100" s="522">
        <v>5</v>
      </c>
      <c r="F100" s="508">
        <v>6</v>
      </c>
      <c r="G100" s="508">
        <v>7</v>
      </c>
      <c r="H100" s="587" t="s">
        <v>44</v>
      </c>
      <c r="J100" s="1833"/>
      <c r="K100" s="1833"/>
      <c r="L100" s="1833"/>
      <c r="M100" s="1833"/>
      <c r="N100" s="1833"/>
      <c r="O100" s="1833"/>
    </row>
    <row r="101" spans="1:15" s="1823" customFormat="1" ht="17.25" thickTop="1" x14ac:dyDescent="0.25">
      <c r="A101" s="2580">
        <v>3599</v>
      </c>
      <c r="B101" s="2654">
        <v>5221</v>
      </c>
      <c r="C101" s="2586" t="s">
        <v>1645</v>
      </c>
      <c r="D101" s="1161" t="s">
        <v>1971</v>
      </c>
      <c r="E101" s="311"/>
      <c r="F101" s="309">
        <v>285</v>
      </c>
      <c r="G101" s="311">
        <v>285</v>
      </c>
      <c r="H101" s="2025">
        <f>G101/F101*100</f>
        <v>100</v>
      </c>
      <c r="J101" s="1833"/>
      <c r="K101" s="1833"/>
      <c r="L101" s="1833"/>
      <c r="M101" s="1833"/>
      <c r="N101" s="1833"/>
      <c r="O101" s="1833"/>
    </row>
    <row r="102" spans="1:15" s="1823" customFormat="1" ht="16.5" x14ac:dyDescent="0.25">
      <c r="A102" s="2580">
        <v>3599</v>
      </c>
      <c r="B102" s="2654">
        <v>5222</v>
      </c>
      <c r="C102" s="2586" t="s">
        <v>1645</v>
      </c>
      <c r="D102" s="1161" t="s">
        <v>1015</v>
      </c>
      <c r="E102" s="431">
        <v>800</v>
      </c>
      <c r="F102" s="166">
        <v>352</v>
      </c>
      <c r="G102" s="311">
        <v>352</v>
      </c>
      <c r="H102" s="2025">
        <f t="shared" ref="H102:H104" si="17">G102/F102*100</f>
        <v>100</v>
      </c>
      <c r="J102" s="1833"/>
      <c r="K102" s="1833"/>
      <c r="L102" s="1833"/>
      <c r="M102" s="1833"/>
      <c r="N102" s="1833"/>
      <c r="O102" s="1833"/>
    </row>
    <row r="103" spans="1:15" s="1823" customFormat="1" ht="16.5" x14ac:dyDescent="0.25">
      <c r="A103" s="2580">
        <v>3599</v>
      </c>
      <c r="B103" s="2654">
        <v>5223</v>
      </c>
      <c r="C103" s="2586" t="s">
        <v>1645</v>
      </c>
      <c r="D103" s="1161" t="s">
        <v>1690</v>
      </c>
      <c r="E103" s="431"/>
      <c r="F103" s="166">
        <v>32</v>
      </c>
      <c r="G103" s="311">
        <v>32</v>
      </c>
      <c r="H103" s="2025">
        <f t="shared" si="17"/>
        <v>100</v>
      </c>
      <c r="J103" s="1833"/>
      <c r="K103" s="1833"/>
      <c r="L103" s="1833"/>
      <c r="M103" s="1833"/>
      <c r="N103" s="1833"/>
      <c r="O103" s="1833"/>
    </row>
    <row r="104" spans="1:15" s="1823" customFormat="1" ht="17.25" thickBot="1" x14ac:dyDescent="0.3">
      <c r="A104" s="2580">
        <v>3599</v>
      </c>
      <c r="B104" s="2654">
        <v>5332</v>
      </c>
      <c r="C104" s="2586" t="s">
        <v>1642</v>
      </c>
      <c r="D104" s="1161" t="s">
        <v>1420</v>
      </c>
      <c r="E104" s="431"/>
      <c r="F104" s="166">
        <v>116</v>
      </c>
      <c r="G104" s="311">
        <v>116</v>
      </c>
      <c r="H104" s="2025">
        <f t="shared" si="17"/>
        <v>100</v>
      </c>
      <c r="J104" s="1833"/>
      <c r="K104" s="1833"/>
      <c r="L104" s="1833"/>
      <c r="M104" s="1833"/>
      <c r="N104" s="1833"/>
      <c r="O104" s="1833"/>
    </row>
    <row r="105" spans="1:15" s="1823" customFormat="1" ht="19.5" thickTop="1" thickBot="1" x14ac:dyDescent="0.3">
      <c r="A105" s="588" t="s">
        <v>1644</v>
      </c>
      <c r="B105" s="763"/>
      <c r="C105" s="590"/>
      <c r="D105" s="591"/>
      <c r="E105" s="592">
        <f>SUM(E101:E104)</f>
        <v>800</v>
      </c>
      <c r="F105" s="592">
        <f>SUM(F101:F104)</f>
        <v>785</v>
      </c>
      <c r="G105" s="592">
        <f>SUM(G101:G104)</f>
        <v>785</v>
      </c>
      <c r="H105" s="2671">
        <f t="shared" ref="H105" si="18">G105/F105*100</f>
        <v>100</v>
      </c>
      <c r="J105" s="1833"/>
      <c r="K105" s="1833"/>
      <c r="L105" s="1833"/>
      <c r="M105" s="1833"/>
      <c r="N105" s="1833"/>
      <c r="O105" s="1833"/>
    </row>
    <row r="106" spans="1:15" s="1823" customFormat="1" ht="18.75" thickTop="1" x14ac:dyDescent="0.25">
      <c r="A106" s="354"/>
      <c r="B106" s="2501"/>
      <c r="C106" s="57"/>
      <c r="D106" s="355"/>
      <c r="E106" s="17"/>
      <c r="F106" s="17"/>
      <c r="G106" s="17"/>
      <c r="H106" s="2112"/>
      <c r="J106" s="1833"/>
      <c r="K106" s="1833"/>
      <c r="L106" s="1833"/>
      <c r="M106" s="1833"/>
      <c r="N106" s="1833"/>
      <c r="O106" s="1833"/>
    </row>
    <row r="107" spans="1:15" s="1823" customFormat="1" ht="16.5" x14ac:dyDescent="0.25">
      <c r="A107" s="3136" t="s">
        <v>1664</v>
      </c>
      <c r="B107" s="3136"/>
      <c r="C107" s="3136"/>
      <c r="D107" s="3136"/>
      <c r="E107" s="3136"/>
      <c r="F107" s="3136"/>
      <c r="G107" s="3136"/>
      <c r="H107" s="3136"/>
      <c r="J107" s="1833"/>
      <c r="K107" s="1833"/>
      <c r="L107" s="1833"/>
      <c r="M107" s="1833"/>
      <c r="N107" s="1833"/>
      <c r="O107" s="1833"/>
    </row>
    <row r="108" spans="1:15" s="1823" customFormat="1" ht="17.25" thickBot="1" x14ac:dyDescent="0.3">
      <c r="A108" s="33"/>
      <c r="B108" s="580"/>
      <c r="C108" s="581"/>
      <c r="D108" s="373"/>
      <c r="E108" s="374"/>
      <c r="F108" s="570"/>
      <c r="G108" s="374"/>
      <c r="H108" s="1701" t="s">
        <v>122</v>
      </c>
      <c r="J108" s="1833"/>
      <c r="K108" s="1833"/>
      <c r="L108" s="1833"/>
      <c r="M108" s="1833"/>
      <c r="N108" s="1833"/>
      <c r="O108" s="1833"/>
    </row>
    <row r="109" spans="1:15" s="1823" customFormat="1" ht="18" thickTop="1" thickBot="1" x14ac:dyDescent="0.3">
      <c r="A109" s="582" t="s">
        <v>123</v>
      </c>
      <c r="B109" s="583" t="s">
        <v>124</v>
      </c>
      <c r="C109" s="585" t="s">
        <v>474</v>
      </c>
      <c r="D109" s="650" t="s">
        <v>125</v>
      </c>
      <c r="E109" s="650" t="s">
        <v>416</v>
      </c>
      <c r="F109" s="650" t="s">
        <v>417</v>
      </c>
      <c r="G109" s="650" t="s">
        <v>589</v>
      </c>
      <c r="H109" s="586" t="s">
        <v>590</v>
      </c>
      <c r="J109" s="1833"/>
      <c r="K109" s="1833"/>
      <c r="L109" s="1833"/>
      <c r="M109" s="1833"/>
      <c r="N109" s="1833"/>
      <c r="O109" s="1833"/>
    </row>
    <row r="110" spans="1:15" s="1823" customFormat="1" ht="18" thickTop="1" thickBot="1" x14ac:dyDescent="0.3">
      <c r="A110" s="521">
        <v>1</v>
      </c>
      <c r="B110" s="522">
        <v>2</v>
      </c>
      <c r="C110" s="522">
        <v>3</v>
      </c>
      <c r="D110" s="522">
        <v>4</v>
      </c>
      <c r="E110" s="522">
        <v>5</v>
      </c>
      <c r="F110" s="508">
        <v>6</v>
      </c>
      <c r="G110" s="508">
        <v>7</v>
      </c>
      <c r="H110" s="587" t="s">
        <v>44</v>
      </c>
      <c r="J110" s="1833"/>
      <c r="K110" s="1833"/>
      <c r="L110" s="1833"/>
      <c r="M110" s="1833"/>
      <c r="N110" s="1833"/>
      <c r="O110" s="1833"/>
    </row>
    <row r="111" spans="1:15" s="1823" customFormat="1" ht="17.25" thickTop="1" x14ac:dyDescent="0.25">
      <c r="A111" s="2580">
        <v>3543</v>
      </c>
      <c r="B111" s="2654">
        <v>5221</v>
      </c>
      <c r="C111" s="2586" t="s">
        <v>1646</v>
      </c>
      <c r="D111" s="1161" t="s">
        <v>1971</v>
      </c>
      <c r="E111" s="311"/>
      <c r="F111" s="309">
        <v>25</v>
      </c>
      <c r="G111" s="311">
        <v>25</v>
      </c>
      <c r="H111" s="2025">
        <f>G111/F111*100</f>
        <v>100</v>
      </c>
      <c r="J111" s="1833"/>
      <c r="K111" s="1833"/>
      <c r="L111" s="1833"/>
      <c r="M111" s="1833"/>
      <c r="N111" s="1833"/>
      <c r="O111" s="1833"/>
    </row>
    <row r="112" spans="1:15" s="1823" customFormat="1" ht="16.5" x14ac:dyDescent="0.25">
      <c r="A112" s="2580">
        <v>3543</v>
      </c>
      <c r="B112" s="2654">
        <v>5222</v>
      </c>
      <c r="C112" s="2586" t="s">
        <v>1646</v>
      </c>
      <c r="D112" s="1161" t="s">
        <v>1015</v>
      </c>
      <c r="E112" s="431"/>
      <c r="F112" s="166">
        <v>75</v>
      </c>
      <c r="G112" s="311">
        <v>75</v>
      </c>
      <c r="H112" s="2025">
        <f t="shared" ref="H112:H114" si="19">G112/F112*100</f>
        <v>100</v>
      </c>
      <c r="J112" s="1833"/>
      <c r="K112" s="1833"/>
      <c r="L112" s="1833"/>
      <c r="M112" s="1833"/>
      <c r="N112" s="1833"/>
      <c r="O112" s="1833"/>
    </row>
    <row r="113" spans="1:15" s="1823" customFormat="1" ht="17.25" thickBot="1" x14ac:dyDescent="0.3">
      <c r="A113" s="2580">
        <v>3599</v>
      </c>
      <c r="B113" s="2654">
        <v>5222</v>
      </c>
      <c r="C113" s="2586" t="s">
        <v>1646</v>
      </c>
      <c r="D113" s="1161" t="s">
        <v>1015</v>
      </c>
      <c r="E113" s="431">
        <v>100</v>
      </c>
      <c r="F113" s="166">
        <v>0</v>
      </c>
      <c r="G113" s="311">
        <v>0</v>
      </c>
      <c r="H113" s="2025">
        <v>0</v>
      </c>
      <c r="J113" s="1833"/>
      <c r="K113" s="1833"/>
      <c r="L113" s="1833"/>
      <c r="M113" s="1833"/>
      <c r="N113" s="1833"/>
      <c r="O113" s="1833"/>
    </row>
    <row r="114" spans="1:15" s="1823" customFormat="1" ht="19.5" thickTop="1" thickBot="1" x14ac:dyDescent="0.3">
      <c r="A114" s="588" t="s">
        <v>1648</v>
      </c>
      <c r="B114" s="763"/>
      <c r="C114" s="590"/>
      <c r="D114" s="591"/>
      <c r="E114" s="592">
        <f>SUM(E111:E113)</f>
        <v>100</v>
      </c>
      <c r="F114" s="592">
        <f>SUM(F111:F113)</f>
        <v>100</v>
      </c>
      <c r="G114" s="592">
        <f>SUM(G111:G113)</f>
        <v>100</v>
      </c>
      <c r="H114" s="2671">
        <f t="shared" si="19"/>
        <v>100</v>
      </c>
      <c r="J114" s="1833"/>
      <c r="K114" s="1833"/>
      <c r="L114" s="1833"/>
      <c r="M114" s="1833"/>
      <c r="N114" s="1833"/>
      <c r="O114" s="1833"/>
    </row>
    <row r="115" spans="1:15" s="1823" customFormat="1" ht="18.75" thickTop="1" x14ac:dyDescent="0.25">
      <c r="A115" s="354"/>
      <c r="B115" s="2501"/>
      <c r="C115" s="57"/>
      <c r="D115" s="355"/>
      <c r="E115" s="17"/>
      <c r="F115" s="17"/>
      <c r="G115" s="17"/>
      <c r="H115" s="2112"/>
      <c r="J115" s="1833"/>
      <c r="K115" s="1833"/>
      <c r="L115" s="1833"/>
      <c r="M115" s="1833"/>
      <c r="N115" s="1833"/>
      <c r="O115" s="1833"/>
    </row>
    <row r="116" spans="1:15" s="1823" customFormat="1" ht="16.5" x14ac:dyDescent="0.25">
      <c r="A116" s="3136" t="s">
        <v>1665</v>
      </c>
      <c r="B116" s="3136"/>
      <c r="C116" s="3136"/>
      <c r="D116" s="3136"/>
      <c r="E116" s="3136"/>
      <c r="F116" s="3136"/>
      <c r="G116" s="3136"/>
      <c r="H116" s="3136"/>
      <c r="J116" s="1833"/>
      <c r="K116" s="1833"/>
      <c r="L116" s="1833"/>
      <c r="M116" s="1833"/>
      <c r="N116" s="1833"/>
      <c r="O116" s="1833"/>
    </row>
    <row r="117" spans="1:15" s="1823" customFormat="1" ht="17.25" thickBot="1" x14ac:dyDescent="0.3">
      <c r="A117" s="33"/>
      <c r="B117" s="580"/>
      <c r="C117" s="581"/>
      <c r="D117" s="373"/>
      <c r="E117" s="374"/>
      <c r="F117" s="570"/>
      <c r="G117" s="374"/>
      <c r="H117" s="1701" t="s">
        <v>122</v>
      </c>
      <c r="J117" s="1833"/>
      <c r="K117" s="1833"/>
      <c r="L117" s="1833"/>
      <c r="M117" s="1833"/>
      <c r="N117" s="1833"/>
      <c r="O117" s="1833"/>
    </row>
    <row r="118" spans="1:15" s="1823" customFormat="1" ht="18" thickTop="1" thickBot="1" x14ac:dyDescent="0.3">
      <c r="A118" s="582" t="s">
        <v>123</v>
      </c>
      <c r="B118" s="583" t="s">
        <v>124</v>
      </c>
      <c r="C118" s="585" t="s">
        <v>474</v>
      </c>
      <c r="D118" s="650" t="s">
        <v>125</v>
      </c>
      <c r="E118" s="650" t="s">
        <v>416</v>
      </c>
      <c r="F118" s="650" t="s">
        <v>417</v>
      </c>
      <c r="G118" s="650" t="s">
        <v>589</v>
      </c>
      <c r="H118" s="586" t="s">
        <v>590</v>
      </c>
      <c r="J118" s="1833"/>
      <c r="K118" s="1833"/>
      <c r="L118" s="1833"/>
      <c r="M118" s="1833"/>
      <c r="N118" s="1833"/>
      <c r="O118" s="1833"/>
    </row>
    <row r="119" spans="1:15" s="1823" customFormat="1" ht="18" thickTop="1" thickBot="1" x14ac:dyDescent="0.3">
      <c r="A119" s="521">
        <v>1</v>
      </c>
      <c r="B119" s="522">
        <v>2</v>
      </c>
      <c r="C119" s="522">
        <v>3</v>
      </c>
      <c r="D119" s="522">
        <v>4</v>
      </c>
      <c r="E119" s="522">
        <v>5</v>
      </c>
      <c r="F119" s="508">
        <v>6</v>
      </c>
      <c r="G119" s="508">
        <v>7</v>
      </c>
      <c r="H119" s="587" t="s">
        <v>44</v>
      </c>
      <c r="J119" s="1833"/>
      <c r="K119" s="1833"/>
      <c r="L119" s="1833"/>
      <c r="M119" s="1833"/>
      <c r="N119" s="1833"/>
      <c r="O119" s="1833"/>
    </row>
    <row r="120" spans="1:15" s="1823" customFormat="1" ht="17.25" thickTop="1" x14ac:dyDescent="0.25">
      <c r="A120" s="2580">
        <v>3543</v>
      </c>
      <c r="B120" s="2654">
        <v>5222</v>
      </c>
      <c r="C120" s="2586" t="s">
        <v>1647</v>
      </c>
      <c r="D120" s="1161" t="s">
        <v>1015</v>
      </c>
      <c r="E120" s="311">
        <v>450</v>
      </c>
      <c r="F120" s="309">
        <v>0</v>
      </c>
      <c r="G120" s="311">
        <v>0</v>
      </c>
      <c r="H120" s="2025">
        <v>0</v>
      </c>
      <c r="J120" s="1833"/>
      <c r="K120" s="1833"/>
      <c r="L120" s="1833"/>
      <c r="M120" s="1833"/>
      <c r="N120" s="1833"/>
      <c r="O120" s="1833"/>
    </row>
    <row r="121" spans="1:15" s="1823" customFormat="1" ht="17.25" thickBot="1" x14ac:dyDescent="0.3">
      <c r="A121" s="2580">
        <v>3599</v>
      </c>
      <c r="B121" s="2654">
        <v>5222</v>
      </c>
      <c r="C121" s="2586" t="s">
        <v>1647</v>
      </c>
      <c r="D121" s="1161" t="s">
        <v>1015</v>
      </c>
      <c r="E121" s="431"/>
      <c r="F121" s="166">
        <v>325</v>
      </c>
      <c r="G121" s="311">
        <v>325</v>
      </c>
      <c r="H121" s="2672">
        <f t="shared" ref="H121:H122" si="20">G121/F121*100</f>
        <v>100</v>
      </c>
      <c r="J121" s="1833"/>
      <c r="K121" s="1833"/>
      <c r="L121" s="1833"/>
      <c r="M121" s="1833"/>
      <c r="N121" s="1833"/>
      <c r="O121" s="1833"/>
    </row>
    <row r="122" spans="1:15" s="1823" customFormat="1" ht="19.5" thickTop="1" thickBot="1" x14ac:dyDescent="0.3">
      <c r="A122" s="588" t="s">
        <v>1649</v>
      </c>
      <c r="B122" s="763"/>
      <c r="C122" s="590"/>
      <c r="D122" s="591"/>
      <c r="E122" s="592">
        <f>SUM(E120:E121)</f>
        <v>450</v>
      </c>
      <c r="F122" s="592">
        <f>SUM(F120:F121)</f>
        <v>325</v>
      </c>
      <c r="G122" s="592">
        <f>SUM(G120:G121)</f>
        <v>325</v>
      </c>
      <c r="H122" s="2671">
        <f t="shared" si="20"/>
        <v>100</v>
      </c>
      <c r="J122" s="1833"/>
      <c r="K122" s="1833"/>
      <c r="L122" s="1833"/>
      <c r="M122" s="1833"/>
      <c r="N122" s="1833"/>
      <c r="O122" s="1833"/>
    </row>
    <row r="123" spans="1:15" s="1823" customFormat="1" ht="18.75" thickTop="1" x14ac:dyDescent="0.25">
      <c r="A123" s="354"/>
      <c r="B123" s="2501"/>
      <c r="C123" s="57"/>
      <c r="D123" s="355"/>
      <c r="E123" s="17"/>
      <c r="F123" s="17"/>
      <c r="G123" s="17"/>
      <c r="H123" s="2112"/>
      <c r="J123" s="1833"/>
      <c r="K123" s="1833"/>
      <c r="L123" s="1833"/>
      <c r="M123" s="1833"/>
      <c r="N123" s="1833"/>
      <c r="O123" s="1833"/>
    </row>
    <row r="124" spans="1:15" s="1823" customFormat="1" ht="16.5" x14ac:dyDescent="0.25">
      <c r="A124" s="3136" t="s">
        <v>1666</v>
      </c>
      <c r="B124" s="3136"/>
      <c r="C124" s="3136"/>
      <c r="D124" s="3136"/>
      <c r="E124" s="3136"/>
      <c r="F124" s="3136"/>
      <c r="G124" s="3136"/>
      <c r="H124" s="3136"/>
      <c r="J124" s="1833"/>
      <c r="K124" s="1833"/>
      <c r="L124" s="1833"/>
      <c r="M124" s="1833"/>
      <c r="N124" s="1833"/>
      <c r="O124" s="1833"/>
    </row>
    <row r="125" spans="1:15" s="1823" customFormat="1" ht="17.25" thickBot="1" x14ac:dyDescent="0.3">
      <c r="A125" s="33"/>
      <c r="B125" s="580"/>
      <c r="C125" s="581"/>
      <c r="D125" s="373"/>
      <c r="E125" s="374"/>
      <c r="F125" s="570"/>
      <c r="G125" s="374"/>
      <c r="H125" s="1701" t="s">
        <v>122</v>
      </c>
      <c r="J125" s="1833"/>
      <c r="K125" s="1833"/>
      <c r="L125" s="1833"/>
      <c r="M125" s="1833"/>
      <c r="N125" s="1833"/>
      <c r="O125" s="1833"/>
    </row>
    <row r="126" spans="1:15" s="1823" customFormat="1" ht="18" thickTop="1" thickBot="1" x14ac:dyDescent="0.3">
      <c r="A126" s="582" t="s">
        <v>123</v>
      </c>
      <c r="B126" s="583" t="s">
        <v>124</v>
      </c>
      <c r="C126" s="585" t="s">
        <v>474</v>
      </c>
      <c r="D126" s="650" t="s">
        <v>125</v>
      </c>
      <c r="E126" s="650" t="s">
        <v>416</v>
      </c>
      <c r="F126" s="650" t="s">
        <v>417</v>
      </c>
      <c r="G126" s="650" t="s">
        <v>589</v>
      </c>
      <c r="H126" s="586" t="s">
        <v>590</v>
      </c>
      <c r="J126" s="1833"/>
      <c r="K126" s="1833"/>
      <c r="L126" s="1833"/>
      <c r="M126" s="1833"/>
      <c r="N126" s="1833"/>
      <c r="O126" s="1833"/>
    </row>
    <row r="127" spans="1:15" s="1823" customFormat="1" ht="18" thickTop="1" thickBot="1" x14ac:dyDescent="0.3">
      <c r="A127" s="521">
        <v>1</v>
      </c>
      <c r="B127" s="522">
        <v>2</v>
      </c>
      <c r="C127" s="522">
        <v>3</v>
      </c>
      <c r="D127" s="522">
        <v>4</v>
      </c>
      <c r="E127" s="522">
        <v>5</v>
      </c>
      <c r="F127" s="508">
        <v>6</v>
      </c>
      <c r="G127" s="508">
        <v>7</v>
      </c>
      <c r="H127" s="587" t="s">
        <v>44</v>
      </c>
      <c r="J127" s="1833"/>
      <c r="K127" s="1833"/>
      <c r="L127" s="1833"/>
      <c r="M127" s="1833"/>
      <c r="N127" s="1833"/>
      <c r="O127" s="1833"/>
    </row>
    <row r="128" spans="1:15" s="1823" customFormat="1" ht="30.75" thickTop="1" x14ac:dyDescent="0.25">
      <c r="A128" s="2594">
        <v>3592</v>
      </c>
      <c r="B128" s="2702">
        <v>5212</v>
      </c>
      <c r="C128" s="2699" t="s">
        <v>1650</v>
      </c>
      <c r="D128" s="2701" t="s">
        <v>1683</v>
      </c>
      <c r="E128" s="432">
        <v>150</v>
      </c>
      <c r="F128" s="1689">
        <v>150</v>
      </c>
      <c r="G128" s="432">
        <v>0</v>
      </c>
      <c r="H128" s="2703">
        <f t="shared" ref="H128:H130" si="21">G128/F128*100</f>
        <v>0</v>
      </c>
      <c r="J128" s="1833"/>
      <c r="K128" s="1833"/>
      <c r="L128" s="1833"/>
      <c r="M128" s="1833"/>
      <c r="N128" s="1833"/>
      <c r="O128" s="1833"/>
    </row>
    <row r="129" spans="1:15" s="1823" customFormat="1" ht="30.75" thickBot="1" x14ac:dyDescent="0.3">
      <c r="A129" s="2594">
        <v>3592</v>
      </c>
      <c r="B129" s="2702">
        <v>5213</v>
      </c>
      <c r="C129" s="2699" t="s">
        <v>1650</v>
      </c>
      <c r="D129" s="2701" t="s">
        <v>1684</v>
      </c>
      <c r="E129" s="2468">
        <v>703</v>
      </c>
      <c r="F129" s="1023">
        <v>703</v>
      </c>
      <c r="G129" s="432">
        <v>497</v>
      </c>
      <c r="H129" s="2704">
        <f t="shared" si="21"/>
        <v>70.697012802275964</v>
      </c>
      <c r="J129" s="1833"/>
      <c r="K129" s="1833"/>
      <c r="L129" s="1833"/>
      <c r="M129" s="1833"/>
      <c r="N129" s="1833"/>
      <c r="O129" s="1833"/>
    </row>
    <row r="130" spans="1:15" s="1823" customFormat="1" ht="19.5" thickTop="1" thickBot="1" x14ac:dyDescent="0.3">
      <c r="A130" s="588" t="s">
        <v>1651</v>
      </c>
      <c r="B130" s="763"/>
      <c r="C130" s="590"/>
      <c r="D130" s="591"/>
      <c r="E130" s="592">
        <f>SUM(E128:E129)</f>
        <v>853</v>
      </c>
      <c r="F130" s="592">
        <f>SUM(F128:F129)</f>
        <v>853</v>
      </c>
      <c r="G130" s="592">
        <f>SUM(G128:G129)</f>
        <v>497</v>
      </c>
      <c r="H130" s="2671">
        <f t="shared" si="21"/>
        <v>58.264947245017581</v>
      </c>
      <c r="J130" s="1833"/>
      <c r="K130" s="1833"/>
      <c r="L130" s="1833"/>
      <c r="M130" s="1833"/>
      <c r="N130" s="1833"/>
      <c r="O130" s="1833"/>
    </row>
    <row r="131" spans="1:15" s="1823" customFormat="1" ht="18.75" thickTop="1" x14ac:dyDescent="0.25">
      <c r="A131" s="354"/>
      <c r="B131" s="2501"/>
      <c r="C131" s="57"/>
      <c r="D131" s="355"/>
      <c r="E131" s="17"/>
      <c r="F131" s="17"/>
      <c r="G131" s="17"/>
      <c r="H131" s="2112"/>
      <c r="J131" s="1833"/>
      <c r="K131" s="1833"/>
      <c r="L131" s="1833"/>
      <c r="M131" s="1833"/>
      <c r="N131" s="1833"/>
      <c r="O131" s="1833"/>
    </row>
    <row r="132" spans="1:15" s="1823" customFormat="1" ht="16.5" x14ac:dyDescent="0.25">
      <c r="A132" s="3136" t="s">
        <v>1667</v>
      </c>
      <c r="B132" s="3136"/>
      <c r="C132" s="3136"/>
      <c r="D132" s="3136"/>
      <c r="E132" s="3136"/>
      <c r="F132" s="3136"/>
      <c r="G132" s="3136"/>
      <c r="H132" s="3136"/>
      <c r="J132" s="1833"/>
      <c r="K132" s="1833"/>
      <c r="L132" s="1833"/>
      <c r="M132" s="1833"/>
      <c r="N132" s="1833"/>
      <c r="O132" s="1833"/>
    </row>
    <row r="133" spans="1:15" s="1823" customFormat="1" ht="17.25" thickBot="1" x14ac:dyDescent="0.3">
      <c r="A133" s="33"/>
      <c r="B133" s="580"/>
      <c r="C133" s="581"/>
      <c r="D133" s="373"/>
      <c r="E133" s="374"/>
      <c r="F133" s="570"/>
      <c r="G133" s="374"/>
      <c r="H133" s="1701" t="s">
        <v>122</v>
      </c>
      <c r="J133" s="1833"/>
      <c r="K133" s="1833"/>
      <c r="L133" s="1833"/>
      <c r="M133" s="1833"/>
      <c r="N133" s="1833"/>
      <c r="O133" s="1833"/>
    </row>
    <row r="134" spans="1:15" s="1823" customFormat="1" ht="18" thickTop="1" thickBot="1" x14ac:dyDescent="0.3">
      <c r="A134" s="582" t="s">
        <v>123</v>
      </c>
      <c r="B134" s="583" t="s">
        <v>124</v>
      </c>
      <c r="C134" s="585" t="s">
        <v>474</v>
      </c>
      <c r="D134" s="650" t="s">
        <v>125</v>
      </c>
      <c r="E134" s="650" t="s">
        <v>416</v>
      </c>
      <c r="F134" s="650" t="s">
        <v>417</v>
      </c>
      <c r="G134" s="650" t="s">
        <v>589</v>
      </c>
      <c r="H134" s="586" t="s">
        <v>590</v>
      </c>
      <c r="J134" s="1833"/>
      <c r="K134" s="1833"/>
      <c r="L134" s="1833"/>
      <c r="M134" s="1833"/>
      <c r="N134" s="1833"/>
      <c r="O134" s="1833"/>
    </row>
    <row r="135" spans="1:15" s="1823" customFormat="1" ht="18" thickTop="1" thickBot="1" x14ac:dyDescent="0.3">
      <c r="A135" s="521">
        <v>1</v>
      </c>
      <c r="B135" s="522">
        <v>2</v>
      </c>
      <c r="C135" s="522">
        <v>3</v>
      </c>
      <c r="D135" s="522">
        <v>4</v>
      </c>
      <c r="E135" s="522">
        <v>5</v>
      </c>
      <c r="F135" s="508">
        <v>6</v>
      </c>
      <c r="G135" s="508">
        <v>7</v>
      </c>
      <c r="H135" s="587" t="s">
        <v>44</v>
      </c>
      <c r="J135" s="1833"/>
      <c r="K135" s="1833"/>
      <c r="L135" s="1833"/>
      <c r="M135" s="1833"/>
      <c r="N135" s="1833"/>
      <c r="O135" s="1833"/>
    </row>
    <row r="136" spans="1:15" s="1823" customFormat="1" ht="17.25" thickTop="1" x14ac:dyDescent="0.25">
      <c r="A136" s="2580">
        <v>3541</v>
      </c>
      <c r="B136" s="2654">
        <v>5221</v>
      </c>
      <c r="C136" s="2586" t="s">
        <v>1652</v>
      </c>
      <c r="D136" s="1161" t="s">
        <v>1971</v>
      </c>
      <c r="E136" s="311">
        <v>1320</v>
      </c>
      <c r="F136" s="309">
        <v>905</v>
      </c>
      <c r="G136" s="311">
        <v>905</v>
      </c>
      <c r="H136" s="2673">
        <f t="shared" ref="H136:H139" si="22">G136/F136*100</f>
        <v>100</v>
      </c>
      <c r="J136" s="1833"/>
      <c r="K136" s="1833"/>
      <c r="L136" s="1833"/>
      <c r="M136" s="1833"/>
      <c r="N136" s="1833"/>
      <c r="O136" s="1833"/>
    </row>
    <row r="137" spans="1:15" s="1823" customFormat="1" ht="16.5" x14ac:dyDescent="0.25">
      <c r="A137" s="2580">
        <v>3541</v>
      </c>
      <c r="B137" s="2654">
        <v>5222</v>
      </c>
      <c r="C137" s="2586" t="s">
        <v>1652</v>
      </c>
      <c r="D137" s="1161" t="s">
        <v>1015</v>
      </c>
      <c r="E137" s="311">
        <v>1180</v>
      </c>
      <c r="F137" s="309">
        <v>213</v>
      </c>
      <c r="G137" s="311">
        <v>213</v>
      </c>
      <c r="H137" s="2491">
        <f t="shared" si="22"/>
        <v>100</v>
      </c>
      <c r="J137" s="1833"/>
      <c r="K137" s="1833"/>
      <c r="L137" s="1833"/>
      <c r="M137" s="1833"/>
      <c r="N137" s="1833"/>
      <c r="O137" s="1833"/>
    </row>
    <row r="138" spans="1:15" s="1823" customFormat="1" ht="17.25" thickBot="1" x14ac:dyDescent="0.3">
      <c r="A138" s="2580">
        <v>3541</v>
      </c>
      <c r="B138" s="2654">
        <v>5229</v>
      </c>
      <c r="C138" s="2586" t="s">
        <v>1652</v>
      </c>
      <c r="D138" s="2155" t="s">
        <v>2001</v>
      </c>
      <c r="E138" s="431"/>
      <c r="F138" s="166">
        <v>282</v>
      </c>
      <c r="G138" s="311">
        <v>282</v>
      </c>
      <c r="H138" s="2672">
        <f t="shared" si="22"/>
        <v>100</v>
      </c>
      <c r="J138" s="1833"/>
      <c r="K138" s="1833"/>
      <c r="L138" s="1833"/>
      <c r="M138" s="1833"/>
      <c r="N138" s="1833"/>
      <c r="O138" s="1833"/>
    </row>
    <row r="139" spans="1:15" s="1823" customFormat="1" ht="19.5" thickTop="1" thickBot="1" x14ac:dyDescent="0.3">
      <c r="A139" s="588" t="s">
        <v>1653</v>
      </c>
      <c r="B139" s="763"/>
      <c r="C139" s="590"/>
      <c r="D139" s="591"/>
      <c r="E139" s="592">
        <f>SUM(E136:E138)</f>
        <v>2500</v>
      </c>
      <c r="F139" s="592">
        <f>SUM(F136:F138)</f>
        <v>1400</v>
      </c>
      <c r="G139" s="592">
        <f>SUM(G136:G138)</f>
        <v>1400</v>
      </c>
      <c r="H139" s="2671">
        <f t="shared" si="22"/>
        <v>100</v>
      </c>
      <c r="J139" s="1833"/>
      <c r="K139" s="1833"/>
      <c r="L139" s="1833"/>
      <c r="M139" s="1833"/>
      <c r="N139" s="1833"/>
      <c r="O139" s="1833"/>
    </row>
    <row r="140" spans="1:15" s="1823" customFormat="1" ht="18.75" thickTop="1" x14ac:dyDescent="0.25">
      <c r="A140" s="354"/>
      <c r="B140" s="2501"/>
      <c r="C140" s="57"/>
      <c r="D140" s="355"/>
      <c r="E140" s="17"/>
      <c r="F140" s="17"/>
      <c r="G140" s="17"/>
      <c r="H140" s="2112"/>
      <c r="J140" s="1833"/>
      <c r="K140" s="1833"/>
      <c r="L140" s="1833"/>
      <c r="M140" s="1833"/>
      <c r="N140" s="1833"/>
      <c r="O140" s="1833"/>
    </row>
    <row r="141" spans="1:15" s="1823" customFormat="1" ht="16.5" x14ac:dyDescent="0.25">
      <c r="A141" s="3136" t="s">
        <v>1668</v>
      </c>
      <c r="B141" s="3136"/>
      <c r="C141" s="3136"/>
      <c r="D141" s="3136"/>
      <c r="E141" s="3136"/>
      <c r="F141" s="3136"/>
      <c r="G141" s="3136"/>
      <c r="H141" s="3136"/>
      <c r="J141" s="1833"/>
      <c r="K141" s="1833"/>
      <c r="L141" s="1833"/>
      <c r="M141" s="1833"/>
      <c r="N141" s="1833"/>
      <c r="O141" s="1833"/>
    </row>
    <row r="142" spans="1:15" s="1823" customFormat="1" ht="17.25" thickBot="1" x14ac:dyDescent="0.3">
      <c r="A142" s="33"/>
      <c r="B142" s="580"/>
      <c r="C142" s="581"/>
      <c r="D142" s="373"/>
      <c r="E142" s="374"/>
      <c r="F142" s="570"/>
      <c r="G142" s="374"/>
      <c r="H142" s="1701" t="s">
        <v>122</v>
      </c>
      <c r="J142" s="1833"/>
      <c r="K142" s="1833"/>
      <c r="L142" s="1833"/>
      <c r="M142" s="1833"/>
      <c r="N142" s="1833"/>
      <c r="O142" s="1833"/>
    </row>
    <row r="143" spans="1:15" s="1823" customFormat="1" ht="18" thickTop="1" thickBot="1" x14ac:dyDescent="0.3">
      <c r="A143" s="582" t="s">
        <v>123</v>
      </c>
      <c r="B143" s="583" t="s">
        <v>124</v>
      </c>
      <c r="C143" s="585" t="s">
        <v>474</v>
      </c>
      <c r="D143" s="650" t="s">
        <v>125</v>
      </c>
      <c r="E143" s="650" t="s">
        <v>416</v>
      </c>
      <c r="F143" s="650" t="s">
        <v>417</v>
      </c>
      <c r="G143" s="650" t="s">
        <v>589</v>
      </c>
      <c r="H143" s="586" t="s">
        <v>590</v>
      </c>
      <c r="J143" s="1833"/>
      <c r="K143" s="1833"/>
      <c r="L143" s="1833"/>
      <c r="M143" s="1833"/>
      <c r="N143" s="1833"/>
      <c r="O143" s="1833"/>
    </row>
    <row r="144" spans="1:15" s="1823" customFormat="1" ht="18" thickTop="1" thickBot="1" x14ac:dyDescent="0.3">
      <c r="A144" s="521">
        <v>1</v>
      </c>
      <c r="B144" s="522">
        <v>2</v>
      </c>
      <c r="C144" s="522">
        <v>3</v>
      </c>
      <c r="D144" s="522">
        <v>4</v>
      </c>
      <c r="E144" s="522">
        <v>5</v>
      </c>
      <c r="F144" s="508">
        <v>6</v>
      </c>
      <c r="G144" s="508">
        <v>7</v>
      </c>
      <c r="H144" s="587" t="s">
        <v>44</v>
      </c>
      <c r="J144" s="1833"/>
      <c r="K144" s="1833"/>
      <c r="L144" s="1833"/>
      <c r="M144" s="1833"/>
      <c r="N144" s="1833"/>
      <c r="O144" s="1833"/>
    </row>
    <row r="145" spans="1:15" s="1823" customFormat="1" ht="17.25" thickTop="1" x14ac:dyDescent="0.25">
      <c r="A145" s="2580">
        <v>3541</v>
      </c>
      <c r="B145" s="2654">
        <v>5221</v>
      </c>
      <c r="C145" s="2586" t="s">
        <v>1654</v>
      </c>
      <c r="D145" s="1161" t="s">
        <v>1971</v>
      </c>
      <c r="E145" s="311"/>
      <c r="F145" s="309">
        <v>242</v>
      </c>
      <c r="G145" s="311">
        <v>242</v>
      </c>
      <c r="H145" s="2673">
        <f t="shared" ref="H145:H148" si="23">G145/F145*100</f>
        <v>100</v>
      </c>
      <c r="J145" s="1833"/>
      <c r="K145" s="1833"/>
      <c r="L145" s="1833"/>
      <c r="M145" s="1833"/>
      <c r="N145" s="1833"/>
      <c r="O145" s="1833"/>
    </row>
    <row r="146" spans="1:15" s="1823" customFormat="1" ht="16.5" x14ac:dyDescent="0.25">
      <c r="A146" s="2580">
        <v>3541</v>
      </c>
      <c r="B146" s="2654">
        <v>5222</v>
      </c>
      <c r="C146" s="2586" t="s">
        <v>1654</v>
      </c>
      <c r="D146" s="1161" t="s">
        <v>1015</v>
      </c>
      <c r="E146" s="311"/>
      <c r="F146" s="309">
        <v>124</v>
      </c>
      <c r="G146" s="311">
        <v>124</v>
      </c>
      <c r="H146" s="2491">
        <f t="shared" si="23"/>
        <v>100</v>
      </c>
      <c r="J146" s="1833"/>
      <c r="K146" s="1833"/>
      <c r="L146" s="1833"/>
      <c r="M146" s="1833"/>
      <c r="N146" s="1833"/>
      <c r="O146" s="1833"/>
    </row>
    <row r="147" spans="1:15" s="1823" customFormat="1" ht="17.25" thickBot="1" x14ac:dyDescent="0.3">
      <c r="A147" s="2580">
        <v>3541</v>
      </c>
      <c r="B147" s="2654">
        <v>5229</v>
      </c>
      <c r="C147" s="2586" t="s">
        <v>1654</v>
      </c>
      <c r="D147" s="2155" t="s">
        <v>2001</v>
      </c>
      <c r="E147" s="431"/>
      <c r="F147" s="166">
        <v>134</v>
      </c>
      <c r="G147" s="311">
        <v>134</v>
      </c>
      <c r="H147" s="2672">
        <f t="shared" si="23"/>
        <v>100</v>
      </c>
      <c r="J147" s="1833"/>
      <c r="K147" s="1833"/>
      <c r="L147" s="1833"/>
      <c r="M147" s="1833"/>
      <c r="N147" s="1833"/>
      <c r="O147" s="1833"/>
    </row>
    <row r="148" spans="1:15" s="1823" customFormat="1" ht="19.5" thickTop="1" thickBot="1" x14ac:dyDescent="0.3">
      <c r="A148" s="588" t="s">
        <v>1655</v>
      </c>
      <c r="B148" s="763"/>
      <c r="C148" s="590"/>
      <c r="D148" s="591"/>
      <c r="E148" s="592">
        <f>SUM(E145:E147)</f>
        <v>0</v>
      </c>
      <c r="F148" s="592">
        <f>SUM(F145:F147)</f>
        <v>500</v>
      </c>
      <c r="G148" s="592">
        <f>SUM(G145:G147)</f>
        <v>500</v>
      </c>
      <c r="H148" s="2671">
        <f t="shared" si="23"/>
        <v>100</v>
      </c>
      <c r="J148" s="1833"/>
      <c r="K148" s="1833"/>
      <c r="L148" s="1833"/>
      <c r="M148" s="1833"/>
      <c r="N148" s="1833"/>
      <c r="O148" s="1833"/>
    </row>
    <row r="149" spans="1:15" s="1823" customFormat="1" ht="18.75" thickTop="1" x14ac:dyDescent="0.25">
      <c r="A149" s="354"/>
      <c r="B149" s="2501"/>
      <c r="C149" s="57"/>
      <c r="D149" s="355"/>
      <c r="E149" s="17"/>
      <c r="F149" s="17"/>
      <c r="G149" s="17"/>
      <c r="H149" s="2112"/>
      <c r="J149" s="1833"/>
      <c r="K149" s="1833"/>
      <c r="L149" s="1833"/>
      <c r="M149" s="1833"/>
      <c r="N149" s="1833"/>
      <c r="O149" s="1833"/>
    </row>
    <row r="150" spans="1:15" s="1823" customFormat="1" ht="16.5" x14ac:dyDescent="0.25">
      <c r="A150" s="3136" t="s">
        <v>1669</v>
      </c>
      <c r="B150" s="3136"/>
      <c r="C150" s="3136"/>
      <c r="D150" s="3136"/>
      <c r="E150" s="3136"/>
      <c r="F150" s="3136"/>
      <c r="G150" s="3136"/>
      <c r="H150" s="3136"/>
      <c r="J150" s="1833"/>
      <c r="K150" s="1833"/>
      <c r="L150" s="1833"/>
      <c r="M150" s="1833"/>
      <c r="N150" s="1833"/>
      <c r="O150" s="1833"/>
    </row>
    <row r="151" spans="1:15" s="1823" customFormat="1" ht="17.25" thickBot="1" x14ac:dyDescent="0.3">
      <c r="A151" s="33"/>
      <c r="B151" s="580"/>
      <c r="C151" s="581"/>
      <c r="D151" s="373"/>
      <c r="E151" s="374"/>
      <c r="F151" s="570"/>
      <c r="G151" s="374"/>
      <c r="H151" s="1701" t="s">
        <v>122</v>
      </c>
      <c r="J151" s="1833"/>
      <c r="K151" s="1833"/>
      <c r="L151" s="1833"/>
      <c r="M151" s="1833"/>
      <c r="N151" s="1833"/>
      <c r="O151" s="1833"/>
    </row>
    <row r="152" spans="1:15" s="1823" customFormat="1" ht="18" thickTop="1" thickBot="1" x14ac:dyDescent="0.3">
      <c r="A152" s="582" t="s">
        <v>123</v>
      </c>
      <c r="B152" s="583" t="s">
        <v>124</v>
      </c>
      <c r="C152" s="585" t="s">
        <v>474</v>
      </c>
      <c r="D152" s="650" t="s">
        <v>125</v>
      </c>
      <c r="E152" s="650" t="s">
        <v>416</v>
      </c>
      <c r="F152" s="650" t="s">
        <v>417</v>
      </c>
      <c r="G152" s="650" t="s">
        <v>589</v>
      </c>
      <c r="H152" s="586" t="s">
        <v>590</v>
      </c>
      <c r="J152" s="1833"/>
      <c r="K152" s="1833"/>
      <c r="L152" s="1833"/>
      <c r="M152" s="1833"/>
      <c r="N152" s="1833"/>
      <c r="O152" s="1833"/>
    </row>
    <row r="153" spans="1:15" s="1823" customFormat="1" ht="18" thickTop="1" thickBot="1" x14ac:dyDescent="0.3">
      <c r="A153" s="521">
        <v>1</v>
      </c>
      <c r="B153" s="522">
        <v>2</v>
      </c>
      <c r="C153" s="522">
        <v>3</v>
      </c>
      <c r="D153" s="522">
        <v>4</v>
      </c>
      <c r="E153" s="522">
        <v>5</v>
      </c>
      <c r="F153" s="508">
        <v>6</v>
      </c>
      <c r="G153" s="508">
        <v>7</v>
      </c>
      <c r="H153" s="587" t="s">
        <v>44</v>
      </c>
      <c r="J153" s="1833"/>
      <c r="K153" s="1833"/>
      <c r="L153" s="1833"/>
      <c r="M153" s="1833"/>
      <c r="N153" s="1833"/>
      <c r="O153" s="1833"/>
    </row>
    <row r="154" spans="1:15" s="1823" customFormat="1" ht="17.25" thickTop="1" x14ac:dyDescent="0.25">
      <c r="A154" s="2580">
        <v>3541</v>
      </c>
      <c r="B154" s="2654">
        <v>5221</v>
      </c>
      <c r="C154" s="2586" t="s">
        <v>1656</v>
      </c>
      <c r="D154" s="2700" t="s">
        <v>1971</v>
      </c>
      <c r="E154" s="311"/>
      <c r="F154" s="309">
        <v>48</v>
      </c>
      <c r="G154" s="311">
        <v>48</v>
      </c>
      <c r="H154" s="2673">
        <f t="shared" ref="H154:H156" si="24">G154/F154*100</f>
        <v>100</v>
      </c>
      <c r="J154" s="1833"/>
      <c r="K154" s="1833"/>
      <c r="L154" s="1833"/>
      <c r="M154" s="1833"/>
      <c r="N154" s="1833"/>
      <c r="O154" s="1833"/>
    </row>
    <row r="155" spans="1:15" s="1823" customFormat="1" ht="17.25" thickBot="1" x14ac:dyDescent="0.3">
      <c r="A155" s="2580">
        <v>3541</v>
      </c>
      <c r="B155" s="2654">
        <v>5222</v>
      </c>
      <c r="C155" s="2586" t="s">
        <v>1656</v>
      </c>
      <c r="D155" s="2700" t="s">
        <v>1015</v>
      </c>
      <c r="E155" s="311"/>
      <c r="F155" s="309">
        <v>202</v>
      </c>
      <c r="G155" s="311">
        <v>202</v>
      </c>
      <c r="H155" s="2491">
        <f t="shared" si="24"/>
        <v>100</v>
      </c>
      <c r="J155" s="1833"/>
      <c r="K155" s="1833"/>
      <c r="L155" s="1833"/>
      <c r="M155" s="1833"/>
      <c r="N155" s="1833"/>
      <c r="O155" s="1833"/>
    </row>
    <row r="156" spans="1:15" s="1823" customFormat="1" ht="19.5" thickTop="1" thickBot="1" x14ac:dyDescent="0.3">
      <c r="A156" s="588" t="s">
        <v>1657</v>
      </c>
      <c r="B156" s="763"/>
      <c r="C156" s="590"/>
      <c r="D156" s="591"/>
      <c r="E156" s="592">
        <f>SUM(E154:E155)</f>
        <v>0</v>
      </c>
      <c r="F156" s="592">
        <f>SUM(F154:F155)</f>
        <v>250</v>
      </c>
      <c r="G156" s="592">
        <f>SUM(G154:G155)</f>
        <v>250</v>
      </c>
      <c r="H156" s="2671">
        <f t="shared" si="24"/>
        <v>100</v>
      </c>
      <c r="J156" s="1833"/>
      <c r="K156" s="1833"/>
      <c r="L156" s="1833"/>
      <c r="M156" s="1833"/>
      <c r="N156" s="1833"/>
      <c r="O156" s="1833"/>
    </row>
    <row r="157" spans="1:15" s="1823" customFormat="1" ht="18.75" thickTop="1" x14ac:dyDescent="0.25">
      <c r="A157" s="354"/>
      <c r="B157" s="2501"/>
      <c r="C157" s="57"/>
      <c r="D157" s="355"/>
      <c r="E157" s="17"/>
      <c r="F157" s="17"/>
      <c r="G157" s="17"/>
      <c r="H157" s="2112"/>
      <c r="J157" s="1833"/>
      <c r="K157" s="1833"/>
      <c r="L157" s="1833"/>
      <c r="M157" s="1833"/>
      <c r="N157" s="1833"/>
      <c r="O157" s="1833"/>
    </row>
    <row r="158" spans="1:15" s="1823" customFormat="1" ht="16.5" x14ac:dyDescent="0.25">
      <c r="A158" s="3136" t="s">
        <v>1670</v>
      </c>
      <c r="B158" s="3136"/>
      <c r="C158" s="3136"/>
      <c r="D158" s="3136"/>
      <c r="E158" s="3136"/>
      <c r="F158" s="3136"/>
      <c r="G158" s="3136"/>
      <c r="H158" s="3136"/>
      <c r="J158" s="1833"/>
      <c r="K158" s="1833"/>
      <c r="L158" s="1833"/>
      <c r="M158" s="1833"/>
      <c r="N158" s="1833"/>
      <c r="O158" s="1833"/>
    </row>
    <row r="159" spans="1:15" s="1823" customFormat="1" ht="17.25" thickBot="1" x14ac:dyDescent="0.3">
      <c r="A159" s="33"/>
      <c r="B159" s="580"/>
      <c r="C159" s="581"/>
      <c r="D159" s="373"/>
      <c r="E159" s="374"/>
      <c r="F159" s="570"/>
      <c r="G159" s="374"/>
      <c r="H159" s="1701" t="s">
        <v>122</v>
      </c>
      <c r="J159" s="1833"/>
      <c r="K159" s="1833"/>
      <c r="L159" s="1833"/>
      <c r="M159" s="1833"/>
      <c r="N159" s="1833"/>
      <c r="O159" s="1833"/>
    </row>
    <row r="160" spans="1:15" s="1823" customFormat="1" ht="18" thickTop="1" thickBot="1" x14ac:dyDescent="0.3">
      <c r="A160" s="582" t="s">
        <v>123</v>
      </c>
      <c r="B160" s="583" t="s">
        <v>124</v>
      </c>
      <c r="C160" s="585" t="s">
        <v>474</v>
      </c>
      <c r="D160" s="650" t="s">
        <v>125</v>
      </c>
      <c r="E160" s="650" t="s">
        <v>416</v>
      </c>
      <c r="F160" s="650" t="s">
        <v>417</v>
      </c>
      <c r="G160" s="650" t="s">
        <v>589</v>
      </c>
      <c r="H160" s="586" t="s">
        <v>590</v>
      </c>
      <c r="J160" s="1833"/>
      <c r="K160" s="1833"/>
      <c r="L160" s="1833"/>
      <c r="M160" s="1833"/>
      <c r="N160" s="1833"/>
      <c r="O160" s="1833"/>
    </row>
    <row r="161" spans="1:17" s="1823" customFormat="1" ht="18" thickTop="1" thickBot="1" x14ac:dyDescent="0.3">
      <c r="A161" s="521">
        <v>1</v>
      </c>
      <c r="B161" s="522">
        <v>2</v>
      </c>
      <c r="C161" s="522">
        <v>3</v>
      </c>
      <c r="D161" s="522">
        <v>4</v>
      </c>
      <c r="E161" s="522">
        <v>5</v>
      </c>
      <c r="F161" s="508">
        <v>6</v>
      </c>
      <c r="G161" s="508">
        <v>7</v>
      </c>
      <c r="H161" s="587" t="s">
        <v>44</v>
      </c>
      <c r="J161" s="1833"/>
      <c r="K161" s="1833"/>
      <c r="L161" s="1833"/>
      <c r="M161" s="1833"/>
      <c r="N161" s="1833"/>
      <c r="O161" s="1833"/>
    </row>
    <row r="162" spans="1:17" s="1823" customFormat="1" ht="18" thickTop="1" thickBot="1" x14ac:dyDescent="0.3">
      <c r="A162" s="2580">
        <v>3541</v>
      </c>
      <c r="B162" s="2654">
        <v>5222</v>
      </c>
      <c r="C162" s="2586" t="s">
        <v>1658</v>
      </c>
      <c r="D162" s="1161" t="s">
        <v>1015</v>
      </c>
      <c r="E162" s="311"/>
      <c r="F162" s="309">
        <v>250</v>
      </c>
      <c r="G162" s="311">
        <v>250</v>
      </c>
      <c r="H162" s="2491">
        <f t="shared" ref="H162:H163" si="25">G162/F162*100</f>
        <v>100</v>
      </c>
      <c r="J162" s="1833"/>
      <c r="K162" s="1833"/>
      <c r="L162" s="1833"/>
      <c r="M162" s="1833"/>
      <c r="N162" s="1833"/>
      <c r="O162" s="1833"/>
    </row>
    <row r="163" spans="1:17" s="1823" customFormat="1" ht="19.5" thickTop="1" thickBot="1" x14ac:dyDescent="0.3">
      <c r="A163" s="588" t="s">
        <v>1660</v>
      </c>
      <c r="B163" s="763"/>
      <c r="C163" s="590"/>
      <c r="D163" s="591"/>
      <c r="E163" s="592">
        <f>SUM(E162:E162)</f>
        <v>0</v>
      </c>
      <c r="F163" s="592">
        <f>SUM(F162:F162)</f>
        <v>250</v>
      </c>
      <c r="G163" s="592">
        <f>SUM(G162:G162)</f>
        <v>250</v>
      </c>
      <c r="H163" s="2671">
        <f t="shared" si="25"/>
        <v>100</v>
      </c>
      <c r="J163" s="1833"/>
      <c r="K163" s="1833"/>
      <c r="L163" s="1833"/>
      <c r="M163" s="1833"/>
      <c r="N163" s="1833"/>
      <c r="O163" s="1833"/>
    </row>
    <row r="164" spans="1:17" s="1823" customFormat="1" ht="18.75" thickTop="1" x14ac:dyDescent="0.25">
      <c r="A164" s="354"/>
      <c r="B164" s="2501"/>
      <c r="C164" s="57"/>
      <c r="D164" s="355"/>
      <c r="E164" s="17"/>
      <c r="F164" s="17"/>
      <c r="G164" s="17"/>
      <c r="H164" s="2112"/>
      <c r="J164" s="1833"/>
      <c r="K164" s="1833"/>
      <c r="L164" s="1833"/>
      <c r="M164" s="1833"/>
      <c r="N164" s="1833"/>
      <c r="O164" s="1833"/>
    </row>
    <row r="165" spans="1:17" s="1823" customFormat="1" ht="16.5" x14ac:dyDescent="0.25">
      <c r="A165" s="3136" t="s">
        <v>1671</v>
      </c>
      <c r="B165" s="3136"/>
      <c r="C165" s="3136"/>
      <c r="D165" s="3136"/>
      <c r="E165" s="3136"/>
      <c r="F165" s="3136"/>
      <c r="G165" s="3136"/>
      <c r="H165" s="3136"/>
      <c r="J165" s="1833"/>
      <c r="K165" s="1833"/>
      <c r="L165" s="1833"/>
      <c r="M165" s="1833"/>
      <c r="N165" s="1833"/>
      <c r="O165" s="1833"/>
    </row>
    <row r="166" spans="1:17" s="1823" customFormat="1" ht="17.25" thickBot="1" x14ac:dyDescent="0.3">
      <c r="A166" s="33"/>
      <c r="B166" s="580"/>
      <c r="C166" s="581"/>
      <c r="D166" s="373"/>
      <c r="E166" s="374"/>
      <c r="F166" s="570"/>
      <c r="G166" s="374"/>
      <c r="H166" s="1701" t="s">
        <v>122</v>
      </c>
      <c r="J166" s="1833"/>
      <c r="K166" s="1833"/>
      <c r="L166" s="1833"/>
      <c r="M166" s="1833"/>
      <c r="N166" s="1833"/>
      <c r="O166" s="1833"/>
    </row>
    <row r="167" spans="1:17" s="1823" customFormat="1" ht="18" thickTop="1" thickBot="1" x14ac:dyDescent="0.3">
      <c r="A167" s="582" t="s">
        <v>123</v>
      </c>
      <c r="B167" s="583" t="s">
        <v>124</v>
      </c>
      <c r="C167" s="585" t="s">
        <v>474</v>
      </c>
      <c r="D167" s="650" t="s">
        <v>125</v>
      </c>
      <c r="E167" s="650" t="s">
        <v>416</v>
      </c>
      <c r="F167" s="650" t="s">
        <v>417</v>
      </c>
      <c r="G167" s="650" t="s">
        <v>589</v>
      </c>
      <c r="H167" s="586" t="s">
        <v>590</v>
      </c>
      <c r="J167" s="1833"/>
      <c r="K167" s="1833"/>
      <c r="L167" s="1833"/>
      <c r="M167" s="1833"/>
      <c r="N167" s="1833"/>
      <c r="O167" s="1833"/>
    </row>
    <row r="168" spans="1:17" s="1823" customFormat="1" ht="18" thickTop="1" thickBot="1" x14ac:dyDescent="0.3">
      <c r="A168" s="521">
        <v>1</v>
      </c>
      <c r="B168" s="522">
        <v>2</v>
      </c>
      <c r="C168" s="522">
        <v>3</v>
      </c>
      <c r="D168" s="522">
        <v>4</v>
      </c>
      <c r="E168" s="522">
        <v>5</v>
      </c>
      <c r="F168" s="508">
        <v>6</v>
      </c>
      <c r="G168" s="508">
        <v>7</v>
      </c>
      <c r="H168" s="587" t="s">
        <v>44</v>
      </c>
      <c r="J168" s="1833"/>
      <c r="K168" s="1833"/>
      <c r="L168" s="1833"/>
      <c r="M168" s="1833"/>
      <c r="N168" s="1833"/>
      <c r="O168" s="1833"/>
    </row>
    <row r="169" spans="1:17" s="1823" customFormat="1" ht="18" thickTop="1" thickBot="1" x14ac:dyDescent="0.3">
      <c r="A169" s="2580">
        <v>3541</v>
      </c>
      <c r="B169" s="2654">
        <v>5221</v>
      </c>
      <c r="C169" s="2586" t="s">
        <v>1659</v>
      </c>
      <c r="D169" s="1161" t="s">
        <v>1971</v>
      </c>
      <c r="E169" s="311"/>
      <c r="F169" s="309">
        <v>50</v>
      </c>
      <c r="G169" s="311">
        <v>50</v>
      </c>
      <c r="H169" s="2491">
        <f t="shared" ref="H169:H172" si="26">G169/F169*100</f>
        <v>100</v>
      </c>
      <c r="J169" s="1833"/>
      <c r="K169" s="1833"/>
      <c r="L169" s="1833"/>
      <c r="M169" s="1833"/>
      <c r="N169" s="1833"/>
      <c r="O169" s="1833"/>
    </row>
    <row r="170" spans="1:17" s="1823" customFormat="1" ht="19.5" thickTop="1" thickBot="1" x14ac:dyDescent="0.3">
      <c r="A170" s="588" t="s">
        <v>1661</v>
      </c>
      <c r="B170" s="763"/>
      <c r="C170" s="590"/>
      <c r="D170" s="591"/>
      <c r="E170" s="592">
        <f>SUM(E169:E169)</f>
        <v>0</v>
      </c>
      <c r="F170" s="592">
        <f>SUM(F169:F169)</f>
        <v>50</v>
      </c>
      <c r="G170" s="592">
        <f>SUM(G169:G169)</f>
        <v>50</v>
      </c>
      <c r="H170" s="2671">
        <f t="shared" si="26"/>
        <v>100</v>
      </c>
      <c r="J170" s="1833"/>
      <c r="K170" s="1833"/>
      <c r="L170" s="1833"/>
      <c r="M170" s="1833"/>
      <c r="N170" s="1833"/>
      <c r="O170" s="1833"/>
    </row>
    <row r="171" spans="1:17" s="1823" customFormat="1" ht="18" thickTop="1" thickBot="1" x14ac:dyDescent="0.3">
      <c r="A171" s="1837"/>
      <c r="B171" s="1836"/>
      <c r="C171" s="1835"/>
      <c r="D171" s="1834"/>
      <c r="E171" s="2022"/>
      <c r="F171" s="2022"/>
      <c r="G171" s="2022"/>
      <c r="H171" s="2055"/>
      <c r="J171" s="1833"/>
      <c r="K171" s="1833"/>
      <c r="L171" s="1833"/>
      <c r="M171" s="1833"/>
      <c r="N171" s="373" t="s">
        <v>1856</v>
      </c>
      <c r="O171" s="374">
        <f>E169+E162+E155+E154+E147+E146+E145+E138+E137+E136+E129+E128+E121+E120+E113+E112+E111+E104+E103+E102+E101+E94+E93+E92+E85+E84</f>
        <v>5453</v>
      </c>
      <c r="P171" s="374">
        <f t="shared" ref="P171:Q171" si="27">F169+F162+F155+F154+F147+F146+F145+F138+F137+F136+F129+F128+F121+F120+F113+F112+F111+F104+F103+F102+F101+F94+F93+F92+F85+F84</f>
        <v>5194</v>
      </c>
      <c r="Q171" s="374">
        <f t="shared" si="27"/>
        <v>4838</v>
      </c>
    </row>
    <row r="172" spans="1:17" s="1823" customFormat="1" ht="19.5" thickTop="1" thickBot="1" x14ac:dyDescent="0.3">
      <c r="A172" s="588" t="s">
        <v>1451</v>
      </c>
      <c r="B172" s="763"/>
      <c r="C172" s="590"/>
      <c r="D172" s="591"/>
      <c r="E172" s="592">
        <f>E170+E163+E156+E148+E139+E130+E122+E114+E105+E95+E86</f>
        <v>5453</v>
      </c>
      <c r="F172" s="592">
        <f t="shared" ref="F172:G172" si="28">F170+F163+F156+F148+F139+F130+F122+F114+F105+F95+F86</f>
        <v>7191</v>
      </c>
      <c r="G172" s="592">
        <f t="shared" si="28"/>
        <v>6835</v>
      </c>
      <c r="H172" s="2671">
        <f t="shared" si="26"/>
        <v>95.049367264636359</v>
      </c>
      <c r="J172" s="1833"/>
      <c r="K172" s="1833"/>
      <c r="L172" s="1833"/>
      <c r="M172" s="1833"/>
      <c r="N172" s="373" t="s">
        <v>1855</v>
      </c>
      <c r="O172" s="374">
        <f>E83</f>
        <v>0</v>
      </c>
      <c r="P172" s="374">
        <f t="shared" ref="P172:Q172" si="29">F83</f>
        <v>1997</v>
      </c>
      <c r="Q172" s="374">
        <f t="shared" si="29"/>
        <v>1997</v>
      </c>
    </row>
    <row r="173" spans="1:17" s="1823" customFormat="1" ht="17.25" thickTop="1" x14ac:dyDescent="0.25">
      <c r="A173" s="1837"/>
      <c r="B173" s="1836"/>
      <c r="C173" s="1835"/>
      <c r="D173" s="1834"/>
      <c r="E173" s="2022"/>
      <c r="F173" s="2022"/>
      <c r="G173" s="2022"/>
      <c r="H173" s="2055"/>
      <c r="J173" s="1833"/>
      <c r="K173" s="1833"/>
      <c r="L173" s="1833"/>
      <c r="M173" s="1833"/>
      <c r="N173" s="373"/>
      <c r="O173" s="536">
        <f>SUM(O171:O172)</f>
        <v>5453</v>
      </c>
      <c r="P173" s="536">
        <f t="shared" ref="P173:Q173" si="30">SUM(P171:P172)</f>
        <v>7191</v>
      </c>
      <c r="Q173" s="536">
        <f t="shared" si="30"/>
        <v>6835</v>
      </c>
    </row>
    <row r="174" spans="1:17" s="1823" customFormat="1" ht="16.5" x14ac:dyDescent="0.25">
      <c r="A174" s="1837"/>
      <c r="B174" s="1836"/>
      <c r="C174" s="1835"/>
      <c r="D174" s="1834"/>
      <c r="E174" s="2022"/>
      <c r="F174" s="2022"/>
      <c r="G174" s="2022"/>
      <c r="H174" s="2055"/>
      <c r="J174" s="1833"/>
      <c r="K174" s="1833"/>
      <c r="L174" s="1833"/>
      <c r="M174" s="1833"/>
      <c r="N174" s="1833"/>
      <c r="O174" s="1833"/>
    </row>
    <row r="175" spans="1:17" s="1823" customFormat="1" ht="16.5" x14ac:dyDescent="0.25">
      <c r="A175" s="1837"/>
      <c r="B175" s="1836"/>
      <c r="C175" s="1835"/>
      <c r="D175" s="1834"/>
      <c r="E175" s="2022"/>
      <c r="F175" s="2022"/>
      <c r="G175" s="2022"/>
      <c r="H175" s="2055"/>
      <c r="J175" s="1833"/>
      <c r="K175" s="1833"/>
      <c r="L175" s="1833"/>
      <c r="M175" s="1833"/>
      <c r="N175" s="1833"/>
      <c r="O175" s="1833"/>
    </row>
    <row r="176" spans="1:17" s="1823" customFormat="1" ht="18" customHeight="1" x14ac:dyDescent="0.25">
      <c r="A176" s="1837" t="s">
        <v>182</v>
      </c>
      <c r="B176" s="1836"/>
      <c r="C176" s="1835"/>
      <c r="D176" s="1834"/>
      <c r="E176" s="2022">
        <f>E177+E178+E179+E180</f>
        <v>20292</v>
      </c>
      <c r="F176" s="2022">
        <f>F177+F178+F179+F180</f>
        <v>22139</v>
      </c>
      <c r="G176" s="2022">
        <f>G177+G178+G179+G180</f>
        <v>21935</v>
      </c>
      <c r="H176" s="2045">
        <f>G176/F176*100</f>
        <v>99.078549166629031</v>
      </c>
      <c r="J176" s="1824">
        <f>J177+J178+J179+J180</f>
        <v>20292000</v>
      </c>
      <c r="K176" s="1824">
        <f>K177+K178+K179+K180</f>
        <v>22138940.52</v>
      </c>
      <c r="L176" s="1824">
        <f>L177+L178+L179+L180</f>
        <v>21935349.350000001</v>
      </c>
      <c r="M176" s="1833"/>
      <c r="N176" s="1833"/>
      <c r="O176" s="1833"/>
    </row>
    <row r="177" spans="1:15" s="1823" customFormat="1" ht="18" customHeight="1" x14ac:dyDescent="0.25">
      <c r="A177" s="1140" t="s">
        <v>183</v>
      </c>
      <c r="B177" s="1836"/>
      <c r="C177" s="1835"/>
      <c r="D177" s="1834"/>
      <c r="E177" s="2054">
        <f>E26-E179</f>
        <v>19492</v>
      </c>
      <c r="F177" s="2054">
        <f>F26-F179</f>
        <v>19466</v>
      </c>
      <c r="G177" s="2054">
        <f>G26-G179</f>
        <v>19263</v>
      </c>
      <c r="H177" s="2043">
        <f>G177/F177*100</f>
        <v>98.957156066988588</v>
      </c>
      <c r="J177" s="1348">
        <f>20292000-J179</f>
        <v>19492000</v>
      </c>
      <c r="K177" s="1348">
        <f>21938940.52+200000-K179</f>
        <v>19466412.969999999</v>
      </c>
      <c r="L177" s="1348">
        <f>21735349.35+200000-L179</f>
        <v>19262821.800000001</v>
      </c>
      <c r="M177" s="1833"/>
      <c r="N177" s="1833"/>
      <c r="O177" s="1833"/>
    </row>
    <row r="178" spans="1:15" s="1312" customFormat="1" ht="15.75" x14ac:dyDescent="0.25">
      <c r="A178" s="1140" t="s">
        <v>184</v>
      </c>
      <c r="B178" s="1142"/>
      <c r="C178" s="1138"/>
      <c r="D178" s="1283"/>
      <c r="E178" s="1141">
        <v>0</v>
      </c>
      <c r="F178" s="1141">
        <v>0</v>
      </c>
      <c r="G178" s="1141">
        <v>0</v>
      </c>
      <c r="H178" s="2043">
        <v>0</v>
      </c>
      <c r="J178" s="1348">
        <v>0</v>
      </c>
      <c r="K178" s="1348">
        <v>0</v>
      </c>
      <c r="L178" s="1348">
        <v>0</v>
      </c>
      <c r="M178" s="1833"/>
      <c r="N178" s="1833"/>
      <c r="O178" s="1833"/>
    </row>
    <row r="179" spans="1:15" s="1312" customFormat="1" ht="15.75" x14ac:dyDescent="0.25">
      <c r="A179" s="1140" t="s">
        <v>149</v>
      </c>
      <c r="B179" s="1139"/>
      <c r="C179" s="1138"/>
      <c r="D179" s="1285"/>
      <c r="E179" s="1141">
        <f>E23+E22</f>
        <v>800</v>
      </c>
      <c r="F179" s="1141">
        <f>F23+F22</f>
        <v>2673</v>
      </c>
      <c r="G179" s="1141">
        <f>G23+G22</f>
        <v>2672</v>
      </c>
      <c r="H179" s="2043">
        <f>G179/F179*100</f>
        <v>99.962588851477747</v>
      </c>
      <c r="J179" s="1348">
        <v>800000</v>
      </c>
      <c r="K179" s="1348">
        <v>2672527.5499999998</v>
      </c>
      <c r="L179" s="1348">
        <v>2672527.5499999998</v>
      </c>
      <c r="M179" s="1833"/>
      <c r="N179" s="1833"/>
      <c r="O179" s="1833"/>
    </row>
    <row r="180" spans="1:15" s="2047" customFormat="1" ht="15.75" x14ac:dyDescent="0.2">
      <c r="A180" s="1140" t="s">
        <v>726</v>
      </c>
      <c r="B180" s="2046"/>
      <c r="C180" s="2053"/>
      <c r="D180" s="2052"/>
      <c r="E180" s="2051">
        <v>0</v>
      </c>
      <c r="F180" s="2051">
        <v>0</v>
      </c>
      <c r="G180" s="2051">
        <v>0</v>
      </c>
      <c r="H180" s="2050">
        <v>0</v>
      </c>
      <c r="J180" s="2049">
        <v>0</v>
      </c>
      <c r="K180" s="2049">
        <v>0</v>
      </c>
      <c r="L180" s="2049">
        <v>0</v>
      </c>
      <c r="M180" s="2048"/>
      <c r="N180" s="2048"/>
      <c r="O180" s="2048"/>
    </row>
    <row r="181" spans="1:15" s="1312" customFormat="1" ht="15.75" x14ac:dyDescent="0.25">
      <c r="A181" s="1140"/>
      <c r="B181" s="1139"/>
      <c r="C181" s="1138"/>
      <c r="D181" s="1285"/>
      <c r="E181" s="1141"/>
      <c r="F181" s="1141"/>
      <c r="G181" s="1141"/>
      <c r="H181" s="2043"/>
      <c r="J181" s="1833"/>
      <c r="K181" s="1833"/>
      <c r="L181" s="1833"/>
      <c r="M181" s="1833"/>
      <c r="N181" s="1833"/>
      <c r="O181" s="1833"/>
    </row>
    <row r="182" spans="1:15" s="1312" customFormat="1" ht="16.5" x14ac:dyDescent="0.25">
      <c r="A182" s="1830" t="s">
        <v>185</v>
      </c>
      <c r="B182" s="2046"/>
      <c r="C182" s="1138"/>
      <c r="D182" s="1285"/>
      <c r="E182" s="1280">
        <f>E183+E184+E185+E186</f>
        <v>26912</v>
      </c>
      <c r="F182" s="1280">
        <f>F183+F184+F185+F186</f>
        <v>48015</v>
      </c>
      <c r="G182" s="1280">
        <f>G183+G184+G185+G186</f>
        <v>48015</v>
      </c>
      <c r="H182" s="2045">
        <f>G182/F182*100</f>
        <v>100</v>
      </c>
      <c r="J182" s="1824">
        <f>J183+J184+J185+J186</f>
        <v>26912000</v>
      </c>
      <c r="K182" s="1824">
        <f>K183+K184+K185+K186</f>
        <v>48015360.700000003</v>
      </c>
      <c r="L182" s="1824">
        <f>L183+L184+L185+L186</f>
        <v>48015360.700000003</v>
      </c>
      <c r="M182" s="1833"/>
      <c r="N182" s="1833"/>
      <c r="O182" s="1833"/>
    </row>
    <row r="183" spans="1:15" s="1312" customFormat="1" ht="15.75" x14ac:dyDescent="0.25">
      <c r="A183" s="1140" t="s">
        <v>1183</v>
      </c>
      <c r="B183" s="1139"/>
      <c r="C183" s="1138"/>
      <c r="D183" s="1285"/>
      <c r="E183" s="1141">
        <f>E69+E59+E38-E185</f>
        <v>0</v>
      </c>
      <c r="F183" s="1141">
        <v>0</v>
      </c>
      <c r="G183" s="1141">
        <v>0</v>
      </c>
      <c r="H183" s="2043">
        <v>0</v>
      </c>
      <c r="J183" s="1348">
        <v>0</v>
      </c>
      <c r="K183" s="1348">
        <v>0</v>
      </c>
      <c r="L183" s="1348">
        <v>0</v>
      </c>
      <c r="M183" s="1833"/>
      <c r="N183" s="1833"/>
      <c r="O183" s="1833"/>
    </row>
    <row r="184" spans="1:15" s="1312" customFormat="1" ht="15.75" x14ac:dyDescent="0.25">
      <c r="A184" s="1140" t="s">
        <v>1182</v>
      </c>
      <c r="B184" s="1139"/>
      <c r="C184" s="1138"/>
      <c r="D184" s="1285"/>
      <c r="E184" s="1141">
        <f>E42+E41+E40</f>
        <v>26912</v>
      </c>
      <c r="F184" s="1141">
        <f t="shared" ref="F184:G184" si="31">F42+F41+F40</f>
        <v>31912</v>
      </c>
      <c r="G184" s="1141">
        <f t="shared" si="31"/>
        <v>31912</v>
      </c>
      <c r="H184" s="2043">
        <f>G184/F184*100</f>
        <v>100</v>
      </c>
      <c r="J184" s="1348">
        <v>26912000</v>
      </c>
      <c r="K184" s="1348">
        <v>31912000</v>
      </c>
      <c r="L184" s="1348">
        <v>31912000</v>
      </c>
      <c r="M184" s="1833"/>
      <c r="N184" s="1348"/>
      <c r="O184" s="1348"/>
    </row>
    <row r="185" spans="1:15" s="1312" customFormat="1" ht="15.75" x14ac:dyDescent="0.25">
      <c r="A185" s="1140" t="s">
        <v>1353</v>
      </c>
      <c r="B185" s="1139"/>
      <c r="C185" s="1138"/>
      <c r="D185" s="1285"/>
      <c r="E185" s="1141">
        <f>E67+E57+E37+E36</f>
        <v>0</v>
      </c>
      <c r="F185" s="1141">
        <f t="shared" ref="F185:G185" si="32">F67+F57+F37+F36</f>
        <v>6380</v>
      </c>
      <c r="G185" s="1141">
        <f t="shared" si="32"/>
        <v>6380</v>
      </c>
      <c r="H185" s="2043">
        <f>G185/F185*100</f>
        <v>100</v>
      </c>
      <c r="I185" s="1283"/>
      <c r="J185" s="1348">
        <v>0</v>
      </c>
      <c r="K185" s="1348">
        <v>6380258</v>
      </c>
      <c r="L185" s="1348">
        <v>6380258</v>
      </c>
      <c r="M185" s="2016"/>
      <c r="N185" s="1833"/>
      <c r="O185" s="1833"/>
    </row>
    <row r="186" spans="1:15" ht="15" x14ac:dyDescent="0.2">
      <c r="A186" s="1140" t="s">
        <v>1354</v>
      </c>
      <c r="E186" s="1141">
        <f>E71+E45+E44</f>
        <v>0</v>
      </c>
      <c r="F186" s="1141">
        <f t="shared" ref="F186:G186" si="33">F71+F45+F44</f>
        <v>9723</v>
      </c>
      <c r="G186" s="1141">
        <f t="shared" si="33"/>
        <v>9723</v>
      </c>
      <c r="H186" s="2043">
        <f>G186/F186*100</f>
        <v>100</v>
      </c>
      <c r="J186" s="1348">
        <v>0</v>
      </c>
      <c r="K186" s="1348">
        <v>9723102.6999999993</v>
      </c>
      <c r="L186" s="1348">
        <v>9723102.6999999993</v>
      </c>
    </row>
    <row r="187" spans="1:15" ht="15" x14ac:dyDescent="0.2">
      <c r="A187" s="2044"/>
      <c r="E187" s="1141"/>
      <c r="F187" s="1141"/>
      <c r="G187" s="1141"/>
      <c r="H187" s="2043"/>
      <c r="J187" s="1131"/>
      <c r="K187" s="1131"/>
      <c r="L187" s="1131"/>
    </row>
    <row r="188" spans="1:15" ht="16.5" x14ac:dyDescent="0.25">
      <c r="A188" s="1830" t="s">
        <v>1450</v>
      </c>
      <c r="E188" s="1280">
        <f>E172</f>
        <v>5453</v>
      </c>
      <c r="F188" s="1280">
        <f t="shared" ref="F188:G188" si="34">F172</f>
        <v>7191</v>
      </c>
      <c r="G188" s="1280">
        <f t="shared" si="34"/>
        <v>6835</v>
      </c>
      <c r="H188" s="2045">
        <f>G188/F188*100</f>
        <v>95.049367264636359</v>
      </c>
      <c r="J188" s="1131">
        <f>300000+5153000</f>
        <v>5453000</v>
      </c>
      <c r="K188" s="1131">
        <f>2327677.2+4863330</f>
        <v>7191007.2000000002</v>
      </c>
      <c r="L188" s="1131">
        <f>2327677.2+4507018</f>
        <v>6834695.2000000002</v>
      </c>
    </row>
    <row r="189" spans="1:15" ht="16.5" x14ac:dyDescent="0.25">
      <c r="A189" s="2670"/>
      <c r="J189" s="1131"/>
      <c r="K189" s="1131"/>
      <c r="L189" s="1131"/>
    </row>
    <row r="190" spans="1:15" s="1133" customFormat="1" ht="47.25" customHeight="1" thickBot="1" x14ac:dyDescent="0.4">
      <c r="A190" s="2042" t="s">
        <v>791</v>
      </c>
      <c r="B190" s="2041"/>
      <c r="C190" s="2041"/>
      <c r="D190" s="2041"/>
      <c r="E190" s="1135">
        <f>SUM(E176,E182,E188)</f>
        <v>52657</v>
      </c>
      <c r="F190" s="1135">
        <f t="shared" ref="F190:G190" si="35">SUM(F176,F182,F188)</f>
        <v>77345</v>
      </c>
      <c r="G190" s="1135">
        <f t="shared" si="35"/>
        <v>76785</v>
      </c>
      <c r="H190" s="1134">
        <f>(G190/F190)*100</f>
        <v>99.275971297433571</v>
      </c>
      <c r="J190" s="1815">
        <f>J176+J182+J188</f>
        <v>52657000</v>
      </c>
      <c r="K190" s="1815">
        <f t="shared" ref="K190:L190" si="36">K176+K182+K188</f>
        <v>77345308.420000002</v>
      </c>
      <c r="L190" s="1815">
        <f t="shared" si="36"/>
        <v>76785405.250000015</v>
      </c>
      <c r="M190" s="2040"/>
      <c r="N190" s="2040"/>
      <c r="O190" s="2040"/>
    </row>
    <row r="191" spans="1:15" ht="15" thickTop="1" x14ac:dyDescent="0.2">
      <c r="J191" s="1126"/>
      <c r="K191" s="1126"/>
      <c r="L191" s="1126"/>
    </row>
    <row r="192" spans="1:15" x14ac:dyDescent="0.2">
      <c r="J192" s="1126"/>
      <c r="K192" s="1126"/>
      <c r="L192" s="1126"/>
    </row>
    <row r="193" spans="10:12" x14ac:dyDescent="0.2">
      <c r="J193" s="1131"/>
      <c r="K193" s="1131"/>
      <c r="L193" s="1131"/>
    </row>
  </sheetData>
  <mergeCells count="17">
    <mergeCell ref="A158:H158"/>
    <mergeCell ref="A165:H165"/>
    <mergeCell ref="A116:H116"/>
    <mergeCell ref="A124:H124"/>
    <mergeCell ref="A132:H132"/>
    <mergeCell ref="A141:H141"/>
    <mergeCell ref="A150:H150"/>
    <mergeCell ref="A78:H78"/>
    <mergeCell ref="A79:H79"/>
    <mergeCell ref="A88:H88"/>
    <mergeCell ref="A97:H97"/>
    <mergeCell ref="A107:H107"/>
    <mergeCell ref="C3:D3"/>
    <mergeCell ref="H52:H53"/>
    <mergeCell ref="D71:D72"/>
    <mergeCell ref="D67:D68"/>
    <mergeCell ref="D57:D58"/>
  </mergeCells>
  <pageMargins left="0.98425196850393704" right="0.98425196850393704" top="0.98425196850393704" bottom="0.98425196850393704" header="0.51181102362204722" footer="0.51181102362204722"/>
  <pageSetup paperSize="9" scale="69" firstPageNumber="89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  <rowBreaks count="3" manualBreakCount="3">
    <brk id="48" max="7" man="1"/>
    <brk id="105" max="7" man="1"/>
    <brk id="14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CCFFFF"/>
  </sheetPr>
  <dimension ref="A1:V324"/>
  <sheetViews>
    <sheetView showGridLines="0" view="pageBreakPreview" zoomScaleNormal="100" zoomScaleSheetLayoutView="100" workbookViewId="0">
      <selection activeCell="F146" sqref="F146"/>
    </sheetView>
  </sheetViews>
  <sheetFormatPr defaultColWidth="9.140625" defaultRowHeight="14.25" x14ac:dyDescent="0.2"/>
  <cols>
    <col min="1" max="1" width="41.5703125" style="1527" customWidth="1"/>
    <col min="2" max="2" width="5.140625" style="1525" customWidth="1"/>
    <col min="3" max="3" width="14.7109375" style="1526" customWidth="1"/>
    <col min="4" max="5" width="16" style="1526" customWidth="1"/>
    <col min="6" max="6" width="9" style="1526" customWidth="1"/>
    <col min="7" max="7" width="19.7109375" style="1637" customWidth="1"/>
    <col min="8" max="8" width="20.140625" style="1637" customWidth="1"/>
    <col min="9" max="9" width="19.5703125" style="1637" customWidth="1"/>
    <col min="10" max="10" width="2.85546875" style="1637" customWidth="1"/>
    <col min="11" max="11" width="19.7109375" style="1637" customWidth="1"/>
    <col min="12" max="13" width="19.7109375" style="1523" customWidth="1"/>
    <col min="14" max="14" width="11.140625" style="1523" customWidth="1"/>
    <col min="15" max="15" width="11.5703125" style="1523" customWidth="1"/>
    <col min="16" max="16" width="14.140625" style="1523" customWidth="1"/>
    <col min="17" max="17" width="11.7109375" style="1523" bestFit="1" customWidth="1"/>
    <col min="18" max="18" width="9.85546875" style="1523" bestFit="1" customWidth="1"/>
    <col min="19" max="19" width="12.5703125" style="1523" customWidth="1"/>
    <col min="20" max="20" width="12.85546875" style="1523" customWidth="1"/>
    <col min="21" max="21" width="11.7109375" style="1523" customWidth="1"/>
    <col min="22" max="16384" width="9.140625" style="1523"/>
  </cols>
  <sheetData>
    <row r="1" spans="1:12" ht="23.25" x14ac:dyDescent="0.35">
      <c r="A1" s="3111" t="s">
        <v>1747</v>
      </c>
      <c r="B1" s="3112"/>
      <c r="C1" s="3112"/>
      <c r="D1" s="3112"/>
      <c r="E1" s="3112"/>
      <c r="F1" s="3112"/>
      <c r="G1" s="1645"/>
      <c r="H1" s="1645"/>
      <c r="I1" s="1645"/>
      <c r="J1" s="1645"/>
      <c r="K1" s="1645"/>
    </row>
    <row r="2" spans="1:12" ht="23.25" x14ac:dyDescent="0.35">
      <c r="A2" s="3113"/>
      <c r="B2" s="3114"/>
      <c r="C2" s="3114"/>
      <c r="D2" s="3114"/>
      <c r="E2" s="3114"/>
      <c r="F2" s="3114"/>
      <c r="G2" s="1646"/>
      <c r="H2" s="1646"/>
      <c r="I2" s="1646"/>
      <c r="J2" s="1646"/>
      <c r="K2" s="1646"/>
    </row>
    <row r="3" spans="1:12" ht="15" x14ac:dyDescent="0.25">
      <c r="A3" s="1524" t="s">
        <v>414</v>
      </c>
    </row>
    <row r="4" spans="1:12" ht="15" thickBot="1" x14ac:dyDescent="0.25">
      <c r="F4" s="1528" t="s">
        <v>122</v>
      </c>
      <c r="G4" s="1647"/>
      <c r="H4" s="1647"/>
      <c r="I4" s="1647"/>
      <c r="J4" s="1647"/>
      <c r="K4" s="1647"/>
    </row>
    <row r="5" spans="1:12" s="1533" customFormat="1" ht="27" thickTop="1" thickBot="1" x14ac:dyDescent="0.25">
      <c r="A5" s="1529" t="s">
        <v>415</v>
      </c>
      <c r="B5" s="1530" t="s">
        <v>418</v>
      </c>
      <c r="C5" s="1531" t="s">
        <v>416</v>
      </c>
      <c r="D5" s="1531" t="s">
        <v>417</v>
      </c>
      <c r="E5" s="1531" t="s">
        <v>589</v>
      </c>
      <c r="F5" s="1532" t="s">
        <v>590</v>
      </c>
      <c r="G5" s="1648"/>
      <c r="H5" s="1649"/>
      <c r="I5" s="1649"/>
      <c r="J5" s="1650"/>
      <c r="K5" s="1650"/>
    </row>
    <row r="6" spans="1:12" s="1538" customFormat="1" ht="12.75" thickTop="1" thickBot="1" x14ac:dyDescent="0.25">
      <c r="A6" s="1534">
        <v>1</v>
      </c>
      <c r="B6" s="1535">
        <v>2</v>
      </c>
      <c r="C6" s="1536">
        <v>3</v>
      </c>
      <c r="D6" s="1536">
        <v>4</v>
      </c>
      <c r="E6" s="1536">
        <v>5</v>
      </c>
      <c r="F6" s="1537" t="s">
        <v>297</v>
      </c>
      <c r="G6" s="1651"/>
      <c r="H6" s="1651"/>
      <c r="I6" s="1651"/>
      <c r="J6" s="1651"/>
      <c r="K6" s="1651"/>
    </row>
    <row r="7" spans="1:12" s="1524" customFormat="1" ht="15.75" thickTop="1" x14ac:dyDescent="0.25">
      <c r="A7" s="1539" t="s">
        <v>419</v>
      </c>
      <c r="B7" s="1540">
        <v>1</v>
      </c>
      <c r="C7" s="1721">
        <f>SUM(C8:C12)</f>
        <v>28952</v>
      </c>
      <c r="D7" s="1721">
        <f>SUM(D8:D12)</f>
        <v>29970</v>
      </c>
      <c r="E7" s="1721">
        <f>SUM(E8:E12)</f>
        <v>28085</v>
      </c>
      <c r="F7" s="1722">
        <f>E7/D7*100</f>
        <v>93.71037704371038</v>
      </c>
      <c r="G7" s="1541">
        <f>SUM(G8:G12)</f>
        <v>28952000</v>
      </c>
      <c r="H7" s="1541">
        <f>SUM(H8:H12)</f>
        <v>29970905</v>
      </c>
      <c r="I7" s="1541">
        <f>SUM(I8:I12)</f>
        <v>28084914.149999999</v>
      </c>
      <c r="J7" s="1541"/>
      <c r="K7" s="1541"/>
    </row>
    <row r="8" spans="1:12" x14ac:dyDescent="0.2">
      <c r="A8" s="1542" t="s">
        <v>420</v>
      </c>
      <c r="B8" s="1543"/>
      <c r="C8" s="1544">
        <f>'01 '!E68</f>
        <v>28669</v>
      </c>
      <c r="D8" s="1544">
        <f>'01 '!F68</f>
        <v>29484</v>
      </c>
      <c r="E8" s="1544">
        <f>'01 '!G68</f>
        <v>27626</v>
      </c>
      <c r="F8" s="1545">
        <f>E8/D8*100</f>
        <v>93.69827703161036</v>
      </c>
      <c r="G8" s="1546">
        <f>'01 '!J68</f>
        <v>28669000</v>
      </c>
      <c r="H8" s="1546">
        <f>'01 '!K68</f>
        <v>29484845</v>
      </c>
      <c r="I8" s="1546">
        <f>'01 '!L68</f>
        <v>27626864.149999999</v>
      </c>
      <c r="J8" s="1546"/>
      <c r="K8" s="1546"/>
    </row>
    <row r="9" spans="1:12" x14ac:dyDescent="0.2">
      <c r="A9" s="1542" t="s">
        <v>421</v>
      </c>
      <c r="B9" s="1547"/>
      <c r="C9" s="1544">
        <f>'01 '!E69</f>
        <v>0</v>
      </c>
      <c r="D9" s="1544">
        <f>'01 '!F69</f>
        <v>188</v>
      </c>
      <c r="E9" s="1544">
        <f>'01 '!G69</f>
        <v>188</v>
      </c>
      <c r="F9" s="1545">
        <f>E9/D9*100</f>
        <v>100</v>
      </c>
      <c r="G9" s="1546">
        <f>'01 '!J69</f>
        <v>0</v>
      </c>
      <c r="H9" s="1546">
        <f>'01 '!K69</f>
        <v>187560</v>
      </c>
      <c r="I9" s="1546">
        <f>'01 '!L69</f>
        <v>187550</v>
      </c>
      <c r="J9" s="1546"/>
      <c r="K9" s="1546"/>
    </row>
    <row r="10" spans="1:12" x14ac:dyDescent="0.2">
      <c r="A10" s="1548" t="s">
        <v>425</v>
      </c>
      <c r="B10" s="1543"/>
      <c r="C10" s="1544">
        <f>'01 '!E70</f>
        <v>0</v>
      </c>
      <c r="D10" s="1544">
        <f>'01 '!F70</f>
        <v>0</v>
      </c>
      <c r="E10" s="1544">
        <f>'01 '!G70</f>
        <v>0</v>
      </c>
      <c r="F10" s="1545">
        <v>0</v>
      </c>
      <c r="G10" s="1546">
        <f>'01 '!J70</f>
        <v>0</v>
      </c>
      <c r="H10" s="1546">
        <f>'01 '!K70</f>
        <v>0</v>
      </c>
      <c r="I10" s="1546">
        <f>'01 '!L70</f>
        <v>0</v>
      </c>
      <c r="J10" s="1546"/>
      <c r="K10" s="1546"/>
    </row>
    <row r="11" spans="1:12" x14ac:dyDescent="0.2">
      <c r="A11" s="1548" t="s">
        <v>426</v>
      </c>
      <c r="B11" s="1543"/>
      <c r="C11" s="1544">
        <f>'01 '!E71</f>
        <v>0</v>
      </c>
      <c r="D11" s="1544">
        <f>'01 '!F71</f>
        <v>0</v>
      </c>
      <c r="E11" s="1544">
        <f>'01 '!G71</f>
        <v>0</v>
      </c>
      <c r="F11" s="1545">
        <v>0</v>
      </c>
      <c r="G11" s="1546">
        <f>'01 '!J71</f>
        <v>0</v>
      </c>
      <c r="H11" s="1546">
        <f>'01 '!K71</f>
        <v>0</v>
      </c>
      <c r="I11" s="1546">
        <f>'01 '!L71</f>
        <v>0</v>
      </c>
      <c r="J11" s="1546"/>
      <c r="K11" s="1546"/>
    </row>
    <row r="12" spans="1:12" x14ac:dyDescent="0.2">
      <c r="A12" s="1549" t="s">
        <v>748</v>
      </c>
      <c r="B12" s="1550"/>
      <c r="C12" s="1544">
        <f>'01 '!E72</f>
        <v>283</v>
      </c>
      <c r="D12" s="1544">
        <f>'01 '!F72</f>
        <v>298</v>
      </c>
      <c r="E12" s="1544">
        <f>'01 '!G72</f>
        <v>271</v>
      </c>
      <c r="F12" s="1552">
        <f t="shared" ref="F12:F43" si="0">E12/D12*100</f>
        <v>90.939597315436231</v>
      </c>
      <c r="G12" s="1546">
        <f>'01 '!J72</f>
        <v>283000</v>
      </c>
      <c r="H12" s="1546">
        <f>'01 '!K72</f>
        <v>298500</v>
      </c>
      <c r="I12" s="1546">
        <f>'01 '!L72</f>
        <v>270500</v>
      </c>
      <c r="J12" s="1546"/>
      <c r="K12" s="1546"/>
    </row>
    <row r="13" spans="1:12" s="1559" customFormat="1" ht="15" x14ac:dyDescent="0.25">
      <c r="A13" s="1555" t="s">
        <v>1372</v>
      </c>
      <c r="B13" s="1556">
        <v>3</v>
      </c>
      <c r="C13" s="1557">
        <f>C14+C20</f>
        <v>336822</v>
      </c>
      <c r="D13" s="1557">
        <f t="shared" ref="D13:E13" si="1">D14+D20</f>
        <v>344370</v>
      </c>
      <c r="E13" s="1557">
        <f t="shared" si="1"/>
        <v>333600</v>
      </c>
      <c r="F13" s="1558">
        <f>E13/D13*100</f>
        <v>96.872549873682374</v>
      </c>
      <c r="G13" s="1807">
        <f>G14+G20</f>
        <v>336822000</v>
      </c>
      <c r="H13" s="1808">
        <f t="shared" ref="H13:I13" si="2">H14+H20</f>
        <v>344370099</v>
      </c>
      <c r="I13" s="1808">
        <f t="shared" si="2"/>
        <v>333569224.23000002</v>
      </c>
      <c r="J13" s="1541"/>
      <c r="K13" s="1541"/>
    </row>
    <row r="14" spans="1:12" s="1559" customFormat="1" x14ac:dyDescent="0.2">
      <c r="A14" s="1589" t="s">
        <v>427</v>
      </c>
      <c r="B14" s="1587"/>
      <c r="C14" s="1584">
        <f>SUM(C15:C19)</f>
        <v>327822</v>
      </c>
      <c r="D14" s="1584">
        <f t="shared" ref="D14:E14" si="3">SUM(D15:D19)</f>
        <v>331234</v>
      </c>
      <c r="E14" s="1584">
        <f t="shared" si="3"/>
        <v>320746</v>
      </c>
      <c r="F14" s="1545">
        <f>E14/D14*100</f>
        <v>96.833658380480273</v>
      </c>
      <c r="G14" s="1541">
        <f>SUM(G15:G19)</f>
        <v>327822000</v>
      </c>
      <c r="H14" s="1541">
        <f t="shared" ref="H14:I14" si="4">SUM(H15:H19)</f>
        <v>331234099</v>
      </c>
      <c r="I14" s="1541">
        <f t="shared" si="4"/>
        <v>320714374.52000004</v>
      </c>
      <c r="J14" s="1541"/>
      <c r="K14" s="1541"/>
    </row>
    <row r="15" spans="1:12" s="1559" customFormat="1" x14ac:dyDescent="0.2">
      <c r="A15" s="1542" t="s">
        <v>420</v>
      </c>
      <c r="B15" s="1562"/>
      <c r="C15" s="1544">
        <f>'03'!E242</f>
        <v>317872</v>
      </c>
      <c r="D15" s="1544">
        <f>'03'!F242</f>
        <v>319126</v>
      </c>
      <c r="E15" s="1544">
        <f>'03'!G242</f>
        <v>310091</v>
      </c>
      <c r="F15" s="1545">
        <f>E15/D15*100</f>
        <v>97.168829866573077</v>
      </c>
      <c r="G15" s="1560">
        <f>'03'!J242</f>
        <v>317872000</v>
      </c>
      <c r="H15" s="1546">
        <f>'03'!K242</f>
        <v>319126479</v>
      </c>
      <c r="I15" s="1546">
        <f>'03'!L242</f>
        <v>310058648.84000003</v>
      </c>
      <c r="J15" s="1546"/>
      <c r="K15" s="1546"/>
      <c r="L15" s="1654"/>
    </row>
    <row r="16" spans="1:12" s="1559" customFormat="1" x14ac:dyDescent="0.2">
      <c r="A16" s="1542" t="s">
        <v>421</v>
      </c>
      <c r="B16" s="1562"/>
      <c r="C16" s="1544">
        <f>'03'!E243</f>
        <v>2150</v>
      </c>
      <c r="D16" s="1544">
        <f>'03'!F243</f>
        <v>2400</v>
      </c>
      <c r="E16" s="1544">
        <f>'03'!G243</f>
        <v>2388</v>
      </c>
      <c r="F16" s="1545">
        <f>E16/D16*100</f>
        <v>99.5</v>
      </c>
      <c r="G16" s="1560">
        <f>'03'!J243</f>
        <v>2150000</v>
      </c>
      <c r="H16" s="1546">
        <f>'03'!K243</f>
        <v>2400000</v>
      </c>
      <c r="I16" s="1546">
        <f>'03'!L243</f>
        <v>2387941.7400000002</v>
      </c>
      <c r="J16" s="1546"/>
      <c r="K16" s="1688"/>
      <c r="L16" s="1688"/>
    </row>
    <row r="17" spans="1:12" x14ac:dyDescent="0.2">
      <c r="A17" s="1548" t="s">
        <v>425</v>
      </c>
      <c r="B17" s="1543"/>
      <c r="C17" s="1544">
        <f>'03'!E244</f>
        <v>0</v>
      </c>
      <c r="D17" s="1544">
        <f>'03'!F244</f>
        <v>1872</v>
      </c>
      <c r="E17" s="1544">
        <f>'03'!G244</f>
        <v>1367</v>
      </c>
      <c r="F17" s="1545">
        <f>E17/D17*100</f>
        <v>73.023504273504273</v>
      </c>
      <c r="G17" s="1560">
        <f>'03'!J244</f>
        <v>0</v>
      </c>
      <c r="H17" s="1546">
        <f>'03'!K244</f>
        <v>1872020</v>
      </c>
      <c r="I17" s="1546">
        <f>'03'!L244</f>
        <v>1367483.94</v>
      </c>
      <c r="J17" s="1546"/>
      <c r="K17" s="1688"/>
      <c r="L17" s="1688"/>
    </row>
    <row r="18" spans="1:12" x14ac:dyDescent="0.2">
      <c r="A18" s="1548" t="s">
        <v>426</v>
      </c>
      <c r="B18" s="1543"/>
      <c r="C18" s="1544">
        <f>'03'!E245</f>
        <v>0</v>
      </c>
      <c r="D18" s="1544">
        <f>'03'!F245</f>
        <v>0</v>
      </c>
      <c r="E18" s="1544">
        <f>'03'!G245</f>
        <v>0</v>
      </c>
      <c r="F18" s="1545">
        <v>0</v>
      </c>
      <c r="G18" s="1560">
        <f>'03'!J245</f>
        <v>0</v>
      </c>
      <c r="H18" s="1546">
        <f>'03'!K245</f>
        <v>0</v>
      </c>
      <c r="I18" s="1546">
        <f>'03'!L245</f>
        <v>0</v>
      </c>
      <c r="J18" s="1546"/>
      <c r="K18" s="1546"/>
      <c r="L18" s="1647"/>
    </row>
    <row r="19" spans="1:12" x14ac:dyDescent="0.2">
      <c r="A19" s="1542" t="s">
        <v>748</v>
      </c>
      <c r="B19" s="1543"/>
      <c r="C19" s="1544">
        <f>'03'!E246</f>
        <v>7800</v>
      </c>
      <c r="D19" s="1544">
        <f>'03'!F246</f>
        <v>7836</v>
      </c>
      <c r="E19" s="1544">
        <f>'03'!G246</f>
        <v>6900</v>
      </c>
      <c r="F19" s="1545">
        <f>E19/D19*100</f>
        <v>88.055130168453289</v>
      </c>
      <c r="G19" s="1560">
        <f>'03'!J246</f>
        <v>7800000</v>
      </c>
      <c r="H19" s="1546">
        <f>'03'!K246</f>
        <v>7835600</v>
      </c>
      <c r="I19" s="1546">
        <f>'03'!L246</f>
        <v>6900300</v>
      </c>
      <c r="J19" s="1546"/>
      <c r="K19" s="1546"/>
    </row>
    <row r="20" spans="1:12" x14ac:dyDescent="0.2">
      <c r="A20" s="1589" t="s">
        <v>1573</v>
      </c>
      <c r="B20" s="1587"/>
      <c r="C20" s="1584">
        <f>'03'!E248</f>
        <v>9000</v>
      </c>
      <c r="D20" s="1584">
        <f>'03'!F248</f>
        <v>13136</v>
      </c>
      <c r="E20" s="1584">
        <f>'03'!G248</f>
        <v>12854</v>
      </c>
      <c r="F20" s="1552">
        <f>E20/D20*100</f>
        <v>97.853227771010964</v>
      </c>
      <c r="G20" s="2746">
        <f>'03'!J248</f>
        <v>9000000</v>
      </c>
      <c r="H20" s="2746">
        <f>'03'!K248</f>
        <v>13136000</v>
      </c>
      <c r="I20" s="2746">
        <f>'03'!L248</f>
        <v>12854849.710000001</v>
      </c>
      <c r="J20" s="1546"/>
      <c r="K20" s="1546"/>
    </row>
    <row r="21" spans="1:12" s="1559" customFormat="1" ht="31.5" customHeight="1" x14ac:dyDescent="0.25">
      <c r="A21" s="3047" t="s">
        <v>2016</v>
      </c>
      <c r="B21" s="3049">
        <v>4</v>
      </c>
      <c r="C21" s="3050">
        <f>SUM(C22:C25)</f>
        <v>38526</v>
      </c>
      <c r="D21" s="3050">
        <f>SUM(D22:D25)</f>
        <v>26973</v>
      </c>
      <c r="E21" s="3050">
        <f>SUM(E22:E25)</f>
        <v>24167</v>
      </c>
      <c r="F21" s="3051">
        <f>E21/D21*100</f>
        <v>89.597004411819228</v>
      </c>
      <c r="G21" s="1730">
        <f>SUM(G22:G25)</f>
        <v>38526000</v>
      </c>
      <c r="H21" s="1541">
        <f>SUM(H22:H25)</f>
        <v>26972661.25</v>
      </c>
      <c r="I21" s="1541">
        <f>SUM(I22:I25)</f>
        <v>24166968.649999999</v>
      </c>
      <c r="J21" s="1541"/>
      <c r="K21" s="1541"/>
    </row>
    <row r="22" spans="1:12" s="1559" customFormat="1" x14ac:dyDescent="0.2">
      <c r="A22" s="1542" t="s">
        <v>420</v>
      </c>
      <c r="B22" s="1562"/>
      <c r="C22" s="1544">
        <f>'04'!E51</f>
        <v>37943</v>
      </c>
      <c r="D22" s="1544">
        <f>'04'!F51</f>
        <v>21203</v>
      </c>
      <c r="E22" s="1544">
        <f>'04'!G51</f>
        <v>18725</v>
      </c>
      <c r="F22" s="1545">
        <f>E22/D22*100</f>
        <v>88.312974579069007</v>
      </c>
      <c r="G22" s="1560">
        <f>'04'!J51</f>
        <v>37943000</v>
      </c>
      <c r="H22" s="1546">
        <f>'04'!K51</f>
        <v>21202961.25</v>
      </c>
      <c r="I22" s="1546">
        <f>'04'!L51</f>
        <v>18725124.649999999</v>
      </c>
      <c r="J22" s="1546"/>
      <c r="K22" s="1546"/>
    </row>
    <row r="23" spans="1:12" s="1559" customFormat="1" x14ac:dyDescent="0.2">
      <c r="A23" s="1542" t="s">
        <v>421</v>
      </c>
      <c r="B23" s="1562"/>
      <c r="C23" s="1544">
        <f>'04'!E52</f>
        <v>583</v>
      </c>
      <c r="D23" s="1544">
        <f>'04'!F52</f>
        <v>5770</v>
      </c>
      <c r="E23" s="1544">
        <f>'04'!G52</f>
        <v>5442</v>
      </c>
      <c r="F23" s="1545">
        <f>E23/D23*100</f>
        <v>94.315424610051991</v>
      </c>
      <c r="G23" s="1560">
        <f>'04'!J52</f>
        <v>583000</v>
      </c>
      <c r="H23" s="1546">
        <f>'04'!K52</f>
        <v>5769700</v>
      </c>
      <c r="I23" s="1546">
        <f>'04'!L52</f>
        <v>5441844</v>
      </c>
      <c r="J23" s="1546"/>
      <c r="K23" s="1546"/>
    </row>
    <row r="24" spans="1:12" x14ac:dyDescent="0.2">
      <c r="A24" s="1548" t="s">
        <v>425</v>
      </c>
      <c r="B24" s="1543"/>
      <c r="C24" s="1544">
        <f>'04'!E53</f>
        <v>0</v>
      </c>
      <c r="D24" s="1544">
        <f>'04'!F53</f>
        <v>0</v>
      </c>
      <c r="E24" s="1544">
        <f>'04'!G53</f>
        <v>0</v>
      </c>
      <c r="F24" s="1545">
        <v>0</v>
      </c>
      <c r="G24" s="1560">
        <f>'04'!J53</f>
        <v>0</v>
      </c>
      <c r="H24" s="1546">
        <f>'04'!K53</f>
        <v>0</v>
      </c>
      <c r="I24" s="1546">
        <f>'04'!L53</f>
        <v>0</v>
      </c>
      <c r="J24" s="1546"/>
      <c r="K24" s="1546"/>
    </row>
    <row r="25" spans="1:12" x14ac:dyDescent="0.2">
      <c r="A25" s="1564" t="s">
        <v>426</v>
      </c>
      <c r="B25" s="1550"/>
      <c r="C25" s="1544">
        <f>'04'!E54</f>
        <v>0</v>
      </c>
      <c r="D25" s="1544">
        <f>'04'!F54</f>
        <v>0</v>
      </c>
      <c r="E25" s="1544">
        <f>'04'!G54</f>
        <v>0</v>
      </c>
      <c r="F25" s="1552">
        <v>0</v>
      </c>
      <c r="G25" s="1553">
        <f>'04'!J54</f>
        <v>0</v>
      </c>
      <c r="H25" s="1554">
        <f>'04'!K54</f>
        <v>0</v>
      </c>
      <c r="I25" s="1554">
        <f>'04'!L54</f>
        <v>0</v>
      </c>
      <c r="J25" s="1546"/>
      <c r="K25" s="1546"/>
    </row>
    <row r="26" spans="1:12" s="1559" customFormat="1" ht="30" x14ac:dyDescent="0.25">
      <c r="A26" s="3048" t="s">
        <v>2017</v>
      </c>
      <c r="B26" s="3049">
        <v>5</v>
      </c>
      <c r="C26" s="3050">
        <f>SUM(C27:C30)</f>
        <v>89</v>
      </c>
      <c r="D26" s="3050">
        <f>SUM(D27:D30)</f>
        <v>14</v>
      </c>
      <c r="E26" s="3050">
        <f>SUM(E27:E30)</f>
        <v>14</v>
      </c>
      <c r="F26" s="3051">
        <f>E26/D26*100</f>
        <v>100</v>
      </c>
      <c r="G26" s="1541">
        <f>SUM(G27:G30)</f>
        <v>89000</v>
      </c>
      <c r="H26" s="1541">
        <f>SUM(H27:H30)</f>
        <v>13600</v>
      </c>
      <c r="I26" s="1541">
        <f>SUM(I27:I30)</f>
        <v>13600</v>
      </c>
      <c r="J26" s="1541"/>
      <c r="K26" s="1541"/>
    </row>
    <row r="27" spans="1:12" s="1559" customFormat="1" x14ac:dyDescent="0.2">
      <c r="A27" s="1565" t="s">
        <v>420</v>
      </c>
      <c r="B27" s="1562"/>
      <c r="C27" s="1544">
        <f>'05'!E17</f>
        <v>89</v>
      </c>
      <c r="D27" s="1544">
        <f>'05'!F17</f>
        <v>14</v>
      </c>
      <c r="E27" s="1544">
        <f>'05'!G17</f>
        <v>14</v>
      </c>
      <c r="F27" s="1545">
        <f>E27/D27*100</f>
        <v>100</v>
      </c>
      <c r="G27" s="1546">
        <f>'05'!J17</f>
        <v>89000</v>
      </c>
      <c r="H27" s="1546">
        <f>'05'!K17</f>
        <v>13600</v>
      </c>
      <c r="I27" s="1546">
        <f>'05'!L17</f>
        <v>13600</v>
      </c>
      <c r="J27" s="1546"/>
      <c r="K27" s="1546"/>
    </row>
    <row r="28" spans="1:12" s="1559" customFormat="1" x14ac:dyDescent="0.2">
      <c r="A28" s="1565" t="s">
        <v>421</v>
      </c>
      <c r="B28" s="1562"/>
      <c r="C28" s="1544">
        <f>'05'!E18</f>
        <v>0</v>
      </c>
      <c r="D28" s="1544">
        <f>'05'!F18</f>
        <v>0</v>
      </c>
      <c r="E28" s="1544">
        <f>'05'!G18</f>
        <v>0</v>
      </c>
      <c r="F28" s="1545">
        <v>0</v>
      </c>
      <c r="G28" s="1546">
        <f>'05'!J18</f>
        <v>0</v>
      </c>
      <c r="H28" s="1546">
        <f>'05'!K18</f>
        <v>0</v>
      </c>
      <c r="I28" s="1546">
        <f>'05'!L18</f>
        <v>0</v>
      </c>
      <c r="J28" s="1546"/>
      <c r="K28" s="1546"/>
    </row>
    <row r="29" spans="1:12" s="1559" customFormat="1" x14ac:dyDescent="0.2">
      <c r="A29" s="1548" t="s">
        <v>425</v>
      </c>
      <c r="B29" s="1562"/>
      <c r="C29" s="1544">
        <f>'05'!E19</f>
        <v>0</v>
      </c>
      <c r="D29" s="1544">
        <f>'05'!F19</f>
        <v>0</v>
      </c>
      <c r="E29" s="1544">
        <f>'05'!G19</f>
        <v>0</v>
      </c>
      <c r="F29" s="1545">
        <v>0</v>
      </c>
      <c r="G29" s="1546">
        <f>'05'!J19</f>
        <v>0</v>
      </c>
      <c r="H29" s="1546">
        <f>'05'!K19</f>
        <v>0</v>
      </c>
      <c r="I29" s="1546">
        <f>'05'!L19</f>
        <v>0</v>
      </c>
      <c r="J29" s="1546"/>
      <c r="K29" s="1546"/>
    </row>
    <row r="30" spans="1:12" s="1559" customFormat="1" x14ac:dyDescent="0.2">
      <c r="A30" s="1561" t="s">
        <v>426</v>
      </c>
      <c r="B30" s="1566"/>
      <c r="C30" s="1551">
        <f>'05'!E20</f>
        <v>0</v>
      </c>
      <c r="D30" s="1551">
        <f>'05'!F20</f>
        <v>0</v>
      </c>
      <c r="E30" s="1551">
        <f>'05'!G20</f>
        <v>0</v>
      </c>
      <c r="F30" s="1552">
        <v>0</v>
      </c>
      <c r="G30" s="1546">
        <f>'05'!J20</f>
        <v>0</v>
      </c>
      <c r="H30" s="1546">
        <f>'05'!K20</f>
        <v>0</v>
      </c>
      <c r="I30" s="1546">
        <f>'05'!L20</f>
        <v>0</v>
      </c>
      <c r="J30" s="1546"/>
      <c r="K30" s="1546"/>
    </row>
    <row r="31" spans="1:12" s="1559" customFormat="1" ht="15" x14ac:dyDescent="0.25">
      <c r="A31" s="1555" t="s">
        <v>1372</v>
      </c>
      <c r="B31" s="1562">
        <v>6</v>
      </c>
      <c r="C31" s="1567">
        <f>SUM(C32:C35)</f>
        <v>30105</v>
      </c>
      <c r="D31" s="1567">
        <f>SUM(D32:D35)</f>
        <v>31081</v>
      </c>
      <c r="E31" s="1567">
        <f>SUM(E32:E35)</f>
        <v>30671</v>
      </c>
      <c r="F31" s="1563">
        <f t="shared" si="0"/>
        <v>98.680866123998584</v>
      </c>
      <c r="G31" s="1807">
        <f>SUM(G32:G35)</f>
        <v>30105000</v>
      </c>
      <c r="H31" s="1808">
        <f>SUM(H32:H35)</f>
        <v>31080868</v>
      </c>
      <c r="I31" s="1808">
        <f>SUM(I32:I35)</f>
        <v>30671067.32</v>
      </c>
      <c r="J31" s="1541"/>
      <c r="K31" s="1541"/>
    </row>
    <row r="32" spans="1:12" s="1559" customFormat="1" x14ac:dyDescent="0.2">
      <c r="A32" s="1542" t="s">
        <v>420</v>
      </c>
      <c r="B32" s="1562"/>
      <c r="C32" s="1544">
        <f>'06'!E34</f>
        <v>27175</v>
      </c>
      <c r="D32" s="1544">
        <f>'06'!F34</f>
        <v>28526</v>
      </c>
      <c r="E32" s="1544">
        <f>'06'!G34</f>
        <v>28131</v>
      </c>
      <c r="F32" s="1545">
        <f t="shared" si="0"/>
        <v>98.615298324335697</v>
      </c>
      <c r="G32" s="1560">
        <f>'06'!J34</f>
        <v>27175000</v>
      </c>
      <c r="H32" s="1546">
        <f>'06'!K34</f>
        <v>28526282</v>
      </c>
      <c r="I32" s="1546">
        <f>'06'!L34</f>
        <v>28131481.32</v>
      </c>
      <c r="J32" s="1546"/>
      <c r="K32" s="1546"/>
    </row>
    <row r="33" spans="1:20" s="1559" customFormat="1" x14ac:dyDescent="0.2">
      <c r="A33" s="1542" t="s">
        <v>421</v>
      </c>
      <c r="B33" s="1562"/>
      <c r="C33" s="1544">
        <f>'06'!E35</f>
        <v>2930</v>
      </c>
      <c r="D33" s="1544">
        <f>'06'!F35</f>
        <v>2540</v>
      </c>
      <c r="E33" s="1544">
        <f>'06'!G35</f>
        <v>2540</v>
      </c>
      <c r="F33" s="1545">
        <f t="shared" si="0"/>
        <v>100</v>
      </c>
      <c r="G33" s="1560">
        <f>'06'!J35</f>
        <v>2930000</v>
      </c>
      <c r="H33" s="1546">
        <f>'06'!K35</f>
        <v>2539586</v>
      </c>
      <c r="I33" s="1546">
        <f>'06'!L35</f>
        <v>2539586</v>
      </c>
      <c r="J33" s="1546"/>
      <c r="K33" s="1546"/>
    </row>
    <row r="34" spans="1:20" x14ac:dyDescent="0.2">
      <c r="A34" s="1548" t="s">
        <v>425</v>
      </c>
      <c r="B34" s="1543"/>
      <c r="C34" s="1544">
        <f>'06'!E36</f>
        <v>0</v>
      </c>
      <c r="D34" s="1544">
        <f>'06'!F36</f>
        <v>15</v>
      </c>
      <c r="E34" s="1544">
        <f>'06'!G36</f>
        <v>0</v>
      </c>
      <c r="F34" s="1545">
        <f t="shared" si="0"/>
        <v>0</v>
      </c>
      <c r="G34" s="1560">
        <f>'06'!J36</f>
        <v>0</v>
      </c>
      <c r="H34" s="1546">
        <f>'06'!K36</f>
        <v>15000</v>
      </c>
      <c r="I34" s="1546">
        <f>'06'!L36</f>
        <v>0</v>
      </c>
      <c r="J34" s="1546"/>
      <c r="K34" s="1546"/>
    </row>
    <row r="35" spans="1:20" x14ac:dyDescent="0.2">
      <c r="A35" s="1561" t="s">
        <v>426</v>
      </c>
      <c r="B35" s="1550"/>
      <c r="C35" s="1544">
        <f>'06'!E37</f>
        <v>0</v>
      </c>
      <c r="D35" s="1544">
        <f>'06'!F37</f>
        <v>0</v>
      </c>
      <c r="E35" s="1544">
        <f>'06'!G37</f>
        <v>0</v>
      </c>
      <c r="F35" s="1552">
        <v>0</v>
      </c>
      <c r="G35" s="1553">
        <f>'06'!J37</f>
        <v>0</v>
      </c>
      <c r="H35" s="1554">
        <f>'06'!K37</f>
        <v>0</v>
      </c>
      <c r="I35" s="1554">
        <f>'06'!L37</f>
        <v>0</v>
      </c>
      <c r="J35" s="1546"/>
      <c r="K35" s="1546"/>
    </row>
    <row r="36" spans="1:20" s="1559" customFormat="1" ht="15" x14ac:dyDescent="0.25">
      <c r="A36" s="1555" t="s">
        <v>160</v>
      </c>
      <c r="B36" s="1556">
        <v>7</v>
      </c>
      <c r="C36" s="1557">
        <f>C37+C43</f>
        <v>110527</v>
      </c>
      <c r="D36" s="1557">
        <f t="shared" ref="D36:E36" si="5">D37+D43</f>
        <v>230044</v>
      </c>
      <c r="E36" s="1557">
        <f t="shared" si="5"/>
        <v>45438</v>
      </c>
      <c r="F36" s="1563">
        <f>E36/D36*100</f>
        <v>19.751873554624332</v>
      </c>
      <c r="G36" s="1541">
        <f>G37+G43</f>
        <v>110527000</v>
      </c>
      <c r="H36" s="1541">
        <f t="shared" ref="H36:I36" si="6">H37+H43</f>
        <v>230044006.84999999</v>
      </c>
      <c r="I36" s="1541">
        <f t="shared" si="6"/>
        <v>45437546.140000001</v>
      </c>
      <c r="J36" s="1541"/>
      <c r="K36" s="1541"/>
    </row>
    <row r="37" spans="1:20" s="1559" customFormat="1" x14ac:dyDescent="0.2">
      <c r="A37" s="1589" t="s">
        <v>427</v>
      </c>
      <c r="B37" s="1562"/>
      <c r="C37" s="1584">
        <f>SUM(C38:C42)</f>
        <v>110127</v>
      </c>
      <c r="D37" s="1584">
        <f t="shared" ref="D37:E37" si="7">SUM(D38:D42)</f>
        <v>228644</v>
      </c>
      <c r="E37" s="1584">
        <f t="shared" si="7"/>
        <v>45038</v>
      </c>
      <c r="F37" s="1545">
        <f t="shared" si="0"/>
        <v>19.697870925981</v>
      </c>
      <c r="G37" s="1541">
        <f>SUM(G38:G42)</f>
        <v>110127000</v>
      </c>
      <c r="H37" s="1541">
        <f t="shared" ref="H37:I37" si="8">SUM(H38:H42)</f>
        <v>228644006.84999999</v>
      </c>
      <c r="I37" s="1541">
        <f t="shared" si="8"/>
        <v>45037546.140000001</v>
      </c>
      <c r="J37" s="1541"/>
      <c r="K37" s="1541"/>
    </row>
    <row r="38" spans="1:20" s="1559" customFormat="1" x14ac:dyDescent="0.2">
      <c r="A38" s="1542" t="s">
        <v>420</v>
      </c>
      <c r="B38" s="1562"/>
      <c r="C38" s="1544">
        <f>'07'!E53</f>
        <v>110127</v>
      </c>
      <c r="D38" s="1544">
        <f>'07'!F53</f>
        <v>227776</v>
      </c>
      <c r="E38" s="1544">
        <f>'07'!G53</f>
        <v>45038</v>
      </c>
      <c r="F38" s="1545">
        <f t="shared" si="0"/>
        <v>19.77293481314976</v>
      </c>
      <c r="G38" s="1546">
        <f>'07'!J53</f>
        <v>110127000</v>
      </c>
      <c r="H38" s="1546">
        <f>'07'!K53</f>
        <v>227776126.84999999</v>
      </c>
      <c r="I38" s="1546">
        <f>'07'!L53</f>
        <v>45037546.140000001</v>
      </c>
      <c r="J38" s="1546"/>
      <c r="K38" s="1546"/>
    </row>
    <row r="39" spans="1:20" s="1559" customFormat="1" x14ac:dyDescent="0.2">
      <c r="A39" s="1542" t="s">
        <v>421</v>
      </c>
      <c r="B39" s="1562"/>
      <c r="C39" s="1544">
        <f>'07'!E54</f>
        <v>0</v>
      </c>
      <c r="D39" s="1544">
        <f>'07'!F54</f>
        <v>0</v>
      </c>
      <c r="E39" s="1544">
        <f>'07'!G54</f>
        <v>0</v>
      </c>
      <c r="F39" s="1545">
        <v>0</v>
      </c>
      <c r="G39" s="1546">
        <f>'07'!J54</f>
        <v>0</v>
      </c>
      <c r="H39" s="1546">
        <f>'07'!K54</f>
        <v>0</v>
      </c>
      <c r="I39" s="1546">
        <f>'07'!L54</f>
        <v>0</v>
      </c>
      <c r="J39" s="1546"/>
      <c r="K39" s="1546"/>
    </row>
    <row r="40" spans="1:20" x14ac:dyDescent="0.2">
      <c r="A40" s="1548" t="s">
        <v>425</v>
      </c>
      <c r="B40" s="1543"/>
      <c r="C40" s="1544">
        <f>'07'!E55</f>
        <v>0</v>
      </c>
      <c r="D40" s="1544">
        <f>'07'!F55</f>
        <v>868</v>
      </c>
      <c r="E40" s="1544">
        <f>'07'!G55</f>
        <v>0</v>
      </c>
      <c r="F40" s="1545">
        <f t="shared" si="0"/>
        <v>0</v>
      </c>
      <c r="G40" s="1546">
        <f>'07'!J55</f>
        <v>0</v>
      </c>
      <c r="H40" s="1546">
        <f>'07'!K55</f>
        <v>867880</v>
      </c>
      <c r="I40" s="1546">
        <f>'07'!L55</f>
        <v>0</v>
      </c>
      <c r="J40" s="1546"/>
      <c r="K40" s="1546"/>
    </row>
    <row r="41" spans="1:20" x14ac:dyDescent="0.2">
      <c r="A41" s="1548" t="s">
        <v>426</v>
      </c>
      <c r="B41" s="1543"/>
      <c r="C41" s="1544">
        <f>'07'!E56</f>
        <v>0</v>
      </c>
      <c r="D41" s="1544">
        <f>'07'!F56</f>
        <v>0</v>
      </c>
      <c r="E41" s="1544">
        <f>'07'!G56</f>
        <v>0</v>
      </c>
      <c r="F41" s="1545">
        <v>0</v>
      </c>
      <c r="G41" s="1546">
        <f>'07'!J56</f>
        <v>0</v>
      </c>
      <c r="H41" s="1546">
        <f>'07'!K56</f>
        <v>0</v>
      </c>
      <c r="I41" s="1546">
        <f>'07'!L56</f>
        <v>0</v>
      </c>
      <c r="J41" s="1546"/>
      <c r="K41" s="1546"/>
      <c r="R41" s="1528"/>
    </row>
    <row r="42" spans="1:20" x14ac:dyDescent="0.2">
      <c r="A42" s="1542" t="s">
        <v>748</v>
      </c>
      <c r="B42" s="1543"/>
      <c r="C42" s="1544">
        <v>0</v>
      </c>
      <c r="D42" s="1544">
        <v>0</v>
      </c>
      <c r="E42" s="1544">
        <v>0</v>
      </c>
      <c r="F42" s="1545">
        <v>0</v>
      </c>
      <c r="G42" s="1560">
        <f>'07'!J59</f>
        <v>0</v>
      </c>
      <c r="H42" s="1546">
        <f>'07'!K59</f>
        <v>0</v>
      </c>
      <c r="I42" s="1546">
        <f>'07'!L59</f>
        <v>0</v>
      </c>
      <c r="J42" s="1546"/>
      <c r="K42" s="1546"/>
      <c r="R42" s="1528"/>
      <c r="S42" s="1528"/>
      <c r="T42" s="1528"/>
    </row>
    <row r="43" spans="1:20" x14ac:dyDescent="0.2">
      <c r="A43" s="2747" t="s">
        <v>1573</v>
      </c>
      <c r="B43" s="1550"/>
      <c r="C43" s="2748">
        <f>'07'!E58</f>
        <v>400</v>
      </c>
      <c r="D43" s="2748">
        <f>'07'!F58</f>
        <v>1400</v>
      </c>
      <c r="E43" s="2748">
        <f>'07'!G58</f>
        <v>400</v>
      </c>
      <c r="F43" s="1552">
        <f t="shared" si="0"/>
        <v>28.571428571428569</v>
      </c>
      <c r="G43" s="2749">
        <f>'07'!J58</f>
        <v>400000</v>
      </c>
      <c r="H43" s="2746">
        <f>'07'!K58</f>
        <v>1400000</v>
      </c>
      <c r="I43" s="2746">
        <f>'07'!L58</f>
        <v>400000</v>
      </c>
      <c r="J43" s="1546"/>
      <c r="K43" s="1546"/>
      <c r="R43" s="1528"/>
      <c r="S43" s="1528"/>
      <c r="T43" s="1528"/>
    </row>
    <row r="44" spans="1:20" s="1559" customFormat="1" ht="15" x14ac:dyDescent="0.25">
      <c r="A44" s="2732" t="s">
        <v>2018</v>
      </c>
      <c r="B44" s="1562">
        <v>8</v>
      </c>
      <c r="C44" s="1567">
        <f>C45+C50</f>
        <v>57227</v>
      </c>
      <c r="D44" s="1567">
        <f t="shared" ref="D44:E44" si="9">D45+D50</f>
        <v>73604</v>
      </c>
      <c r="E44" s="1567">
        <f t="shared" si="9"/>
        <v>63327</v>
      </c>
      <c r="F44" s="1563">
        <f>E44/D44*100</f>
        <v>86.037443617194725</v>
      </c>
      <c r="G44" s="1541">
        <f>G45+G50</f>
        <v>57227000</v>
      </c>
      <c r="H44" s="1541">
        <f t="shared" ref="H44:I44" si="10">H45+H50</f>
        <v>73604082</v>
      </c>
      <c r="I44" s="1541">
        <f t="shared" si="10"/>
        <v>63326190.859999999</v>
      </c>
      <c r="J44" s="1541"/>
      <c r="K44" s="1541"/>
      <c r="Q44" s="1523" t="s">
        <v>424</v>
      </c>
      <c r="R44" s="1528">
        <f>C53+C46+C38+C32+C27+C22+C15+C8</f>
        <v>539954</v>
      </c>
      <c r="S44" s="1528">
        <f>D53+D46+D38+D32+D27+D22+D15+D8</f>
        <v>643997</v>
      </c>
      <c r="T44" s="1528">
        <f>E53+E46+E38+E32+E27+E22+E15+E8</f>
        <v>441728</v>
      </c>
    </row>
    <row r="45" spans="1:20" s="1559" customFormat="1" ht="15" x14ac:dyDescent="0.25">
      <c r="A45" s="1589" t="s">
        <v>427</v>
      </c>
      <c r="B45" s="1562"/>
      <c r="C45" s="1567">
        <f>SUM(C46:C49)</f>
        <v>13757</v>
      </c>
      <c r="D45" s="1567">
        <f t="shared" ref="D45:E45" si="11">SUM(D46:D49)</f>
        <v>13601</v>
      </c>
      <c r="E45" s="1567">
        <f t="shared" si="11"/>
        <v>8598</v>
      </c>
      <c r="F45" s="1563">
        <f>E45/D45*100</f>
        <v>63.215940004411443</v>
      </c>
      <c r="G45" s="1541">
        <f>SUM(G46:G49)</f>
        <v>13757000</v>
      </c>
      <c r="H45" s="1541">
        <f t="shared" ref="H45:I45" si="12">SUM(H46:H49)</f>
        <v>13601355</v>
      </c>
      <c r="I45" s="1541">
        <f t="shared" si="12"/>
        <v>8597207.5700000003</v>
      </c>
      <c r="J45" s="1541"/>
      <c r="K45" s="1541"/>
      <c r="Q45" s="1523"/>
      <c r="R45" s="1528"/>
      <c r="S45" s="1528"/>
      <c r="T45" s="1528"/>
    </row>
    <row r="46" spans="1:20" s="1559" customFormat="1" x14ac:dyDescent="0.2">
      <c r="A46" s="1542" t="s">
        <v>420</v>
      </c>
      <c r="B46" s="1562"/>
      <c r="C46" s="1544">
        <f>'08'!E186</f>
        <v>12130</v>
      </c>
      <c r="D46" s="1544">
        <f>'08'!F186</f>
        <v>11974</v>
      </c>
      <c r="E46" s="1544">
        <f>'08'!G186</f>
        <v>6973</v>
      </c>
      <c r="F46" s="1545">
        <f>E46/D46*100</f>
        <v>58.23450810088525</v>
      </c>
      <c r="G46" s="1546">
        <f>'08'!J186</f>
        <v>12130000</v>
      </c>
      <c r="H46" s="1546">
        <f>'08'!K186</f>
        <v>11974355</v>
      </c>
      <c r="I46" s="1546">
        <f>'08'!L186</f>
        <v>6972635.5700000003</v>
      </c>
      <c r="J46" s="1546"/>
      <c r="K46" s="1546"/>
      <c r="Q46" s="1523" t="s">
        <v>452</v>
      </c>
      <c r="R46" s="1528">
        <f t="shared" ref="R46:T48" si="13">C54+C47+C39+C33+C28+C23+C16+C9</f>
        <v>7290</v>
      </c>
      <c r="S46" s="1528">
        <f t="shared" si="13"/>
        <v>12525</v>
      </c>
      <c r="T46" s="1528">
        <f t="shared" si="13"/>
        <v>12183</v>
      </c>
    </row>
    <row r="47" spans="1:20" s="1559" customFormat="1" x14ac:dyDescent="0.2">
      <c r="A47" s="1542" t="s">
        <v>421</v>
      </c>
      <c r="B47" s="1562"/>
      <c r="C47" s="1544">
        <f>'08'!E187</f>
        <v>1627</v>
      </c>
      <c r="D47" s="1544">
        <f>'08'!F187</f>
        <v>1627</v>
      </c>
      <c r="E47" s="1544">
        <f>'08'!G187</f>
        <v>1625</v>
      </c>
      <c r="F47" s="1545">
        <f>E47/D47*100</f>
        <v>99.877074370006142</v>
      </c>
      <c r="G47" s="1546">
        <f>'08'!J187</f>
        <v>1627000</v>
      </c>
      <c r="H47" s="1546">
        <f>'08'!K187</f>
        <v>1627000</v>
      </c>
      <c r="I47" s="1546">
        <f>'08'!L187</f>
        <v>1624572</v>
      </c>
      <c r="J47" s="1546"/>
      <c r="K47" s="1546"/>
      <c r="Q47" s="1523" t="s">
        <v>453</v>
      </c>
      <c r="R47" s="1528">
        <f t="shared" si="13"/>
        <v>0</v>
      </c>
      <c r="S47" s="1528">
        <f t="shared" si="13"/>
        <v>2960</v>
      </c>
      <c r="T47" s="1528">
        <f t="shared" si="13"/>
        <v>1572</v>
      </c>
    </row>
    <row r="48" spans="1:20" x14ac:dyDescent="0.2">
      <c r="A48" s="1548" t="s">
        <v>425</v>
      </c>
      <c r="B48" s="1543"/>
      <c r="C48" s="1544">
        <f>'08'!E188</f>
        <v>0</v>
      </c>
      <c r="D48" s="1544">
        <f>'08'!F188</f>
        <v>0</v>
      </c>
      <c r="E48" s="1544">
        <f>'08'!G188</f>
        <v>0</v>
      </c>
      <c r="F48" s="1545">
        <v>0</v>
      </c>
      <c r="G48" s="1546">
        <f>'08'!J188</f>
        <v>0</v>
      </c>
      <c r="H48" s="1546">
        <f>'08'!K188</f>
        <v>0</v>
      </c>
      <c r="I48" s="1546">
        <f>'08'!L188</f>
        <v>0</v>
      </c>
      <c r="J48" s="1546"/>
      <c r="K48" s="1546"/>
      <c r="Q48" s="1523" t="s">
        <v>884</v>
      </c>
      <c r="R48" s="1528">
        <f t="shared" si="13"/>
        <v>0</v>
      </c>
      <c r="S48" s="1528">
        <f t="shared" si="13"/>
        <v>0</v>
      </c>
      <c r="T48" s="1528">
        <f t="shared" si="13"/>
        <v>0</v>
      </c>
    </row>
    <row r="49" spans="1:20" x14ac:dyDescent="0.2">
      <c r="A49" s="1548" t="s">
        <v>426</v>
      </c>
      <c r="B49" s="1543"/>
      <c r="C49" s="1544">
        <f>'08'!E189</f>
        <v>0</v>
      </c>
      <c r="D49" s="1544">
        <f>'08'!F189</f>
        <v>0</v>
      </c>
      <c r="E49" s="1544">
        <f>'08'!G189</f>
        <v>0</v>
      </c>
      <c r="F49" s="1545">
        <v>0</v>
      </c>
      <c r="G49" s="1546">
        <f>'08'!J189</f>
        <v>0</v>
      </c>
      <c r="H49" s="1546">
        <f>'08'!K189</f>
        <v>0</v>
      </c>
      <c r="I49" s="1546">
        <f>'08'!L189</f>
        <v>0</v>
      </c>
      <c r="J49" s="1546"/>
      <c r="K49" s="1546"/>
      <c r="Q49" s="1523" t="s">
        <v>604</v>
      </c>
      <c r="R49" s="1528">
        <f>C42+C19+C12</f>
        <v>8083</v>
      </c>
      <c r="S49" s="1528">
        <f>D42+D19+D12</f>
        <v>8134</v>
      </c>
      <c r="T49" s="1528">
        <f>E42+E19+E12</f>
        <v>7171</v>
      </c>
    </row>
    <row r="50" spans="1:20" x14ac:dyDescent="0.2">
      <c r="A50" s="2747" t="s">
        <v>1573</v>
      </c>
      <c r="B50" s="1550"/>
      <c r="C50" s="2748">
        <f>'08'!E191</f>
        <v>43470</v>
      </c>
      <c r="D50" s="2748">
        <f>'08'!F191</f>
        <v>60003</v>
      </c>
      <c r="E50" s="2748">
        <f>'08'!G191</f>
        <v>54729</v>
      </c>
      <c r="F50" s="1552">
        <f t="shared" ref="F50" si="14">E50/D50*100</f>
        <v>91.210439478026089</v>
      </c>
      <c r="G50" s="1541">
        <f>'08'!J191</f>
        <v>43470000</v>
      </c>
      <c r="H50" s="1541">
        <f>'08'!K191</f>
        <v>60002727</v>
      </c>
      <c r="I50" s="1541">
        <f>'08'!L191</f>
        <v>54728983.289999999</v>
      </c>
      <c r="J50" s="1546"/>
      <c r="K50" s="1546"/>
      <c r="Q50" s="1523" t="s">
        <v>1573</v>
      </c>
      <c r="R50" s="1528">
        <f>C57+C50+C43+C20</f>
        <v>72270</v>
      </c>
      <c r="S50" s="1528">
        <f t="shared" ref="S50:T50" si="15">D57+D50+D43+D20</f>
        <v>94354</v>
      </c>
      <c r="T50" s="1528">
        <f t="shared" si="15"/>
        <v>85389</v>
      </c>
    </row>
    <row r="51" spans="1:20" ht="18" customHeight="1" x14ac:dyDescent="0.25">
      <c r="A51" s="1717" t="s">
        <v>575</v>
      </c>
      <c r="B51" s="1556">
        <v>9</v>
      </c>
      <c r="C51" s="1557">
        <f>C52+C57</f>
        <v>25349</v>
      </c>
      <c r="D51" s="1557">
        <f t="shared" ref="D51:E51" si="16">D52+D57</f>
        <v>25914</v>
      </c>
      <c r="E51" s="1557">
        <f t="shared" si="16"/>
        <v>22741</v>
      </c>
      <c r="F51" s="1558">
        <f>E51/D51*100</f>
        <v>87.755653314810516</v>
      </c>
      <c r="G51" s="1807">
        <f>G52+G57</f>
        <v>25349000</v>
      </c>
      <c r="H51" s="1808">
        <f t="shared" ref="H51:I51" si="17">H52+H57</f>
        <v>25913283</v>
      </c>
      <c r="I51" s="1808">
        <f t="shared" si="17"/>
        <v>22740819.739999998</v>
      </c>
      <c r="J51" s="1541"/>
      <c r="K51" s="1541">
        <f>G51+G44+G36+G31+G26+G21+G13+G7</f>
        <v>627597000</v>
      </c>
      <c r="L51" s="1541">
        <f>H51+H44+H36+H31+H26+H21+H13+H7</f>
        <v>761969505.10000002</v>
      </c>
      <c r="M51" s="1541">
        <f>I51+I44+I36+I31+I26+I21+I13+I7</f>
        <v>548010331.09000003</v>
      </c>
      <c r="N51" s="1575" t="s">
        <v>603</v>
      </c>
      <c r="Q51" s="1559" t="s">
        <v>451</v>
      </c>
      <c r="R51" s="1593">
        <f>R44+R46+R47+R48+R49+R50</f>
        <v>627597</v>
      </c>
      <c r="S51" s="1593">
        <f t="shared" ref="S51:T51" si="18">S44+S46+S47+S48+S49+S50</f>
        <v>761970</v>
      </c>
      <c r="T51" s="1593">
        <f t="shared" si="18"/>
        <v>548043</v>
      </c>
    </row>
    <row r="52" spans="1:20" ht="18" customHeight="1" x14ac:dyDescent="0.25">
      <c r="A52" s="1589" t="s">
        <v>427</v>
      </c>
      <c r="B52" s="1562"/>
      <c r="C52" s="1567">
        <f>SUM(C53:C56)</f>
        <v>5949</v>
      </c>
      <c r="D52" s="1567">
        <f t="shared" ref="D52:E52" si="19">SUM(D53:D56)</f>
        <v>6099</v>
      </c>
      <c r="E52" s="1567">
        <f t="shared" si="19"/>
        <v>5335</v>
      </c>
      <c r="F52" s="1563">
        <f>E52/D52*100</f>
        <v>87.473356287916047</v>
      </c>
      <c r="G52" s="1730">
        <f>SUM(G53:G56)</f>
        <v>5949000</v>
      </c>
      <c r="H52" s="1541">
        <f t="shared" ref="H52:I52" si="20">SUM(H53:H56)</f>
        <v>6098633</v>
      </c>
      <c r="I52" s="1541">
        <f t="shared" si="20"/>
        <v>5335232.9800000004</v>
      </c>
      <c r="J52" s="1541"/>
      <c r="K52" s="1546">
        <f t="shared" ref="K52:M55" si="21">SUM(G8,G15,G22,G27,G32,G38,G46,G53)</f>
        <v>539954000</v>
      </c>
      <c r="L52" s="1546">
        <f t="shared" si="21"/>
        <v>643998249.10000002</v>
      </c>
      <c r="M52" s="1546">
        <f t="shared" si="21"/>
        <v>441696100.64999998</v>
      </c>
      <c r="N52" s="1568" t="s">
        <v>424</v>
      </c>
      <c r="Q52" s="1523" t="s">
        <v>898</v>
      </c>
      <c r="R52" s="1528">
        <f>C53+C46+C38+C32+C27+C22+C15+C8+C10+C17+C24+C29+C34+C40+C48+C55+'03'!L230+'07'!K43+'08'!K178+'09'!K127</f>
        <v>610224</v>
      </c>
      <c r="S52" s="1528">
        <f>D53+D46+D38+D32+D27+D22+D15+D8+D10+D17+D24+D29+D34+D40+D48+D55+'03'!M230+'07'!L43+'08'!L178+'09'!L127</f>
        <v>716851</v>
      </c>
      <c r="T52" s="1528">
        <f>E53+E46+E38+E32+E27+E22+E15+E8+E10+E17+E24+E29+E34+E40+E48+E55+'03'!N230+'07'!M43+'08'!M178+'09'!M127</f>
        <v>505298</v>
      </c>
    </row>
    <row r="53" spans="1:20" ht="15" customHeight="1" x14ac:dyDescent="0.2">
      <c r="A53" s="1542" t="s">
        <v>420</v>
      </c>
      <c r="B53" s="1562"/>
      <c r="C53" s="1544">
        <f>'09'!E134</f>
        <v>5949</v>
      </c>
      <c r="D53" s="1544">
        <f>'09'!F134</f>
        <v>5894</v>
      </c>
      <c r="E53" s="1544">
        <f>'09'!G134</f>
        <v>5130</v>
      </c>
      <c r="F53" s="1545">
        <f>E53/D53*100</f>
        <v>87.037665422463519</v>
      </c>
      <c r="G53" s="1560">
        <f>'09'!J134</f>
        <v>5949000</v>
      </c>
      <c r="H53" s="1546">
        <f>'09'!K134</f>
        <v>5893600</v>
      </c>
      <c r="I53" s="1546">
        <f>'09'!L134</f>
        <v>5130199.9800000004</v>
      </c>
      <c r="J53" s="1546"/>
      <c r="K53" s="1546">
        <f t="shared" si="21"/>
        <v>7290000</v>
      </c>
      <c r="L53" s="1546">
        <f t="shared" si="21"/>
        <v>12523846</v>
      </c>
      <c r="M53" s="1546">
        <f t="shared" si="21"/>
        <v>12181493.74</v>
      </c>
      <c r="N53" s="1569" t="s">
        <v>388</v>
      </c>
      <c r="Q53" s="1523" t="s">
        <v>899</v>
      </c>
      <c r="R53" s="1528">
        <f>R46+R48+'03'!L231+'08'!K179+'09'!K128</f>
        <v>9290</v>
      </c>
      <c r="S53" s="1528">
        <f>S46+S48+'03'!M231+'08'!L179+'09'!L128</f>
        <v>36985</v>
      </c>
      <c r="T53" s="1528">
        <f>T46+T48+'03'!N231+'08'!M179+'09'!M128</f>
        <v>35574</v>
      </c>
    </row>
    <row r="54" spans="1:20" ht="15" customHeight="1" x14ac:dyDescent="0.2">
      <c r="A54" s="1542" t="s">
        <v>421</v>
      </c>
      <c r="B54" s="1562"/>
      <c r="C54" s="1544">
        <f>'09'!E135</f>
        <v>0</v>
      </c>
      <c r="D54" s="1544">
        <f>'09'!F135</f>
        <v>0</v>
      </c>
      <c r="E54" s="1544">
        <f>'09'!G135</f>
        <v>0</v>
      </c>
      <c r="F54" s="1545">
        <v>0</v>
      </c>
      <c r="G54" s="1560">
        <f>'09'!J135</f>
        <v>0</v>
      </c>
      <c r="H54" s="1546">
        <f>'09'!K135</f>
        <v>0</v>
      </c>
      <c r="I54" s="1546">
        <f>'09'!L135</f>
        <v>0</v>
      </c>
      <c r="J54" s="1546"/>
      <c r="K54" s="1546">
        <f t="shared" si="21"/>
        <v>0</v>
      </c>
      <c r="L54" s="1546">
        <f t="shared" si="21"/>
        <v>2959933</v>
      </c>
      <c r="M54" s="1546">
        <f t="shared" si="21"/>
        <v>1572516.94</v>
      </c>
      <c r="N54" s="1569" t="s">
        <v>453</v>
      </c>
      <c r="Q54" s="1523" t="s">
        <v>604</v>
      </c>
      <c r="R54" s="1528">
        <f>C42+C19+C12</f>
        <v>8083</v>
      </c>
      <c r="S54" s="1528">
        <f>D42+D19+D12</f>
        <v>8134</v>
      </c>
      <c r="T54" s="1528">
        <f>E42+E19+E12</f>
        <v>7171</v>
      </c>
    </row>
    <row r="55" spans="1:20" x14ac:dyDescent="0.2">
      <c r="A55" s="1548" t="s">
        <v>425</v>
      </c>
      <c r="B55" s="1543"/>
      <c r="C55" s="1544">
        <f>'09'!E136</f>
        <v>0</v>
      </c>
      <c r="D55" s="1544">
        <f>'09'!F136</f>
        <v>205</v>
      </c>
      <c r="E55" s="1544">
        <f>'09'!G136</f>
        <v>205</v>
      </c>
      <c r="F55" s="1545">
        <f>E55/D55*100</f>
        <v>100</v>
      </c>
      <c r="G55" s="1560">
        <f>'09'!J136</f>
        <v>0</v>
      </c>
      <c r="H55" s="1546">
        <f>'09'!K136</f>
        <v>205033</v>
      </c>
      <c r="I55" s="1546">
        <f>'09'!L136</f>
        <v>205033</v>
      </c>
      <c r="J55" s="1546"/>
      <c r="K55" s="1546">
        <f t="shared" si="21"/>
        <v>0</v>
      </c>
      <c r="L55" s="1546">
        <f t="shared" si="21"/>
        <v>0</v>
      </c>
      <c r="M55" s="1546">
        <f t="shared" si="21"/>
        <v>0</v>
      </c>
      <c r="N55" s="1569" t="s">
        <v>884</v>
      </c>
      <c r="Q55" s="1559" t="s">
        <v>451</v>
      </c>
      <c r="R55" s="1593">
        <f>R52+R53+R54</f>
        <v>627597</v>
      </c>
      <c r="S55" s="1593">
        <f>S52+S53+S54</f>
        <v>761970</v>
      </c>
      <c r="T55" s="1593">
        <f>T52+T53+T54</f>
        <v>548043</v>
      </c>
    </row>
    <row r="56" spans="1:20" x14ac:dyDescent="0.2">
      <c r="A56" s="1548" t="s">
        <v>426</v>
      </c>
      <c r="B56" s="1543"/>
      <c r="C56" s="1544">
        <f>'09'!E137</f>
        <v>0</v>
      </c>
      <c r="D56" s="1544">
        <f>'09'!F137</f>
        <v>0</v>
      </c>
      <c r="E56" s="1544">
        <f>'09'!G137</f>
        <v>0</v>
      </c>
      <c r="F56" s="1545">
        <v>0</v>
      </c>
      <c r="G56" s="1560">
        <f>'09'!J137</f>
        <v>0</v>
      </c>
      <c r="H56" s="1546">
        <f>'09'!K137</f>
        <v>0</v>
      </c>
      <c r="I56" s="1546">
        <f>'09'!L137</f>
        <v>0</v>
      </c>
      <c r="J56" s="1546"/>
      <c r="K56" s="1710">
        <f>G19+G12</f>
        <v>8083000</v>
      </c>
      <c r="L56" s="1710">
        <f>H19+H12</f>
        <v>8134100</v>
      </c>
      <c r="M56" s="1710">
        <f>I19+I12</f>
        <v>7170800</v>
      </c>
      <c r="N56" s="1569" t="s">
        <v>604</v>
      </c>
    </row>
    <row r="57" spans="1:20" ht="15" thickBot="1" x14ac:dyDescent="0.25">
      <c r="A57" s="1589" t="s">
        <v>1573</v>
      </c>
      <c r="B57" s="1543"/>
      <c r="C57" s="2988">
        <f>'09'!E139</f>
        <v>19400</v>
      </c>
      <c r="D57" s="2988">
        <f>'09'!F139</f>
        <v>19815</v>
      </c>
      <c r="E57" s="2988">
        <f>'09'!G139</f>
        <v>17406</v>
      </c>
      <c r="F57" s="1572">
        <f t="shared" ref="F57" si="22">E57/D57*100</f>
        <v>87.842543527630582</v>
      </c>
      <c r="G57" s="1553">
        <f>'09'!J139</f>
        <v>19400000</v>
      </c>
      <c r="H57" s="1554">
        <f>'09'!K139</f>
        <v>19814650</v>
      </c>
      <c r="I57" s="1554">
        <f>'09'!L139</f>
        <v>17405586.759999998</v>
      </c>
      <c r="J57" s="1546"/>
      <c r="K57" s="1710">
        <f>G57+G50+G43+G20</f>
        <v>72270000</v>
      </c>
      <c r="L57" s="1710">
        <f t="shared" ref="L57:M57" si="23">H57+H50+H43+H20</f>
        <v>94353377</v>
      </c>
      <c r="M57" s="1710">
        <f t="shared" si="23"/>
        <v>85389419.75999999</v>
      </c>
      <c r="N57" s="1569" t="s">
        <v>1573</v>
      </c>
      <c r="Q57" s="1559"/>
      <c r="R57" s="1593"/>
      <c r="S57" s="1593"/>
      <c r="T57" s="1593"/>
    </row>
    <row r="58" spans="1:20" ht="15" thickTop="1" x14ac:dyDescent="0.2">
      <c r="A58" s="2994"/>
      <c r="B58" s="2993"/>
      <c r="C58" s="2989"/>
      <c r="D58" s="2989"/>
      <c r="E58" s="2991"/>
      <c r="F58" s="2992"/>
      <c r="G58" s="1546"/>
      <c r="H58" s="1546"/>
      <c r="I58" s="1546"/>
      <c r="J58" s="1546"/>
      <c r="K58" s="1710"/>
      <c r="L58" s="1710"/>
      <c r="M58" s="1710"/>
      <c r="N58" s="1569"/>
      <c r="Q58" s="1559"/>
      <c r="R58" s="1593"/>
      <c r="S58" s="1593"/>
      <c r="T58" s="1593"/>
    </row>
    <row r="59" spans="1:20" ht="15" thickBot="1" x14ac:dyDescent="0.25">
      <c r="A59" s="1640"/>
      <c r="B59" s="1641"/>
      <c r="C59" s="1642"/>
      <c r="E59" s="1642"/>
      <c r="F59" s="2443" t="s">
        <v>122</v>
      </c>
      <c r="G59" s="1647"/>
      <c r="H59" s="1647"/>
      <c r="I59" s="1647"/>
      <c r="J59" s="1647"/>
    </row>
    <row r="60" spans="1:20" s="1533" customFormat="1" ht="27" thickTop="1" thickBot="1" x14ac:dyDescent="0.25">
      <c r="A60" s="1529" t="s">
        <v>415</v>
      </c>
      <c r="B60" s="1530" t="s">
        <v>418</v>
      </c>
      <c r="C60" s="1531" t="s">
        <v>416</v>
      </c>
      <c r="D60" s="1531" t="s">
        <v>417</v>
      </c>
      <c r="E60" s="1531" t="s">
        <v>589</v>
      </c>
      <c r="F60" s="1532" t="s">
        <v>590</v>
      </c>
      <c r="G60" s="1650"/>
      <c r="H60" s="1650"/>
      <c r="I60" s="1650"/>
      <c r="J60" s="1650"/>
      <c r="K60" s="1650"/>
      <c r="L60" s="1711"/>
    </row>
    <row r="61" spans="1:20" s="1538" customFormat="1" ht="12.75" thickTop="1" thickBot="1" x14ac:dyDescent="0.25">
      <c r="A61" s="1576">
        <v>1</v>
      </c>
      <c r="B61" s="1577">
        <v>2</v>
      </c>
      <c r="C61" s="1578">
        <v>3</v>
      </c>
      <c r="D61" s="1578">
        <v>4</v>
      </c>
      <c r="E61" s="1578">
        <v>5</v>
      </c>
      <c r="F61" s="1579" t="s">
        <v>297</v>
      </c>
      <c r="G61" s="1651"/>
      <c r="H61" s="1651"/>
      <c r="I61" s="1651"/>
      <c r="J61" s="1651"/>
      <c r="K61" s="1651"/>
    </row>
    <row r="62" spans="1:20" ht="15.75" customHeight="1" thickTop="1" x14ac:dyDescent="0.25">
      <c r="A62" s="1580" t="s">
        <v>1576</v>
      </c>
      <c r="B62" s="1581">
        <v>10</v>
      </c>
      <c r="C62" s="1567">
        <f>SUM(C63,C69,C74,C79,C84)</f>
        <v>86740</v>
      </c>
      <c r="D62" s="1567">
        <f t="shared" ref="D62:E62" si="24">SUM(D63,D69,D74,D79,D84)</f>
        <v>6047472</v>
      </c>
      <c r="E62" s="1567">
        <f t="shared" si="24"/>
        <v>6045471</v>
      </c>
      <c r="F62" s="1563">
        <f>E62/D62*100</f>
        <v>99.966911793886766</v>
      </c>
      <c r="G62" s="1582">
        <f>SUM(G63,G69,G74,G79,G84)</f>
        <v>86740000</v>
      </c>
      <c r="H62" s="1582">
        <f>SUM(H63,H69,H74,H79,H84)</f>
        <v>6047472457.71</v>
      </c>
      <c r="I62" s="1582">
        <f t="shared" ref="I62" si="25">SUM(I63,I69,I74,I79,I84)</f>
        <v>6045470514.4300003</v>
      </c>
      <c r="J62" s="1582"/>
      <c r="K62" s="1582"/>
    </row>
    <row r="63" spans="1:20" x14ac:dyDescent="0.2">
      <c r="A63" s="1583" t="s">
        <v>427</v>
      </c>
      <c r="B63" s="1581"/>
      <c r="C63" s="1584">
        <f>SUM(C64:C67)</f>
        <v>2495</v>
      </c>
      <c r="D63" s="1584">
        <f>SUM(D64:D67)</f>
        <v>4526</v>
      </c>
      <c r="E63" s="1584">
        <f>SUM(E64:E68)</f>
        <v>3736</v>
      </c>
      <c r="F63" s="1592">
        <f>E63/D63*100</f>
        <v>82.545293857711002</v>
      </c>
      <c r="G63" s="1541">
        <f>SUM(G64:G67)</f>
        <v>2495000</v>
      </c>
      <c r="H63" s="1541">
        <f>SUM(H64:H67)</f>
        <v>4526248.5</v>
      </c>
      <c r="I63" s="1541">
        <f>SUM(I64:I68)</f>
        <v>3735876.0000000005</v>
      </c>
      <c r="J63" s="1541"/>
      <c r="K63" s="1541"/>
    </row>
    <row r="64" spans="1:20" x14ac:dyDescent="0.2">
      <c r="A64" s="1542" t="s">
        <v>420</v>
      </c>
      <c r="B64" s="1585"/>
      <c r="C64" s="1544">
        <f>'10'!E518</f>
        <v>2495</v>
      </c>
      <c r="D64" s="1544">
        <f>'10'!F518</f>
        <v>4526</v>
      </c>
      <c r="E64" s="1544">
        <f>'10'!G518</f>
        <v>3736</v>
      </c>
      <c r="F64" s="1545">
        <f>E64/D64*100</f>
        <v>82.545293857711002</v>
      </c>
      <c r="G64" s="1586">
        <f>'10'!Q518</f>
        <v>2495000</v>
      </c>
      <c r="H64" s="1586">
        <f>'10'!R518</f>
        <v>4526248.5</v>
      </c>
      <c r="I64" s="1586">
        <f>'10'!S518</f>
        <v>3735876.0000000005</v>
      </c>
      <c r="J64" s="1586"/>
      <c r="K64" s="1586"/>
    </row>
    <row r="65" spans="1:11" x14ac:dyDescent="0.2">
      <c r="A65" s="1542" t="s">
        <v>421</v>
      </c>
      <c r="B65" s="1587"/>
      <c r="C65" s="1544">
        <f>'10'!E519</f>
        <v>0</v>
      </c>
      <c r="D65" s="1544">
        <f>'10'!F519</f>
        <v>0</v>
      </c>
      <c r="E65" s="1544">
        <f>'10'!G519</f>
        <v>0</v>
      </c>
      <c r="F65" s="1545">
        <v>0</v>
      </c>
      <c r="G65" s="1586">
        <f>'10'!Q519</f>
        <v>0</v>
      </c>
      <c r="H65" s="1586">
        <f>'10'!R519</f>
        <v>0</v>
      </c>
      <c r="I65" s="1586">
        <f>'10'!S519</f>
        <v>0</v>
      </c>
      <c r="J65" s="1586"/>
      <c r="K65" s="1586"/>
    </row>
    <row r="66" spans="1:11" x14ac:dyDescent="0.2">
      <c r="A66" s="1548" t="s">
        <v>425</v>
      </c>
      <c r="B66" s="1585"/>
      <c r="C66" s="1544">
        <f>'10'!E520</f>
        <v>0</v>
      </c>
      <c r="D66" s="1544">
        <f>'10'!F520</f>
        <v>0</v>
      </c>
      <c r="E66" s="1544">
        <f>'10'!G520</f>
        <v>0</v>
      </c>
      <c r="F66" s="1545">
        <v>0</v>
      </c>
      <c r="G66" s="1586">
        <f>'10'!Q520</f>
        <v>0</v>
      </c>
      <c r="H66" s="1586">
        <f>'10'!R520</f>
        <v>0</v>
      </c>
      <c r="I66" s="1586">
        <f>'10'!S520</f>
        <v>0</v>
      </c>
      <c r="J66" s="1586"/>
      <c r="K66" s="1586"/>
    </row>
    <row r="67" spans="1:11" x14ac:dyDescent="0.2">
      <c r="A67" s="1588" t="s">
        <v>426</v>
      </c>
      <c r="B67" s="1587"/>
      <c r="C67" s="1544">
        <f>'10'!E521</f>
        <v>0</v>
      </c>
      <c r="D67" s="1544">
        <f>'10'!F521</f>
        <v>0</v>
      </c>
      <c r="E67" s="1544">
        <f>'10'!G521</f>
        <v>0</v>
      </c>
      <c r="F67" s="1545">
        <v>0</v>
      </c>
      <c r="G67" s="1586">
        <f>'10'!Q521</f>
        <v>0</v>
      </c>
      <c r="H67" s="1586">
        <f>'10'!R521</f>
        <v>0</v>
      </c>
      <c r="I67" s="1586">
        <f>'10'!S521</f>
        <v>0</v>
      </c>
      <c r="J67" s="1586"/>
      <c r="K67" s="1586"/>
    </row>
    <row r="68" spans="1:11" x14ac:dyDescent="0.2">
      <c r="A68" s="1542" t="s">
        <v>748</v>
      </c>
      <c r="B68" s="1587"/>
      <c r="C68" s="1544">
        <f>'10'!E522</f>
        <v>0</v>
      </c>
      <c r="D68" s="1544">
        <f>'10'!F522</f>
        <v>0</v>
      </c>
      <c r="E68" s="1544">
        <f>'10'!G522</f>
        <v>0</v>
      </c>
      <c r="F68" s="1545">
        <v>0</v>
      </c>
      <c r="G68" s="1586">
        <f>'10'!Q522</f>
        <v>0</v>
      </c>
      <c r="H68" s="1586">
        <f>'10'!R522</f>
        <v>0</v>
      </c>
      <c r="I68" s="1586">
        <f>'10'!S522</f>
        <v>0</v>
      </c>
      <c r="J68" s="1586"/>
      <c r="K68" s="1586"/>
    </row>
    <row r="69" spans="1:11" x14ac:dyDescent="0.2">
      <c r="A69" s="1589" t="s">
        <v>428</v>
      </c>
      <c r="B69" s="1587"/>
      <c r="C69" s="1584">
        <f>SUM(C70:C73)</f>
        <v>0</v>
      </c>
      <c r="D69" s="1584">
        <f>SUM(D70:D73)</f>
        <v>2068177</v>
      </c>
      <c r="E69" s="1584">
        <f>SUM(E70:E73)</f>
        <v>2068177</v>
      </c>
      <c r="F69" s="1592">
        <f>E69/D69*100</f>
        <v>100</v>
      </c>
      <c r="G69" s="1541">
        <f>SUM(G70:G73)</f>
        <v>0</v>
      </c>
      <c r="H69" s="1541">
        <f>SUM(H70:H73)</f>
        <v>2068177236.98</v>
      </c>
      <c r="I69" s="1541">
        <f>SUM(I70:I73)</f>
        <v>2068177137.98</v>
      </c>
      <c r="J69" s="1541"/>
      <c r="K69" s="1541"/>
    </row>
    <row r="70" spans="1:11" x14ac:dyDescent="0.2">
      <c r="A70" s="1542" t="s">
        <v>1226</v>
      </c>
      <c r="B70" s="1587"/>
      <c r="C70" s="1544">
        <f>'10'!E525</f>
        <v>0</v>
      </c>
      <c r="D70" s="1544">
        <f>'10'!F525</f>
        <v>1382</v>
      </c>
      <c r="E70" s="1544">
        <f>'10'!G525</f>
        <v>1382</v>
      </c>
      <c r="F70" s="1545">
        <f t="shared" ref="F70:F74" si="26">E70/D70*100</f>
        <v>100</v>
      </c>
      <c r="G70" s="1586">
        <f>'10'!Q525</f>
        <v>0</v>
      </c>
      <c r="H70" s="1586">
        <f>'10'!R525</f>
        <v>1382100</v>
      </c>
      <c r="I70" s="1586">
        <f>'10'!S525</f>
        <v>1382100</v>
      </c>
      <c r="J70" s="1586"/>
      <c r="K70" s="1586"/>
    </row>
    <row r="71" spans="1:11" x14ac:dyDescent="0.2">
      <c r="A71" s="1542" t="s">
        <v>1363</v>
      </c>
      <c r="B71" s="1587"/>
      <c r="C71" s="1544">
        <f>'10'!E526</f>
        <v>0</v>
      </c>
      <c r="D71" s="1544">
        <f>'10'!F526</f>
        <v>5603</v>
      </c>
      <c r="E71" s="1544">
        <f>'10'!G526</f>
        <v>5603</v>
      </c>
      <c r="F71" s="1545">
        <f t="shared" si="26"/>
        <v>100</v>
      </c>
      <c r="G71" s="1586">
        <f>'10'!Q526</f>
        <v>0</v>
      </c>
      <c r="H71" s="1586">
        <f>'10'!R526</f>
        <v>5602900</v>
      </c>
      <c r="I71" s="1586">
        <f>'10'!S526</f>
        <v>5602900</v>
      </c>
      <c r="J71" s="1586"/>
      <c r="K71" s="1586"/>
    </row>
    <row r="72" spans="1:11" x14ac:dyDescent="0.2">
      <c r="A72" s="1588" t="s">
        <v>1227</v>
      </c>
      <c r="B72" s="1587"/>
      <c r="C72" s="1544">
        <f>'10'!E527</f>
        <v>0</v>
      </c>
      <c r="D72" s="1544">
        <f>'10'!F527</f>
        <v>2061192</v>
      </c>
      <c r="E72" s="1544">
        <f>'10'!G527</f>
        <v>2061192</v>
      </c>
      <c r="F72" s="1545">
        <f t="shared" si="26"/>
        <v>100</v>
      </c>
      <c r="G72" s="1586">
        <f>'10'!Q527</f>
        <v>0</v>
      </c>
      <c r="H72" s="1586">
        <f>'10'!R527</f>
        <v>2061192236.98</v>
      </c>
      <c r="I72" s="1586">
        <f>'10'!S527</f>
        <v>2061192137.98</v>
      </c>
      <c r="J72" s="1586"/>
      <c r="K72" s="1586"/>
    </row>
    <row r="73" spans="1:11" x14ac:dyDescent="0.2">
      <c r="A73" s="1588" t="s">
        <v>1228</v>
      </c>
      <c r="B73" s="1587"/>
      <c r="C73" s="1544">
        <f>'10'!E528</f>
        <v>0</v>
      </c>
      <c r="D73" s="1544">
        <f>'10'!F528</f>
        <v>0</v>
      </c>
      <c r="E73" s="1544">
        <f>'10'!G528</f>
        <v>0</v>
      </c>
      <c r="F73" s="1545">
        <v>0</v>
      </c>
      <c r="G73" s="1586">
        <f>'10'!Q528</f>
        <v>0</v>
      </c>
      <c r="H73" s="1586">
        <f>'10'!R528</f>
        <v>0</v>
      </c>
      <c r="I73" s="1586">
        <f>'10'!S528</f>
        <v>0</v>
      </c>
      <c r="J73" s="1586"/>
      <c r="K73" s="1586"/>
    </row>
    <row r="74" spans="1:11" x14ac:dyDescent="0.2">
      <c r="A74" s="1589" t="s">
        <v>429</v>
      </c>
      <c r="B74" s="1587"/>
      <c r="C74" s="1584">
        <f>SUM(C75:C78)</f>
        <v>0</v>
      </c>
      <c r="D74" s="1584">
        <f>SUM(D75:D78)</f>
        <v>256113</v>
      </c>
      <c r="E74" s="1584">
        <f>SUM(E75:E78)</f>
        <v>256107</v>
      </c>
      <c r="F74" s="1592">
        <f t="shared" si="26"/>
        <v>99.997657284089442</v>
      </c>
      <c r="G74" s="1541">
        <f>SUM(G75:G78)</f>
        <v>0</v>
      </c>
      <c r="H74" s="1541">
        <f>SUM(H75:H78)</f>
        <v>256113236</v>
      </c>
      <c r="I74" s="1541">
        <f>SUM(I75:I78)</f>
        <v>256107189</v>
      </c>
      <c r="J74" s="1541"/>
      <c r="K74" s="1541"/>
    </row>
    <row r="75" spans="1:11" x14ac:dyDescent="0.2">
      <c r="A75" s="1542" t="s">
        <v>1364</v>
      </c>
      <c r="B75" s="1587"/>
      <c r="C75" s="1544">
        <f>'10'!E531</f>
        <v>0</v>
      </c>
      <c r="D75" s="1544">
        <f>'10'!F531</f>
        <v>0</v>
      </c>
      <c r="E75" s="1544">
        <f>'10'!G531</f>
        <v>0</v>
      </c>
      <c r="F75" s="1545">
        <v>0</v>
      </c>
      <c r="G75" s="1586">
        <f>'10'!Q531</f>
        <v>0</v>
      </c>
      <c r="H75" s="1586">
        <f>'10'!R531</f>
        <v>0</v>
      </c>
      <c r="I75" s="1586">
        <f>'10'!S531</f>
        <v>0</v>
      </c>
      <c r="J75" s="1586"/>
      <c r="K75" s="1586"/>
    </row>
    <row r="76" spans="1:11" x14ac:dyDescent="0.2">
      <c r="A76" s="1542" t="s">
        <v>1365</v>
      </c>
      <c r="B76" s="1587"/>
      <c r="C76" s="1544">
        <f>'10'!E532</f>
        <v>0</v>
      </c>
      <c r="D76" s="1544">
        <f>'10'!F532</f>
        <v>0</v>
      </c>
      <c r="E76" s="1544">
        <f>'10'!G532</f>
        <v>0</v>
      </c>
      <c r="F76" s="1545">
        <v>0</v>
      </c>
      <c r="G76" s="1586">
        <f>'10'!Q532</f>
        <v>0</v>
      </c>
      <c r="H76" s="1586">
        <f>'10'!R532</f>
        <v>0</v>
      </c>
      <c r="I76" s="1586">
        <f>'10'!S532</f>
        <v>0</v>
      </c>
      <c r="J76" s="1586"/>
      <c r="K76" s="1586"/>
    </row>
    <row r="77" spans="1:11" x14ac:dyDescent="0.2">
      <c r="A77" s="1588" t="s">
        <v>425</v>
      </c>
      <c r="B77" s="1587"/>
      <c r="C77" s="1584">
        <f>'10'!E533</f>
        <v>0</v>
      </c>
      <c r="D77" s="1584">
        <f>'10'!F533</f>
        <v>256113</v>
      </c>
      <c r="E77" s="1584">
        <f>'10'!G533</f>
        <v>256107</v>
      </c>
      <c r="F77" s="1592">
        <f>E77/D77*100</f>
        <v>99.997657284089442</v>
      </c>
      <c r="G77" s="1586">
        <f>'10'!Q533</f>
        <v>0</v>
      </c>
      <c r="H77" s="1586">
        <f>'10'!R533</f>
        <v>256113236</v>
      </c>
      <c r="I77" s="1586">
        <f>'10'!S533</f>
        <v>256107189</v>
      </c>
      <c r="J77" s="1586"/>
      <c r="K77" s="1586"/>
    </row>
    <row r="78" spans="1:11" x14ac:dyDescent="0.2">
      <c r="A78" s="1588" t="s">
        <v>426</v>
      </c>
      <c r="B78" s="1587"/>
      <c r="C78" s="1544">
        <f>'10'!E534</f>
        <v>0</v>
      </c>
      <c r="D78" s="1544">
        <f>'10'!F534</f>
        <v>0</v>
      </c>
      <c r="E78" s="1544">
        <f>'10'!G534</f>
        <v>0</v>
      </c>
      <c r="F78" s="1545">
        <v>0</v>
      </c>
      <c r="G78" s="1586">
        <f>'10'!Q534</f>
        <v>0</v>
      </c>
      <c r="H78" s="1586">
        <f>'10'!R534</f>
        <v>0</v>
      </c>
      <c r="I78" s="1586">
        <f>'10'!S534</f>
        <v>0</v>
      </c>
      <c r="J78" s="1586"/>
      <c r="K78" s="1586"/>
    </row>
    <row r="79" spans="1:11" x14ac:dyDescent="0.2">
      <c r="A79" s="1590" t="s">
        <v>430</v>
      </c>
      <c r="B79" s="1585"/>
      <c r="C79" s="1584">
        <f>SUM(C80:C83)</f>
        <v>0</v>
      </c>
      <c r="D79" s="1584">
        <f>SUM(D80:D83)</f>
        <v>3470118</v>
      </c>
      <c r="E79" s="1584">
        <f>SUM(E80:E83)</f>
        <v>3470090</v>
      </c>
      <c r="F79" s="1592">
        <f>E79/D79*100</f>
        <v>99.99919311101236</v>
      </c>
      <c r="G79" s="1541">
        <f>SUM(G80:G83)</f>
        <v>0</v>
      </c>
      <c r="H79" s="1541">
        <f>SUM(H80:H83)</f>
        <v>3470117994.23</v>
      </c>
      <c r="I79" s="1541">
        <f>SUM(I80:I83)</f>
        <v>3470089549.8000002</v>
      </c>
      <c r="J79" s="1541"/>
      <c r="K79" s="1541"/>
    </row>
    <row r="80" spans="1:11" x14ac:dyDescent="0.2">
      <c r="A80" s="1542" t="s">
        <v>1366</v>
      </c>
      <c r="B80" s="1585"/>
      <c r="C80" s="1544">
        <f>'10'!E537</f>
        <v>0</v>
      </c>
      <c r="D80" s="1544">
        <f>'10'!F537</f>
        <v>0</v>
      </c>
      <c r="E80" s="1544">
        <f>'10'!G537</f>
        <v>0</v>
      </c>
      <c r="F80" s="1545">
        <v>0</v>
      </c>
      <c r="G80" s="1546">
        <f>'10'!Q537</f>
        <v>0</v>
      </c>
      <c r="H80" s="1546">
        <f>'10'!R537</f>
        <v>0</v>
      </c>
      <c r="I80" s="1546">
        <f>'10'!S537</f>
        <v>0</v>
      </c>
      <c r="J80" s="1546"/>
      <c r="K80" s="1546"/>
    </row>
    <row r="81" spans="1:11" x14ac:dyDescent="0.2">
      <c r="A81" s="1542" t="s">
        <v>1365</v>
      </c>
      <c r="B81" s="1585"/>
      <c r="C81" s="1544">
        <f>'10'!E538</f>
        <v>0</v>
      </c>
      <c r="D81" s="1544">
        <f>'10'!F538</f>
        <v>0</v>
      </c>
      <c r="E81" s="1544">
        <f>'10'!G538</f>
        <v>0</v>
      </c>
      <c r="F81" s="1545">
        <v>0</v>
      </c>
      <c r="G81" s="1546">
        <f>'10'!Q538</f>
        <v>0</v>
      </c>
      <c r="H81" s="1546">
        <f>'10'!R538</f>
        <v>0</v>
      </c>
      <c r="I81" s="1546">
        <f>'10'!S538</f>
        <v>0</v>
      </c>
      <c r="J81" s="1546"/>
      <c r="K81" s="1546"/>
    </row>
    <row r="82" spans="1:11" x14ac:dyDescent="0.2">
      <c r="A82" s="1548" t="s">
        <v>425</v>
      </c>
      <c r="B82" s="1585"/>
      <c r="C82" s="1544">
        <f>'10'!E539</f>
        <v>0</v>
      </c>
      <c r="D82" s="1544">
        <f>'10'!F539</f>
        <v>3470118</v>
      </c>
      <c r="E82" s="1544">
        <f>'10'!G539</f>
        <v>3470090</v>
      </c>
      <c r="F82" s="1545">
        <f>E82/D82*100</f>
        <v>99.99919311101236</v>
      </c>
      <c r="G82" s="1546">
        <f>'10'!Q539</f>
        <v>0</v>
      </c>
      <c r="H82" s="1546">
        <f>'10'!R539</f>
        <v>3470117994.23</v>
      </c>
      <c r="I82" s="1546">
        <f>'10'!S539</f>
        <v>3470089549.8000002</v>
      </c>
      <c r="J82" s="1546"/>
      <c r="K82" s="1546">
        <f>H72+H77+H82</f>
        <v>5787423467.21</v>
      </c>
    </row>
    <row r="83" spans="1:11" x14ac:dyDescent="0.2">
      <c r="A83" s="1588" t="s">
        <v>426</v>
      </c>
      <c r="B83" s="1585"/>
      <c r="C83" s="1544">
        <f>'10'!E540</f>
        <v>0</v>
      </c>
      <c r="D83" s="1544">
        <f>'10'!F540</f>
        <v>0</v>
      </c>
      <c r="E83" s="1544">
        <f>'10'!G540</f>
        <v>0</v>
      </c>
      <c r="F83" s="1545">
        <v>0</v>
      </c>
      <c r="G83" s="1546">
        <f>'10'!Q540</f>
        <v>0</v>
      </c>
      <c r="H83" s="1546">
        <f>'10'!R540</f>
        <v>0</v>
      </c>
      <c r="I83" s="1546">
        <f>'10'!S540</f>
        <v>0</v>
      </c>
      <c r="J83" s="1546"/>
      <c r="K83" s="1546"/>
    </row>
    <row r="84" spans="1:11" x14ac:dyDescent="0.2">
      <c r="A84" s="2747" t="s">
        <v>1573</v>
      </c>
      <c r="B84" s="1585"/>
      <c r="C84" s="1584">
        <f>'10'!E542</f>
        <v>84245</v>
      </c>
      <c r="D84" s="1584">
        <f>'10'!F542</f>
        <v>248538</v>
      </c>
      <c r="E84" s="1584">
        <f>'10'!G542</f>
        <v>247361</v>
      </c>
      <c r="F84" s="1592">
        <f t="shared" ref="F84" si="27">E84/D84*100</f>
        <v>99.526430565949681</v>
      </c>
      <c r="G84" s="2749">
        <f>'10'!Q542</f>
        <v>84245000</v>
      </c>
      <c r="H84" s="2746">
        <f>'10'!R542</f>
        <v>248537742</v>
      </c>
      <c r="I84" s="2746">
        <f>'10'!S542</f>
        <v>247360761.65000001</v>
      </c>
      <c r="J84" s="1546"/>
      <c r="K84" s="1546"/>
    </row>
    <row r="85" spans="1:11" ht="15" x14ac:dyDescent="0.25">
      <c r="A85" s="1594" t="s">
        <v>255</v>
      </c>
      <c r="B85" s="1591">
        <v>11</v>
      </c>
      <c r="C85" s="1557">
        <f>C86+C92+C97</f>
        <v>25904</v>
      </c>
      <c r="D85" s="1557">
        <f t="shared" ref="D85:E85" si="28">D86+D92+D97</f>
        <v>732870</v>
      </c>
      <c r="E85" s="1557">
        <f t="shared" si="28"/>
        <v>732366</v>
      </c>
      <c r="F85" s="1558">
        <f>E85/D85*100</f>
        <v>99.93122927667936</v>
      </c>
      <c r="G85" s="1582">
        <f>SUM(G86,G92,G97)</f>
        <v>25904000</v>
      </c>
      <c r="H85" s="1582">
        <f t="shared" ref="H85:I85" si="29">SUM(H86,H92,H97)</f>
        <v>732869542.43999994</v>
      </c>
      <c r="I85" s="1582">
        <f t="shared" si="29"/>
        <v>732366129.23000002</v>
      </c>
      <c r="J85" s="1582"/>
      <c r="K85" s="1582"/>
    </row>
    <row r="86" spans="1:11" x14ac:dyDescent="0.2">
      <c r="A86" s="1583" t="s">
        <v>427</v>
      </c>
      <c r="B86" s="1543"/>
      <c r="C86" s="1584">
        <f>SUM(C87:C90)</f>
        <v>1654</v>
      </c>
      <c r="D86" s="1584">
        <f>SUM(D87:D90)</f>
        <v>339158</v>
      </c>
      <c r="E86" s="1584">
        <f>SUM(E87:E91)</f>
        <v>338713</v>
      </c>
      <c r="F86" s="1592">
        <f>E86/D86*100</f>
        <v>99.868792716079241</v>
      </c>
      <c r="G86" s="1541">
        <f>SUM(G87:G90)</f>
        <v>1654000</v>
      </c>
      <c r="H86" s="1541">
        <f>SUM(H87:H90)</f>
        <v>339156966</v>
      </c>
      <c r="I86" s="1541">
        <f>SUM(I87:I91)</f>
        <v>338713005.04000002</v>
      </c>
      <c r="J86" s="1541"/>
      <c r="K86" s="1541"/>
    </row>
    <row r="87" spans="1:11" x14ac:dyDescent="0.2">
      <c r="A87" s="1542" t="s">
        <v>420</v>
      </c>
      <c r="B87" s="1543"/>
      <c r="C87" s="1544">
        <f>'11'!E471</f>
        <v>1654</v>
      </c>
      <c r="D87" s="1544">
        <f>'11'!F471</f>
        <v>1481</v>
      </c>
      <c r="E87" s="1544">
        <f>'11'!G471</f>
        <v>1312</v>
      </c>
      <c r="F87" s="1592">
        <f>E87/D87*100</f>
        <v>88.588791357191084</v>
      </c>
      <c r="G87" s="1546">
        <f>'11'!J471</f>
        <v>1654000</v>
      </c>
      <c r="H87" s="1546">
        <f>'11'!K471</f>
        <v>1480823.58</v>
      </c>
      <c r="I87" s="1546">
        <f>'11'!L471</f>
        <v>1312662.98</v>
      </c>
      <c r="J87" s="1546"/>
      <c r="K87" s="1546"/>
    </row>
    <row r="88" spans="1:11" x14ac:dyDescent="0.2">
      <c r="A88" s="1542" t="s">
        <v>421</v>
      </c>
      <c r="B88" s="1543"/>
      <c r="C88" s="1544">
        <f>'11'!E472</f>
        <v>0</v>
      </c>
      <c r="D88" s="1544">
        <f>'11'!F472</f>
        <v>0</v>
      </c>
      <c r="E88" s="1544">
        <f>'11'!G472</f>
        <v>0</v>
      </c>
      <c r="F88" s="1592">
        <v>0</v>
      </c>
      <c r="G88" s="1546">
        <f>'11'!J472</f>
        <v>0</v>
      </c>
      <c r="H88" s="1546">
        <f>'11'!K472</f>
        <v>0</v>
      </c>
      <c r="I88" s="1546">
        <f>'11'!L472</f>
        <v>0</v>
      </c>
      <c r="J88" s="1546"/>
      <c r="K88" s="1546"/>
    </row>
    <row r="89" spans="1:11" x14ac:dyDescent="0.2">
      <c r="A89" s="1548" t="s">
        <v>425</v>
      </c>
      <c r="B89" s="1543"/>
      <c r="C89" s="1544">
        <f>'11'!E473</f>
        <v>0</v>
      </c>
      <c r="D89" s="1544">
        <f>'11'!F473</f>
        <v>337677</v>
      </c>
      <c r="E89" s="1544">
        <f>'11'!G473</f>
        <v>337401</v>
      </c>
      <c r="F89" s="1592">
        <f>E89/D89*100</f>
        <v>99.918265087642922</v>
      </c>
      <c r="G89" s="1546">
        <f>'11'!J473</f>
        <v>0</v>
      </c>
      <c r="H89" s="1546">
        <f>'11'!K473</f>
        <v>337676142.42000002</v>
      </c>
      <c r="I89" s="1546">
        <f>'11'!L473</f>
        <v>337400342.06</v>
      </c>
      <c r="J89" s="1546"/>
      <c r="K89" s="1546"/>
    </row>
    <row r="90" spans="1:11" x14ac:dyDescent="0.2">
      <c r="A90" s="1588" t="s">
        <v>426</v>
      </c>
      <c r="B90" s="1543"/>
      <c r="C90" s="1544">
        <f>'11'!E474</f>
        <v>0</v>
      </c>
      <c r="D90" s="1544">
        <f>'11'!F474</f>
        <v>0</v>
      </c>
      <c r="E90" s="1544">
        <f>'11'!G474</f>
        <v>0</v>
      </c>
      <c r="F90" s="1592">
        <v>0</v>
      </c>
      <c r="G90" s="1546">
        <f>'11'!J474</f>
        <v>0</v>
      </c>
      <c r="H90" s="1546">
        <f>'11'!K474</f>
        <v>0</v>
      </c>
      <c r="I90" s="1546">
        <f>'11'!L474</f>
        <v>0</v>
      </c>
      <c r="J90" s="1546"/>
      <c r="K90" s="1546"/>
    </row>
    <row r="91" spans="1:11" x14ac:dyDescent="0.2">
      <c r="A91" s="1542" t="s">
        <v>748</v>
      </c>
      <c r="B91" s="1543"/>
      <c r="C91" s="1544">
        <f>'11'!E475</f>
        <v>0</v>
      </c>
      <c r="D91" s="1544">
        <f>'11'!F475</f>
        <v>0</v>
      </c>
      <c r="E91" s="1544">
        <f>'11'!G475</f>
        <v>0</v>
      </c>
      <c r="F91" s="1592">
        <v>0</v>
      </c>
      <c r="G91" s="1546">
        <f>'11'!J475</f>
        <v>0</v>
      </c>
      <c r="H91" s="1546">
        <f>'11'!K475</f>
        <v>0</v>
      </c>
      <c r="I91" s="1546">
        <f>'11'!L475</f>
        <v>0</v>
      </c>
      <c r="J91" s="1546"/>
      <c r="K91" s="1546"/>
    </row>
    <row r="92" spans="1:11" x14ac:dyDescent="0.2">
      <c r="A92" s="1589" t="s">
        <v>428</v>
      </c>
      <c r="B92" s="1543"/>
      <c r="C92" s="1584">
        <f>SUM(C93:C96)</f>
        <v>0</v>
      </c>
      <c r="D92" s="1584">
        <f>SUM(D93:D96)</f>
        <v>366953</v>
      </c>
      <c r="E92" s="1584">
        <f>SUM(E93:E96)</f>
        <v>366894</v>
      </c>
      <c r="F92" s="1592">
        <f t="shared" ref="F92:F98" si="30">E92/D92*100</f>
        <v>99.983921646641392</v>
      </c>
      <c r="G92" s="1541">
        <f>SUM(G93:G96)</f>
        <v>0</v>
      </c>
      <c r="H92" s="1541">
        <f>SUM(H93:H96)</f>
        <v>366953098.54000002</v>
      </c>
      <c r="I92" s="1541">
        <f>SUM(I93:I96)</f>
        <v>366893646.29000002</v>
      </c>
      <c r="J92" s="1541"/>
      <c r="K92" s="1541"/>
    </row>
    <row r="93" spans="1:11" x14ac:dyDescent="0.2">
      <c r="A93" s="1542" t="s">
        <v>1226</v>
      </c>
      <c r="B93" s="1543"/>
      <c r="C93" s="1544">
        <f>'11'!E478</f>
        <v>0</v>
      </c>
      <c r="D93" s="1544">
        <f>'11'!F478</f>
        <v>16</v>
      </c>
      <c r="E93" s="1544">
        <f>'11'!G478</f>
        <v>10</v>
      </c>
      <c r="F93" s="1592">
        <f t="shared" si="30"/>
        <v>62.5</v>
      </c>
      <c r="G93" s="1546">
        <f>'11'!J478</f>
        <v>0</v>
      </c>
      <c r="H93" s="1546">
        <f>'11'!K478</f>
        <v>15911.65</v>
      </c>
      <c r="I93" s="1546">
        <f>'11'!L478</f>
        <v>10419.4</v>
      </c>
      <c r="J93" s="1546"/>
      <c r="K93" s="1546"/>
    </row>
    <row r="94" spans="1:11" x14ac:dyDescent="0.2">
      <c r="A94" s="1542" t="s">
        <v>1363</v>
      </c>
      <c r="B94" s="1543"/>
      <c r="C94" s="1544">
        <f>'11'!E479</f>
        <v>0</v>
      </c>
      <c r="D94" s="1544">
        <f>'11'!F479</f>
        <v>7</v>
      </c>
      <c r="E94" s="1544">
        <f>'11'!G479</f>
        <v>7</v>
      </c>
      <c r="F94" s="1592">
        <f t="shared" si="30"/>
        <v>100</v>
      </c>
      <c r="G94" s="1546">
        <f>'11'!J479</f>
        <v>0</v>
      </c>
      <c r="H94" s="1546">
        <f>'11'!K479</f>
        <v>7088.35</v>
      </c>
      <c r="I94" s="1546">
        <f>'11'!L479</f>
        <v>7088.35</v>
      </c>
      <c r="J94" s="1546"/>
      <c r="K94" s="1546"/>
    </row>
    <row r="95" spans="1:11" x14ac:dyDescent="0.2">
      <c r="A95" s="1588" t="s">
        <v>1227</v>
      </c>
      <c r="B95" s="1543"/>
      <c r="C95" s="1544">
        <f>'11'!E480</f>
        <v>0</v>
      </c>
      <c r="D95" s="1544">
        <f>'11'!F480</f>
        <v>366646</v>
      </c>
      <c r="E95" s="1544">
        <f>'11'!G480</f>
        <v>366593</v>
      </c>
      <c r="F95" s="1592">
        <f t="shared" si="30"/>
        <v>99.985544639788799</v>
      </c>
      <c r="G95" s="1546">
        <f>'11'!J480</f>
        <v>0</v>
      </c>
      <c r="H95" s="1546">
        <f>'11'!K480</f>
        <v>366646048.54000002</v>
      </c>
      <c r="I95" s="1546">
        <f>'11'!L480</f>
        <v>366592088.54000002</v>
      </c>
      <c r="J95" s="1546"/>
      <c r="K95" s="1546"/>
    </row>
    <row r="96" spans="1:11" x14ac:dyDescent="0.2">
      <c r="A96" s="1588" t="s">
        <v>1228</v>
      </c>
      <c r="B96" s="1543"/>
      <c r="C96" s="1544">
        <f>'11'!E481</f>
        <v>0</v>
      </c>
      <c r="D96" s="1544">
        <f>'11'!F481</f>
        <v>284</v>
      </c>
      <c r="E96" s="1544">
        <f>'11'!G481</f>
        <v>284</v>
      </c>
      <c r="F96" s="1592">
        <f t="shared" si="30"/>
        <v>100</v>
      </c>
      <c r="G96" s="1546">
        <f>'11'!J481</f>
        <v>0</v>
      </c>
      <c r="H96" s="1546">
        <f>'11'!K481</f>
        <v>284050</v>
      </c>
      <c r="I96" s="1546">
        <f>'11'!L481</f>
        <v>284050</v>
      </c>
      <c r="J96" s="1546"/>
      <c r="K96" s="1546"/>
    </row>
    <row r="97" spans="1:20" x14ac:dyDescent="0.2">
      <c r="A97" s="2747" t="s">
        <v>1573</v>
      </c>
      <c r="B97" s="1543"/>
      <c r="C97" s="1584">
        <f>'11'!E483</f>
        <v>24250</v>
      </c>
      <c r="D97" s="1584">
        <f>'11'!F483</f>
        <v>26759</v>
      </c>
      <c r="E97" s="1584">
        <f>'11'!G483</f>
        <v>26759</v>
      </c>
      <c r="F97" s="1592">
        <f t="shared" si="30"/>
        <v>100</v>
      </c>
      <c r="G97" s="2749">
        <f>'11'!J483</f>
        <v>24250000</v>
      </c>
      <c r="H97" s="2746">
        <f>'11'!K483</f>
        <v>26759477.899999999</v>
      </c>
      <c r="I97" s="2746">
        <f>'11'!L483</f>
        <v>26759477.899999999</v>
      </c>
      <c r="J97" s="1546"/>
      <c r="K97" s="1546"/>
    </row>
    <row r="98" spans="1:20" ht="15" customHeight="1" x14ac:dyDescent="0.25">
      <c r="A98" s="1602" t="s">
        <v>1034</v>
      </c>
      <c r="B98" s="1591">
        <v>12</v>
      </c>
      <c r="C98" s="1557">
        <f>C99+C104+C109</f>
        <v>269854</v>
      </c>
      <c r="D98" s="1557">
        <f t="shared" ref="D98:E98" si="31">D99+D104+D109</f>
        <v>668362</v>
      </c>
      <c r="E98" s="1557">
        <f t="shared" si="31"/>
        <v>664808</v>
      </c>
      <c r="F98" s="1558">
        <f t="shared" si="30"/>
        <v>99.468252234567501</v>
      </c>
      <c r="G98" s="1582">
        <f>SUM(G99,G104,G109)</f>
        <v>269854000</v>
      </c>
      <c r="H98" s="1582">
        <f t="shared" ref="H98:I98" si="32">SUM(H99,H104,H109)</f>
        <v>668362363.42000008</v>
      </c>
      <c r="I98" s="1582">
        <f t="shared" si="32"/>
        <v>664808126.18000007</v>
      </c>
      <c r="J98" s="1582"/>
      <c r="K98" s="1582"/>
    </row>
    <row r="99" spans="1:20" ht="15" customHeight="1" x14ac:dyDescent="0.2">
      <c r="A99" s="1583" t="s">
        <v>427</v>
      </c>
      <c r="B99" s="1581"/>
      <c r="C99" s="1584">
        <f>SUM(C100:C103)</f>
        <v>4020</v>
      </c>
      <c r="D99" s="1584">
        <f>SUM(D100:D103)</f>
        <v>10422</v>
      </c>
      <c r="E99" s="1584">
        <f>SUM(E100:E103)</f>
        <v>9641</v>
      </c>
      <c r="F99" s="1592">
        <f t="shared" ref="F99:F109" si="33">E99/D99*100</f>
        <v>92.506236806754941</v>
      </c>
      <c r="G99" s="1541">
        <f>SUM(G100:G103)</f>
        <v>4020000</v>
      </c>
      <c r="H99" s="1541">
        <f>SUM(H100:H103)</f>
        <v>10422110</v>
      </c>
      <c r="I99" s="1541">
        <f>SUM(I100:I103)</f>
        <v>9640485.4499999993</v>
      </c>
      <c r="J99" s="1541"/>
      <c r="K99" s="1541"/>
    </row>
    <row r="100" spans="1:20" ht="15" customHeight="1" x14ac:dyDescent="0.2">
      <c r="A100" s="1542" t="s">
        <v>420</v>
      </c>
      <c r="B100" s="1581"/>
      <c r="C100" s="1544">
        <f>'12'!E99</f>
        <v>820</v>
      </c>
      <c r="D100" s="1544">
        <f>'12'!F99</f>
        <v>820</v>
      </c>
      <c r="E100" s="1544">
        <f>'12'!G99</f>
        <v>338</v>
      </c>
      <c r="F100" s="1545">
        <f t="shared" si="33"/>
        <v>41.219512195121951</v>
      </c>
      <c r="G100" s="1546">
        <f>'12'!J99</f>
        <v>820000</v>
      </c>
      <c r="H100" s="1546">
        <f>'12'!K99</f>
        <v>820000</v>
      </c>
      <c r="I100" s="1546">
        <f>'12'!L99</f>
        <v>338035.7</v>
      </c>
      <c r="J100" s="1546"/>
      <c r="K100" s="1546"/>
    </row>
    <row r="101" spans="1:20" ht="15" customHeight="1" x14ac:dyDescent="0.2">
      <c r="A101" s="1542" t="s">
        <v>421</v>
      </c>
      <c r="B101" s="1581"/>
      <c r="C101" s="1544">
        <f>'12'!E100</f>
        <v>3200</v>
      </c>
      <c r="D101" s="1544">
        <f>'12'!F100</f>
        <v>9602</v>
      </c>
      <c r="E101" s="1544">
        <f>'12'!G100</f>
        <v>9303</v>
      </c>
      <c r="F101" s="1545">
        <f t="shared" si="33"/>
        <v>96.88606540304103</v>
      </c>
      <c r="G101" s="1546">
        <f>'12'!J100</f>
        <v>3200000</v>
      </c>
      <c r="H101" s="1546">
        <f>'12'!K100</f>
        <v>9602110</v>
      </c>
      <c r="I101" s="1546">
        <f>'12'!L100</f>
        <v>9302449.75</v>
      </c>
      <c r="J101" s="1546"/>
      <c r="K101" s="1546"/>
    </row>
    <row r="102" spans="1:20" ht="15" customHeight="1" x14ac:dyDescent="0.2">
      <c r="A102" s="1548" t="s">
        <v>425</v>
      </c>
      <c r="B102" s="1581"/>
      <c r="C102" s="1544">
        <f>'12'!E101</f>
        <v>0</v>
      </c>
      <c r="D102" s="1544">
        <f>'12'!F101</f>
        <v>0</v>
      </c>
      <c r="E102" s="1544">
        <f>'12'!G101</f>
        <v>0</v>
      </c>
      <c r="F102" s="1545">
        <v>0</v>
      </c>
      <c r="G102" s="1546">
        <f>'12'!J101</f>
        <v>0</v>
      </c>
      <c r="H102" s="1546">
        <f>'12'!K101</f>
        <v>0</v>
      </c>
      <c r="I102" s="1546">
        <f>'12'!L101</f>
        <v>0</v>
      </c>
      <c r="J102" s="1546"/>
      <c r="K102" s="1546"/>
    </row>
    <row r="103" spans="1:20" ht="15" customHeight="1" x14ac:dyDescent="0.2">
      <c r="A103" s="1588" t="s">
        <v>426</v>
      </c>
      <c r="B103" s="1581"/>
      <c r="C103" s="1544">
        <f>'12'!E102</f>
        <v>0</v>
      </c>
      <c r="D103" s="1544">
        <f>'12'!F102</f>
        <v>0</v>
      </c>
      <c r="E103" s="1544">
        <f>'12'!G102</f>
        <v>0</v>
      </c>
      <c r="F103" s="1545">
        <v>0</v>
      </c>
      <c r="G103" s="1546">
        <f>'12'!J102</f>
        <v>0</v>
      </c>
      <c r="H103" s="1546">
        <f>'12'!K102</f>
        <v>0</v>
      </c>
      <c r="I103" s="1546">
        <f>'12'!L102</f>
        <v>0</v>
      </c>
      <c r="J103" s="1546"/>
      <c r="K103" s="1546"/>
    </row>
    <row r="104" spans="1:20" ht="15" customHeight="1" x14ac:dyDescent="0.2">
      <c r="A104" s="1589" t="s">
        <v>428</v>
      </c>
      <c r="B104" s="1581"/>
      <c r="C104" s="1584">
        <f>SUM(C105:C108)</f>
        <v>217384</v>
      </c>
      <c r="D104" s="1584">
        <f>SUM(D105:D108)</f>
        <v>612168</v>
      </c>
      <c r="E104" s="1584">
        <f>SUM(E105:E108)</f>
        <v>612168</v>
      </c>
      <c r="F104" s="1592">
        <f t="shared" si="33"/>
        <v>100</v>
      </c>
      <c r="G104" s="1541">
        <f>SUM(G105:G108)</f>
        <v>217384000</v>
      </c>
      <c r="H104" s="1541">
        <f>SUM(H105:H108)</f>
        <v>612168301.35000002</v>
      </c>
      <c r="I104" s="1541">
        <f>SUM(I105:I108)</f>
        <v>612168301.35000002</v>
      </c>
      <c r="J104" s="1541"/>
      <c r="K104" s="1541"/>
    </row>
    <row r="105" spans="1:20" ht="15" customHeight="1" x14ac:dyDescent="0.2">
      <c r="A105" s="1542" t="s">
        <v>1226</v>
      </c>
      <c r="B105" s="1581"/>
      <c r="C105" s="1544">
        <f>'12'!E105</f>
        <v>0</v>
      </c>
      <c r="D105" s="1544">
        <f>'12'!F105</f>
        <v>0</v>
      </c>
      <c r="E105" s="1544">
        <f>'12'!G105</f>
        <v>0</v>
      </c>
      <c r="F105" s="1545">
        <v>0</v>
      </c>
      <c r="G105" s="1546">
        <f>'12'!J105</f>
        <v>0</v>
      </c>
      <c r="H105" s="1546">
        <f>'12'!K105</f>
        <v>0</v>
      </c>
      <c r="I105" s="1546">
        <f>'12'!L105</f>
        <v>0</v>
      </c>
      <c r="J105" s="1546"/>
      <c r="K105" s="1546"/>
      <c r="Q105" s="1523" t="s">
        <v>424</v>
      </c>
      <c r="R105" s="1528">
        <f t="shared" ref="R105:T108" si="34">C112+C105+C100+C93+C87+C80+C75+C70+C64</f>
        <v>5135</v>
      </c>
      <c r="S105" s="1528">
        <f t="shared" si="34"/>
        <v>8226</v>
      </c>
      <c r="T105" s="1528">
        <f t="shared" si="34"/>
        <v>6779</v>
      </c>
    </row>
    <row r="106" spans="1:20" ht="15" customHeight="1" x14ac:dyDescent="0.2">
      <c r="A106" s="1542" t="s">
        <v>1363</v>
      </c>
      <c r="B106" s="1581"/>
      <c r="C106" s="1544">
        <f>'12'!E106</f>
        <v>217384</v>
      </c>
      <c r="D106" s="1544">
        <f>'12'!F106</f>
        <v>368479</v>
      </c>
      <c r="E106" s="1544">
        <f>'12'!G106</f>
        <v>368479</v>
      </c>
      <c r="F106" s="1545">
        <f t="shared" si="33"/>
        <v>100</v>
      </c>
      <c r="G106" s="1546">
        <f>'12'!J106</f>
        <v>217384000</v>
      </c>
      <c r="H106" s="1546">
        <f>'12'!K106</f>
        <v>368479000</v>
      </c>
      <c r="I106" s="1546">
        <f>'12'!L106</f>
        <v>368479000</v>
      </c>
      <c r="J106" s="1546"/>
      <c r="K106" s="1546"/>
      <c r="Q106" s="1523" t="s">
        <v>452</v>
      </c>
      <c r="R106" s="1528">
        <f t="shared" si="34"/>
        <v>220584</v>
      </c>
      <c r="S106" s="1528">
        <f t="shared" si="34"/>
        <v>383691</v>
      </c>
      <c r="T106" s="1528">
        <f t="shared" si="34"/>
        <v>383392</v>
      </c>
    </row>
    <row r="107" spans="1:20" ht="15" customHeight="1" x14ac:dyDescent="0.2">
      <c r="A107" s="1588" t="s">
        <v>1227</v>
      </c>
      <c r="B107" s="1581"/>
      <c r="C107" s="1544">
        <f>'12'!E107</f>
        <v>0</v>
      </c>
      <c r="D107" s="1544">
        <f>'12'!F107</f>
        <v>219308</v>
      </c>
      <c r="E107" s="1544">
        <f>'12'!G107</f>
        <v>219308</v>
      </c>
      <c r="F107" s="1545">
        <f t="shared" si="33"/>
        <v>100</v>
      </c>
      <c r="G107" s="1546">
        <f>'12'!J107</f>
        <v>0</v>
      </c>
      <c r="H107" s="1546">
        <f>'12'!K107</f>
        <v>219307807</v>
      </c>
      <c r="I107" s="1546">
        <f>'12'!L107</f>
        <v>219307807</v>
      </c>
      <c r="J107" s="1546"/>
      <c r="K107" s="1546"/>
      <c r="Q107" s="1523" t="s">
        <v>453</v>
      </c>
      <c r="R107" s="1528">
        <f t="shared" si="34"/>
        <v>0</v>
      </c>
      <c r="S107" s="1528">
        <f t="shared" si="34"/>
        <v>6711054</v>
      </c>
      <c r="T107" s="1528">
        <f t="shared" si="34"/>
        <v>6710691</v>
      </c>
    </row>
    <row r="108" spans="1:20" ht="15" customHeight="1" x14ac:dyDescent="0.2">
      <c r="A108" s="1588" t="s">
        <v>1228</v>
      </c>
      <c r="B108" s="1581"/>
      <c r="C108" s="1544">
        <f>'12'!E108</f>
        <v>0</v>
      </c>
      <c r="D108" s="1544">
        <f>'12'!F108</f>
        <v>24381</v>
      </c>
      <c r="E108" s="1544">
        <f>'12'!G108</f>
        <v>24381</v>
      </c>
      <c r="F108" s="1545">
        <f t="shared" si="33"/>
        <v>100</v>
      </c>
      <c r="G108" s="1546">
        <f>'12'!J108</f>
        <v>0</v>
      </c>
      <c r="H108" s="1546">
        <f>'12'!K108</f>
        <v>24381494.350000001</v>
      </c>
      <c r="I108" s="1546">
        <f>'12'!L108</f>
        <v>24381494.350000001</v>
      </c>
      <c r="J108" s="1546"/>
      <c r="K108" s="1546"/>
      <c r="Q108" s="1523" t="s">
        <v>884</v>
      </c>
      <c r="R108" s="1528">
        <f t="shared" si="34"/>
        <v>0</v>
      </c>
      <c r="S108" s="1528">
        <f t="shared" si="34"/>
        <v>24665</v>
      </c>
      <c r="T108" s="1528">
        <f t="shared" si="34"/>
        <v>24665</v>
      </c>
    </row>
    <row r="109" spans="1:20" ht="15" customHeight="1" x14ac:dyDescent="0.2">
      <c r="A109" s="2747" t="s">
        <v>1573</v>
      </c>
      <c r="B109" s="1599"/>
      <c r="C109" s="2748">
        <f>'12'!E110</f>
        <v>48450</v>
      </c>
      <c r="D109" s="2748">
        <f>'12'!F110</f>
        <v>45772</v>
      </c>
      <c r="E109" s="2748">
        <f>'12'!G110</f>
        <v>42999</v>
      </c>
      <c r="F109" s="2751">
        <f t="shared" si="33"/>
        <v>93.941711089749191</v>
      </c>
      <c r="G109" s="2749">
        <f>'12'!J110</f>
        <v>48450000</v>
      </c>
      <c r="H109" s="2746">
        <f>'12'!K110</f>
        <v>45771952.07</v>
      </c>
      <c r="I109" s="2746">
        <f>'12'!L110</f>
        <v>42999339.380000003</v>
      </c>
      <c r="J109" s="1546"/>
      <c r="K109" s="1541">
        <f>G110+G98+G85+G62</f>
        <v>462164000</v>
      </c>
      <c r="L109" s="1541">
        <f>H110+H98+H85+H62</f>
        <v>7448705163.5699997</v>
      </c>
      <c r="M109" s="1541">
        <f>I110+I98+I85+I62</f>
        <v>7442645569.8400002</v>
      </c>
      <c r="N109" s="1559" t="s">
        <v>603</v>
      </c>
      <c r="Q109" s="1523" t="s">
        <v>604</v>
      </c>
      <c r="R109" s="1528">
        <v>0</v>
      </c>
      <c r="S109" s="1528">
        <v>0</v>
      </c>
      <c r="T109" s="1528">
        <f>E68+E91</f>
        <v>0</v>
      </c>
    </row>
    <row r="110" spans="1:20" ht="15" customHeight="1" x14ac:dyDescent="0.25">
      <c r="A110" s="1797" t="s">
        <v>256</v>
      </c>
      <c r="B110" s="1581">
        <v>13</v>
      </c>
      <c r="C110" s="1567">
        <f>C111+C116</f>
        <v>79666</v>
      </c>
      <c r="D110" s="1567">
        <f t="shared" ref="D110:E110" si="35">D111+D116</f>
        <v>1</v>
      </c>
      <c r="E110" s="1567">
        <f t="shared" si="35"/>
        <v>1</v>
      </c>
      <c r="F110" s="1563">
        <f>E110/D110*100</f>
        <v>100</v>
      </c>
      <c r="G110" s="1582">
        <f>SUM(G111,G116)</f>
        <v>79666000</v>
      </c>
      <c r="H110" s="1582">
        <f t="shared" ref="H110:I110" si="36">SUM(H111)</f>
        <v>800</v>
      </c>
      <c r="I110" s="1582">
        <f t="shared" si="36"/>
        <v>800</v>
      </c>
      <c r="J110" s="1582"/>
      <c r="K110" s="1546">
        <f t="shared" ref="K110:M111" si="37">G64+G70+G75+G80+G87+G93+G100+G105+G112</f>
        <v>5135000</v>
      </c>
      <c r="L110" s="1546">
        <f t="shared" si="37"/>
        <v>8225883.7300000004</v>
      </c>
      <c r="M110" s="1546">
        <f t="shared" si="37"/>
        <v>6779894.080000001</v>
      </c>
      <c r="N110" s="1546" t="s">
        <v>424</v>
      </c>
      <c r="Q110" s="1523" t="s">
        <v>1573</v>
      </c>
      <c r="R110" s="1528">
        <f>C109+C97+C84+C116</f>
        <v>236445</v>
      </c>
      <c r="S110" s="1528">
        <f>D109+D97+D84</f>
        <v>321069</v>
      </c>
      <c r="T110" s="1528">
        <f>E109+E97+E84</f>
        <v>317119</v>
      </c>
    </row>
    <row r="111" spans="1:20" x14ac:dyDescent="0.2">
      <c r="A111" s="1583" t="s">
        <v>427</v>
      </c>
      <c r="B111" s="1543"/>
      <c r="C111" s="1584">
        <f>SUM(C112:C115)</f>
        <v>166</v>
      </c>
      <c r="D111" s="1584">
        <f>SUM(D112:D115)</f>
        <v>1</v>
      </c>
      <c r="E111" s="1584">
        <f>SUM(E112:E115)</f>
        <v>1</v>
      </c>
      <c r="F111" s="1592">
        <f>E111/D111*100</f>
        <v>100</v>
      </c>
      <c r="G111" s="1541">
        <f>SUM(G112:G115)</f>
        <v>166000</v>
      </c>
      <c r="H111" s="1541">
        <f>SUM(H112:H115)</f>
        <v>800</v>
      </c>
      <c r="I111" s="1541">
        <f>SUM(I112:I115)</f>
        <v>800</v>
      </c>
      <c r="J111" s="1541"/>
      <c r="K111" s="1546">
        <f>G65+G71+G76+G81+G88+G94+G101+G106+G113</f>
        <v>220584000</v>
      </c>
      <c r="L111" s="1546">
        <f t="shared" si="37"/>
        <v>383691098.35000002</v>
      </c>
      <c r="M111" s="1546">
        <f t="shared" si="37"/>
        <v>383391438.10000002</v>
      </c>
      <c r="N111" s="1569" t="s">
        <v>388</v>
      </c>
      <c r="Q111" s="1559" t="s">
        <v>451</v>
      </c>
      <c r="R111" s="1593">
        <f>C110+C98+C85+C62</f>
        <v>462164</v>
      </c>
      <c r="S111" s="1593">
        <f>D110+D98+D85+D62</f>
        <v>7448705</v>
      </c>
      <c r="T111" s="1593">
        <f>E110+E98+E85+E62</f>
        <v>7442646</v>
      </c>
    </row>
    <row r="112" spans="1:20" x14ac:dyDescent="0.2">
      <c r="A112" s="1542" t="s">
        <v>420</v>
      </c>
      <c r="B112" s="1543"/>
      <c r="C112" s="1544">
        <f>'13'!E66</f>
        <v>166</v>
      </c>
      <c r="D112" s="1544">
        <f>'13'!F66</f>
        <v>1</v>
      </c>
      <c r="E112" s="1544">
        <f>'13'!G66</f>
        <v>1</v>
      </c>
      <c r="F112" s="1545">
        <f t="shared" ref="F112" si="38">E112/D112*100</f>
        <v>100</v>
      </c>
      <c r="G112" s="1546">
        <f>'13'!J66</f>
        <v>166000</v>
      </c>
      <c r="H112" s="1546">
        <f>'13'!K66</f>
        <v>800</v>
      </c>
      <c r="I112" s="1546">
        <f>'13'!L66</f>
        <v>800</v>
      </c>
      <c r="J112" s="1546"/>
      <c r="K112" s="1546">
        <f>+G66+G72+G77+G82+G89+G95+G102+G107+G114</f>
        <v>0</v>
      </c>
      <c r="L112" s="1546">
        <f t="shared" ref="L112:M112" si="39">+H66+H72+H77+H82+H89+H95+H102+H107+H114</f>
        <v>6711053465.1700001</v>
      </c>
      <c r="M112" s="1546">
        <f t="shared" si="39"/>
        <v>6710689114.3800011</v>
      </c>
      <c r="N112" s="1569" t="s">
        <v>453</v>
      </c>
      <c r="Q112" s="1523" t="s">
        <v>898</v>
      </c>
      <c r="R112" s="1528">
        <f>C114+C112+C107+C105+C102+C100+C95+C93+C89+C87+C82+C80+C77+C75+C72+C70+C66+C64+'10'!R509+'11'!O462+'12'!O90+'13'!L57</f>
        <v>194130</v>
      </c>
      <c r="S112" s="1528">
        <f>D114+D112+D107+D105+D102+D100+D95+D93+D89+D87+D82+D80+D77+D75+D72+D70+D66+D64+'10'!S509+'11'!P462+'12'!P90+'13'!M57</f>
        <v>6910034</v>
      </c>
      <c r="T112" s="1528">
        <f>E114+E112+E107+E105+E102+E100+E95+E93+E89+E87+E82+E80+E77+E75+E72+E70+E66+E64+'10'!T509+'11'!Q462+'12'!Q90+'13'!N57</f>
        <v>6907147</v>
      </c>
    </row>
    <row r="113" spans="1:20" x14ac:dyDescent="0.2">
      <c r="A113" s="1542" t="s">
        <v>421</v>
      </c>
      <c r="B113" s="1543"/>
      <c r="C113" s="1544">
        <f>'13'!E67</f>
        <v>0</v>
      </c>
      <c r="D113" s="1544">
        <f>'13'!F67</f>
        <v>0</v>
      </c>
      <c r="E113" s="1544">
        <f>'13'!G67</f>
        <v>0</v>
      </c>
      <c r="F113" s="1545">
        <v>0</v>
      </c>
      <c r="G113" s="1546">
        <f>'13'!J67</f>
        <v>0</v>
      </c>
      <c r="H113" s="1546">
        <f>'13'!K67</f>
        <v>0</v>
      </c>
      <c r="I113" s="1546">
        <f>'13'!L67</f>
        <v>0</v>
      </c>
      <c r="J113" s="1546"/>
      <c r="K113" s="1546">
        <f>G67+G73+G78+G83+G90+G96+G103+G108+G115</f>
        <v>0</v>
      </c>
      <c r="L113" s="1546">
        <f>H67+H73+H78+H83+H90+H96+H103+H108+H115</f>
        <v>24665544.350000001</v>
      </c>
      <c r="M113" s="1546">
        <f>I67+I73+I78+I83+I90+I96+I103+I108+I115</f>
        <v>24665544.350000001</v>
      </c>
      <c r="N113" s="1569" t="s">
        <v>884</v>
      </c>
      <c r="Q113" s="1523" t="s">
        <v>899</v>
      </c>
      <c r="R113" s="1528">
        <f>C115+C113+C108+C106+C103+C101+C96+C94+C90+C88+C83+C81+C78+C76+C73+C71+C67+C65+'10'!R510+'11'!O463+'12'!O91</f>
        <v>268034</v>
      </c>
      <c r="S113" s="1528">
        <f>D115+D113+D108+D106+D103+D101+D96+D94+D90+D88+D83+D81+D78+D76+D73+D71+D67+D65+'10'!S510+'11'!P463+'12'!P91</f>
        <v>538671</v>
      </c>
      <c r="T113" s="1528">
        <f>E115+E113+E108+E106+E103+E101+E96+E94+E90+E88+E83+E81+E78+E76+E73+E71+E67+E65+'10'!T510+'11'!Q463+'12'!Q91</f>
        <v>535499</v>
      </c>
    </row>
    <row r="114" spans="1:20" x14ac:dyDescent="0.2">
      <c r="A114" s="1548" t="s">
        <v>425</v>
      </c>
      <c r="B114" s="1543"/>
      <c r="C114" s="1544">
        <f>'13'!E68</f>
        <v>0</v>
      </c>
      <c r="D114" s="1544">
        <f>'13'!F68</f>
        <v>0</v>
      </c>
      <c r="E114" s="1544">
        <f>'13'!G68</f>
        <v>0</v>
      </c>
      <c r="F114" s="1545">
        <v>0</v>
      </c>
      <c r="G114" s="1546">
        <f>'13'!J68</f>
        <v>0</v>
      </c>
      <c r="H114" s="1546">
        <f>'13'!K68</f>
        <v>0</v>
      </c>
      <c r="I114" s="1546">
        <f>'13'!L68</f>
        <v>0</v>
      </c>
      <c r="J114" s="1546"/>
      <c r="K114" s="1546">
        <v>0</v>
      </c>
      <c r="L114" s="1546">
        <v>0</v>
      </c>
      <c r="M114" s="1546">
        <f>I68+I91</f>
        <v>0</v>
      </c>
      <c r="N114" s="1569" t="s">
        <v>604</v>
      </c>
      <c r="Q114" s="1523" t="s">
        <v>604</v>
      </c>
      <c r="R114" s="1523">
        <v>0</v>
      </c>
      <c r="S114" s="1523">
        <v>0</v>
      </c>
      <c r="T114" s="1528">
        <f>E91+E68</f>
        <v>0</v>
      </c>
    </row>
    <row r="115" spans="1:20" x14ac:dyDescent="0.2">
      <c r="A115" s="1588" t="s">
        <v>426</v>
      </c>
      <c r="B115" s="1543"/>
      <c r="C115" s="1544">
        <f>'13'!E69</f>
        <v>0</v>
      </c>
      <c r="D115" s="1544">
        <f>'13'!F69</f>
        <v>0</v>
      </c>
      <c r="E115" s="1544">
        <f>'13'!G69</f>
        <v>0</v>
      </c>
      <c r="F115" s="1545">
        <v>0</v>
      </c>
      <c r="G115" s="1560">
        <f>'13'!J69</f>
        <v>0</v>
      </c>
      <c r="H115" s="1546">
        <f>'13'!K69</f>
        <v>0</v>
      </c>
      <c r="I115" s="1546">
        <f>'13'!L69</f>
        <v>0</v>
      </c>
      <c r="J115" s="1546"/>
      <c r="K115" s="1639">
        <f>G109+G97+G84+G116</f>
        <v>236445000</v>
      </c>
      <c r="L115" s="1639">
        <f t="shared" ref="L115:M115" si="40">H109+H97+H84+H116</f>
        <v>321069171.97000003</v>
      </c>
      <c r="M115" s="1639">
        <f t="shared" si="40"/>
        <v>317119578.93000001</v>
      </c>
      <c r="N115" s="1569" t="s">
        <v>1573</v>
      </c>
      <c r="Q115" s="1559" t="s">
        <v>451</v>
      </c>
      <c r="R115" s="1593">
        <f>R112+R113+R114</f>
        <v>462164</v>
      </c>
      <c r="S115" s="1593">
        <f>S112+S113+S114</f>
        <v>7448705</v>
      </c>
      <c r="T115" s="1593">
        <f>T112+T113+T114</f>
        <v>7442646</v>
      </c>
    </row>
    <row r="116" spans="1:20" ht="15" thickBot="1" x14ac:dyDescent="0.25">
      <c r="A116" s="2750" t="s">
        <v>1573</v>
      </c>
      <c r="B116" s="1570"/>
      <c r="C116" s="1584">
        <f>'13'!E71</f>
        <v>79500</v>
      </c>
      <c r="D116" s="2988">
        <f>'13'!F71</f>
        <v>0</v>
      </c>
      <c r="E116" s="1584">
        <f>'13'!G71</f>
        <v>0</v>
      </c>
      <c r="F116" s="2995">
        <v>0</v>
      </c>
      <c r="G116" s="2749">
        <f>'13'!J71</f>
        <v>79500000</v>
      </c>
      <c r="H116" s="2746">
        <f>'13'!K71</f>
        <v>0</v>
      </c>
      <c r="I116" s="2746">
        <f>'13'!L71</f>
        <v>0</v>
      </c>
      <c r="J116" s="1647"/>
      <c r="K116" s="1647"/>
      <c r="L116" s="1647"/>
      <c r="M116" s="1647"/>
    </row>
    <row r="117" spans="1:20" ht="15" thickTop="1" x14ac:dyDescent="0.2">
      <c r="A117" s="2994"/>
      <c r="B117" s="2993"/>
      <c r="C117" s="2991"/>
      <c r="D117" s="2991"/>
      <c r="E117" s="2991"/>
      <c r="F117" s="2996"/>
      <c r="G117" s="1808"/>
      <c r="H117" s="1541"/>
      <c r="I117" s="1541"/>
      <c r="J117" s="1647"/>
      <c r="K117" s="1647"/>
      <c r="L117" s="1647"/>
      <c r="M117" s="1647"/>
    </row>
    <row r="118" spans="1:20" ht="15" thickBot="1" x14ac:dyDescent="0.25">
      <c r="A118" s="2997"/>
      <c r="B118" s="1641"/>
      <c r="C118" s="2990"/>
      <c r="D118" s="2990"/>
      <c r="E118" s="2990"/>
      <c r="F118" s="2443" t="s">
        <v>122</v>
      </c>
      <c r="G118" s="1541"/>
      <c r="H118" s="1541"/>
      <c r="I118" s="1541"/>
      <c r="J118" s="1647"/>
      <c r="K118" s="1647"/>
      <c r="L118" s="1647"/>
      <c r="M118" s="1647"/>
    </row>
    <row r="119" spans="1:20" s="1533" customFormat="1" ht="27" thickTop="1" thickBot="1" x14ac:dyDescent="0.25">
      <c r="A119" s="1529" t="s">
        <v>415</v>
      </c>
      <c r="B119" s="1530" t="s">
        <v>418</v>
      </c>
      <c r="C119" s="1531" t="s">
        <v>416</v>
      </c>
      <c r="D119" s="1531" t="s">
        <v>417</v>
      </c>
      <c r="E119" s="1531" t="s">
        <v>589</v>
      </c>
      <c r="F119" s="1532" t="s">
        <v>590</v>
      </c>
      <c r="G119" s="1650"/>
      <c r="H119" s="1650"/>
      <c r="I119" s="1650"/>
      <c r="J119" s="1650"/>
      <c r="K119" s="1650"/>
    </row>
    <row r="120" spans="1:20" s="1538" customFormat="1" ht="12.75" thickTop="1" thickBot="1" x14ac:dyDescent="0.25">
      <c r="A120" s="1576">
        <v>1</v>
      </c>
      <c r="B120" s="1577">
        <v>2</v>
      </c>
      <c r="C120" s="1578">
        <v>3</v>
      </c>
      <c r="D120" s="1578">
        <v>4</v>
      </c>
      <c r="E120" s="1578">
        <v>5</v>
      </c>
      <c r="F120" s="1579" t="s">
        <v>297</v>
      </c>
      <c r="G120" s="1651"/>
      <c r="H120" s="1651"/>
      <c r="I120" s="1651"/>
      <c r="J120" s="1651"/>
      <c r="K120" s="1651"/>
    </row>
    <row r="121" spans="1:20" s="1559" customFormat="1" ht="15.75" thickTop="1" x14ac:dyDescent="0.25">
      <c r="A121" s="1594" t="s">
        <v>257</v>
      </c>
      <c r="B121" s="1581">
        <v>14</v>
      </c>
      <c r="C121" s="1567">
        <f>C122+C127+C132</f>
        <v>52657</v>
      </c>
      <c r="D121" s="1567">
        <f t="shared" ref="D121:E121" si="41">D122+D127+D132</f>
        <v>77345</v>
      </c>
      <c r="E121" s="1567">
        <f t="shared" si="41"/>
        <v>76785</v>
      </c>
      <c r="F121" s="1563">
        <f>E121/D121*100</f>
        <v>99.275971297433571</v>
      </c>
      <c r="G121" s="1582">
        <f>SUM(G122,G127,G132)</f>
        <v>52657000</v>
      </c>
      <c r="H121" s="1582">
        <f t="shared" ref="H121:I121" si="42">SUM(H122,H127,H132)</f>
        <v>77345308.420000002</v>
      </c>
      <c r="I121" s="1582">
        <f t="shared" si="42"/>
        <v>76785405.250000015</v>
      </c>
      <c r="J121" s="1582"/>
      <c r="K121" s="1546"/>
      <c r="L121" s="1523"/>
      <c r="M121" s="1523"/>
      <c r="N121" s="1569"/>
    </row>
    <row r="122" spans="1:20" x14ac:dyDescent="0.2">
      <c r="A122" s="1583" t="s">
        <v>427</v>
      </c>
      <c r="B122" s="1543"/>
      <c r="C122" s="1584">
        <f>SUM(C123:C126)</f>
        <v>20292</v>
      </c>
      <c r="D122" s="1584">
        <f>SUM(D123:D126)</f>
        <v>22139</v>
      </c>
      <c r="E122" s="1584">
        <f>SUM(E123:E126)</f>
        <v>21935</v>
      </c>
      <c r="F122" s="1592">
        <f>E122/D122*100</f>
        <v>99.078549166629031</v>
      </c>
      <c r="G122" s="1541">
        <f>G123+G124+G125+G126</f>
        <v>20292000</v>
      </c>
      <c r="H122" s="1541">
        <f>H123+H124+H125+H126</f>
        <v>22138940.52</v>
      </c>
      <c r="I122" s="1541">
        <f>I123+I124+I125+I126</f>
        <v>21935349.350000001</v>
      </c>
      <c r="J122" s="1541"/>
      <c r="K122" s="1546"/>
      <c r="N122" s="1569"/>
    </row>
    <row r="123" spans="1:20" x14ac:dyDescent="0.2">
      <c r="A123" s="1542" t="s">
        <v>420</v>
      </c>
      <c r="B123" s="1543"/>
      <c r="C123" s="1544">
        <f>'14'!E177</f>
        <v>19492</v>
      </c>
      <c r="D123" s="1544">
        <f>'14'!F177</f>
        <v>19466</v>
      </c>
      <c r="E123" s="1544">
        <f>'14'!G177</f>
        <v>19263</v>
      </c>
      <c r="F123" s="1545">
        <f t="shared" ref="F123:F132" si="43">E123/D123*100</f>
        <v>98.957156066988588</v>
      </c>
      <c r="G123" s="2350">
        <f>'14'!J177</f>
        <v>19492000</v>
      </c>
      <c r="H123" s="2350">
        <f>'14'!K177</f>
        <v>19466412.969999999</v>
      </c>
      <c r="I123" s="2350">
        <f>'14'!L177</f>
        <v>19262821.800000001</v>
      </c>
      <c r="J123" s="1546"/>
      <c r="K123" s="1546"/>
      <c r="N123" s="1569"/>
    </row>
    <row r="124" spans="1:20" x14ac:dyDescent="0.2">
      <c r="A124" s="1542" t="s">
        <v>421</v>
      </c>
      <c r="B124" s="1543"/>
      <c r="C124" s="1544">
        <f>'14'!E178</f>
        <v>0</v>
      </c>
      <c r="D124" s="1544">
        <f>'14'!F178</f>
        <v>0</v>
      </c>
      <c r="E124" s="1544">
        <f>'14'!G178</f>
        <v>0</v>
      </c>
      <c r="F124" s="1545">
        <v>0</v>
      </c>
      <c r="G124" s="2350">
        <f>'14'!J178</f>
        <v>0</v>
      </c>
      <c r="H124" s="2350">
        <f>'14'!K178</f>
        <v>0</v>
      </c>
      <c r="I124" s="2350">
        <f>'14'!L178</f>
        <v>0</v>
      </c>
      <c r="J124" s="1546"/>
      <c r="K124" s="1546"/>
      <c r="L124" s="1546"/>
      <c r="M124" s="1546"/>
      <c r="N124" s="1569"/>
    </row>
    <row r="125" spans="1:20" x14ac:dyDescent="0.2">
      <c r="A125" s="1548" t="s">
        <v>425</v>
      </c>
      <c r="B125" s="1543"/>
      <c r="C125" s="1544">
        <f>'14'!E179</f>
        <v>800</v>
      </c>
      <c r="D125" s="1544">
        <f>'14'!F179</f>
        <v>2673</v>
      </c>
      <c r="E125" s="1544">
        <f>'14'!G179</f>
        <v>2672</v>
      </c>
      <c r="F125" s="1545">
        <f t="shared" si="43"/>
        <v>99.962588851477747</v>
      </c>
      <c r="G125" s="2350">
        <f>'14'!J179</f>
        <v>800000</v>
      </c>
      <c r="H125" s="2350">
        <f>'14'!K179</f>
        <v>2672527.5499999998</v>
      </c>
      <c r="I125" s="2350">
        <f>'14'!L179</f>
        <v>2672527.5499999998</v>
      </c>
      <c r="J125" s="1546"/>
      <c r="K125" s="1546"/>
    </row>
    <row r="126" spans="1:20" x14ac:dyDescent="0.2">
      <c r="A126" s="1588" t="s">
        <v>426</v>
      </c>
      <c r="B126" s="1543"/>
      <c r="C126" s="1544">
        <f>'14'!E180</f>
        <v>0</v>
      </c>
      <c r="D126" s="1544">
        <f>'14'!F180</f>
        <v>0</v>
      </c>
      <c r="E126" s="1544">
        <f>'14'!G180</f>
        <v>0</v>
      </c>
      <c r="F126" s="1545">
        <v>0</v>
      </c>
      <c r="G126" s="2350">
        <f>'14'!J180</f>
        <v>0</v>
      </c>
      <c r="H126" s="2350">
        <f>'14'!K180</f>
        <v>0</v>
      </c>
      <c r="I126" s="2350">
        <f>'14'!L180</f>
        <v>0</v>
      </c>
      <c r="J126" s="1546"/>
      <c r="K126" s="1546"/>
    </row>
    <row r="127" spans="1:20" x14ac:dyDescent="0.2">
      <c r="A127" s="1589" t="s">
        <v>428</v>
      </c>
      <c r="B127" s="1543"/>
      <c r="C127" s="1584">
        <f>C128+C129+C130+C131</f>
        <v>26912</v>
      </c>
      <c r="D127" s="1584">
        <f>D128+D129+D130+D131</f>
        <v>48015</v>
      </c>
      <c r="E127" s="1584">
        <f>E128+E129+E130+E131</f>
        <v>48015</v>
      </c>
      <c r="F127" s="1592">
        <f t="shared" si="43"/>
        <v>100</v>
      </c>
      <c r="G127" s="1541">
        <f>SUM(G128:G131)</f>
        <v>26912000</v>
      </c>
      <c r="H127" s="1541">
        <f>SUM(H128:H131)</f>
        <v>48015360.700000003</v>
      </c>
      <c r="I127" s="1541">
        <f>SUM(I128:I131)</f>
        <v>48015360.700000003</v>
      </c>
      <c r="J127" s="1541"/>
      <c r="K127" s="1541"/>
    </row>
    <row r="128" spans="1:20" x14ac:dyDescent="0.2">
      <c r="A128" s="1542" t="s">
        <v>1226</v>
      </c>
      <c r="B128" s="1543"/>
      <c r="C128" s="1544">
        <f>'14'!E183</f>
        <v>0</v>
      </c>
      <c r="D128" s="1544">
        <f>'14'!F183</f>
        <v>0</v>
      </c>
      <c r="E128" s="1544">
        <f>'14'!G183</f>
        <v>0</v>
      </c>
      <c r="F128" s="1545">
        <v>0</v>
      </c>
      <c r="G128" s="2350">
        <f>'14'!J183</f>
        <v>0</v>
      </c>
      <c r="H128" s="1546">
        <f>'14'!K183</f>
        <v>0</v>
      </c>
      <c r="I128" s="1546">
        <f>'14'!L183</f>
        <v>0</v>
      </c>
      <c r="J128" s="1546"/>
      <c r="K128" s="1546"/>
    </row>
    <row r="129" spans="1:17" x14ac:dyDescent="0.2">
      <c r="A129" s="1542" t="s">
        <v>1363</v>
      </c>
      <c r="B129" s="1543"/>
      <c r="C129" s="1544">
        <f>'14'!E184</f>
        <v>26912</v>
      </c>
      <c r="D129" s="1544">
        <f>'14'!F184</f>
        <v>31912</v>
      </c>
      <c r="E129" s="1544">
        <f>'14'!G184</f>
        <v>31912</v>
      </c>
      <c r="F129" s="1545">
        <f t="shared" si="43"/>
        <v>100</v>
      </c>
      <c r="G129" s="2350">
        <f>'14'!J184</f>
        <v>26912000</v>
      </c>
      <c r="H129" s="1546">
        <f>'14'!K184</f>
        <v>31912000</v>
      </c>
      <c r="I129" s="1546">
        <f>'14'!L184</f>
        <v>31912000</v>
      </c>
      <c r="J129" s="1546"/>
      <c r="K129" s="1546"/>
    </row>
    <row r="130" spans="1:17" x14ac:dyDescent="0.2">
      <c r="A130" s="1588" t="s">
        <v>1227</v>
      </c>
      <c r="B130" s="1543"/>
      <c r="C130" s="1544">
        <f>'14'!E185</f>
        <v>0</v>
      </c>
      <c r="D130" s="1544">
        <f>'14'!F185</f>
        <v>6380</v>
      </c>
      <c r="E130" s="1544">
        <f>'14'!G185</f>
        <v>6380</v>
      </c>
      <c r="F130" s="1545">
        <f t="shared" si="43"/>
        <v>100</v>
      </c>
      <c r="G130" s="1546">
        <f>'14'!J185</f>
        <v>0</v>
      </c>
      <c r="H130" s="1546">
        <f>'14'!K185</f>
        <v>6380258</v>
      </c>
      <c r="I130" s="1546">
        <f>'14'!L185</f>
        <v>6380258</v>
      </c>
      <c r="J130" s="1546"/>
      <c r="K130" s="1546"/>
    </row>
    <row r="131" spans="1:17" x14ac:dyDescent="0.2">
      <c r="A131" s="1588" t="s">
        <v>1228</v>
      </c>
      <c r="B131" s="1543"/>
      <c r="C131" s="1544">
        <f>'14'!E186</f>
        <v>0</v>
      </c>
      <c r="D131" s="1544">
        <f>'14'!F186</f>
        <v>9723</v>
      </c>
      <c r="E131" s="1544">
        <f>'14'!G186</f>
        <v>9723</v>
      </c>
      <c r="F131" s="1545">
        <f t="shared" si="43"/>
        <v>100</v>
      </c>
      <c r="G131" s="1546">
        <f>'14'!J186</f>
        <v>0</v>
      </c>
      <c r="H131" s="1546">
        <f>'14'!K186</f>
        <v>9723102.6999999993</v>
      </c>
      <c r="I131" s="1546">
        <f>'14'!L186</f>
        <v>9723102.6999999993</v>
      </c>
      <c r="J131" s="1546"/>
      <c r="K131" s="1546"/>
    </row>
    <row r="132" spans="1:17" x14ac:dyDescent="0.2">
      <c r="A132" s="2747" t="s">
        <v>1573</v>
      </c>
      <c r="B132" s="1543"/>
      <c r="C132" s="1584">
        <f>'14'!E188</f>
        <v>5453</v>
      </c>
      <c r="D132" s="1584">
        <f>'14'!F188</f>
        <v>7191</v>
      </c>
      <c r="E132" s="1584">
        <f>'14'!G188</f>
        <v>6835</v>
      </c>
      <c r="F132" s="2751">
        <f t="shared" si="43"/>
        <v>95.049367264636359</v>
      </c>
      <c r="G132" s="1541">
        <f>'14'!J188</f>
        <v>5453000</v>
      </c>
      <c r="H132" s="1541">
        <f>'14'!K188</f>
        <v>7191007.2000000002</v>
      </c>
      <c r="I132" s="1541">
        <f>'14'!L188</f>
        <v>6834695.2000000002</v>
      </c>
      <c r="J132" s="1546"/>
      <c r="K132" s="1546"/>
    </row>
    <row r="133" spans="1:17" s="1559" customFormat="1" ht="15" x14ac:dyDescent="0.25">
      <c r="A133" s="1595" t="s">
        <v>262</v>
      </c>
      <c r="B133" s="1596">
        <v>16</v>
      </c>
      <c r="C133" s="1723">
        <f>'16'!E15</f>
        <v>20</v>
      </c>
      <c r="D133" s="1723">
        <f>'16'!F15</f>
        <v>20</v>
      </c>
      <c r="E133" s="1723">
        <f>'16'!G15</f>
        <v>0</v>
      </c>
      <c r="F133" s="1724">
        <v>0</v>
      </c>
      <c r="G133" s="2351">
        <f>'16'!J15</f>
        <v>20000</v>
      </c>
      <c r="H133" s="1725">
        <f>'16'!K15</f>
        <v>20000</v>
      </c>
      <c r="I133" s="1725">
        <f>'16'!L15</f>
        <v>0</v>
      </c>
      <c r="J133" s="1541"/>
      <c r="K133" s="1541"/>
    </row>
    <row r="134" spans="1:17" s="1559" customFormat="1" ht="15" x14ac:dyDescent="0.25">
      <c r="A134" s="1594" t="s">
        <v>1373</v>
      </c>
      <c r="B134" s="1597">
        <v>17</v>
      </c>
      <c r="C134" s="1567">
        <f>SUM(C135:C138)</f>
        <v>530839</v>
      </c>
      <c r="D134" s="1567">
        <f>SUM(D135:D138)</f>
        <v>536423</v>
      </c>
      <c r="E134" s="1567">
        <f>SUM(E135:E138)</f>
        <v>397980</v>
      </c>
      <c r="F134" s="1563">
        <f>E134/D134*100</f>
        <v>74.191449658198849</v>
      </c>
      <c r="G134" s="1541">
        <f>SUM(G135:G138)</f>
        <v>530839000</v>
      </c>
      <c r="H134" s="1541">
        <f>SUM(H135:H138)</f>
        <v>536423213.20999998</v>
      </c>
      <c r="I134" s="1541">
        <f>SUM(I135:I138)</f>
        <v>397980477.90999997</v>
      </c>
      <c r="J134" s="1541"/>
      <c r="Q134" s="1523"/>
    </row>
    <row r="135" spans="1:17" s="1559" customFormat="1" x14ac:dyDescent="0.2">
      <c r="A135" s="1542" t="s">
        <v>420</v>
      </c>
      <c r="B135" s="1562"/>
      <c r="C135" s="1544">
        <f>'17'!E177</f>
        <v>62093</v>
      </c>
      <c r="D135" s="1544">
        <f>'17'!F177</f>
        <v>62803</v>
      </c>
      <c r="E135" s="1544">
        <f>'17'!G177</f>
        <v>48355</v>
      </c>
      <c r="F135" s="1545">
        <f>E135/D135*100</f>
        <v>76.994729551136089</v>
      </c>
      <c r="G135" s="2350">
        <f>'17'!J177</f>
        <v>62093000</v>
      </c>
      <c r="H135" s="2350">
        <f>'17'!K177</f>
        <v>62802804.149999999</v>
      </c>
      <c r="I135" s="2350">
        <f>'17'!L177</f>
        <v>48355006.090000004</v>
      </c>
      <c r="J135" s="1546"/>
      <c r="Q135" s="1523"/>
    </row>
    <row r="136" spans="1:17" s="1559" customFormat="1" x14ac:dyDescent="0.2">
      <c r="A136" s="1542" t="s">
        <v>421</v>
      </c>
      <c r="B136" s="1562"/>
      <c r="C136" s="1544">
        <f>'17'!E178</f>
        <v>468746</v>
      </c>
      <c r="D136" s="1544">
        <f>'17'!F178</f>
        <v>473620</v>
      </c>
      <c r="E136" s="1544">
        <f>'17'!G178</f>
        <v>349625</v>
      </c>
      <c r="F136" s="1545">
        <f>E136/D136*100</f>
        <v>73.819728896583754</v>
      </c>
      <c r="G136" s="2350">
        <f>'17'!J178</f>
        <v>468746000</v>
      </c>
      <c r="H136" s="2350">
        <f>'17'!K178</f>
        <v>473620409.06</v>
      </c>
      <c r="I136" s="2350">
        <f>'17'!L178</f>
        <v>349625471.81999999</v>
      </c>
      <c r="J136" s="1546"/>
      <c r="Q136" s="1523"/>
    </row>
    <row r="137" spans="1:17" s="1559" customFormat="1" x14ac:dyDescent="0.2">
      <c r="A137" s="1548" t="s">
        <v>425</v>
      </c>
      <c r="B137" s="1543"/>
      <c r="C137" s="1544">
        <f>'17'!E179</f>
        <v>0</v>
      </c>
      <c r="D137" s="1544">
        <f>'17'!F179</f>
        <v>0</v>
      </c>
      <c r="E137" s="1544">
        <f>'17'!G179</f>
        <v>0</v>
      </c>
      <c r="F137" s="1545">
        <v>0</v>
      </c>
      <c r="G137" s="2350">
        <f>'17'!J179</f>
        <v>0</v>
      </c>
      <c r="H137" s="2350">
        <f>'17'!K179</f>
        <v>0</v>
      </c>
      <c r="I137" s="2350">
        <f>'17'!L179</f>
        <v>0</v>
      </c>
      <c r="J137" s="1546"/>
      <c r="Q137" s="1523"/>
    </row>
    <row r="138" spans="1:17" s="1559" customFormat="1" x14ac:dyDescent="0.2">
      <c r="A138" s="1561" t="s">
        <v>426</v>
      </c>
      <c r="B138" s="1550"/>
      <c r="C138" s="1551">
        <f>'17'!E180</f>
        <v>0</v>
      </c>
      <c r="D138" s="1551">
        <f>'17'!F180</f>
        <v>0</v>
      </c>
      <c r="E138" s="1551">
        <f>'17'!G180</f>
        <v>0</v>
      </c>
      <c r="F138" s="1552">
        <v>0</v>
      </c>
      <c r="G138" s="2752">
        <f>'17'!J180</f>
        <v>0</v>
      </c>
      <c r="H138" s="2753">
        <f>'17'!K180</f>
        <v>0</v>
      </c>
      <c r="I138" s="2753">
        <f>'17'!L180</f>
        <v>0</v>
      </c>
      <c r="J138" s="1546"/>
    </row>
    <row r="139" spans="1:17" s="1559" customFormat="1" ht="15" x14ac:dyDescent="0.25">
      <c r="A139" s="1598" t="s">
        <v>1028</v>
      </c>
      <c r="B139" s="1581">
        <v>18</v>
      </c>
      <c r="C139" s="1567">
        <f>C140+C145</f>
        <v>56373</v>
      </c>
      <c r="D139" s="1567">
        <f t="shared" ref="D139:E139" si="44">D140+D145</f>
        <v>56829</v>
      </c>
      <c r="E139" s="1567">
        <f t="shared" si="44"/>
        <v>48889</v>
      </c>
      <c r="F139" s="1563">
        <f>E139/D139*100</f>
        <v>86.02826021925425</v>
      </c>
      <c r="G139" s="1541">
        <f>G140+G145</f>
        <v>56373000</v>
      </c>
      <c r="H139" s="1541">
        <f t="shared" ref="H139:I139" si="45">H140+H145</f>
        <v>56828900</v>
      </c>
      <c r="I139" s="1541">
        <f t="shared" si="45"/>
        <v>48888637.170000002</v>
      </c>
      <c r="J139" s="1546"/>
    </row>
    <row r="140" spans="1:17" s="1559" customFormat="1" x14ac:dyDescent="0.2">
      <c r="A140" s="1583" t="s">
        <v>427</v>
      </c>
      <c r="B140" s="1543"/>
      <c r="C140" s="1584">
        <f>SUM(C141:C144)</f>
        <v>41403</v>
      </c>
      <c r="D140" s="1584">
        <f>SUM(D141:D144)</f>
        <v>42112</v>
      </c>
      <c r="E140" s="1584">
        <f>SUM(E141:E144)</f>
        <v>34572</v>
      </c>
      <c r="F140" s="1592">
        <f>E140/D140*100</f>
        <v>82.095364741641347</v>
      </c>
      <c r="G140" s="1541">
        <f>G141+G142+G143+G144</f>
        <v>41403000</v>
      </c>
      <c r="H140" s="1541">
        <f>H141+H142+H143+H144</f>
        <v>42112100</v>
      </c>
      <c r="I140" s="1541">
        <f>I141+I142+I143+I144</f>
        <v>34571837.170000002</v>
      </c>
      <c r="J140" s="1546"/>
    </row>
    <row r="141" spans="1:17" s="1559" customFormat="1" x14ac:dyDescent="0.2">
      <c r="A141" s="1542" t="s">
        <v>420</v>
      </c>
      <c r="B141" s="1562"/>
      <c r="C141" s="1544">
        <f>'18'!E183</f>
        <v>41403</v>
      </c>
      <c r="D141" s="1544">
        <f>'18'!F183</f>
        <v>41762</v>
      </c>
      <c r="E141" s="1544">
        <f>'18'!G183</f>
        <v>34269</v>
      </c>
      <c r="F141" s="1545">
        <f>E141/D141*100</f>
        <v>82.057851635458064</v>
      </c>
      <c r="G141" s="2350">
        <f>'18'!J183</f>
        <v>41403000</v>
      </c>
      <c r="H141" s="1546">
        <f>'18'!K183</f>
        <v>41762100</v>
      </c>
      <c r="I141" s="1546">
        <f>'18'!L183</f>
        <v>34269337.170000002</v>
      </c>
      <c r="J141" s="1546"/>
      <c r="K141" s="1546"/>
    </row>
    <row r="142" spans="1:17" s="1559" customFormat="1" x14ac:dyDescent="0.2">
      <c r="A142" s="1542" t="s">
        <v>421</v>
      </c>
      <c r="B142" s="1562"/>
      <c r="C142" s="1544">
        <f>'18'!E184</f>
        <v>0</v>
      </c>
      <c r="D142" s="1544">
        <f>'18'!F184</f>
        <v>350</v>
      </c>
      <c r="E142" s="1544">
        <f>'18'!G184</f>
        <v>303</v>
      </c>
      <c r="F142" s="1545">
        <f t="shared" ref="F142:F158" si="46">E142/D142*100</f>
        <v>86.571428571428584</v>
      </c>
      <c r="G142" s="1546">
        <f>'18'!J184</f>
        <v>0</v>
      </c>
      <c r="H142" s="1546">
        <f>'18'!K184</f>
        <v>350000</v>
      </c>
      <c r="I142" s="1546">
        <f>'18'!L184</f>
        <v>302500</v>
      </c>
      <c r="J142" s="1546"/>
      <c r="K142" s="1546"/>
    </row>
    <row r="143" spans="1:17" x14ac:dyDescent="0.2">
      <c r="A143" s="1548" t="s">
        <v>425</v>
      </c>
      <c r="B143" s="1543"/>
      <c r="C143" s="1544">
        <f>'18'!E185</f>
        <v>0</v>
      </c>
      <c r="D143" s="1544">
        <f>'18'!F185</f>
        <v>0</v>
      </c>
      <c r="E143" s="1544">
        <f>'18'!G185</f>
        <v>0</v>
      </c>
      <c r="F143" s="1545">
        <v>0</v>
      </c>
      <c r="G143" s="1546">
        <f>'18'!J185</f>
        <v>0</v>
      </c>
      <c r="H143" s="1546">
        <f>'18'!K185</f>
        <v>0</v>
      </c>
      <c r="I143" s="1546">
        <f>'18'!L185</f>
        <v>0</v>
      </c>
      <c r="J143" s="1546"/>
      <c r="K143" s="1546"/>
    </row>
    <row r="144" spans="1:17" x14ac:dyDescent="0.2">
      <c r="A144" s="1588" t="s">
        <v>426</v>
      </c>
      <c r="B144" s="1543"/>
      <c r="C144" s="1544">
        <f>'18'!E186</f>
        <v>0</v>
      </c>
      <c r="D144" s="1544">
        <f>'18'!F186</f>
        <v>0</v>
      </c>
      <c r="E144" s="1544">
        <f>'18'!G186</f>
        <v>0</v>
      </c>
      <c r="F144" s="1545">
        <v>0</v>
      </c>
      <c r="G144" s="1560">
        <f>'18'!J186</f>
        <v>0</v>
      </c>
      <c r="H144" s="1546">
        <f>'18'!K186</f>
        <v>0</v>
      </c>
      <c r="I144" s="1546">
        <f>'18'!L186</f>
        <v>0</v>
      </c>
      <c r="J144" s="1546"/>
      <c r="K144" s="1546"/>
    </row>
    <row r="145" spans="1:20" x14ac:dyDescent="0.2">
      <c r="A145" s="2747" t="s">
        <v>1573</v>
      </c>
      <c r="B145" s="1550"/>
      <c r="C145" s="2748">
        <f>'18'!E188</f>
        <v>14970</v>
      </c>
      <c r="D145" s="2748">
        <f>'18'!F188</f>
        <v>14717</v>
      </c>
      <c r="E145" s="2748">
        <f>'18'!G188</f>
        <v>14317</v>
      </c>
      <c r="F145" s="2751">
        <f t="shared" si="46"/>
        <v>97.282054766596445</v>
      </c>
      <c r="G145" s="2749">
        <f>'18'!J188</f>
        <v>14970000</v>
      </c>
      <c r="H145" s="2746">
        <f>'18'!K188</f>
        <v>14716800</v>
      </c>
      <c r="I145" s="2746">
        <f>'18'!L188</f>
        <v>14316800</v>
      </c>
      <c r="J145" s="1546"/>
      <c r="K145" s="1546"/>
    </row>
    <row r="146" spans="1:20" ht="15" x14ac:dyDescent="0.25">
      <c r="A146" s="2156" t="s">
        <v>1229</v>
      </c>
      <c r="B146" s="2157">
        <v>19</v>
      </c>
      <c r="C146" s="1567">
        <f>C148+C153+C158</f>
        <v>2465144</v>
      </c>
      <c r="D146" s="1567">
        <f t="shared" ref="D146:E146" si="47">D148+D153+D158</f>
        <v>2515306</v>
      </c>
      <c r="E146" s="1567">
        <f t="shared" si="47"/>
        <v>2513722</v>
      </c>
      <c r="F146" s="1563">
        <f t="shared" si="46"/>
        <v>99.937025554743641</v>
      </c>
      <c r="G146" s="1582">
        <f>G148+G153+G158</f>
        <v>2465144000</v>
      </c>
      <c r="H146" s="1582">
        <f t="shared" ref="H146:I146" si="48">H148+H153+H158</f>
        <v>2515305853.8499999</v>
      </c>
      <c r="I146" s="1582">
        <f t="shared" si="48"/>
        <v>2513721902.5100002</v>
      </c>
      <c r="J146" s="1546"/>
      <c r="K146" s="1546"/>
      <c r="Q146" s="1523" t="s">
        <v>1344</v>
      </c>
      <c r="R146" s="1559"/>
      <c r="S146" s="1559"/>
      <c r="T146" s="1559"/>
    </row>
    <row r="147" spans="1:20" ht="15" x14ac:dyDescent="0.25">
      <c r="A147" s="2156" t="s">
        <v>1230</v>
      </c>
      <c r="B147" s="2157"/>
      <c r="C147" s="1567"/>
      <c r="D147" s="1567"/>
      <c r="E147" s="1567"/>
      <c r="F147" s="1545"/>
      <c r="G147" s="1546"/>
      <c r="H147" s="1546"/>
      <c r="I147" s="1546"/>
      <c r="J147" s="1546"/>
      <c r="K147" s="1546"/>
      <c r="Q147" s="1523" t="s">
        <v>424</v>
      </c>
      <c r="R147" s="1528">
        <f>C123+C128+C133+C135+C141+C149+C154</f>
        <v>2548503</v>
      </c>
      <c r="S147" s="1528">
        <f t="shared" ref="S147:T147" si="49">D123+D128+D133+D135+D141+D149+D154</f>
        <v>2593293</v>
      </c>
      <c r="T147" s="1528">
        <f t="shared" si="49"/>
        <v>2570529</v>
      </c>
    </row>
    <row r="148" spans="1:20" x14ac:dyDescent="0.2">
      <c r="A148" s="1589" t="s">
        <v>427</v>
      </c>
      <c r="B148" s="1543"/>
      <c r="C148" s="1584">
        <f>SUM(C149:C152)</f>
        <v>17228</v>
      </c>
      <c r="D148" s="1584">
        <f t="shared" ref="D148:E148" si="50">SUM(D149:D152)</f>
        <v>33076</v>
      </c>
      <c r="E148" s="1584">
        <f t="shared" si="50"/>
        <v>33070</v>
      </c>
      <c r="F148" s="1592">
        <f t="shared" si="46"/>
        <v>99.981859958882566</v>
      </c>
      <c r="G148" s="1541">
        <f>G149+G150+G151+G152</f>
        <v>17228000</v>
      </c>
      <c r="H148" s="1541">
        <f t="shared" ref="H148:I148" si="51">H149+H150+H151+H152</f>
        <v>33075829.75</v>
      </c>
      <c r="I148" s="1541">
        <f t="shared" si="51"/>
        <v>33069821.260000002</v>
      </c>
      <c r="J148" s="1546"/>
      <c r="K148" s="1546"/>
      <c r="Q148" s="1523" t="s">
        <v>452</v>
      </c>
      <c r="R148" s="1528">
        <f>C124+C129+C136+C142+C150+C155</f>
        <v>535307</v>
      </c>
      <c r="S148" s="1528">
        <f t="shared" ref="S148:T148" si="52">D124+D129+D136+D142+D150+D155</f>
        <v>551356</v>
      </c>
      <c r="T148" s="1528">
        <f t="shared" si="52"/>
        <v>426920</v>
      </c>
    </row>
    <row r="149" spans="1:20" x14ac:dyDescent="0.2">
      <c r="A149" s="1542" t="s">
        <v>420</v>
      </c>
      <c r="B149" s="1543"/>
      <c r="C149" s="1544">
        <f>'19'!E154</f>
        <v>17228</v>
      </c>
      <c r="D149" s="1544">
        <f>'19'!F154</f>
        <v>33076</v>
      </c>
      <c r="E149" s="1544">
        <f>'19'!G154</f>
        <v>33070</v>
      </c>
      <c r="F149" s="1545">
        <f t="shared" si="46"/>
        <v>99.981859958882566</v>
      </c>
      <c r="G149" s="1546">
        <f>'19'!J154</f>
        <v>17228000</v>
      </c>
      <c r="H149" s="1546">
        <f>'19'!K154</f>
        <v>33075829.75</v>
      </c>
      <c r="I149" s="1546">
        <f>'19'!L154</f>
        <v>33069821.260000002</v>
      </c>
      <c r="J149" s="1546"/>
      <c r="K149" s="1546"/>
      <c r="Q149" s="1523" t="s">
        <v>453</v>
      </c>
      <c r="R149" s="1528">
        <f>C143+C137+C130+C125</f>
        <v>800</v>
      </c>
      <c r="S149" s="1528">
        <f>D143+D137+D130+D125</f>
        <v>9053</v>
      </c>
      <c r="T149" s="1528">
        <f>E143+E137+E130+E125</f>
        <v>9052</v>
      </c>
    </row>
    <row r="150" spans="1:20" x14ac:dyDescent="0.2">
      <c r="A150" s="1542" t="s">
        <v>421</v>
      </c>
      <c r="B150" s="1543"/>
      <c r="C150" s="1544">
        <f>'19'!E155</f>
        <v>0</v>
      </c>
      <c r="D150" s="1544">
        <f>'19'!F155</f>
        <v>0</v>
      </c>
      <c r="E150" s="1544">
        <f>'19'!G155</f>
        <v>0</v>
      </c>
      <c r="F150" s="1545">
        <v>0</v>
      </c>
      <c r="G150" s="1546">
        <f>'19'!J155</f>
        <v>0</v>
      </c>
      <c r="H150" s="1546">
        <f>'19'!K155</f>
        <v>0</v>
      </c>
      <c r="I150" s="1546">
        <f>'19'!L155</f>
        <v>0</v>
      </c>
      <c r="J150" s="1546"/>
      <c r="K150" s="1546"/>
      <c r="Q150" s="1523" t="s">
        <v>884</v>
      </c>
      <c r="R150" s="1528">
        <f>C126+C131+C138+C144</f>
        <v>0</v>
      </c>
      <c r="S150" s="1528">
        <f>D126+D131+D138+D144</f>
        <v>9723</v>
      </c>
      <c r="T150" s="1528">
        <f>E126+E131+E138+E144</f>
        <v>9723</v>
      </c>
    </row>
    <row r="151" spans="1:20" x14ac:dyDescent="0.2">
      <c r="A151" s="1548" t="s">
        <v>425</v>
      </c>
      <c r="B151" s="1543"/>
      <c r="C151" s="1544">
        <f>'19'!E156</f>
        <v>0</v>
      </c>
      <c r="D151" s="1544">
        <f>'19'!F156</f>
        <v>0</v>
      </c>
      <c r="E151" s="1544">
        <f>'19'!G156</f>
        <v>0</v>
      </c>
      <c r="F151" s="1545">
        <v>0</v>
      </c>
      <c r="G151" s="1546">
        <f>'19'!J156</f>
        <v>0</v>
      </c>
      <c r="H151" s="1546">
        <f>'19'!K156</f>
        <v>0</v>
      </c>
      <c r="I151" s="1546">
        <f>'19'!L156</f>
        <v>0</v>
      </c>
      <c r="J151" s="1546"/>
      <c r="K151" s="1546"/>
      <c r="Q151" s="1523" t="s">
        <v>604</v>
      </c>
      <c r="R151" s="1523">
        <v>0</v>
      </c>
      <c r="S151" s="1523">
        <v>0</v>
      </c>
      <c r="T151" s="1528">
        <v>0</v>
      </c>
    </row>
    <row r="152" spans="1:20" x14ac:dyDescent="0.2">
      <c r="A152" s="1588" t="s">
        <v>426</v>
      </c>
      <c r="B152" s="1543"/>
      <c r="C152" s="1544">
        <f>'19'!E157</f>
        <v>0</v>
      </c>
      <c r="D152" s="1544">
        <f>'19'!F157</f>
        <v>0</v>
      </c>
      <c r="E152" s="1544">
        <f>'19'!G157</f>
        <v>0</v>
      </c>
      <c r="F152" s="1545">
        <v>0</v>
      </c>
      <c r="G152" s="1546">
        <f>'19'!J157</f>
        <v>0</v>
      </c>
      <c r="H152" s="1546">
        <f>'19'!K157</f>
        <v>0</v>
      </c>
      <c r="I152" s="1546">
        <f>'19'!L157</f>
        <v>0</v>
      </c>
      <c r="J152" s="1546"/>
      <c r="K152" s="1546">
        <f>G123+G128+G135+G133+G141+G149+G154</f>
        <v>2548503000</v>
      </c>
      <c r="L152" s="1546">
        <f t="shared" ref="L152:M152" si="53">H123+H128+H135+H133+H141+H149+H154</f>
        <v>2593293366.4899998</v>
      </c>
      <c r="M152" s="1546">
        <f t="shared" si="53"/>
        <v>2570529340.3400002</v>
      </c>
      <c r="N152" s="1546" t="s">
        <v>424</v>
      </c>
      <c r="Q152" s="1523" t="s">
        <v>1573</v>
      </c>
      <c r="R152" s="1528">
        <f>C158+C145+C132</f>
        <v>20423</v>
      </c>
      <c r="S152" s="1528">
        <f>D158+D145+D132</f>
        <v>22498</v>
      </c>
      <c r="T152" s="1528">
        <f>E158+E145+E132</f>
        <v>21152</v>
      </c>
    </row>
    <row r="153" spans="1:20" x14ac:dyDescent="0.2">
      <c r="A153" s="1589" t="s">
        <v>428</v>
      </c>
      <c r="B153" s="1543"/>
      <c r="C153" s="1584">
        <f>SUM(C154:C157)</f>
        <v>2447916</v>
      </c>
      <c r="D153" s="1584">
        <f t="shared" ref="D153:E153" si="54">SUM(D154:D157)</f>
        <v>2481640</v>
      </c>
      <c r="E153" s="1584">
        <f t="shared" si="54"/>
        <v>2480652</v>
      </c>
      <c r="F153" s="1592">
        <f t="shared" si="46"/>
        <v>99.9601876178656</v>
      </c>
      <c r="G153" s="1541">
        <f>G154+G155+G156+G157</f>
        <v>2447916000</v>
      </c>
      <c r="H153" s="1541">
        <f t="shared" ref="H153:I153" si="55">H154+H155+H156+H157</f>
        <v>2481640196.9400001</v>
      </c>
      <c r="I153" s="1541">
        <f t="shared" si="55"/>
        <v>2480652081.25</v>
      </c>
      <c r="J153" s="1546"/>
      <c r="K153" s="1546">
        <f>G124+G129+G136+G142+G150+G155</f>
        <v>535307000</v>
      </c>
      <c r="L153" s="1546">
        <f t="shared" ref="L153:M153" si="56">H124+H129+H136+H142+H150+H155</f>
        <v>551356386.38</v>
      </c>
      <c r="M153" s="1546">
        <f t="shared" si="56"/>
        <v>426919699.05000001</v>
      </c>
      <c r="N153" s="1569" t="s">
        <v>388</v>
      </c>
      <c r="Q153" s="1559" t="s">
        <v>451</v>
      </c>
      <c r="R153" s="1593">
        <f>R147+R148+R149+R150+R151+R152</f>
        <v>3105033</v>
      </c>
      <c r="S153" s="1593">
        <f t="shared" ref="S153:T153" si="57">S147+S148+S149+S150+S151+S152</f>
        <v>3185923</v>
      </c>
      <c r="T153" s="1593">
        <f t="shared" si="57"/>
        <v>3037376</v>
      </c>
    </row>
    <row r="154" spans="1:20" x14ac:dyDescent="0.2">
      <c r="A154" s="1542" t="s">
        <v>1226</v>
      </c>
      <c r="B154" s="1543"/>
      <c r="C154" s="1544">
        <f>'19'!E161</f>
        <v>2408267</v>
      </c>
      <c r="D154" s="1544">
        <f>'19'!F161</f>
        <v>2436166</v>
      </c>
      <c r="E154" s="1544">
        <f>'19'!G161</f>
        <v>2435572</v>
      </c>
      <c r="F154" s="1545">
        <f t="shared" si="46"/>
        <v>99.975617425085147</v>
      </c>
      <c r="G154" s="1546">
        <f>'19'!J161</f>
        <v>2408267000</v>
      </c>
      <c r="H154" s="1546">
        <f>'19'!K161</f>
        <v>2436166219.6199999</v>
      </c>
      <c r="I154" s="1546">
        <f>'19'!L161</f>
        <v>2435572354.02</v>
      </c>
      <c r="J154" s="1546"/>
      <c r="K154" s="1546">
        <f>G125+G130+G137+G143+G151+G156</f>
        <v>800000</v>
      </c>
      <c r="L154" s="1546">
        <f t="shared" ref="L154:M154" si="58">H125+H130+H137+H143+H151+H156</f>
        <v>9052785.5500000007</v>
      </c>
      <c r="M154" s="1546">
        <f t="shared" si="58"/>
        <v>9052785.5500000007</v>
      </c>
      <c r="N154" s="1569" t="s">
        <v>453</v>
      </c>
    </row>
    <row r="155" spans="1:20" x14ac:dyDescent="0.2">
      <c r="A155" s="1542" t="s">
        <v>1363</v>
      </c>
      <c r="B155" s="1543"/>
      <c r="C155" s="1544">
        <f>'19'!E162</f>
        <v>39649</v>
      </c>
      <c r="D155" s="1544">
        <f>'19'!F162</f>
        <v>45474</v>
      </c>
      <c r="E155" s="1544">
        <f>'19'!G162</f>
        <v>45080</v>
      </c>
      <c r="F155" s="1545">
        <f t="shared" si="46"/>
        <v>99.13357083168404</v>
      </c>
      <c r="G155" s="1546">
        <f>'19'!J162</f>
        <v>39649000</v>
      </c>
      <c r="H155" s="1546">
        <f>'19'!K162</f>
        <v>45473977.32</v>
      </c>
      <c r="I155" s="1546">
        <f>'19'!L162</f>
        <v>45079727.229999997</v>
      </c>
      <c r="J155" s="1546"/>
      <c r="K155" s="1546">
        <f>G126+G131+G138+G144+G152+G157</f>
        <v>0</v>
      </c>
      <c r="L155" s="1546">
        <f t="shared" ref="L155:M155" si="59">H126+H131+H138+H144+H152+H157</f>
        <v>9723102.6999999993</v>
      </c>
      <c r="M155" s="1546">
        <f t="shared" si="59"/>
        <v>9723102.6999999993</v>
      </c>
      <c r="N155" s="1569" t="s">
        <v>884</v>
      </c>
      <c r="Q155" s="1523" t="s">
        <v>898</v>
      </c>
      <c r="R155" s="1528">
        <f>C143+C141+C137+C135+C133+C130+C128+C125+C123+C149+C154+'14'!O171+'18'!K176+'19'!O141</f>
        <v>2569726</v>
      </c>
      <c r="S155" s="1528">
        <f>D143+D141+D137+D135+D133+D130+D128+D125+D123+D149+D154+'14'!P171+'18'!L176+'19'!P141</f>
        <v>2616437</v>
      </c>
      <c r="T155" s="1528">
        <f>E143+E141+E137+E135+E133+E130+E128+E125+E123+E149+E154+'14'!Q171+'18'!M176+'19'!Q141</f>
        <v>2592726</v>
      </c>
    </row>
    <row r="156" spans="1:20" x14ac:dyDescent="0.2">
      <c r="A156" s="1588" t="s">
        <v>1227</v>
      </c>
      <c r="B156" s="1543"/>
      <c r="C156" s="1544">
        <f>'19'!E163</f>
        <v>0</v>
      </c>
      <c r="D156" s="1544">
        <f>'19'!F163</f>
        <v>0</v>
      </c>
      <c r="E156" s="1544">
        <f>'19'!G163</f>
        <v>0</v>
      </c>
      <c r="F156" s="1545">
        <v>0</v>
      </c>
      <c r="G156" s="1560">
        <f>'19'!J163</f>
        <v>0</v>
      </c>
      <c r="H156" s="1546">
        <f>'19'!K163</f>
        <v>0</v>
      </c>
      <c r="I156" s="1546">
        <f>'19'!L163</f>
        <v>0</v>
      </c>
      <c r="J156" s="1546"/>
      <c r="K156" s="1546">
        <v>0</v>
      </c>
      <c r="L156" s="1546">
        <v>0</v>
      </c>
      <c r="M156" s="1546">
        <v>0</v>
      </c>
      <c r="N156" s="1569" t="s">
        <v>604</v>
      </c>
      <c r="Q156" s="1523" t="s">
        <v>899</v>
      </c>
      <c r="R156" s="1528">
        <f>C144+C142+C138+C136+C131+C129+C126+C124+C155+'14'!O172+'18'!K177+C150+C152+C157</f>
        <v>535307</v>
      </c>
      <c r="S156" s="1528">
        <f>D144+D142+D138+D136+D131+D129+D126+D124+D155+'14'!P172+'18'!L177+D150+D152+D157</f>
        <v>569486</v>
      </c>
      <c r="T156" s="1528">
        <f>E144+E142+E138+E136+E131+E129+E126+E124+E155+'14'!Q172+'18'!M177</f>
        <v>444650</v>
      </c>
    </row>
    <row r="157" spans="1:20" x14ac:dyDescent="0.2">
      <c r="A157" s="1588" t="s">
        <v>1228</v>
      </c>
      <c r="B157" s="1543"/>
      <c r="C157" s="1544">
        <f>'19'!E164</f>
        <v>0</v>
      </c>
      <c r="D157" s="1544">
        <f>'19'!F164</f>
        <v>0</v>
      </c>
      <c r="E157" s="1544">
        <f>'19'!G164</f>
        <v>0</v>
      </c>
      <c r="F157" s="1545">
        <v>0</v>
      </c>
      <c r="G157" s="1560">
        <f>'19'!J164</f>
        <v>0</v>
      </c>
      <c r="H157" s="1546">
        <f>'19'!K164</f>
        <v>0</v>
      </c>
      <c r="I157" s="1546">
        <f>'19'!L164</f>
        <v>0</v>
      </c>
      <c r="J157" s="1546"/>
      <c r="K157" s="1546">
        <f>G158+G145+G132</f>
        <v>20423000</v>
      </c>
      <c r="L157" s="1546">
        <f t="shared" ref="L157:M157" si="60">H158+H145+H132</f>
        <v>22497634.359999999</v>
      </c>
      <c r="M157" s="1546">
        <f t="shared" si="60"/>
        <v>21151495.199999999</v>
      </c>
      <c r="N157" s="1569" t="s">
        <v>1573</v>
      </c>
      <c r="Q157" s="1523" t="s">
        <v>604</v>
      </c>
      <c r="R157" s="1523">
        <v>0</v>
      </c>
      <c r="S157" s="1523">
        <v>0</v>
      </c>
      <c r="T157" s="1523">
        <v>0</v>
      </c>
    </row>
    <row r="158" spans="1:20" x14ac:dyDescent="0.2">
      <c r="A158" s="2747" t="s">
        <v>1573</v>
      </c>
      <c r="B158" s="1550"/>
      <c r="C158" s="2748">
        <f>'19'!E166</f>
        <v>0</v>
      </c>
      <c r="D158" s="2748">
        <f>'19'!F166</f>
        <v>590</v>
      </c>
      <c r="E158" s="2748">
        <f>'19'!G166</f>
        <v>0</v>
      </c>
      <c r="F158" s="2751">
        <f t="shared" si="46"/>
        <v>0</v>
      </c>
      <c r="G158" s="2746">
        <f>'19'!J166</f>
        <v>0</v>
      </c>
      <c r="H158" s="2746">
        <f>'19'!K166</f>
        <v>589827.16</v>
      </c>
      <c r="I158" s="2746">
        <f>'19'!L166</f>
        <v>0</v>
      </c>
      <c r="J158" s="1546"/>
      <c r="K158" s="1541">
        <f>K152+K153+K154+K155+K156+K157</f>
        <v>3105033000</v>
      </c>
      <c r="L158" s="1541">
        <f>L152+L153+L154+L155+L156+L157</f>
        <v>3185923275.48</v>
      </c>
      <c r="M158" s="1541">
        <f>M152+M153+M154+M155+M156+M157</f>
        <v>3037376422.8400002</v>
      </c>
      <c r="N158" s="1575" t="s">
        <v>603</v>
      </c>
      <c r="Q158" s="1559" t="s">
        <v>451</v>
      </c>
      <c r="R158" s="1593">
        <f>R155+R156+R157</f>
        <v>3105033</v>
      </c>
      <c r="S158" s="1593">
        <f>S155+S156+S157</f>
        <v>3185923</v>
      </c>
      <c r="T158" s="1593">
        <f>T155+T156+T157</f>
        <v>3037376</v>
      </c>
    </row>
    <row r="159" spans="1:20" s="1559" customFormat="1" ht="15" x14ac:dyDescent="0.25">
      <c r="A159" s="3115" t="s">
        <v>747</v>
      </c>
      <c r="B159" s="1581">
        <v>30</v>
      </c>
      <c r="C159" s="1567">
        <f>SUM(C161:C163)</f>
        <v>586</v>
      </c>
      <c r="D159" s="1567">
        <f>SUM(D161:D163)</f>
        <v>20</v>
      </c>
      <c r="E159" s="1567">
        <f>SUM(E161:E163)</f>
        <v>72</v>
      </c>
      <c r="F159" s="1563">
        <f>E159/D159*100</f>
        <v>360</v>
      </c>
      <c r="G159" s="1541">
        <f>SUM(G161:G163)</f>
        <v>586000</v>
      </c>
      <c r="H159" s="1541">
        <f>SUM(H161:H163)</f>
        <v>20100</v>
      </c>
      <c r="I159" s="1541">
        <f>SUM(I161:I163)</f>
        <v>72082.86</v>
      </c>
      <c r="J159" s="1541"/>
      <c r="K159" s="1546"/>
      <c r="L159" s="1546"/>
      <c r="M159" s="1546"/>
    </row>
    <row r="160" spans="1:20" s="1559" customFormat="1" ht="15" x14ac:dyDescent="0.25">
      <c r="A160" s="3119"/>
      <c r="B160" s="1581"/>
      <c r="C160" s="1567"/>
      <c r="D160" s="1567"/>
      <c r="E160" s="1567"/>
      <c r="F160" s="1563"/>
      <c r="G160" s="1541"/>
      <c r="H160" s="1541"/>
      <c r="I160" s="1541"/>
      <c r="J160" s="1541"/>
      <c r="K160" s="1546"/>
      <c r="L160" s="1546"/>
      <c r="M160" s="1546"/>
      <c r="S160" s="1593"/>
      <c r="T160" s="1593"/>
    </row>
    <row r="161" spans="1:19" s="1559" customFormat="1" x14ac:dyDescent="0.2">
      <c r="A161" s="1542" t="s">
        <v>420</v>
      </c>
      <c r="B161" s="1581"/>
      <c r="C161" s="1544">
        <f>'30'!E45</f>
        <v>586</v>
      </c>
      <c r="D161" s="1544">
        <f>'30'!F45</f>
        <v>20</v>
      </c>
      <c r="E161" s="1544">
        <f>'30'!G45</f>
        <v>19</v>
      </c>
      <c r="F161" s="1545">
        <f>E161/D161*100</f>
        <v>95</v>
      </c>
      <c r="G161" s="2352">
        <f>'30'!J45</f>
        <v>586000</v>
      </c>
      <c r="H161" s="2352">
        <f>'30'!K45</f>
        <v>20100</v>
      </c>
      <c r="I161" s="2352">
        <f>'30'!L45</f>
        <v>18862</v>
      </c>
      <c r="J161" s="1546"/>
      <c r="K161" s="1546"/>
    </row>
    <row r="162" spans="1:19" s="1559" customFormat="1" x14ac:dyDescent="0.2">
      <c r="A162" s="1542" t="s">
        <v>421</v>
      </c>
      <c r="B162" s="1581"/>
      <c r="C162" s="1544">
        <f>'30'!E46</f>
        <v>0</v>
      </c>
      <c r="D162" s="1544">
        <f>'30'!F46</f>
        <v>0</v>
      </c>
      <c r="E162" s="1544">
        <f>'30'!G46</f>
        <v>0</v>
      </c>
      <c r="F162" s="1545">
        <v>0</v>
      </c>
      <c r="G162" s="2352">
        <f>'30'!J46</f>
        <v>0</v>
      </c>
      <c r="H162" s="2352">
        <f>'30'!K46</f>
        <v>0</v>
      </c>
      <c r="I162" s="2352">
        <f>'30'!L46</f>
        <v>0</v>
      </c>
      <c r="J162" s="1546"/>
      <c r="K162" s="1546"/>
    </row>
    <row r="163" spans="1:19" s="1559" customFormat="1" x14ac:dyDescent="0.2">
      <c r="A163" s="1549" t="s">
        <v>748</v>
      </c>
      <c r="B163" s="1599"/>
      <c r="C163" s="1544">
        <f>'30'!E47</f>
        <v>0</v>
      </c>
      <c r="D163" s="1544">
        <f>'30'!F47</f>
        <v>0</v>
      </c>
      <c r="E163" s="1544">
        <f>'30'!G47</f>
        <v>53</v>
      </c>
      <c r="F163" s="1552">
        <v>0</v>
      </c>
      <c r="G163" s="2770">
        <f>'30'!J47</f>
        <v>0</v>
      </c>
      <c r="H163" s="2771">
        <f>'30'!K47</f>
        <v>0</v>
      </c>
      <c r="I163" s="2771">
        <f>'30'!L47</f>
        <v>53220.86</v>
      </c>
      <c r="J163" s="1546"/>
      <c r="K163" s="1546"/>
    </row>
    <row r="164" spans="1:19" s="1524" customFormat="1" ht="15" x14ac:dyDescent="0.25">
      <c r="A164" s="1555" t="s">
        <v>815</v>
      </c>
      <c r="B164" s="1591">
        <v>32</v>
      </c>
      <c r="C164" s="1557">
        <f>SUM(C165:C167)</f>
        <v>0</v>
      </c>
      <c r="D164" s="1557">
        <f>SUM(D165:D167)</f>
        <v>0</v>
      </c>
      <c r="E164" s="1557">
        <f>SUM(E165:E167)</f>
        <v>26992</v>
      </c>
      <c r="F164" s="1563">
        <v>0</v>
      </c>
      <c r="G164" s="1541">
        <f>SUM(G165:G167)</f>
        <v>0</v>
      </c>
      <c r="H164" s="1541">
        <f>SUM(H165:H167)</f>
        <v>0</v>
      </c>
      <c r="I164" s="1541">
        <f>SUM(I165:I167)</f>
        <v>26992490.259999998</v>
      </c>
      <c r="J164" s="1541"/>
      <c r="K164" s="1541"/>
    </row>
    <row r="165" spans="1:19" s="1559" customFormat="1" x14ac:dyDescent="0.2">
      <c r="A165" s="1542" t="s">
        <v>420</v>
      </c>
      <c r="B165" s="1581"/>
      <c r="C165" s="1544">
        <f>'32'!E19</f>
        <v>0</v>
      </c>
      <c r="D165" s="1544">
        <f>'32'!F19</f>
        <v>0</v>
      </c>
      <c r="E165" s="1544">
        <f>'32'!G19</f>
        <v>-26</v>
      </c>
      <c r="F165" s="1545">
        <v>0</v>
      </c>
      <c r="G165" s="1517">
        <f>'32'!J19</f>
        <v>0</v>
      </c>
      <c r="H165" s="1517">
        <f>'32'!K19</f>
        <v>0</v>
      </c>
      <c r="I165" s="1517">
        <f>'32'!L19</f>
        <v>-25520.62</v>
      </c>
      <c r="J165" s="1546"/>
      <c r="K165" s="1546"/>
    </row>
    <row r="166" spans="1:19" s="1559" customFormat="1" ht="17.25" customHeight="1" x14ac:dyDescent="0.2">
      <c r="A166" s="1542" t="s">
        <v>421</v>
      </c>
      <c r="B166" s="1581"/>
      <c r="C166" s="1544">
        <f>'32'!E20</f>
        <v>0</v>
      </c>
      <c r="D166" s="1544">
        <f>'32'!F20</f>
        <v>0</v>
      </c>
      <c r="E166" s="1544">
        <f>'32'!G20</f>
        <v>0</v>
      </c>
      <c r="F166" s="1545">
        <v>0</v>
      </c>
      <c r="G166" s="1517">
        <f>'32'!J20</f>
        <v>0</v>
      </c>
      <c r="H166" s="1517">
        <f>'32'!K20</f>
        <v>0</v>
      </c>
      <c r="I166" s="1517">
        <f>'32'!L20</f>
        <v>0</v>
      </c>
      <c r="J166" s="1546"/>
      <c r="K166" s="1546"/>
    </row>
    <row r="167" spans="1:19" s="1559" customFormat="1" x14ac:dyDescent="0.2">
      <c r="A167" s="1549" t="s">
        <v>748</v>
      </c>
      <c r="B167" s="1599"/>
      <c r="C167" s="1551">
        <f>'32'!E21</f>
        <v>0</v>
      </c>
      <c r="D167" s="1551">
        <f>'32'!F21</f>
        <v>0</v>
      </c>
      <c r="E167" s="1551">
        <f>'32'!G21</f>
        <v>27018</v>
      </c>
      <c r="F167" s="1552">
        <v>0</v>
      </c>
      <c r="G167" s="2328">
        <f>'32'!J21</f>
        <v>0</v>
      </c>
      <c r="H167" s="2328">
        <f>'32'!K21</f>
        <v>0</v>
      </c>
      <c r="I167" s="2328">
        <f>'32'!L21</f>
        <v>27018010.879999999</v>
      </c>
      <c r="J167" s="1546"/>
      <c r="K167" s="1546"/>
    </row>
    <row r="168" spans="1:19" s="1559" customFormat="1" ht="15" hidden="1" customHeight="1" x14ac:dyDescent="0.25">
      <c r="A168" s="3115" t="s">
        <v>1027</v>
      </c>
      <c r="B168" s="1581">
        <v>36</v>
      </c>
      <c r="C168" s="1567">
        <f>C171+C172+C173</f>
        <v>0</v>
      </c>
      <c r="D168" s="1567">
        <f>D171+D172+D173</f>
        <v>0</v>
      </c>
      <c r="E168" s="1567">
        <f>E171+E172+E173</f>
        <v>0</v>
      </c>
      <c r="F168" s="1563">
        <v>0</v>
      </c>
      <c r="G168" s="1541">
        <f>G171+G172+G173</f>
        <v>0</v>
      </c>
      <c r="H168" s="1541">
        <f>H171+H172+H173</f>
        <v>0</v>
      </c>
      <c r="I168" s="1541">
        <f>I171+I172+I173</f>
        <v>0</v>
      </c>
      <c r="J168" s="1546"/>
      <c r="K168" s="1546"/>
      <c r="Q168" s="1593"/>
      <c r="R168" s="1593"/>
      <c r="S168" s="1593"/>
    </row>
    <row r="169" spans="1:19" s="1559" customFormat="1" ht="15" hidden="1" x14ac:dyDescent="0.25">
      <c r="A169" s="3116"/>
      <c r="B169" s="1581"/>
      <c r="C169" s="1544"/>
      <c r="D169" s="1544"/>
      <c r="E169" s="1544"/>
      <c r="F169" s="1563"/>
      <c r="G169" s="1546"/>
      <c r="H169" s="1546"/>
      <c r="I169" s="1546"/>
      <c r="J169" s="1546"/>
      <c r="K169" s="1546"/>
    </row>
    <row r="170" spans="1:19" s="1559" customFormat="1" ht="15" hidden="1" x14ac:dyDescent="0.25">
      <c r="A170" s="3116"/>
      <c r="B170" s="1581"/>
      <c r="C170" s="1544"/>
      <c r="D170" s="1544"/>
      <c r="E170" s="1544"/>
      <c r="F170" s="1563"/>
      <c r="G170" s="1546"/>
      <c r="H170" s="1546"/>
      <c r="I170" s="1546"/>
      <c r="J170" s="1546"/>
      <c r="K170" s="1546"/>
      <c r="Q170" s="1593"/>
      <c r="R170" s="1593"/>
      <c r="S170" s="1593"/>
    </row>
    <row r="171" spans="1:19" s="1559" customFormat="1" hidden="1" x14ac:dyDescent="0.2">
      <c r="A171" s="1542" t="s">
        <v>420</v>
      </c>
      <c r="B171" s="1581"/>
      <c r="C171" s="1544">
        <f>'36'!E15</f>
        <v>0</v>
      </c>
      <c r="D171" s="1544">
        <v>0</v>
      </c>
      <c r="E171" s="1544">
        <v>0</v>
      </c>
      <c r="F171" s="1545">
        <v>0</v>
      </c>
      <c r="G171" s="1517">
        <v>0</v>
      </c>
      <c r="H171" s="1517"/>
      <c r="I171" s="1517">
        <v>0</v>
      </c>
      <c r="J171" s="1546"/>
      <c r="K171" s="1546"/>
      <c r="Q171" s="1593"/>
      <c r="R171" s="1593"/>
      <c r="S171" s="1593"/>
    </row>
    <row r="172" spans="1:19" s="1559" customFormat="1" hidden="1" x14ac:dyDescent="0.2">
      <c r="A172" s="1542" t="s">
        <v>421</v>
      </c>
      <c r="B172" s="1581"/>
      <c r="C172" s="1544">
        <f>'36'!E16</f>
        <v>0</v>
      </c>
      <c r="D172" s="1544">
        <f>'36'!F16</f>
        <v>0</v>
      </c>
      <c r="E172" s="1544">
        <f>'36'!G16</f>
        <v>0</v>
      </c>
      <c r="F172" s="1545">
        <v>0</v>
      </c>
      <c r="G172" s="1518">
        <v>0</v>
      </c>
      <c r="H172" s="1518">
        <v>0</v>
      </c>
      <c r="I172" s="1518">
        <v>0</v>
      </c>
      <c r="J172" s="1546"/>
      <c r="K172" s="1546"/>
      <c r="Q172" s="1593"/>
      <c r="R172" s="1593"/>
      <c r="S172" s="1593"/>
    </row>
    <row r="173" spans="1:19" s="1559" customFormat="1" hidden="1" x14ac:dyDescent="0.2">
      <c r="A173" s="1549" t="s">
        <v>748</v>
      </c>
      <c r="B173" s="1581"/>
      <c r="C173" s="1544">
        <f>'36'!E17</f>
        <v>0</v>
      </c>
      <c r="D173" s="1544">
        <f>'36'!F17</f>
        <v>0</v>
      </c>
      <c r="E173" s="1544">
        <f>'36'!G17</f>
        <v>0</v>
      </c>
      <c r="F173" s="1552">
        <v>0</v>
      </c>
      <c r="G173" s="1519">
        <v>0</v>
      </c>
      <c r="H173" s="1520">
        <v>0</v>
      </c>
      <c r="I173" s="1520">
        <v>0</v>
      </c>
      <c r="J173" s="1546"/>
      <c r="K173" s="1546"/>
      <c r="Q173" s="1593"/>
      <c r="R173" s="1593"/>
      <c r="S173" s="1593"/>
    </row>
    <row r="174" spans="1:19" s="1524" customFormat="1" ht="15" hidden="1" customHeight="1" x14ac:dyDescent="0.25">
      <c r="A174" s="3115" t="s">
        <v>966</v>
      </c>
      <c r="B174" s="1591">
        <v>37</v>
      </c>
      <c r="C174" s="1557">
        <f>SUM(C177:C179)</f>
        <v>0</v>
      </c>
      <c r="D174" s="1557">
        <f>SUM(D177:D179)</f>
        <v>0</v>
      </c>
      <c r="E174" s="1557">
        <f>SUM(E177:E179)</f>
        <v>0</v>
      </c>
      <c r="F174" s="1563">
        <v>0</v>
      </c>
      <c r="G174" s="1541">
        <f>SUM(G177:G179)</f>
        <v>0</v>
      </c>
      <c r="H174" s="1541">
        <f>SUM(H177:H179)</f>
        <v>0</v>
      </c>
      <c r="I174" s="1541">
        <f>SUM(I177:I179)</f>
        <v>0</v>
      </c>
      <c r="J174" s="1541"/>
      <c r="K174" s="1541"/>
    </row>
    <row r="175" spans="1:19" s="1524" customFormat="1" ht="15" hidden="1" x14ac:dyDescent="0.25">
      <c r="A175" s="3116"/>
      <c r="B175" s="1581"/>
      <c r="C175" s="1567"/>
      <c r="D175" s="1567"/>
      <c r="E175" s="1567"/>
      <c r="F175" s="1563"/>
      <c r="G175" s="1541"/>
      <c r="H175" s="1541"/>
      <c r="I175" s="1541"/>
      <c r="J175" s="1541"/>
      <c r="K175" s="1541"/>
    </row>
    <row r="176" spans="1:19" s="1524" customFormat="1" ht="15" hidden="1" x14ac:dyDescent="0.25">
      <c r="A176" s="3116"/>
      <c r="B176" s="1581"/>
      <c r="C176" s="1567"/>
      <c r="D176" s="1567"/>
      <c r="E176" s="1567"/>
      <c r="F176" s="1563"/>
      <c r="G176" s="1541"/>
      <c r="H176" s="1541"/>
      <c r="I176" s="1541"/>
      <c r="J176" s="1541"/>
      <c r="K176" s="1541"/>
    </row>
    <row r="177" spans="1:20" s="1559" customFormat="1" hidden="1" x14ac:dyDescent="0.2">
      <c r="A177" s="1542" t="s">
        <v>420</v>
      </c>
      <c r="B177" s="1581"/>
      <c r="C177" s="1544">
        <f>'37'!E16</f>
        <v>0</v>
      </c>
      <c r="D177" s="1544">
        <v>0</v>
      </c>
      <c r="E177" s="1544">
        <v>0</v>
      </c>
      <c r="F177" s="1545">
        <v>0</v>
      </c>
      <c r="G177" s="1517">
        <v>0</v>
      </c>
      <c r="H177" s="1517">
        <v>0</v>
      </c>
      <c r="I177" s="1517">
        <v>0</v>
      </c>
      <c r="J177" s="1546"/>
      <c r="K177" s="1546"/>
    </row>
    <row r="178" spans="1:20" s="1559" customFormat="1" hidden="1" x14ac:dyDescent="0.2">
      <c r="A178" s="1542" t="s">
        <v>421</v>
      </c>
      <c r="B178" s="1581"/>
      <c r="C178" s="1544">
        <f>'37'!E17</f>
        <v>0</v>
      </c>
      <c r="D178" s="1544">
        <f>'37'!F17</f>
        <v>0</v>
      </c>
      <c r="E178" s="1544">
        <f>'37'!G17</f>
        <v>0</v>
      </c>
      <c r="F178" s="1545">
        <v>0</v>
      </c>
      <c r="G178" s="1518">
        <v>0</v>
      </c>
      <c r="H178" s="1518">
        <v>0</v>
      </c>
      <c r="I178" s="1518">
        <v>0</v>
      </c>
      <c r="J178" s="1546"/>
      <c r="K178" s="1546"/>
    </row>
    <row r="179" spans="1:20" s="1559" customFormat="1" hidden="1" x14ac:dyDescent="0.2">
      <c r="A179" s="1549" t="s">
        <v>748</v>
      </c>
      <c r="B179" s="1599"/>
      <c r="C179" s="1551">
        <f>'37'!E18</f>
        <v>0</v>
      </c>
      <c r="D179" s="1551">
        <f>'37'!F18</f>
        <v>0</v>
      </c>
      <c r="E179" s="1551">
        <f>'37'!G18</f>
        <v>0</v>
      </c>
      <c r="F179" s="1552">
        <v>0</v>
      </c>
      <c r="G179" s="1519">
        <v>0</v>
      </c>
      <c r="H179" s="1520">
        <v>0</v>
      </c>
      <c r="I179" s="1520">
        <v>0</v>
      </c>
      <c r="J179" s="1546"/>
      <c r="K179" s="1546"/>
    </row>
    <row r="180" spans="1:20" s="1559" customFormat="1" ht="15.75" customHeight="1" x14ac:dyDescent="0.2">
      <c r="A180" s="3115" t="s">
        <v>24</v>
      </c>
      <c r="B180" s="1581"/>
      <c r="C180" s="1600"/>
      <c r="D180" s="1600"/>
      <c r="E180" s="1600"/>
      <c r="F180" s="1601"/>
      <c r="G180" s="1546"/>
      <c r="H180" s="1546"/>
      <c r="I180" s="1546"/>
      <c r="J180" s="1546"/>
      <c r="K180" s="1546"/>
      <c r="L180" s="1546"/>
      <c r="M180" s="1546"/>
      <c r="Q180" s="1523"/>
    </row>
    <row r="181" spans="1:20" s="1559" customFormat="1" ht="16.5" customHeight="1" x14ac:dyDescent="0.25">
      <c r="A181" s="3116"/>
      <c r="B181" s="1581">
        <v>50</v>
      </c>
      <c r="C181" s="1726">
        <f>C182+C183+C184</f>
        <v>6920</v>
      </c>
      <c r="D181" s="1726">
        <f>D182+D183+D184</f>
        <v>5850</v>
      </c>
      <c r="E181" s="1726">
        <f>E182+E183+E184</f>
        <v>77828</v>
      </c>
      <c r="F181" s="1563">
        <f>E181/D181*100</f>
        <v>1330.3931623931624</v>
      </c>
      <c r="G181" s="1541">
        <f>SUM(G182:G184)</f>
        <v>6920000</v>
      </c>
      <c r="H181" s="1541">
        <f>SUM(H182:H184)</f>
        <v>5850283.5</v>
      </c>
      <c r="I181" s="1541">
        <f>SUM(I182:I184)</f>
        <v>77828291.109999999</v>
      </c>
      <c r="J181" s="1541"/>
      <c r="Q181" s="1523"/>
    </row>
    <row r="182" spans="1:20" s="1559" customFormat="1" x14ac:dyDescent="0.2">
      <c r="A182" s="1542" t="s">
        <v>420</v>
      </c>
      <c r="B182" s="1581"/>
      <c r="C182" s="1544">
        <f>'50'!E130</f>
        <v>0</v>
      </c>
      <c r="D182" s="1544">
        <f>'50'!F130</f>
        <v>544</v>
      </c>
      <c r="E182" s="1544">
        <f>'50'!G130</f>
        <v>527</v>
      </c>
      <c r="F182" s="1545">
        <f>E182/D182*100</f>
        <v>96.875</v>
      </c>
      <c r="G182" s="1518">
        <f>'50'!K130</f>
        <v>0</v>
      </c>
      <c r="H182" s="1518">
        <f>'50'!L130</f>
        <v>544418.14</v>
      </c>
      <c r="I182" s="1518">
        <f>'50'!M130</f>
        <v>527059.02</v>
      </c>
      <c r="J182" s="1546"/>
      <c r="Q182" s="1523"/>
    </row>
    <row r="183" spans="1:20" s="1559" customFormat="1" x14ac:dyDescent="0.2">
      <c r="A183" s="1542" t="s">
        <v>421</v>
      </c>
      <c r="B183" s="1581"/>
      <c r="C183" s="1544">
        <f>'50'!E131</f>
        <v>6920</v>
      </c>
      <c r="D183" s="1544">
        <f>'50'!F131</f>
        <v>5306</v>
      </c>
      <c r="E183" s="1544">
        <f>'50'!G131</f>
        <v>2923</v>
      </c>
      <c r="F183" s="1545">
        <f>E183/D183*100</f>
        <v>55.088578967206935</v>
      </c>
      <c r="G183" s="1518">
        <f>'50'!K131</f>
        <v>6920000</v>
      </c>
      <c r="H183" s="1518">
        <f>'50'!L131</f>
        <v>5305865.3600000003</v>
      </c>
      <c r="I183" s="1518">
        <f>'50'!M131</f>
        <v>2923139.36</v>
      </c>
      <c r="J183" s="1546"/>
      <c r="Q183" s="1523"/>
    </row>
    <row r="184" spans="1:20" s="1559" customFormat="1" x14ac:dyDescent="0.2">
      <c r="A184" s="1549" t="s">
        <v>748</v>
      </c>
      <c r="B184" s="1599"/>
      <c r="C184" s="1551">
        <f>'50'!E132</f>
        <v>0</v>
      </c>
      <c r="D184" s="1551">
        <f>'50'!F132</f>
        <v>0</v>
      </c>
      <c r="E184" s="1551">
        <f>'50'!G132</f>
        <v>74378</v>
      </c>
      <c r="F184" s="1552">
        <v>0</v>
      </c>
      <c r="G184" s="1520">
        <f>'50'!K132</f>
        <v>0</v>
      </c>
      <c r="H184" s="1520">
        <f>'50'!L132</f>
        <v>0</v>
      </c>
      <c r="I184" s="1520">
        <f>'50'!M132</f>
        <v>74378092.730000004</v>
      </c>
      <c r="J184" s="1546"/>
      <c r="Q184" s="1523"/>
    </row>
    <row r="185" spans="1:20" s="1559" customFormat="1" ht="16.5" customHeight="1" x14ac:dyDescent="0.2">
      <c r="A185" s="3117" t="s">
        <v>613</v>
      </c>
      <c r="B185" s="1581"/>
      <c r="C185" s="1544"/>
      <c r="D185" s="1544"/>
      <c r="E185" s="1544"/>
      <c r="F185" s="1545"/>
      <c r="G185" s="1546"/>
      <c r="H185" s="1546"/>
      <c r="I185" s="1546"/>
      <c r="J185" s="1546"/>
      <c r="Q185" s="1559" t="s">
        <v>1081</v>
      </c>
    </row>
    <row r="186" spans="1:20" s="1559" customFormat="1" ht="13.5" customHeight="1" x14ac:dyDescent="0.2">
      <c r="A186" s="3118"/>
      <c r="B186" s="1581">
        <v>52</v>
      </c>
      <c r="C186" s="1727">
        <f>C187+C188+C189</f>
        <v>0</v>
      </c>
      <c r="D186" s="1727">
        <f>D187+D188+D189</f>
        <v>69895</v>
      </c>
      <c r="E186" s="1727">
        <f>E187+E188+E189</f>
        <v>114502</v>
      </c>
      <c r="F186" s="1728">
        <f>E186/D186*100</f>
        <v>163.82001573789256</v>
      </c>
      <c r="G186" s="1729">
        <f>SUM(G187:G189)</f>
        <v>0</v>
      </c>
      <c r="H186" s="1729">
        <f>SUM(H187:H189)</f>
        <v>69895182.349999994</v>
      </c>
      <c r="I186" s="1729">
        <f>SUM(I187:I189)</f>
        <v>114501233.92</v>
      </c>
      <c r="J186" s="1541"/>
      <c r="Q186" s="1523" t="s">
        <v>898</v>
      </c>
      <c r="R186" s="1528">
        <f>C165+C171+C177+C182+C187+C161</f>
        <v>586</v>
      </c>
      <c r="S186" s="1528">
        <f t="shared" ref="R186:T188" si="61">D165+D171+D177+D182+D187+D161</f>
        <v>704</v>
      </c>
      <c r="T186" s="1528">
        <f t="shared" si="61"/>
        <v>660</v>
      </c>
    </row>
    <row r="187" spans="1:20" s="1559" customFormat="1" x14ac:dyDescent="0.2">
      <c r="A187" s="1542" t="s">
        <v>420</v>
      </c>
      <c r="B187" s="1581"/>
      <c r="C187" s="1544">
        <f>'52'!E618</f>
        <v>0</v>
      </c>
      <c r="D187" s="1544">
        <f>'52'!F618</f>
        <v>140</v>
      </c>
      <c r="E187" s="1544">
        <f>'52'!G618</f>
        <v>140</v>
      </c>
      <c r="F187" s="1545">
        <f>E187/D187*100</f>
        <v>100</v>
      </c>
      <c r="G187" s="1518">
        <f>'52'!J618</f>
        <v>0</v>
      </c>
      <c r="H187" s="1518">
        <f>'52'!K618</f>
        <v>139889.1</v>
      </c>
      <c r="I187" s="1518">
        <f>'52'!L618</f>
        <v>139889.1</v>
      </c>
      <c r="J187" s="1546"/>
      <c r="Q187" s="1523" t="s">
        <v>899</v>
      </c>
      <c r="R187" s="1528">
        <f>C166+C172+C178+C183+C188+C162</f>
        <v>6920</v>
      </c>
      <c r="S187" s="1528">
        <f t="shared" si="61"/>
        <v>75061</v>
      </c>
      <c r="T187" s="1528">
        <f t="shared" si="61"/>
        <v>57954</v>
      </c>
    </row>
    <row r="188" spans="1:20" s="1559" customFormat="1" x14ac:dyDescent="0.2">
      <c r="A188" s="1542" t="s">
        <v>421</v>
      </c>
      <c r="B188" s="1581"/>
      <c r="C188" s="1544">
        <f>'52'!E619</f>
        <v>0</v>
      </c>
      <c r="D188" s="1544">
        <f>'52'!F619</f>
        <v>69755</v>
      </c>
      <c r="E188" s="1544">
        <f>'52'!G619</f>
        <v>55031</v>
      </c>
      <c r="F188" s="1545">
        <f>E188/D188*100</f>
        <v>78.891835710701741</v>
      </c>
      <c r="G188" s="1518">
        <f>'52'!J619</f>
        <v>0</v>
      </c>
      <c r="H188" s="1518">
        <f>'52'!K619</f>
        <v>69755293.25</v>
      </c>
      <c r="I188" s="1518">
        <f>'52'!L619</f>
        <v>55030623.299999997</v>
      </c>
      <c r="J188" s="1546"/>
      <c r="Q188" s="1523" t="s">
        <v>604</v>
      </c>
      <c r="R188" s="1528">
        <f t="shared" si="61"/>
        <v>0</v>
      </c>
      <c r="S188" s="1528">
        <f t="shared" si="61"/>
        <v>0</v>
      </c>
      <c r="T188" s="1528">
        <f t="shared" si="61"/>
        <v>160780</v>
      </c>
    </row>
    <row r="189" spans="1:20" s="1559" customFormat="1" ht="15" thickBot="1" x14ac:dyDescent="0.25">
      <c r="A189" s="1709" t="s">
        <v>748</v>
      </c>
      <c r="B189" s="1679"/>
      <c r="C189" s="1571">
        <f>'52'!E620</f>
        <v>0</v>
      </c>
      <c r="D189" s="1571">
        <f>'52'!F620</f>
        <v>0</v>
      </c>
      <c r="E189" s="1571">
        <f>'52'!G620</f>
        <v>59331</v>
      </c>
      <c r="F189" s="1572">
        <v>0</v>
      </c>
      <c r="G189" s="1519">
        <f>'52'!J620</f>
        <v>0</v>
      </c>
      <c r="H189" s="1520">
        <f>'52'!K620</f>
        <v>0</v>
      </c>
      <c r="I189" s="1520">
        <f>'52'!L620</f>
        <v>59330721.520000003</v>
      </c>
      <c r="J189" s="1546"/>
      <c r="Q189" s="1559" t="s">
        <v>451</v>
      </c>
      <c r="R189" s="1593">
        <f>R186+R187+R188</f>
        <v>7506</v>
      </c>
      <c r="S189" s="1593">
        <f>S186+S187+S188</f>
        <v>75765</v>
      </c>
      <c r="T189" s="1593">
        <f>T186+T187+T188</f>
        <v>219394</v>
      </c>
    </row>
    <row r="190" spans="1:20" s="1559" customFormat="1" ht="15" thickTop="1" x14ac:dyDescent="0.2">
      <c r="A190" s="1604"/>
      <c r="B190" s="3001"/>
      <c r="C190" s="2999"/>
      <c r="D190" s="1605"/>
      <c r="E190" s="1605"/>
      <c r="F190" s="1606"/>
      <c r="G190" s="1522"/>
      <c r="H190" s="1522"/>
      <c r="I190" s="1522"/>
      <c r="J190" s="1546"/>
      <c r="K190" s="1546"/>
      <c r="R190" s="1593"/>
      <c r="S190" s="1593"/>
      <c r="T190" s="1593"/>
    </row>
    <row r="191" spans="1:20" s="1559" customFormat="1" ht="15" thickBot="1" x14ac:dyDescent="0.25">
      <c r="A191" s="2998"/>
      <c r="B191" s="3000"/>
      <c r="C191" s="1642"/>
      <c r="D191" s="1642"/>
      <c r="E191" s="1642"/>
      <c r="F191" s="2443" t="s">
        <v>122</v>
      </c>
      <c r="G191" s="1522"/>
      <c r="H191" s="1522"/>
      <c r="I191" s="1522"/>
      <c r="J191" s="1546"/>
      <c r="K191" s="1546"/>
      <c r="R191" s="1593"/>
      <c r="S191" s="1593"/>
      <c r="T191" s="1593"/>
    </row>
    <row r="192" spans="1:20" s="1559" customFormat="1" ht="27" thickTop="1" thickBot="1" x14ac:dyDescent="0.25">
      <c r="A192" s="1529" t="s">
        <v>415</v>
      </c>
      <c r="B192" s="1530" t="s">
        <v>418</v>
      </c>
      <c r="C192" s="1531" t="s">
        <v>416</v>
      </c>
      <c r="D192" s="1531" t="s">
        <v>417</v>
      </c>
      <c r="E192" s="1531" t="s">
        <v>589</v>
      </c>
      <c r="F192" s="1532" t="s">
        <v>590</v>
      </c>
      <c r="G192" s="1522"/>
      <c r="H192" s="1522"/>
      <c r="I192" s="1522"/>
      <c r="J192" s="1546"/>
      <c r="K192" s="1546"/>
      <c r="R192" s="1593"/>
      <c r="S192" s="1593"/>
      <c r="T192" s="1593"/>
    </row>
    <row r="193" spans="1:20" s="1559" customFormat="1" ht="15.75" thickTop="1" thickBot="1" x14ac:dyDescent="0.25">
      <c r="A193" s="1576">
        <v>1</v>
      </c>
      <c r="B193" s="1577">
        <v>2</v>
      </c>
      <c r="C193" s="1578">
        <v>3</v>
      </c>
      <c r="D193" s="1578">
        <v>4</v>
      </c>
      <c r="E193" s="1578">
        <v>5</v>
      </c>
      <c r="F193" s="1579" t="s">
        <v>297</v>
      </c>
      <c r="G193" s="1522"/>
      <c r="H193" s="1522"/>
      <c r="I193" s="1522"/>
      <c r="J193" s="1546"/>
      <c r="K193" s="1546"/>
      <c r="R193" s="1593"/>
      <c r="S193" s="1593"/>
      <c r="T193" s="1593"/>
    </row>
    <row r="194" spans="1:20" s="1559" customFormat="1" ht="15.75" thickTop="1" x14ac:dyDescent="0.25">
      <c r="A194" s="1602" t="s">
        <v>215</v>
      </c>
      <c r="B194" s="1581">
        <v>59</v>
      </c>
      <c r="C194" s="1567">
        <f>C195+C196+C197</f>
        <v>12359</v>
      </c>
      <c r="D194" s="1567">
        <f>D195+D196+D197</f>
        <v>25265</v>
      </c>
      <c r="E194" s="1567">
        <f>E195+E196+E197</f>
        <v>157146</v>
      </c>
      <c r="F194" s="1563">
        <f>E194/D194*100</f>
        <v>621.99089649713039</v>
      </c>
      <c r="G194" s="1541">
        <f>SUM(G195:G197)</f>
        <v>12359000</v>
      </c>
      <c r="H194" s="1541">
        <f>SUM(H195:H197)</f>
        <v>25265147.48</v>
      </c>
      <c r="I194" s="1541">
        <f>SUM(I195:I197)</f>
        <v>157145289.78999999</v>
      </c>
      <c r="J194" s="1541"/>
      <c r="K194" s="1541"/>
    </row>
    <row r="195" spans="1:20" s="1559" customFormat="1" x14ac:dyDescent="0.2">
      <c r="A195" s="1542" t="s">
        <v>420</v>
      </c>
      <c r="B195" s="1581"/>
      <c r="C195" s="1544">
        <f>'59'!E684</f>
        <v>0</v>
      </c>
      <c r="D195" s="1544">
        <f>'59'!F684</f>
        <v>1914</v>
      </c>
      <c r="E195" s="1544">
        <f>'59'!G684</f>
        <v>1776</v>
      </c>
      <c r="F195" s="1545">
        <f>E195/D195*100</f>
        <v>92.789968652037615</v>
      </c>
      <c r="G195" s="1521">
        <f>'59'!J684</f>
        <v>0</v>
      </c>
      <c r="H195" s="1522">
        <f>'59'!K684</f>
        <v>1913732.1</v>
      </c>
      <c r="I195" s="1522">
        <f>'59'!L684</f>
        <v>1775611.88</v>
      </c>
      <c r="J195" s="1546"/>
      <c r="K195" s="1546"/>
    </row>
    <row r="196" spans="1:20" s="1559" customFormat="1" x14ac:dyDescent="0.2">
      <c r="A196" s="1542" t="s">
        <v>421</v>
      </c>
      <c r="B196" s="1581"/>
      <c r="C196" s="1544">
        <f>'59'!E685</f>
        <v>12359</v>
      </c>
      <c r="D196" s="1544">
        <f>'59'!F685</f>
        <v>23351</v>
      </c>
      <c r="E196" s="1544">
        <f>'59'!G685</f>
        <v>21373</v>
      </c>
      <c r="F196" s="1545">
        <f>E196/D196*100</f>
        <v>91.529270695045184</v>
      </c>
      <c r="G196" s="1521">
        <f>'59'!J685</f>
        <v>12359000</v>
      </c>
      <c r="H196" s="1522">
        <f>'59'!K685</f>
        <v>23351415.379999999</v>
      </c>
      <c r="I196" s="1522">
        <f>'59'!L685</f>
        <v>21373146.489999998</v>
      </c>
      <c r="J196" s="1546"/>
      <c r="K196" s="1546"/>
    </row>
    <row r="197" spans="1:20" s="1559" customFormat="1" x14ac:dyDescent="0.2">
      <c r="A197" s="1549" t="s">
        <v>748</v>
      </c>
      <c r="B197" s="1599"/>
      <c r="C197" s="1551">
        <f>'59'!E686</f>
        <v>0</v>
      </c>
      <c r="D197" s="1551">
        <f>'59'!F686</f>
        <v>0</v>
      </c>
      <c r="E197" s="1551">
        <f>'59'!G686</f>
        <v>133997</v>
      </c>
      <c r="F197" s="1552">
        <v>0</v>
      </c>
      <c r="G197" s="1519">
        <f>'59'!J686</f>
        <v>0</v>
      </c>
      <c r="H197" s="1520">
        <f>'59'!K686</f>
        <v>0</v>
      </c>
      <c r="I197" s="1520">
        <f>'59'!L686</f>
        <v>133996531.42</v>
      </c>
      <c r="J197" s="1546"/>
      <c r="K197" s="1546"/>
    </row>
    <row r="198" spans="1:20" s="1559" customFormat="1" ht="14.25" customHeight="1" x14ac:dyDescent="0.2">
      <c r="A198" s="3115" t="s">
        <v>550</v>
      </c>
      <c r="B198" s="1581"/>
      <c r="C198" s="1544"/>
      <c r="D198" s="1544"/>
      <c r="E198" s="1544"/>
      <c r="F198" s="1545"/>
      <c r="G198" s="1546"/>
      <c r="H198" s="1546"/>
      <c r="I198" s="1546"/>
      <c r="J198" s="1546"/>
      <c r="K198" s="1546"/>
    </row>
    <row r="199" spans="1:20" s="1559" customFormat="1" ht="15" x14ac:dyDescent="0.25">
      <c r="A199" s="3116"/>
      <c r="B199" s="1581">
        <v>60</v>
      </c>
      <c r="C199" s="1567">
        <f>C200+C201+C202</f>
        <v>5589</v>
      </c>
      <c r="D199" s="1567">
        <f>D200+D201+D202</f>
        <v>154974</v>
      </c>
      <c r="E199" s="1567">
        <f>E200+E201+E202</f>
        <v>226938</v>
      </c>
      <c r="F199" s="1563">
        <f>E199/D199*100</f>
        <v>146.43617639087847</v>
      </c>
      <c r="G199" s="1730">
        <f>SUM(G200:G202)</f>
        <v>5589000</v>
      </c>
      <c r="H199" s="1541">
        <f>SUM(H200:H202)</f>
        <v>154974384.21000001</v>
      </c>
      <c r="I199" s="1541">
        <f>SUM(I200:I202)</f>
        <v>226937780.90000001</v>
      </c>
      <c r="J199" s="1541"/>
      <c r="K199" s="1541"/>
    </row>
    <row r="200" spans="1:20" s="1559" customFormat="1" x14ac:dyDescent="0.2">
      <c r="A200" s="1542" t="s">
        <v>420</v>
      </c>
      <c r="B200" s="1581"/>
      <c r="C200" s="1544">
        <f>'60'!E141</f>
        <v>5589</v>
      </c>
      <c r="D200" s="1544">
        <f>'60'!F141</f>
        <v>154974</v>
      </c>
      <c r="E200" s="1544">
        <f>'60'!G141</f>
        <v>77015</v>
      </c>
      <c r="F200" s="1545">
        <f>E200/D200*100</f>
        <v>49.695432782273159</v>
      </c>
      <c r="G200" s="1521">
        <f>'60'!J141</f>
        <v>5589000</v>
      </c>
      <c r="H200" s="1522">
        <f>'60'!K141</f>
        <v>154974384.21000001</v>
      </c>
      <c r="I200" s="1522">
        <f>'60'!L141</f>
        <v>77015034.150000006</v>
      </c>
      <c r="J200" s="1546"/>
      <c r="K200" s="1546"/>
      <c r="L200" s="1546"/>
      <c r="M200" s="1546"/>
    </row>
    <row r="201" spans="1:20" s="1559" customFormat="1" x14ac:dyDescent="0.2">
      <c r="A201" s="1542" t="s">
        <v>421</v>
      </c>
      <c r="B201" s="1581"/>
      <c r="C201" s="1544">
        <f>'60'!E142</f>
        <v>0</v>
      </c>
      <c r="D201" s="1544">
        <f>'60'!F142</f>
        <v>0</v>
      </c>
      <c r="E201" s="1544">
        <f>'60'!G142</f>
        <v>0</v>
      </c>
      <c r="F201" s="1545">
        <v>0</v>
      </c>
      <c r="G201" s="1521">
        <f>'60'!J142</f>
        <v>0</v>
      </c>
      <c r="H201" s="1522">
        <f>'60'!K142</f>
        <v>0</v>
      </c>
      <c r="I201" s="1522">
        <f>'60'!L142</f>
        <v>0</v>
      </c>
      <c r="J201" s="1546"/>
      <c r="K201" s="1546"/>
      <c r="L201" s="1546"/>
      <c r="M201" s="1546"/>
    </row>
    <row r="202" spans="1:20" s="1559" customFormat="1" x14ac:dyDescent="0.2">
      <c r="A202" s="1549" t="s">
        <v>748</v>
      </c>
      <c r="B202" s="1599"/>
      <c r="C202" s="1551">
        <f>'60'!E143</f>
        <v>0</v>
      </c>
      <c r="D202" s="1551">
        <f>'60'!F143</f>
        <v>0</v>
      </c>
      <c r="E202" s="1551">
        <f>'60'!G143</f>
        <v>149923</v>
      </c>
      <c r="F202" s="1552">
        <v>0</v>
      </c>
      <c r="G202" s="1519">
        <f>'60'!J143</f>
        <v>0</v>
      </c>
      <c r="H202" s="1520">
        <f>'60'!K143</f>
        <v>0</v>
      </c>
      <c r="I202" s="1520">
        <f>'60'!L143</f>
        <v>149922746.75</v>
      </c>
      <c r="J202" s="1652"/>
      <c r="K202" s="1546"/>
      <c r="L202" s="1546"/>
      <c r="M202" s="1546"/>
    </row>
    <row r="203" spans="1:20" s="1559" customFormat="1" ht="14.25" customHeight="1" x14ac:dyDescent="0.2">
      <c r="A203" s="3115" t="s">
        <v>333</v>
      </c>
      <c r="B203" s="1581"/>
      <c r="C203" s="1544"/>
      <c r="D203" s="1544"/>
      <c r="E203" s="1544"/>
      <c r="F203" s="1545"/>
      <c r="G203" s="1546"/>
      <c r="H203" s="1546"/>
      <c r="I203" s="1546"/>
      <c r="J203" s="1546"/>
      <c r="K203" s="1546"/>
    </row>
    <row r="204" spans="1:20" s="1559" customFormat="1" ht="15" x14ac:dyDescent="0.25">
      <c r="A204" s="3116"/>
      <c r="B204" s="1581">
        <v>63</v>
      </c>
      <c r="C204" s="1567">
        <f>C205+C206+C207</f>
        <v>0</v>
      </c>
      <c r="D204" s="1567">
        <f>D205+D206+D207</f>
        <v>10704</v>
      </c>
      <c r="E204" s="1567">
        <f>E205+E206+E207</f>
        <v>20827</v>
      </c>
      <c r="F204" s="1563">
        <f>E204/D204*100</f>
        <v>194.5721225710015</v>
      </c>
      <c r="G204" s="1541">
        <f>SUM(G205:G207)</f>
        <v>0</v>
      </c>
      <c r="H204" s="1541">
        <f>SUM(H205:H207)</f>
        <v>10703721.560000001</v>
      </c>
      <c r="I204" s="1541">
        <f>SUM(I205:I207)</f>
        <v>20826405.539999999</v>
      </c>
      <c r="J204" s="1541"/>
      <c r="K204" s="1541"/>
      <c r="M204" s="1653"/>
    </row>
    <row r="205" spans="1:20" s="1559" customFormat="1" x14ac:dyDescent="0.2">
      <c r="A205" s="1542" t="s">
        <v>420</v>
      </c>
      <c r="B205" s="1581"/>
      <c r="C205" s="1544">
        <f>'63'!E53</f>
        <v>0</v>
      </c>
      <c r="D205" s="1544">
        <f>'63'!F53</f>
        <v>10704</v>
      </c>
      <c r="E205" s="1544">
        <f>'63'!G53</f>
        <v>10704</v>
      </c>
      <c r="F205" s="1545">
        <f>E205/D205*100</f>
        <v>100</v>
      </c>
      <c r="G205" s="1521">
        <f>'63'!J53</f>
        <v>0</v>
      </c>
      <c r="H205" s="1522">
        <f>'63'!K53</f>
        <v>10703721.560000001</v>
      </c>
      <c r="I205" s="1522">
        <f>'63'!L53</f>
        <v>10703721.560000001</v>
      </c>
      <c r="J205" s="1546"/>
      <c r="K205" s="1546"/>
      <c r="L205" s="1546"/>
      <c r="M205" s="1546"/>
    </row>
    <row r="206" spans="1:20" s="1559" customFormat="1" x14ac:dyDescent="0.2">
      <c r="A206" s="1542" t="s">
        <v>421</v>
      </c>
      <c r="B206" s="1581"/>
      <c r="C206" s="1544">
        <f>'63'!E54</f>
        <v>0</v>
      </c>
      <c r="D206" s="1544">
        <f>'63'!F54</f>
        <v>0</v>
      </c>
      <c r="E206" s="1544">
        <f>'63'!G54</f>
        <v>0</v>
      </c>
      <c r="F206" s="1545">
        <v>0</v>
      </c>
      <c r="G206" s="1521">
        <f>'63'!J54</f>
        <v>0</v>
      </c>
      <c r="H206" s="1522">
        <f>'63'!K54</f>
        <v>0</v>
      </c>
      <c r="I206" s="1522">
        <f>'63'!L54</f>
        <v>0</v>
      </c>
      <c r="J206" s="1546"/>
      <c r="K206" s="1546"/>
      <c r="L206" s="1546"/>
      <c r="M206" s="1546"/>
    </row>
    <row r="207" spans="1:20" s="1559" customFormat="1" ht="15.75" customHeight="1" x14ac:dyDescent="0.2">
      <c r="A207" s="1549" t="s">
        <v>748</v>
      </c>
      <c r="B207" s="1599"/>
      <c r="C207" s="1551">
        <f>'63'!E55</f>
        <v>0</v>
      </c>
      <c r="D207" s="1551">
        <f>'63'!F55</f>
        <v>0</v>
      </c>
      <c r="E207" s="1551">
        <f>'63'!G55</f>
        <v>10123</v>
      </c>
      <c r="F207" s="1552">
        <v>0</v>
      </c>
      <c r="G207" s="1519">
        <f>'63'!J55</f>
        <v>0</v>
      </c>
      <c r="H207" s="1520">
        <f>'63'!K55</f>
        <v>0</v>
      </c>
      <c r="I207" s="1520">
        <f>'63'!L55</f>
        <v>10122683.98</v>
      </c>
      <c r="J207" s="1546"/>
      <c r="K207" s="1654"/>
      <c r="L207" s="1654"/>
      <c r="M207" s="1654"/>
    </row>
    <row r="208" spans="1:20" s="1559" customFormat="1" x14ac:dyDescent="0.2">
      <c r="A208" s="3124" t="s">
        <v>658</v>
      </c>
      <c r="B208" s="1581"/>
      <c r="C208" s="1544"/>
      <c r="D208" s="1544"/>
      <c r="E208" s="1544"/>
      <c r="F208" s="1545"/>
      <c r="G208" s="1546"/>
      <c r="H208" s="1546"/>
      <c r="I208" s="1546"/>
      <c r="J208" s="1546"/>
      <c r="K208" s="1546"/>
    </row>
    <row r="209" spans="1:20" s="1559" customFormat="1" ht="15" x14ac:dyDescent="0.25">
      <c r="A209" s="3119"/>
      <c r="B209" s="1581">
        <v>64</v>
      </c>
      <c r="C209" s="1567">
        <f>C210+C211+C212</f>
        <v>550</v>
      </c>
      <c r="D209" s="1567">
        <f>D210+D211+D212</f>
        <v>1430</v>
      </c>
      <c r="E209" s="1567">
        <f>E210+E211+E212</f>
        <v>620</v>
      </c>
      <c r="F209" s="1563">
        <f>E209/D209*100</f>
        <v>43.356643356643353</v>
      </c>
      <c r="G209" s="1541">
        <f>SUM(G210:G212)</f>
        <v>550000</v>
      </c>
      <c r="H209" s="1541">
        <f>SUM(H210:H212)</f>
        <v>1429690</v>
      </c>
      <c r="I209" s="1541">
        <f>SUM(I210:I212)</f>
        <v>619624.51</v>
      </c>
      <c r="J209" s="1541"/>
      <c r="K209" s="1541"/>
    </row>
    <row r="210" spans="1:20" s="1559" customFormat="1" x14ac:dyDescent="0.2">
      <c r="A210" s="1542" t="s">
        <v>420</v>
      </c>
      <c r="B210" s="1581"/>
      <c r="C210" s="1544">
        <f>'64'!E94</f>
        <v>550</v>
      </c>
      <c r="D210" s="1544">
        <f>'64'!F94</f>
        <v>1430</v>
      </c>
      <c r="E210" s="1544">
        <f>'64'!G94</f>
        <v>6</v>
      </c>
      <c r="F210" s="1545">
        <f>E210/D210*100</f>
        <v>0.41958041958041958</v>
      </c>
      <c r="G210" s="1521">
        <f>'64'!J94</f>
        <v>550000</v>
      </c>
      <c r="H210" s="1522">
        <f>'64'!K94</f>
        <v>1429690</v>
      </c>
      <c r="I210" s="1522">
        <f>'64'!L94</f>
        <v>6190</v>
      </c>
      <c r="J210" s="1546"/>
      <c r="K210" s="1546"/>
    </row>
    <row r="211" spans="1:20" s="1559" customFormat="1" x14ac:dyDescent="0.2">
      <c r="A211" s="1542" t="s">
        <v>421</v>
      </c>
      <c r="B211" s="1581"/>
      <c r="C211" s="1544">
        <f>'64'!E95</f>
        <v>0</v>
      </c>
      <c r="D211" s="1544">
        <f>'64'!F95</f>
        <v>0</v>
      </c>
      <c r="E211" s="1544">
        <f>'64'!G95</f>
        <v>0</v>
      </c>
      <c r="F211" s="1545">
        <v>0</v>
      </c>
      <c r="G211" s="1521">
        <f>'64'!J95</f>
        <v>0</v>
      </c>
      <c r="H211" s="1522">
        <f>'64'!K95</f>
        <v>0</v>
      </c>
      <c r="I211" s="1522">
        <f>'64'!L95</f>
        <v>0</v>
      </c>
      <c r="J211" s="1546"/>
      <c r="K211" s="1546"/>
    </row>
    <row r="212" spans="1:20" s="1559" customFormat="1" x14ac:dyDescent="0.2">
      <c r="A212" s="1549" t="s">
        <v>748</v>
      </c>
      <c r="B212" s="1599"/>
      <c r="C212" s="1551">
        <f>'64'!E96</f>
        <v>0</v>
      </c>
      <c r="D212" s="1551">
        <f>'64'!F96</f>
        <v>0</v>
      </c>
      <c r="E212" s="1551">
        <f>'64'!G96</f>
        <v>614</v>
      </c>
      <c r="F212" s="1552">
        <v>0</v>
      </c>
      <c r="G212" s="1519">
        <f>'64'!J96</f>
        <v>0</v>
      </c>
      <c r="H212" s="1520">
        <f>'64'!K96</f>
        <v>0</v>
      </c>
      <c r="I212" s="1520">
        <f>'64'!L96</f>
        <v>613434.51</v>
      </c>
      <c r="J212" s="1546"/>
      <c r="K212" s="1546"/>
    </row>
    <row r="213" spans="1:20" s="1559" customFormat="1" x14ac:dyDescent="0.2">
      <c r="A213" s="3115" t="s">
        <v>885</v>
      </c>
      <c r="B213" s="1581"/>
      <c r="C213" s="1544"/>
      <c r="D213" s="1544"/>
      <c r="E213" s="1544"/>
      <c r="F213" s="1545"/>
      <c r="G213" s="1546"/>
      <c r="H213" s="1546"/>
      <c r="I213" s="1546"/>
      <c r="J213" s="1546"/>
      <c r="K213" s="1546"/>
      <c r="Q213" s="1523"/>
    </row>
    <row r="214" spans="1:20" s="1559" customFormat="1" ht="15" x14ac:dyDescent="0.25">
      <c r="A214" s="3119"/>
      <c r="B214" s="1581">
        <v>66</v>
      </c>
      <c r="C214" s="1567">
        <f>C215+C216+C217</f>
        <v>0</v>
      </c>
      <c r="D214" s="1567">
        <f>D215+D216+D217</f>
        <v>5527</v>
      </c>
      <c r="E214" s="1567">
        <f>E215+E216+E217</f>
        <v>10310</v>
      </c>
      <c r="F214" s="1563">
        <f>E214/D214*100</f>
        <v>186.53880948073095</v>
      </c>
      <c r="G214" s="1603">
        <f>SUM(G215:G217)</f>
        <v>0</v>
      </c>
      <c r="H214" s="1603">
        <f>SUM(H215:H217)</f>
        <v>5527003.9800000004</v>
      </c>
      <c r="I214" s="1603">
        <f>SUM(I215:I217)</f>
        <v>10309967.370000001</v>
      </c>
      <c r="J214" s="1546"/>
      <c r="K214" s="1546"/>
      <c r="Q214" s="1523"/>
    </row>
    <row r="215" spans="1:20" s="1559" customFormat="1" x14ac:dyDescent="0.2">
      <c r="A215" s="1542" t="s">
        <v>420</v>
      </c>
      <c r="B215" s="1581"/>
      <c r="C215" s="1544">
        <f>'66'!E60</f>
        <v>0</v>
      </c>
      <c r="D215" s="1544">
        <f>'66'!F60</f>
        <v>5527</v>
      </c>
      <c r="E215" s="1544">
        <f>'66'!G60</f>
        <v>5527</v>
      </c>
      <c r="F215" s="1545">
        <f>E215/D215*100</f>
        <v>100</v>
      </c>
      <c r="G215" s="1521">
        <f>'66'!J60</f>
        <v>0</v>
      </c>
      <c r="H215" s="1522">
        <f>'66'!K60</f>
        <v>5527003.9800000004</v>
      </c>
      <c r="I215" s="1522">
        <f>'66'!L60</f>
        <v>5526765.75</v>
      </c>
      <c r="J215" s="1654"/>
      <c r="K215" s="1654"/>
      <c r="Q215" s="1523"/>
    </row>
    <row r="216" spans="1:20" s="1559" customFormat="1" x14ac:dyDescent="0.2">
      <c r="A216" s="1542" t="s">
        <v>421</v>
      </c>
      <c r="B216" s="1581"/>
      <c r="C216" s="1544">
        <f>'66'!E61</f>
        <v>0</v>
      </c>
      <c r="D216" s="1544">
        <f>'66'!F61</f>
        <v>0</v>
      </c>
      <c r="E216" s="1544">
        <f>'66'!G61</f>
        <v>0</v>
      </c>
      <c r="F216" s="1545">
        <v>0</v>
      </c>
      <c r="G216" s="1521">
        <f>'66'!J61</f>
        <v>0</v>
      </c>
      <c r="H216" s="1522">
        <f>'66'!K61</f>
        <v>0</v>
      </c>
      <c r="I216" s="1522">
        <f>'66'!L61</f>
        <v>0</v>
      </c>
      <c r="J216" s="1546"/>
      <c r="K216" s="1546"/>
      <c r="Q216" s="1523"/>
    </row>
    <row r="217" spans="1:20" s="1559" customFormat="1" x14ac:dyDescent="0.2">
      <c r="A217" s="1549" t="s">
        <v>748</v>
      </c>
      <c r="B217" s="1599"/>
      <c r="C217" s="1551">
        <f>'66'!E62</f>
        <v>0</v>
      </c>
      <c r="D217" s="1551">
        <f>'66'!F62</f>
        <v>0</v>
      </c>
      <c r="E217" s="1551">
        <f>'66'!G62</f>
        <v>4783</v>
      </c>
      <c r="F217" s="1552">
        <v>0</v>
      </c>
      <c r="G217" s="1519">
        <f>'66'!J62</f>
        <v>0</v>
      </c>
      <c r="H217" s="1520">
        <f>'66'!K62</f>
        <v>0</v>
      </c>
      <c r="I217" s="1520">
        <f>'66'!L62</f>
        <v>4783201.62</v>
      </c>
      <c r="J217" s="1546"/>
      <c r="K217" s="1546"/>
      <c r="Q217" s="1523"/>
    </row>
    <row r="218" spans="1:20" s="1559" customFormat="1" x14ac:dyDescent="0.2">
      <c r="A218" s="3116" t="s">
        <v>886</v>
      </c>
      <c r="B218" s="1581"/>
      <c r="C218" s="1544"/>
      <c r="D218" s="1544"/>
      <c r="E218" s="1544"/>
      <c r="F218" s="1545"/>
      <c r="G218" s="1546"/>
      <c r="H218" s="1546"/>
      <c r="I218" s="1546"/>
      <c r="J218" s="1546"/>
      <c r="K218" s="1546"/>
      <c r="Q218" s="1559" t="s">
        <v>1857</v>
      </c>
      <c r="R218" s="1593"/>
      <c r="S218" s="1593"/>
    </row>
    <row r="219" spans="1:20" s="1559" customFormat="1" ht="15" x14ac:dyDescent="0.25">
      <c r="A219" s="3119"/>
      <c r="B219" s="1581">
        <v>67</v>
      </c>
      <c r="C219" s="1567">
        <f>C220+C221+C222</f>
        <v>0</v>
      </c>
      <c r="D219" s="1567">
        <f>D220+D221+D222</f>
        <v>2122</v>
      </c>
      <c r="E219" s="1567">
        <f>E220+E221+E222</f>
        <v>4003</v>
      </c>
      <c r="F219" s="1563">
        <f>E219/D219*100</f>
        <v>188.64278982092367</v>
      </c>
      <c r="G219" s="1603">
        <f>SUM(G220:G222)</f>
        <v>0</v>
      </c>
      <c r="H219" s="1603">
        <f>SUM(H220:H222)</f>
        <v>2121538.2200000002</v>
      </c>
      <c r="I219" s="1603">
        <f>SUM(I220:I222)</f>
        <v>4002676.2800000003</v>
      </c>
      <c r="J219" s="1546"/>
      <c r="K219" s="1546"/>
      <c r="Q219" s="1523" t="s">
        <v>898</v>
      </c>
      <c r="R219" s="1593">
        <f>C195+C200+C205+C210+C215+C220</f>
        <v>6139</v>
      </c>
      <c r="S219" s="1593">
        <f t="shared" ref="S219:T219" si="62">D195+D200+D205+D210+D215+D220</f>
        <v>176671</v>
      </c>
      <c r="T219" s="1593">
        <f t="shared" si="62"/>
        <v>97150</v>
      </c>
    </row>
    <row r="220" spans="1:20" s="1559" customFormat="1" x14ac:dyDescent="0.2">
      <c r="A220" s="1542" t="s">
        <v>420</v>
      </c>
      <c r="B220" s="1581"/>
      <c r="C220" s="1544">
        <f>'67'!E67</f>
        <v>0</v>
      </c>
      <c r="D220" s="1544">
        <f>'67'!F67</f>
        <v>2122</v>
      </c>
      <c r="E220" s="1544">
        <f>'67'!G67</f>
        <v>2122</v>
      </c>
      <c r="F220" s="1545">
        <f>E220/D220*100</f>
        <v>100</v>
      </c>
      <c r="G220" s="1521">
        <f>'67'!K67</f>
        <v>0</v>
      </c>
      <c r="H220" s="1522">
        <f>'67'!L67</f>
        <v>2121538.2200000002</v>
      </c>
      <c r="I220" s="1522">
        <f>'67'!M67</f>
        <v>2121473.54</v>
      </c>
      <c r="J220" s="1654"/>
      <c r="K220" s="1654"/>
      <c r="Q220" s="1523" t="s">
        <v>899</v>
      </c>
      <c r="R220" s="1593">
        <f>C221+C216+C211+C206+C201+C196</f>
        <v>12359</v>
      </c>
      <c r="S220" s="1593">
        <f t="shared" ref="S220:T220" si="63">D221+D216+D211+D206+D201+D196</f>
        <v>23351</v>
      </c>
      <c r="T220" s="1593">
        <f t="shared" si="63"/>
        <v>21373</v>
      </c>
    </row>
    <row r="221" spans="1:20" s="1559" customFormat="1" x14ac:dyDescent="0.2">
      <c r="A221" s="1542" t="s">
        <v>421</v>
      </c>
      <c r="B221" s="1581"/>
      <c r="C221" s="1544">
        <f>'67'!E68</f>
        <v>0</v>
      </c>
      <c r="D221" s="1544">
        <f>'67'!F68</f>
        <v>0</v>
      </c>
      <c r="E221" s="1544">
        <f>'67'!G68</f>
        <v>0</v>
      </c>
      <c r="F221" s="1545">
        <v>0</v>
      </c>
      <c r="G221" s="1521">
        <f>'67'!K68</f>
        <v>0</v>
      </c>
      <c r="H221" s="1522">
        <f>'67'!L68</f>
        <v>0</v>
      </c>
      <c r="I221" s="1522">
        <f>'67'!M68</f>
        <v>0</v>
      </c>
      <c r="J221" s="1546"/>
      <c r="K221" s="1546"/>
      <c r="Q221" s="1523" t="s">
        <v>604</v>
      </c>
      <c r="R221" s="1593">
        <f>C222+C217+C212+C207+C202+C197</f>
        <v>0</v>
      </c>
      <c r="S221" s="1593">
        <f t="shared" ref="S221:T221" si="64">D222+D217+D212+D207+D202+D197</f>
        <v>0</v>
      </c>
      <c r="T221" s="1593">
        <f t="shared" si="64"/>
        <v>301321</v>
      </c>
    </row>
    <row r="222" spans="1:20" s="1559" customFormat="1" x14ac:dyDescent="0.2">
      <c r="A222" s="1542" t="s">
        <v>748</v>
      </c>
      <c r="B222" s="1599"/>
      <c r="C222" s="1551">
        <f>'67'!E69</f>
        <v>0</v>
      </c>
      <c r="D222" s="1551">
        <f>'67'!F69</f>
        <v>0</v>
      </c>
      <c r="E222" s="1551">
        <f>'67'!G69</f>
        <v>1881</v>
      </c>
      <c r="F222" s="1552">
        <v>0</v>
      </c>
      <c r="G222" s="1519">
        <f>'67'!K69</f>
        <v>0</v>
      </c>
      <c r="H222" s="1520">
        <f>'67'!L69</f>
        <v>0</v>
      </c>
      <c r="I222" s="1520">
        <f>'67'!M69</f>
        <v>1881202.74</v>
      </c>
      <c r="J222" s="1546"/>
      <c r="K222" s="1546"/>
      <c r="Q222" s="1559" t="s">
        <v>451</v>
      </c>
      <c r="R222" s="1593">
        <f>R219+R220+R221</f>
        <v>18498</v>
      </c>
      <c r="S222" s="1593">
        <f>S219+S220+S221</f>
        <v>200022</v>
      </c>
      <c r="T222" s="1593">
        <f>T219+T220+T221</f>
        <v>419844</v>
      </c>
    </row>
    <row r="223" spans="1:20" s="1559" customFormat="1" ht="3.75" customHeight="1" x14ac:dyDescent="0.2">
      <c r="A223" s="3115" t="s">
        <v>887</v>
      </c>
      <c r="B223" s="1581"/>
      <c r="C223" s="1544"/>
      <c r="D223" s="1544"/>
      <c r="E223" s="1544"/>
      <c r="F223" s="1545"/>
      <c r="G223" s="1546"/>
      <c r="H223" s="1546"/>
      <c r="I223" s="1546"/>
      <c r="J223" s="1546"/>
      <c r="K223" s="1546"/>
      <c r="Q223" s="1593"/>
      <c r="R223" s="1593"/>
      <c r="S223" s="1593"/>
    </row>
    <row r="224" spans="1:20" s="1559" customFormat="1" x14ac:dyDescent="0.2">
      <c r="A224" s="3119"/>
      <c r="B224" s="1581"/>
      <c r="C224" s="1544"/>
      <c r="D224" s="1544"/>
      <c r="E224" s="1544"/>
      <c r="F224" s="1545"/>
      <c r="G224" s="1546"/>
      <c r="H224" s="1546"/>
      <c r="I224" s="1546"/>
      <c r="J224" s="1546"/>
      <c r="K224" s="1546"/>
      <c r="Q224" s="1559" t="s">
        <v>1345</v>
      </c>
    </row>
    <row r="225" spans="1:21" s="1559" customFormat="1" ht="15" x14ac:dyDescent="0.25">
      <c r="A225" s="3119"/>
      <c r="B225" s="1581">
        <v>68</v>
      </c>
      <c r="C225" s="1567">
        <f>C226+C227+C228</f>
        <v>0</v>
      </c>
      <c r="D225" s="1567">
        <f>D226+D227+D228</f>
        <v>793</v>
      </c>
      <c r="E225" s="1567">
        <f>E226+E227+E228</f>
        <v>1311</v>
      </c>
      <c r="F225" s="1563">
        <f>E225/D225*100</f>
        <v>165.32156368221942</v>
      </c>
      <c r="G225" s="1603">
        <f>SUM(G226:G228)</f>
        <v>0</v>
      </c>
      <c r="H225" s="1603">
        <f>SUM(H226:H228)</f>
        <v>793519.59</v>
      </c>
      <c r="I225" s="1603">
        <f>SUM(I226:I228)</f>
        <v>1311392.6099999999</v>
      </c>
      <c r="J225" s="1546"/>
      <c r="K225" s="1546"/>
      <c r="Q225" s="1523" t="s">
        <v>898</v>
      </c>
      <c r="R225" s="1593">
        <f>C226+C231+C240+C245+C250+C255+C260+C265+C269</f>
        <v>9805</v>
      </c>
      <c r="S225" s="1593">
        <f t="shared" ref="S225:T225" si="65">D226+D231+D240+D245+D250+D255+D260+D265+D269</f>
        <v>20655</v>
      </c>
      <c r="T225" s="1593">
        <f t="shared" si="65"/>
        <v>10170</v>
      </c>
    </row>
    <row r="226" spans="1:21" s="1559" customFormat="1" x14ac:dyDescent="0.2">
      <c r="A226" s="1542" t="s">
        <v>420</v>
      </c>
      <c r="B226" s="1581"/>
      <c r="C226" s="1544">
        <f>'68'!E40</f>
        <v>0</v>
      </c>
      <c r="D226" s="1544">
        <f>'68'!F40</f>
        <v>793</v>
      </c>
      <c r="E226" s="1544">
        <f>'68'!G40</f>
        <v>793</v>
      </c>
      <c r="F226" s="1545">
        <f>E226/D226*100</f>
        <v>100</v>
      </c>
      <c r="G226" s="1521">
        <f>'68'!J40</f>
        <v>0</v>
      </c>
      <c r="H226" s="1522">
        <f>'68'!K40</f>
        <v>793519.59</v>
      </c>
      <c r="I226" s="1522">
        <f>'68'!L40</f>
        <v>793448.24</v>
      </c>
      <c r="J226" s="1654"/>
      <c r="K226" s="1654"/>
      <c r="Q226" s="1523" t="s">
        <v>899</v>
      </c>
      <c r="R226" s="1593">
        <f>C227+C232+C241+C246+C251+C256+C261+C266+C270</f>
        <v>0</v>
      </c>
      <c r="S226" s="1593">
        <f t="shared" ref="S226:T226" si="66">D227+D232+D241+D246+D251+D256+D261+D266+D270</f>
        <v>183434</v>
      </c>
      <c r="T226" s="1593">
        <f t="shared" si="66"/>
        <v>28536</v>
      </c>
    </row>
    <row r="227" spans="1:21" s="1559" customFormat="1" x14ac:dyDescent="0.2">
      <c r="A227" s="1542" t="s">
        <v>421</v>
      </c>
      <c r="B227" s="1581"/>
      <c r="C227" s="1544">
        <f>'68'!E41</f>
        <v>0</v>
      </c>
      <c r="D227" s="1544">
        <f>'68'!F41</f>
        <v>0</v>
      </c>
      <c r="E227" s="1544">
        <f>'68'!G41</f>
        <v>0</v>
      </c>
      <c r="F227" s="1545">
        <v>0</v>
      </c>
      <c r="G227" s="1521">
        <f>'68'!J41</f>
        <v>0</v>
      </c>
      <c r="H227" s="1522">
        <f>'68'!K41</f>
        <v>0</v>
      </c>
      <c r="I227" s="1522">
        <f>'68'!L41</f>
        <v>0</v>
      </c>
      <c r="J227" s="1546"/>
      <c r="K227" s="1546"/>
      <c r="Q227" s="1523" t="s">
        <v>604</v>
      </c>
      <c r="R227" s="1593">
        <f>C228+C233+C242+C247+C252+C257+C262+C267+C271</f>
        <v>0</v>
      </c>
      <c r="S227" s="1593">
        <f t="shared" ref="S227:T227" si="67">D228+D233+D242+D247+D252+D257+D262+D267+D271</f>
        <v>0</v>
      </c>
      <c r="T227" s="1593">
        <f t="shared" si="67"/>
        <v>103385</v>
      </c>
    </row>
    <row r="228" spans="1:21" s="1559" customFormat="1" x14ac:dyDescent="0.2">
      <c r="A228" s="1549" t="s">
        <v>748</v>
      </c>
      <c r="B228" s="1599"/>
      <c r="C228" s="1551">
        <f>'68'!E42</f>
        <v>0</v>
      </c>
      <c r="D228" s="1551">
        <f>'68'!F42</f>
        <v>0</v>
      </c>
      <c r="E228" s="1551">
        <f>'68'!G42</f>
        <v>518</v>
      </c>
      <c r="F228" s="1552">
        <v>0</v>
      </c>
      <c r="G228" s="1519">
        <f>'68'!J42</f>
        <v>0</v>
      </c>
      <c r="H228" s="1520">
        <f>'68'!K42</f>
        <v>0</v>
      </c>
      <c r="I228" s="1520">
        <f>'68'!L42</f>
        <v>517944.37</v>
      </c>
      <c r="J228" s="1546"/>
      <c r="K228" s="1546"/>
    </row>
    <row r="229" spans="1:21" s="1559" customFormat="1" x14ac:dyDescent="0.2">
      <c r="A229" s="3116" t="s">
        <v>888</v>
      </c>
      <c r="B229" s="1581"/>
      <c r="C229" s="1544"/>
      <c r="D229" s="1544"/>
      <c r="E229" s="1544"/>
      <c r="F229" s="1545"/>
      <c r="G229" s="1546"/>
      <c r="H229" s="1546"/>
      <c r="I229" s="1546"/>
      <c r="J229" s="1546"/>
      <c r="K229" s="1546"/>
    </row>
    <row r="230" spans="1:21" s="1559" customFormat="1" ht="15" x14ac:dyDescent="0.25">
      <c r="A230" s="3119"/>
      <c r="B230" s="1581">
        <v>69</v>
      </c>
      <c r="C230" s="1567">
        <f>C231+C232+C233</f>
        <v>0</v>
      </c>
      <c r="D230" s="1567">
        <f>D231+D232+D233</f>
        <v>0</v>
      </c>
      <c r="E230" s="1567">
        <f>E231+E232+E233</f>
        <v>0</v>
      </c>
      <c r="F230" s="1563">
        <v>0</v>
      </c>
      <c r="G230" s="1603">
        <f>SUM(G231:G233)</f>
        <v>0</v>
      </c>
      <c r="H230" s="1603">
        <f>SUM(H231:H233)</f>
        <v>0</v>
      </c>
      <c r="I230" s="1603">
        <f>SUM(I231:I233)</f>
        <v>-10.4</v>
      </c>
      <c r="J230" s="1546"/>
      <c r="K230" s="1546"/>
    </row>
    <row r="231" spans="1:21" s="1559" customFormat="1" x14ac:dyDescent="0.2">
      <c r="A231" s="1542" t="s">
        <v>420</v>
      </c>
      <c r="B231" s="1581"/>
      <c r="C231" s="1544">
        <f>'69'!E41</f>
        <v>0</v>
      </c>
      <c r="D231" s="1544">
        <f>'69'!F41</f>
        <v>0</v>
      </c>
      <c r="E231" s="1544">
        <f>'69'!G41</f>
        <v>0</v>
      </c>
      <c r="F231" s="1545">
        <v>0</v>
      </c>
      <c r="G231" s="1521">
        <f>'69'!J41</f>
        <v>0</v>
      </c>
      <c r="H231" s="1522">
        <f>'69'!K41</f>
        <v>0</v>
      </c>
      <c r="I231" s="1522">
        <f>'69'!L41</f>
        <v>-10.4</v>
      </c>
      <c r="J231" s="1654"/>
      <c r="K231" s="1654"/>
    </row>
    <row r="232" spans="1:21" s="1559" customFormat="1" x14ac:dyDescent="0.2">
      <c r="A232" s="1542" t="s">
        <v>421</v>
      </c>
      <c r="B232" s="1581"/>
      <c r="C232" s="1544">
        <f>'69'!E42</f>
        <v>0</v>
      </c>
      <c r="D232" s="1544">
        <f>'69'!F42</f>
        <v>0</v>
      </c>
      <c r="E232" s="1544">
        <f>'69'!G42</f>
        <v>0</v>
      </c>
      <c r="F232" s="1545">
        <v>0</v>
      </c>
      <c r="G232" s="1521">
        <f>'69'!J42</f>
        <v>0</v>
      </c>
      <c r="H232" s="1522">
        <f>'69'!K42</f>
        <v>0</v>
      </c>
      <c r="I232" s="1522">
        <f>'69'!L42</f>
        <v>0</v>
      </c>
      <c r="J232" s="1546"/>
      <c r="K232" s="1546"/>
      <c r="L232" s="1653"/>
      <c r="M232" s="1653"/>
    </row>
    <row r="233" spans="1:21" s="1559" customFormat="1" ht="15" thickBot="1" x14ac:dyDescent="0.25">
      <c r="A233" s="1709" t="s">
        <v>748</v>
      </c>
      <c r="B233" s="1679"/>
      <c r="C233" s="1571">
        <f>'69'!E43</f>
        <v>0</v>
      </c>
      <c r="D233" s="1571">
        <f>'69'!F43</f>
        <v>0</v>
      </c>
      <c r="E233" s="1571">
        <f>'69'!G43</f>
        <v>0</v>
      </c>
      <c r="F233" s="1572">
        <v>0</v>
      </c>
      <c r="G233" s="1519">
        <f>'69'!J43</f>
        <v>0</v>
      </c>
      <c r="H233" s="1520">
        <f>'69'!K43</f>
        <v>0</v>
      </c>
      <c r="I233" s="1520">
        <f>'69'!L43</f>
        <v>0</v>
      </c>
      <c r="J233" s="1546"/>
    </row>
    <row r="234" spans="1:21" ht="15.75" thickTop="1" thickBot="1" x14ac:dyDescent="0.25">
      <c r="A234" s="1640"/>
      <c r="B234" s="1641"/>
      <c r="C234" s="1642"/>
      <c r="D234" s="1642"/>
      <c r="E234" s="1642"/>
      <c r="F234" s="2443" t="s">
        <v>122</v>
      </c>
      <c r="G234" s="1647"/>
      <c r="H234" s="1647"/>
      <c r="I234" s="1647"/>
      <c r="J234" s="1647"/>
      <c r="K234" s="1647"/>
    </row>
    <row r="235" spans="1:21" s="1533" customFormat="1" ht="27" thickTop="1" thickBot="1" x14ac:dyDescent="0.25">
      <c r="A235" s="1529" t="s">
        <v>415</v>
      </c>
      <c r="B235" s="1530" t="s">
        <v>418</v>
      </c>
      <c r="C235" s="1531" t="s">
        <v>416</v>
      </c>
      <c r="D235" s="1531" t="s">
        <v>417</v>
      </c>
      <c r="E235" s="1531" t="s">
        <v>589</v>
      </c>
      <c r="F235" s="1532" t="s">
        <v>590</v>
      </c>
      <c r="G235" s="1650"/>
      <c r="H235" s="1650"/>
      <c r="I235" s="1650"/>
      <c r="J235" s="1650"/>
      <c r="K235" s="1650"/>
    </row>
    <row r="236" spans="1:21" s="1538" customFormat="1" ht="15.75" thickTop="1" thickBot="1" x14ac:dyDescent="0.25">
      <c r="A236" s="1576">
        <v>1</v>
      </c>
      <c r="B236" s="1577">
        <v>2</v>
      </c>
      <c r="C236" s="1578">
        <v>3</v>
      </c>
      <c r="D236" s="1578">
        <v>4</v>
      </c>
      <c r="E236" s="1578">
        <v>5</v>
      </c>
      <c r="F236" s="1579" t="s">
        <v>297</v>
      </c>
      <c r="G236" s="1651"/>
      <c r="H236" s="1651"/>
      <c r="I236" s="1651"/>
      <c r="J236" s="1651"/>
      <c r="K236" s="1546">
        <f>G161+G165+G171+G177+G182+G187+G195+G200+G205+G210+G215+G220+G226+G231+G240+G245+G255+G260+G250+G265+G269</f>
        <v>16530000</v>
      </c>
      <c r="L236" s="1546">
        <f>H161+H165+H171+H177+H182+H187+H195+H200+H205+H210+H215+H220+H226+H231+H240+H245+H255+H260+H250+H265+H269</f>
        <v>198030747.64000002</v>
      </c>
      <c r="M236" s="1546">
        <f>I161+I165+I171+I177+I182+I187+I195+I200+I205+I210+I215+I220+I226+I231+I240+I245+I255+I260+I250+I265+I269</f>
        <v>107981041.39</v>
      </c>
      <c r="N236" s="1569" t="s">
        <v>1346</v>
      </c>
      <c r="O236" s="1559"/>
      <c r="P236" s="1559"/>
      <c r="Q236" s="1559"/>
      <c r="R236" s="1593">
        <f>R225+R186+R219</f>
        <v>16530</v>
      </c>
      <c r="S236" s="1593">
        <f>S225+S186+S219</f>
        <v>198030</v>
      </c>
      <c r="T236" s="1593">
        <f>T225+T186+T219</f>
        <v>107980</v>
      </c>
    </row>
    <row r="237" spans="1:21" s="1559" customFormat="1" ht="15" thickTop="1" x14ac:dyDescent="0.2">
      <c r="A237" s="3115" t="s">
        <v>889</v>
      </c>
      <c r="B237" s="1581"/>
      <c r="C237" s="1544"/>
      <c r="D237" s="1544"/>
      <c r="E237" s="1544"/>
      <c r="F237" s="1545"/>
      <c r="G237" s="1546"/>
      <c r="H237" s="1546"/>
      <c r="I237" s="1546"/>
      <c r="J237" s="1546"/>
      <c r="K237" s="1546">
        <f>G162+G166+G178+G183+G188+G196+G201+G206+G211+G216+G221+G227+G232+G241+G246+G251+G256+G172+G261+G266+G270</f>
        <v>19279000</v>
      </c>
      <c r="L237" s="1546">
        <f>H162+H166+H178+H183+H188+H196+H201+H206+H211+H216+H221+H227+H232+H241+H246+H251+H256+H172+H261+H266+H270</f>
        <v>281846166.99000001</v>
      </c>
      <c r="M237" s="1546">
        <f>I162+I166+I178+I183+I188+I196+I201+I206+I211+I216+I221+I227+I232+I241+I246+I251+I256+I172+I261+I266+I270</f>
        <v>107862663.59999999</v>
      </c>
      <c r="N237" s="1569" t="s">
        <v>1347</v>
      </c>
      <c r="R237" s="1593">
        <f>R187+R220+R226</f>
        <v>19279</v>
      </c>
      <c r="S237" s="1593">
        <f>S187+S220+S226</f>
        <v>281846</v>
      </c>
      <c r="T237" s="1593">
        <f>T226+T220+T187</f>
        <v>107863</v>
      </c>
    </row>
    <row r="238" spans="1:21" s="1559" customFormat="1" x14ac:dyDescent="0.2">
      <c r="A238" s="3119"/>
      <c r="B238" s="1581"/>
      <c r="C238" s="1544"/>
      <c r="D238" s="1544"/>
      <c r="E238" s="1544"/>
      <c r="F238" s="1545"/>
      <c r="G238" s="1546"/>
      <c r="H238" s="1546"/>
      <c r="I238" s="1546"/>
      <c r="J238" s="1546"/>
      <c r="K238" s="1554">
        <f>G163+G167+G179+G184+G189+G197+G202+G207+G212+G217+G222+G228+G233+G242+G247++G252+G257+G173+G262+G267+G271</f>
        <v>0</v>
      </c>
      <c r="L238" s="1554">
        <f>H163+H167+H179+H184+H189+H197+H202+H207+H212+H217+H222+H228+H233+H242+H247++H252+H257+H173+H262+H267+H271</f>
        <v>0</v>
      </c>
      <c r="M238" s="1554">
        <f>I262+I257+I252+I247+I242+I233+I228+I222+I217+I212+I207+I202+I197+I189+I184+I167+I163+I267+I271</f>
        <v>565485874.89999998</v>
      </c>
      <c r="N238" s="1569" t="s">
        <v>1348</v>
      </c>
      <c r="R238" s="1712">
        <f>R188+R221+R227</f>
        <v>0</v>
      </c>
      <c r="S238" s="1712">
        <f>S188+S221+S227</f>
        <v>0</v>
      </c>
      <c r="T238" s="1712">
        <f>T227+T221+T188</f>
        <v>565486</v>
      </c>
      <c r="U238" s="1593">
        <f>T236+T238</f>
        <v>673466</v>
      </c>
    </row>
    <row r="239" spans="1:21" s="1559" customFormat="1" ht="15" x14ac:dyDescent="0.25">
      <c r="A239" s="3119"/>
      <c r="B239" s="1581">
        <v>71</v>
      </c>
      <c r="C239" s="1567">
        <f>C240+C241+C242</f>
        <v>0</v>
      </c>
      <c r="D239" s="1567">
        <f>D240+D241+D242</f>
        <v>839</v>
      </c>
      <c r="E239" s="1567">
        <f>E240+E241+E242</f>
        <v>1678</v>
      </c>
      <c r="F239" s="1563">
        <f>E239/D239*100</f>
        <v>200</v>
      </c>
      <c r="G239" s="1603">
        <f>SUM(G240:G242)</f>
        <v>0</v>
      </c>
      <c r="H239" s="1603">
        <f>SUM(H240:H242)</f>
        <v>839355.28</v>
      </c>
      <c r="I239" s="1603">
        <f>SUM(I240:I242)</f>
        <v>1678710.56</v>
      </c>
      <c r="J239" s="1546"/>
      <c r="K239" s="1541">
        <f>K236+K237+K238</f>
        <v>35809000</v>
      </c>
      <c r="L239" s="1541">
        <f>L236+L237+L238</f>
        <v>479876914.63</v>
      </c>
      <c r="M239" s="1541">
        <f>M236+M237+M238</f>
        <v>781329579.88999999</v>
      </c>
      <c r="N239" s="1575" t="s">
        <v>1349</v>
      </c>
      <c r="R239" s="1593">
        <f>R236+R237+R238</f>
        <v>35809</v>
      </c>
      <c r="S239" s="1593">
        <f>S236+S237+S238</f>
        <v>479876</v>
      </c>
      <c r="T239" s="1593">
        <f>T236+T237+T238</f>
        <v>781329</v>
      </c>
    </row>
    <row r="240" spans="1:21" s="1559" customFormat="1" x14ac:dyDescent="0.2">
      <c r="A240" s="1542" t="s">
        <v>420</v>
      </c>
      <c r="B240" s="1581"/>
      <c r="C240" s="1544">
        <f>'71'!E36</f>
        <v>0</v>
      </c>
      <c r="D240" s="1544">
        <f>'71'!F36</f>
        <v>839</v>
      </c>
      <c r="E240" s="1544">
        <f>'71'!G36</f>
        <v>839</v>
      </c>
      <c r="F240" s="1545">
        <f>E240/D240*100</f>
        <v>100</v>
      </c>
      <c r="G240" s="1521">
        <f>'71'!J36</f>
        <v>0</v>
      </c>
      <c r="H240" s="1522">
        <f>'71'!K36</f>
        <v>839355.28</v>
      </c>
      <c r="I240" s="1522">
        <f>'71'!L36</f>
        <v>839355.28</v>
      </c>
      <c r="J240" s="1654"/>
      <c r="K240" s="1654"/>
      <c r="L240" s="1653"/>
    </row>
    <row r="241" spans="1:22" s="1559" customFormat="1" x14ac:dyDescent="0.2">
      <c r="A241" s="1542" t="s">
        <v>421</v>
      </c>
      <c r="B241" s="1581"/>
      <c r="C241" s="1544">
        <f>'71'!E37</f>
        <v>0</v>
      </c>
      <c r="D241" s="1544">
        <f>'71'!F37</f>
        <v>0</v>
      </c>
      <c r="E241" s="1544">
        <f>'71'!G37</f>
        <v>0</v>
      </c>
      <c r="F241" s="1545">
        <v>0</v>
      </c>
      <c r="G241" s="1521">
        <f>'71'!J37</f>
        <v>0</v>
      </c>
      <c r="H241" s="1522">
        <f>'71'!K37</f>
        <v>0</v>
      </c>
      <c r="I241" s="1522">
        <f>'71'!L37</f>
        <v>0</v>
      </c>
      <c r="J241" s="1546"/>
      <c r="K241" s="1546"/>
    </row>
    <row r="242" spans="1:22" s="1559" customFormat="1" x14ac:dyDescent="0.2">
      <c r="A242" s="1549" t="s">
        <v>748</v>
      </c>
      <c r="B242" s="1599"/>
      <c r="C242" s="1551">
        <f>'71'!E38</f>
        <v>0</v>
      </c>
      <c r="D242" s="1551">
        <f>'71'!F38</f>
        <v>0</v>
      </c>
      <c r="E242" s="1551">
        <f>'71'!G38</f>
        <v>839</v>
      </c>
      <c r="F242" s="1552">
        <v>0</v>
      </c>
      <c r="G242" s="1519">
        <f>'71'!J38</f>
        <v>0</v>
      </c>
      <c r="H242" s="1520">
        <f>'71'!K38</f>
        <v>0</v>
      </c>
      <c r="I242" s="1520">
        <f>'71'!L38</f>
        <v>839355.28</v>
      </c>
      <c r="J242" s="1546"/>
      <c r="K242" s="1546"/>
    </row>
    <row r="243" spans="1:22" s="1559" customFormat="1" ht="15" x14ac:dyDescent="0.25">
      <c r="A243" s="3115" t="s">
        <v>967</v>
      </c>
      <c r="B243" s="1581">
        <v>72</v>
      </c>
      <c r="C243" s="1567">
        <f>C245+C246+C247</f>
        <v>0</v>
      </c>
      <c r="D243" s="1567">
        <f>D245+D246+D247</f>
        <v>39</v>
      </c>
      <c r="E243" s="1567">
        <f>E245+E246+E247</f>
        <v>78</v>
      </c>
      <c r="F243" s="1563">
        <f>E243/D243*100</f>
        <v>200</v>
      </c>
      <c r="G243" s="1541">
        <f>G245+G246+G247</f>
        <v>0</v>
      </c>
      <c r="H243" s="1541">
        <f>H245+H246+H247</f>
        <v>39036.32</v>
      </c>
      <c r="I243" s="1541">
        <f>I245+I246+I247</f>
        <v>78072.639999999999</v>
      </c>
      <c r="J243" s="1546"/>
      <c r="K243" s="1546"/>
    </row>
    <row r="244" spans="1:22" s="1559" customFormat="1" x14ac:dyDescent="0.2">
      <c r="A244" s="3119"/>
      <c r="B244" s="1581"/>
      <c r="C244" s="1544"/>
      <c r="D244" s="1544"/>
      <c r="E244" s="1544"/>
      <c r="F244" s="1545"/>
      <c r="G244" s="1546"/>
      <c r="H244" s="1546"/>
      <c r="I244" s="1546"/>
      <c r="J244" s="1546"/>
      <c r="K244" s="1546"/>
    </row>
    <row r="245" spans="1:22" s="1559" customFormat="1" x14ac:dyDescent="0.2">
      <c r="A245" s="1542" t="s">
        <v>420</v>
      </c>
      <c r="B245" s="1581"/>
      <c r="C245" s="1544">
        <f>'72'!E67</f>
        <v>0</v>
      </c>
      <c r="D245" s="1544">
        <f>'72'!F67</f>
        <v>39</v>
      </c>
      <c r="E245" s="1544">
        <f>'72'!G67</f>
        <v>39</v>
      </c>
      <c r="F245" s="1545">
        <f>E245/D245*100</f>
        <v>100</v>
      </c>
      <c r="G245" s="1521">
        <f>'72'!J67</f>
        <v>0</v>
      </c>
      <c r="H245" s="1522">
        <f>'72'!K67</f>
        <v>39036.32</v>
      </c>
      <c r="I245" s="1522">
        <f>'72'!L67</f>
        <v>39036.32</v>
      </c>
      <c r="J245" s="1546"/>
      <c r="K245" s="1546"/>
    </row>
    <row r="246" spans="1:22" s="1559" customFormat="1" x14ac:dyDescent="0.2">
      <c r="A246" s="1542" t="s">
        <v>421</v>
      </c>
      <c r="B246" s="1581"/>
      <c r="C246" s="1544">
        <f>'72'!E68</f>
        <v>0</v>
      </c>
      <c r="D246" s="1544">
        <f>'72'!F68</f>
        <v>0</v>
      </c>
      <c r="E246" s="1544">
        <f>'72'!G68</f>
        <v>0</v>
      </c>
      <c r="F246" s="1545">
        <v>0</v>
      </c>
      <c r="G246" s="1521">
        <f>'72'!J68</f>
        <v>0</v>
      </c>
      <c r="H246" s="1522">
        <f>'72'!K68</f>
        <v>0</v>
      </c>
      <c r="I246" s="1522">
        <f>'72'!L68</f>
        <v>0</v>
      </c>
      <c r="J246" s="1546"/>
      <c r="K246" s="1546"/>
    </row>
    <row r="247" spans="1:22" s="1559" customFormat="1" x14ac:dyDescent="0.2">
      <c r="A247" s="1549" t="s">
        <v>748</v>
      </c>
      <c r="B247" s="1599"/>
      <c r="C247" s="1551">
        <f>'72'!E69</f>
        <v>0</v>
      </c>
      <c r="D247" s="1551">
        <f>'72'!F69</f>
        <v>0</v>
      </c>
      <c r="E247" s="1551">
        <f>'72'!G69</f>
        <v>39</v>
      </c>
      <c r="F247" s="1552">
        <v>0</v>
      </c>
      <c r="G247" s="1519">
        <f>'72'!J69</f>
        <v>0</v>
      </c>
      <c r="H247" s="1520">
        <f>'72'!K69</f>
        <v>0</v>
      </c>
      <c r="I247" s="1520">
        <f>'72'!L69</f>
        <v>39036.32</v>
      </c>
      <c r="J247" s="1554"/>
      <c r="K247" s="1546"/>
    </row>
    <row r="248" spans="1:22" s="1559" customFormat="1" ht="15" x14ac:dyDescent="0.25">
      <c r="A248" s="3115" t="s">
        <v>959</v>
      </c>
      <c r="B248" s="1581">
        <v>73</v>
      </c>
      <c r="C248" s="1567">
        <f>C250+C251+C252</f>
        <v>0</v>
      </c>
      <c r="D248" s="1567">
        <f>D250+D251+D252</f>
        <v>7</v>
      </c>
      <c r="E248" s="1567">
        <f>E250+E251+E252</f>
        <v>14</v>
      </c>
      <c r="F248" s="1563">
        <f>E248/D248*100</f>
        <v>200</v>
      </c>
      <c r="G248" s="1541">
        <f>G250+G251+G252</f>
        <v>0</v>
      </c>
      <c r="H248" s="1541">
        <f>H250+H251+H252</f>
        <v>7470.18</v>
      </c>
      <c r="I248" s="1541">
        <f>I250+I251+I252</f>
        <v>14940.36</v>
      </c>
      <c r="J248" s="1546"/>
      <c r="K248" s="1546"/>
      <c r="Q248" s="1527"/>
      <c r="R248" s="1525"/>
      <c r="S248" s="1526"/>
      <c r="T248" s="1526"/>
      <c r="U248" s="1526"/>
      <c r="V248" s="1624"/>
    </row>
    <row r="249" spans="1:22" s="1559" customFormat="1" x14ac:dyDescent="0.2">
      <c r="A249" s="3119"/>
      <c r="B249" s="1581"/>
      <c r="C249" s="1544"/>
      <c r="D249" s="1544"/>
      <c r="E249" s="1544"/>
      <c r="F249" s="1545"/>
      <c r="G249" s="1546"/>
      <c r="H249" s="1546"/>
      <c r="I249" s="1546"/>
      <c r="J249" s="1546"/>
      <c r="K249" s="1546"/>
      <c r="Q249" s="1527"/>
      <c r="R249" s="1525"/>
      <c r="S249" s="1526"/>
      <c r="T249" s="1526"/>
      <c r="U249" s="1526"/>
      <c r="V249" s="1624"/>
    </row>
    <row r="250" spans="1:22" s="1559" customFormat="1" x14ac:dyDescent="0.2">
      <c r="A250" s="1542" t="s">
        <v>420</v>
      </c>
      <c r="B250" s="1581"/>
      <c r="C250" s="1544">
        <f>'73'!E55</f>
        <v>0</v>
      </c>
      <c r="D250" s="1544">
        <f>'73'!F55</f>
        <v>7</v>
      </c>
      <c r="E250" s="1544">
        <f>'73'!G55</f>
        <v>7</v>
      </c>
      <c r="F250" s="1545">
        <f>E250/D250*100</f>
        <v>100</v>
      </c>
      <c r="G250" s="1521">
        <f>'73'!J55</f>
        <v>0</v>
      </c>
      <c r="H250" s="1522">
        <f>'73'!K55</f>
        <v>7470.18</v>
      </c>
      <c r="I250" s="1522">
        <f>'73'!L55</f>
        <v>7470.18</v>
      </c>
      <c r="J250" s="1546"/>
      <c r="K250" s="1546"/>
      <c r="Q250" s="1527"/>
      <c r="R250" s="1525"/>
      <c r="S250" s="1526"/>
      <c r="T250" s="1526"/>
      <c r="U250" s="1526"/>
      <c r="V250" s="1624"/>
    </row>
    <row r="251" spans="1:22" s="1559" customFormat="1" ht="15" x14ac:dyDescent="0.25">
      <c r="A251" s="1542" t="s">
        <v>421</v>
      </c>
      <c r="B251" s="1581"/>
      <c r="C251" s="1544">
        <f>'73'!E56</f>
        <v>0</v>
      </c>
      <c r="D251" s="1544">
        <f>'73'!F56</f>
        <v>0</v>
      </c>
      <c r="E251" s="1544">
        <f>'73'!G56</f>
        <v>0</v>
      </c>
      <c r="F251" s="1545">
        <v>0</v>
      </c>
      <c r="G251" s="1521">
        <f>'73'!J56</f>
        <v>0</v>
      </c>
      <c r="H251" s="1522">
        <f>'73'!K56</f>
        <v>0</v>
      </c>
      <c r="I251" s="1522">
        <f>'73'!L56</f>
        <v>0</v>
      </c>
      <c r="J251" s="1546"/>
      <c r="K251" s="1546"/>
      <c r="Q251" s="1527"/>
      <c r="R251" s="1525"/>
      <c r="S251" s="1625"/>
      <c r="T251" s="1625"/>
      <c r="U251" s="1625"/>
      <c r="V251" s="1626"/>
    </row>
    <row r="252" spans="1:22" s="1559" customFormat="1" x14ac:dyDescent="0.2">
      <c r="A252" s="1549" t="s">
        <v>748</v>
      </c>
      <c r="B252" s="1599"/>
      <c r="C252" s="1551">
        <f>'73'!E57</f>
        <v>0</v>
      </c>
      <c r="D252" s="1551">
        <f>'73'!F57</f>
        <v>0</v>
      </c>
      <c r="E252" s="1551">
        <f>'73'!G57</f>
        <v>7</v>
      </c>
      <c r="F252" s="1552">
        <v>0</v>
      </c>
      <c r="G252" s="1519">
        <f>'73'!J57</f>
        <v>0</v>
      </c>
      <c r="H252" s="1520">
        <f>'73'!K57</f>
        <v>0</v>
      </c>
      <c r="I252" s="1520">
        <f>'73'!L57</f>
        <v>7470.18</v>
      </c>
      <c r="J252" s="1546"/>
      <c r="K252" s="1546"/>
      <c r="Q252" s="1527"/>
      <c r="R252" s="1525"/>
      <c r="S252" s="1526"/>
      <c r="T252" s="1526"/>
      <c r="U252" s="1526"/>
      <c r="V252" s="1624"/>
    </row>
    <row r="253" spans="1:22" s="1559" customFormat="1" ht="15" x14ac:dyDescent="0.25">
      <c r="A253" s="3116" t="s">
        <v>968</v>
      </c>
      <c r="B253" s="1581">
        <v>74</v>
      </c>
      <c r="C253" s="1567">
        <f>C255+C256+C257</f>
        <v>9588</v>
      </c>
      <c r="D253" s="1567">
        <f>D255+D256+D257</f>
        <v>9493</v>
      </c>
      <c r="E253" s="1567">
        <f>E255+E256+E257</f>
        <v>6529</v>
      </c>
      <c r="F253" s="1563">
        <f>E253/D253*100</f>
        <v>68.776993574212568</v>
      </c>
      <c r="G253" s="1541">
        <f>G255+G256+G257</f>
        <v>9588000</v>
      </c>
      <c r="H253" s="1541">
        <f>H255+H256+H257</f>
        <v>9492767.75</v>
      </c>
      <c r="I253" s="1541">
        <f>I255+I256+I257</f>
        <v>6529174.3699999992</v>
      </c>
      <c r="J253" s="1546"/>
      <c r="K253" s="1546"/>
      <c r="Q253" s="1527"/>
      <c r="R253" s="1525"/>
      <c r="S253" s="1526"/>
      <c r="T253" s="1526"/>
      <c r="U253" s="1526"/>
      <c r="V253" s="1624"/>
    </row>
    <row r="254" spans="1:22" s="1559" customFormat="1" ht="15" x14ac:dyDescent="0.25">
      <c r="A254" s="3119"/>
      <c r="B254" s="1581"/>
      <c r="C254" s="1544"/>
      <c r="D254" s="1544"/>
      <c r="E254" s="1544"/>
      <c r="F254" s="1545"/>
      <c r="G254" s="1546"/>
      <c r="H254" s="1546"/>
      <c r="I254" s="1546"/>
      <c r="J254" s="1546"/>
      <c r="K254" s="1546"/>
      <c r="Q254" s="1527"/>
      <c r="R254" s="1525"/>
      <c r="S254" s="1625"/>
      <c r="T254" s="1625"/>
      <c r="U254" s="1625"/>
      <c r="V254" s="1526"/>
    </row>
    <row r="255" spans="1:22" s="1559" customFormat="1" x14ac:dyDescent="0.2">
      <c r="A255" s="1542" t="s">
        <v>420</v>
      </c>
      <c r="B255" s="1581"/>
      <c r="C255" s="1544">
        <f>'74'!E275</f>
        <v>9588</v>
      </c>
      <c r="D255" s="1544">
        <f>'74'!F275</f>
        <v>9493</v>
      </c>
      <c r="E255" s="1544">
        <f>'74'!G275</f>
        <v>3387</v>
      </c>
      <c r="F255" s="1545">
        <f>E255/D255*100</f>
        <v>35.678921310439272</v>
      </c>
      <c r="G255" s="1518">
        <f>'74'!J275</f>
        <v>9588000</v>
      </c>
      <c r="H255" s="1518">
        <f>'74'!K275</f>
        <v>9492767.75</v>
      </c>
      <c r="I255" s="1518">
        <f>'74'!L275</f>
        <v>3387190.03</v>
      </c>
      <c r="J255" s="1546"/>
      <c r="K255" s="1546"/>
      <c r="Q255" s="1527"/>
      <c r="R255" s="1525"/>
      <c r="S255" s="1526"/>
      <c r="T255" s="1526"/>
      <c r="U255" s="1526"/>
      <c r="V255" s="1526"/>
    </row>
    <row r="256" spans="1:22" s="1559" customFormat="1" ht="18" x14ac:dyDescent="0.25">
      <c r="A256" s="1542" t="s">
        <v>421</v>
      </c>
      <c r="B256" s="1581"/>
      <c r="C256" s="1544">
        <f>'74'!E276</f>
        <v>0</v>
      </c>
      <c r="D256" s="1544">
        <f>'74'!F276</f>
        <v>0</v>
      </c>
      <c r="E256" s="1544">
        <f>'74'!G276</f>
        <v>0</v>
      </c>
      <c r="F256" s="1545">
        <v>0</v>
      </c>
      <c r="G256" s="1518">
        <f>'74'!J276</f>
        <v>0</v>
      </c>
      <c r="H256" s="1518">
        <f>'74'!K276</f>
        <v>0</v>
      </c>
      <c r="I256" s="1518">
        <f>'74'!L276</f>
        <v>0</v>
      </c>
      <c r="J256" s="1546"/>
      <c r="K256" s="1546"/>
      <c r="Q256" s="1616"/>
      <c r="R256" s="1608"/>
      <c r="S256" s="1469"/>
      <c r="T256" s="1469"/>
      <c r="U256" s="1469"/>
      <c r="V256" s="1627"/>
    </row>
    <row r="257" spans="1:22" s="1559" customFormat="1" ht="18" x14ac:dyDescent="0.25">
      <c r="A257" s="1549" t="s">
        <v>748</v>
      </c>
      <c r="B257" s="1599"/>
      <c r="C257" s="1551">
        <f>'74'!E277</f>
        <v>0</v>
      </c>
      <c r="D257" s="1551">
        <f>'74'!F277</f>
        <v>0</v>
      </c>
      <c r="E257" s="1551">
        <f>'74'!G277</f>
        <v>3142</v>
      </c>
      <c r="F257" s="1552">
        <v>0</v>
      </c>
      <c r="G257" s="1520">
        <f>'74'!J277</f>
        <v>0</v>
      </c>
      <c r="H257" s="1520">
        <f>'74'!K277</f>
        <v>0</v>
      </c>
      <c r="I257" s="1520">
        <f>'74'!L277</f>
        <v>3141984.34</v>
      </c>
      <c r="J257" s="1518"/>
      <c r="K257" s="1546"/>
      <c r="Q257" s="1573"/>
      <c r="R257" s="1608"/>
      <c r="S257" s="1609"/>
      <c r="T257" s="1609"/>
      <c r="U257" s="1609"/>
      <c r="V257" s="1609"/>
    </row>
    <row r="258" spans="1:22" s="1559" customFormat="1" ht="14.25" customHeight="1" x14ac:dyDescent="0.25">
      <c r="A258" s="3115" t="s">
        <v>1021</v>
      </c>
      <c r="B258" s="1581">
        <v>75</v>
      </c>
      <c r="C258" s="1567">
        <f>C260+C261+C262</f>
        <v>0</v>
      </c>
      <c r="D258" s="1567">
        <f>D260+D261+D262</f>
        <v>634</v>
      </c>
      <c r="E258" s="1567">
        <f>E260+E261+E262</f>
        <v>1012</v>
      </c>
      <c r="F258" s="1563">
        <f>E258/D258*100</f>
        <v>159.62145110410094</v>
      </c>
      <c r="G258" s="1541">
        <f>G260+G261+G262</f>
        <v>0</v>
      </c>
      <c r="H258" s="1541">
        <f>H260+H261+H262</f>
        <v>633969.37</v>
      </c>
      <c r="I258" s="1541">
        <f>I260+I261+I262</f>
        <v>1012225.52</v>
      </c>
      <c r="J258" s="1546"/>
      <c r="K258" s="1546"/>
      <c r="Q258" s="1573"/>
      <c r="R258" s="1608"/>
      <c r="S258" s="1609"/>
      <c r="T258" s="1609"/>
      <c r="U258" s="1609"/>
      <c r="V258" s="1609"/>
    </row>
    <row r="259" spans="1:22" s="1559" customFormat="1" ht="15.75" customHeight="1" x14ac:dyDescent="0.25">
      <c r="A259" s="3119"/>
      <c r="B259" s="1581"/>
      <c r="C259" s="1544"/>
      <c r="D259" s="1544"/>
      <c r="E259" s="1544"/>
      <c r="F259" s="1545"/>
      <c r="G259" s="1546"/>
      <c r="H259" s="1546"/>
      <c r="I259" s="1546"/>
      <c r="J259" s="1546"/>
      <c r="K259" s="1546"/>
      <c r="Q259" s="1607" t="s">
        <v>1350</v>
      </c>
      <c r="R259" s="1608"/>
      <c r="S259" s="1609"/>
      <c r="T259" s="1609"/>
      <c r="U259" s="1609"/>
      <c r="V259" s="1609"/>
    </row>
    <row r="260" spans="1:22" s="1559" customFormat="1" x14ac:dyDescent="0.2">
      <c r="A260" s="1542" t="s">
        <v>420</v>
      </c>
      <c r="B260" s="1581"/>
      <c r="C260" s="1544">
        <f>'75'!E26</f>
        <v>0</v>
      </c>
      <c r="D260" s="1544">
        <f>'75'!F26</f>
        <v>634</v>
      </c>
      <c r="E260" s="1544">
        <f>'75'!G26</f>
        <v>506</v>
      </c>
      <c r="F260" s="1545">
        <f>E260/D260*100</f>
        <v>79.810725552050471</v>
      </c>
      <c r="G260" s="1521">
        <f>'75'!J26</f>
        <v>0</v>
      </c>
      <c r="H260" s="1522">
        <f>'75'!K26</f>
        <v>633969.37</v>
      </c>
      <c r="I260" s="1522">
        <f>'75'!L26</f>
        <v>506115.46</v>
      </c>
      <c r="J260" s="1546"/>
      <c r="K260" s="1546"/>
      <c r="Q260" s="1523" t="s">
        <v>898</v>
      </c>
      <c r="R260" s="1611">
        <f>C161+C165+C182+C187+C195+C200+C205+C210+C215+C220+C226+C231+C240+C245+C250+C255+C260+C265+C269</f>
        <v>16530</v>
      </c>
      <c r="S260" s="1611">
        <f t="shared" ref="S260:T260" si="68">D161+D165+D182+D187+D195+D200+D205+D210+D215+D220+D226+D231+D240+D245+D250+D255+D260+D265+D269</f>
        <v>198030</v>
      </c>
      <c r="T260" s="1611">
        <f t="shared" si="68"/>
        <v>107980</v>
      </c>
      <c r="U260" s="1526"/>
      <c r="V260" s="1526"/>
    </row>
    <row r="261" spans="1:22" s="1559" customFormat="1" ht="15" x14ac:dyDescent="0.25">
      <c r="A261" s="1542" t="s">
        <v>421</v>
      </c>
      <c r="B261" s="1581"/>
      <c r="C261" s="1544">
        <f>'75'!E27</f>
        <v>0</v>
      </c>
      <c r="D261" s="1544">
        <f>'75'!F27</f>
        <v>0</v>
      </c>
      <c r="E261" s="1544">
        <f>'75'!G27</f>
        <v>0</v>
      </c>
      <c r="F261" s="1545">
        <v>0</v>
      </c>
      <c r="G261" s="1521">
        <f>'75'!J27</f>
        <v>0</v>
      </c>
      <c r="H261" s="1522">
        <f>'75'!K27</f>
        <v>0</v>
      </c>
      <c r="I261" s="1522">
        <f>'75'!L27</f>
        <v>0</v>
      </c>
      <c r="J261" s="1546"/>
      <c r="K261" s="1546"/>
      <c r="Q261" s="1523" t="s">
        <v>899</v>
      </c>
      <c r="R261" s="1611">
        <f>C261+C256+C251+C246+C241+C232+C227+C221+C216+C211+C206+C201+C196+C188+C183+C178+C172+C166+C162+C266+C270</f>
        <v>19279</v>
      </c>
      <c r="S261" s="1611">
        <f t="shared" ref="S261:T261" si="69">D261+D256+D251+D246+D241+D232+D227+D221+D216+D211+D206+D201+D196+D188+D183+D178+D172+D166+D162+D266+D270</f>
        <v>281846</v>
      </c>
      <c r="T261" s="1611">
        <f t="shared" si="69"/>
        <v>107863</v>
      </c>
      <c r="U261" s="1469"/>
      <c r="V261" s="1627"/>
    </row>
    <row r="262" spans="1:22" s="1559" customFormat="1" x14ac:dyDescent="0.2">
      <c r="A262" s="1549" t="s">
        <v>748</v>
      </c>
      <c r="B262" s="1599"/>
      <c r="C262" s="1544">
        <f>'75'!E28</f>
        <v>0</v>
      </c>
      <c r="D262" s="1544">
        <f>'75'!F28</f>
        <v>0</v>
      </c>
      <c r="E262" s="1544">
        <f>'75'!G28</f>
        <v>506</v>
      </c>
      <c r="F262" s="1545">
        <v>0</v>
      </c>
      <c r="G262" s="1519">
        <f>'75'!J28</f>
        <v>0</v>
      </c>
      <c r="H262" s="1520">
        <f>'75'!K28</f>
        <v>0</v>
      </c>
      <c r="I262" s="1520">
        <f>'75'!L28</f>
        <v>506110.06</v>
      </c>
      <c r="J262" s="1546"/>
      <c r="K262" s="1546"/>
      <c r="Q262" s="1573" t="s">
        <v>604</v>
      </c>
      <c r="R262" s="1610">
        <f>C262+C257+C252+C247+C242+C233+C228+C222+C217+C212+C207+C267+C271+C202+C197+C189+C184+C179+C173+C167+C163</f>
        <v>0</v>
      </c>
      <c r="S262" s="1610">
        <f t="shared" ref="S262:T262" si="70">D262+D257+D252+D247+D242+D233+D228+D222+D217+D212+D207+D267+D271+D202+D197+D189+D184+D179+D173+D167+D163</f>
        <v>0</v>
      </c>
      <c r="T262" s="1610">
        <f t="shared" si="70"/>
        <v>565486</v>
      </c>
      <c r="U262" s="1609"/>
      <c r="V262" s="1609"/>
    </row>
    <row r="263" spans="1:22" s="1559" customFormat="1" ht="15" x14ac:dyDescent="0.25">
      <c r="A263" s="3115" t="s">
        <v>1336</v>
      </c>
      <c r="B263" s="1581">
        <v>76</v>
      </c>
      <c r="C263" s="1557">
        <f>C265+C266+C267</f>
        <v>217</v>
      </c>
      <c r="D263" s="1557">
        <f t="shared" ref="D263:E263" si="71">D265+D266+D267</f>
        <v>2864</v>
      </c>
      <c r="E263" s="1557">
        <f t="shared" si="71"/>
        <v>3992</v>
      </c>
      <c r="F263" s="1558">
        <f>E263/D263*100</f>
        <v>139.38547486033519</v>
      </c>
      <c r="G263" s="1541">
        <f>G265+G266+G267</f>
        <v>217000</v>
      </c>
      <c r="H263" s="1541">
        <f t="shared" ref="H263:I263" si="72">H265+H266+H267</f>
        <v>2863744.84</v>
      </c>
      <c r="I263" s="1541">
        <f t="shared" si="72"/>
        <v>3992021.09</v>
      </c>
      <c r="J263" s="1546"/>
      <c r="K263" s="1546"/>
      <c r="Q263" s="1573" t="s">
        <v>603</v>
      </c>
      <c r="R263" s="1655">
        <f>R260+R261+R262</f>
        <v>35809</v>
      </c>
      <c r="S263" s="1655">
        <f>S260+S261+S262</f>
        <v>479876</v>
      </c>
      <c r="T263" s="1655">
        <f>T260+T261+T262</f>
        <v>781329</v>
      </c>
      <c r="U263" s="1609"/>
      <c r="V263" s="1609"/>
    </row>
    <row r="264" spans="1:22" s="1559" customFormat="1" x14ac:dyDescent="0.2">
      <c r="A264" s="3119"/>
      <c r="B264" s="1581"/>
      <c r="C264" s="1544"/>
      <c r="D264" s="1544"/>
      <c r="E264" s="1544"/>
      <c r="F264" s="1545"/>
      <c r="G264" s="1522"/>
      <c r="H264" s="1522"/>
      <c r="I264" s="1522"/>
      <c r="J264" s="1546"/>
      <c r="K264" s="1546"/>
      <c r="Q264" s="1573"/>
      <c r="R264" s="1655"/>
      <c r="S264" s="1655"/>
      <c r="T264" s="1655"/>
      <c r="U264" s="1609"/>
      <c r="V264" s="1609"/>
    </row>
    <row r="265" spans="1:22" s="1559" customFormat="1" x14ac:dyDescent="0.2">
      <c r="A265" s="1542" t="s">
        <v>420</v>
      </c>
      <c r="B265" s="1581"/>
      <c r="C265" s="1544">
        <f>'76'!E138</f>
        <v>217</v>
      </c>
      <c r="D265" s="1544">
        <f>'76'!F138</f>
        <v>2864</v>
      </c>
      <c r="E265" s="1544">
        <f>'76'!G138</f>
        <v>2149</v>
      </c>
      <c r="F265" s="1545">
        <f>E265/D265*100</f>
        <v>75.034916201117312</v>
      </c>
      <c r="G265" s="1522">
        <f>'76'!J138</f>
        <v>217000</v>
      </c>
      <c r="H265" s="1522">
        <f>'76'!K138</f>
        <v>2863744.84</v>
      </c>
      <c r="I265" s="1522">
        <f>'76'!L138</f>
        <v>2148976.25</v>
      </c>
      <c r="J265" s="1546"/>
      <c r="K265" s="1546"/>
      <c r="Q265" s="1573"/>
      <c r="R265" s="1655"/>
      <c r="S265" s="1655"/>
      <c r="T265" s="1655"/>
      <c r="U265" s="1609"/>
      <c r="V265" s="1609"/>
    </row>
    <row r="266" spans="1:22" s="1559" customFormat="1" x14ac:dyDescent="0.2">
      <c r="A266" s="1542" t="s">
        <v>421</v>
      </c>
      <c r="B266" s="1581"/>
      <c r="C266" s="1544">
        <f>'76'!E139</f>
        <v>0</v>
      </c>
      <c r="D266" s="1544">
        <f>'76'!F139</f>
        <v>0</v>
      </c>
      <c r="E266" s="1544">
        <f>'76'!G139</f>
        <v>0</v>
      </c>
      <c r="F266" s="1545">
        <v>0</v>
      </c>
      <c r="G266" s="1522">
        <f>'76'!J139</f>
        <v>0</v>
      </c>
      <c r="H266" s="1522">
        <f>'76'!K139</f>
        <v>0</v>
      </c>
      <c r="I266" s="1522">
        <f>'76'!L139</f>
        <v>0</v>
      </c>
      <c r="J266" s="1546"/>
      <c r="K266" s="1546"/>
      <c r="Q266" s="1573"/>
      <c r="R266" s="1655"/>
      <c r="S266" s="1655"/>
      <c r="T266" s="1655"/>
      <c r="U266" s="1609"/>
      <c r="V266" s="1609"/>
    </row>
    <row r="267" spans="1:22" s="1559" customFormat="1" x14ac:dyDescent="0.2">
      <c r="A267" s="1549" t="s">
        <v>748</v>
      </c>
      <c r="B267" s="1581"/>
      <c r="C267" s="1544">
        <f>'76'!E140</f>
        <v>0</v>
      </c>
      <c r="D267" s="1544">
        <f>'76'!F140</f>
        <v>0</v>
      </c>
      <c r="E267" s="1544">
        <f>'76'!G140</f>
        <v>1843</v>
      </c>
      <c r="F267" s="1552">
        <v>0</v>
      </c>
      <c r="G267" s="1519">
        <f>'76'!J140</f>
        <v>0</v>
      </c>
      <c r="H267" s="1520">
        <f>'76'!K140</f>
        <v>0</v>
      </c>
      <c r="I267" s="1520">
        <f>'76'!L140</f>
        <v>1843044.8399999999</v>
      </c>
      <c r="J267" s="1546"/>
      <c r="K267" s="1546"/>
      <c r="Q267" s="1573"/>
      <c r="R267" s="1655"/>
      <c r="S267" s="1655"/>
      <c r="T267" s="1655"/>
      <c r="U267" s="1609"/>
      <c r="V267" s="1609"/>
    </row>
    <row r="268" spans="1:22" s="1559" customFormat="1" ht="14.25" customHeight="1" x14ac:dyDescent="0.25">
      <c r="A268" s="1803" t="s">
        <v>1340</v>
      </c>
      <c r="B268" s="1591">
        <v>77</v>
      </c>
      <c r="C268" s="1557">
        <f>C269+C270+C271</f>
        <v>0</v>
      </c>
      <c r="D268" s="1557">
        <f t="shared" ref="D268:E268" si="73">D269+D270+D271</f>
        <v>189420</v>
      </c>
      <c r="E268" s="1557">
        <f t="shared" si="73"/>
        <v>127477</v>
      </c>
      <c r="F268" s="1558">
        <f>E268/D268*100</f>
        <v>67.298595713229858</v>
      </c>
      <c r="G268" s="1541">
        <f>G269+G270+G271</f>
        <v>0</v>
      </c>
      <c r="H268" s="1541">
        <f t="shared" ref="H268:I268" si="74">H269+H270+H271</f>
        <v>189420000</v>
      </c>
      <c r="I268" s="1541">
        <f t="shared" si="74"/>
        <v>127477210.59999999</v>
      </c>
      <c r="J268" s="1546"/>
      <c r="K268" s="1546"/>
      <c r="Q268" s="1573"/>
      <c r="R268" s="1655"/>
      <c r="S268" s="1655"/>
      <c r="T268" s="1655"/>
      <c r="U268" s="1609"/>
      <c r="V268" s="1609"/>
    </row>
    <row r="269" spans="1:22" s="1559" customFormat="1" x14ac:dyDescent="0.2">
      <c r="A269" s="1542" t="s">
        <v>420</v>
      </c>
      <c r="B269" s="1581"/>
      <c r="C269" s="1544">
        <f>'77'!E42</f>
        <v>0</v>
      </c>
      <c r="D269" s="1544">
        <f>'77'!F42</f>
        <v>5986</v>
      </c>
      <c r="E269" s="1544">
        <f>'77'!G42</f>
        <v>2450</v>
      </c>
      <c r="F269" s="1545">
        <f t="shared" ref="F269:F270" si="75">E269/D269*100</f>
        <v>40.928833945873706</v>
      </c>
      <c r="G269" s="1522">
        <f>'77'!J42</f>
        <v>0</v>
      </c>
      <c r="H269" s="1522">
        <f>'77'!K42</f>
        <v>5986407</v>
      </c>
      <c r="I269" s="1522">
        <f>'77'!L42</f>
        <v>2450373.65</v>
      </c>
      <c r="J269" s="1546"/>
      <c r="K269" s="1546"/>
      <c r="Q269" s="1573"/>
      <c r="R269" s="1655"/>
      <c r="S269" s="1655"/>
      <c r="T269" s="1655"/>
      <c r="U269" s="1609"/>
      <c r="V269" s="1609"/>
    </row>
    <row r="270" spans="1:22" s="1559" customFormat="1" x14ac:dyDescent="0.2">
      <c r="A270" s="1542" t="s">
        <v>421</v>
      </c>
      <c r="B270" s="1581"/>
      <c r="C270" s="1544">
        <f>'77'!E43</f>
        <v>0</v>
      </c>
      <c r="D270" s="1544">
        <f>'77'!F43</f>
        <v>183434</v>
      </c>
      <c r="E270" s="1544">
        <f>'77'!G43</f>
        <v>28536</v>
      </c>
      <c r="F270" s="1545">
        <f t="shared" si="75"/>
        <v>15.556548949485919</v>
      </c>
      <c r="G270" s="1522">
        <f>'77'!J43</f>
        <v>0</v>
      </c>
      <c r="H270" s="1522">
        <f>'77'!K43</f>
        <v>183433593</v>
      </c>
      <c r="I270" s="1522">
        <f>'77'!L43</f>
        <v>28535754.449999999</v>
      </c>
      <c r="J270" s="1546"/>
      <c r="K270" s="1546">
        <f>K278-G280</f>
        <v>0</v>
      </c>
      <c r="Q270" s="1573"/>
      <c r="R270" s="1655"/>
      <c r="S270" s="1655"/>
      <c r="T270" s="1655"/>
      <c r="U270" s="1609"/>
      <c r="V270" s="1609"/>
    </row>
    <row r="271" spans="1:22" s="1559" customFormat="1" x14ac:dyDescent="0.2">
      <c r="A271" s="1549" t="s">
        <v>748</v>
      </c>
      <c r="B271" s="1581"/>
      <c r="C271" s="1544">
        <f>'77'!E44</f>
        <v>0</v>
      </c>
      <c r="D271" s="1544">
        <f>'77'!F44</f>
        <v>0</v>
      </c>
      <c r="E271" s="1544">
        <f>'77'!G44</f>
        <v>96491</v>
      </c>
      <c r="F271" s="1552">
        <v>0</v>
      </c>
      <c r="G271" s="1519">
        <f>'77'!J44</f>
        <v>0</v>
      </c>
      <c r="H271" s="1520">
        <f>'77'!K44</f>
        <v>0</v>
      </c>
      <c r="I271" s="1520">
        <f>'77'!L44</f>
        <v>96491082.5</v>
      </c>
      <c r="J271" s="1546"/>
      <c r="K271" s="1546"/>
      <c r="Q271" s="1573"/>
      <c r="R271" s="1655"/>
      <c r="S271" s="1655"/>
      <c r="T271" s="1655"/>
      <c r="U271" s="1609"/>
      <c r="V271" s="1609"/>
    </row>
    <row r="272" spans="1:22" s="1559" customFormat="1" ht="45" x14ac:dyDescent="0.25">
      <c r="A272" s="1717" t="s">
        <v>1035</v>
      </c>
      <c r="B272" s="1591">
        <v>99</v>
      </c>
      <c r="C272" s="3050">
        <f>C274+C276</f>
        <v>50000</v>
      </c>
      <c r="D272" s="3050">
        <f t="shared" ref="D272:E272" si="76">D274+D276</f>
        <v>64166</v>
      </c>
      <c r="E272" s="3050">
        <f t="shared" si="76"/>
        <v>54670</v>
      </c>
      <c r="F272" s="3054">
        <f>E272/D272*100</f>
        <v>85.20088520400212</v>
      </c>
      <c r="G272" s="1541">
        <f>G273+G276</f>
        <v>50000000</v>
      </c>
      <c r="H272" s="1541">
        <f t="shared" ref="H272:I272" si="77">H273+H276</f>
        <v>64165636.899999999</v>
      </c>
      <c r="I272" s="1541">
        <f t="shared" si="77"/>
        <v>54669932.280000001</v>
      </c>
      <c r="J272" s="1541"/>
      <c r="K272" s="1541">
        <f>K52+K110+K152+G274+G278+K236</f>
        <v>3138207000</v>
      </c>
      <c r="L272" s="1541">
        <f>L52+L110+L152+H274+H278+L236</f>
        <v>3484575887.5599995</v>
      </c>
      <c r="M272" s="1541">
        <f>M52+M110+M152+I274+I278+M236</f>
        <v>3165843918.3899999</v>
      </c>
      <c r="N272" s="1569" t="s">
        <v>424</v>
      </c>
      <c r="Q272" s="1523"/>
      <c r="R272" s="1609"/>
      <c r="S272" s="1609"/>
      <c r="T272" s="1609"/>
      <c r="U272" s="1609"/>
      <c r="V272" s="1609"/>
    </row>
    <row r="273" spans="1:22" s="1559" customFormat="1" x14ac:dyDescent="0.2">
      <c r="A273" s="1589" t="s">
        <v>427</v>
      </c>
      <c r="B273" s="1581"/>
      <c r="C273" s="1584">
        <f>SUM(C274:C275)</f>
        <v>20000</v>
      </c>
      <c r="D273" s="1584">
        <f t="shared" ref="D273:E273" si="78">SUM(D274:D275)</f>
        <v>31000</v>
      </c>
      <c r="E273" s="1584">
        <f t="shared" si="78"/>
        <v>30265</v>
      </c>
      <c r="F273" s="1592">
        <f t="shared" ref="F273" si="79">E273/D273*100</f>
        <v>97.629032258064512</v>
      </c>
      <c r="G273" s="1541">
        <f>G274+G275</f>
        <v>20000000</v>
      </c>
      <c r="H273" s="1541">
        <f t="shared" ref="H273:I273" si="80">H274+H275</f>
        <v>31000000</v>
      </c>
      <c r="I273" s="1541">
        <f t="shared" si="80"/>
        <v>30264542</v>
      </c>
      <c r="J273" s="1541"/>
      <c r="K273" s="1541">
        <f>K53+K111+K153+K237+G275+G279</f>
        <v>782460000</v>
      </c>
      <c r="L273" s="1541">
        <f>L53+L111+L153+L237+H275+H279</f>
        <v>1229417497.72</v>
      </c>
      <c r="M273" s="1541">
        <f>M53+M111+M153+M237+I275+I279</f>
        <v>930355294.49000013</v>
      </c>
      <c r="N273" s="1569" t="s">
        <v>1351</v>
      </c>
      <c r="Q273" s="1523"/>
      <c r="R273" s="1609"/>
      <c r="S273" s="1609"/>
      <c r="T273" s="1609"/>
      <c r="U273" s="1609"/>
      <c r="V273" s="1609"/>
    </row>
    <row r="274" spans="1:22" s="1559" customFormat="1" ht="18" x14ac:dyDescent="0.25">
      <c r="A274" s="1542" t="s">
        <v>420</v>
      </c>
      <c r="B274" s="1581"/>
      <c r="C274" s="1544">
        <f>'F - 99'!E50</f>
        <v>20000</v>
      </c>
      <c r="D274" s="1544">
        <f>'F - 99'!F50</f>
        <v>31000</v>
      </c>
      <c r="E274" s="1544">
        <f>'F - 99'!G50</f>
        <v>30265</v>
      </c>
      <c r="F274" s="1545">
        <f>E274/D274*100</f>
        <v>97.629032258064512</v>
      </c>
      <c r="G274" s="1546">
        <f>'F - 99'!J50</f>
        <v>20000000</v>
      </c>
      <c r="H274" s="1546">
        <f>'F - 99'!K50</f>
        <v>31000000</v>
      </c>
      <c r="I274" s="1546">
        <f>'F - 99'!L50</f>
        <v>30264542</v>
      </c>
      <c r="J274" s="1546"/>
      <c r="K274" s="1541">
        <f t="shared" ref="K274:M275" si="81">K154+K112+K54</f>
        <v>800000</v>
      </c>
      <c r="L274" s="1541">
        <f t="shared" si="81"/>
        <v>6723066183.7200003</v>
      </c>
      <c r="M274" s="1541">
        <f t="shared" si="81"/>
        <v>6721314416.8700008</v>
      </c>
      <c r="N274" s="1569" t="s">
        <v>453</v>
      </c>
      <c r="Q274" s="1523"/>
      <c r="R274" s="1656"/>
      <c r="S274" s="1609"/>
      <c r="T274" s="1609"/>
      <c r="U274" s="1609"/>
      <c r="V274" s="1609"/>
    </row>
    <row r="275" spans="1:22" s="1559" customFormat="1" x14ac:dyDescent="0.2">
      <c r="A275" s="1542" t="s">
        <v>421</v>
      </c>
      <c r="B275" s="1581"/>
      <c r="C275" s="1544">
        <f>'F - 99'!E51</f>
        <v>0</v>
      </c>
      <c r="D275" s="1544">
        <f>'F - 99'!F51</f>
        <v>0</v>
      </c>
      <c r="E275" s="1544">
        <f>'F - 99'!G51</f>
        <v>0</v>
      </c>
      <c r="F275" s="1545">
        <v>0</v>
      </c>
      <c r="G275" s="1560">
        <f>'F - 99'!J51</f>
        <v>0</v>
      </c>
      <c r="H275" s="1546">
        <f>'F - 99'!K51</f>
        <v>0</v>
      </c>
      <c r="I275" s="1546">
        <f>'F - 99'!L51</f>
        <v>0</v>
      </c>
      <c r="J275" s="1546"/>
      <c r="K275" s="1541">
        <f t="shared" si="81"/>
        <v>0</v>
      </c>
      <c r="L275" s="1541">
        <f t="shared" si="81"/>
        <v>34388647.049999997</v>
      </c>
      <c r="M275" s="1541">
        <f t="shared" si="81"/>
        <v>34388647.049999997</v>
      </c>
      <c r="N275" s="1569" t="s">
        <v>884</v>
      </c>
      <c r="Q275" s="1559" t="s">
        <v>1082</v>
      </c>
      <c r="R275" s="1528"/>
      <c r="S275" s="1528"/>
      <c r="T275" s="1528"/>
      <c r="U275" s="1523"/>
    </row>
    <row r="276" spans="1:22" s="1559" customFormat="1" x14ac:dyDescent="0.2">
      <c r="A276" s="2747" t="s">
        <v>1573</v>
      </c>
      <c r="B276" s="1550"/>
      <c r="C276" s="2748">
        <f>'F - 99'!E53</f>
        <v>30000</v>
      </c>
      <c r="D276" s="2748">
        <f>'F - 99'!F53</f>
        <v>33166</v>
      </c>
      <c r="E276" s="2748">
        <f>'F - 99'!G53</f>
        <v>24405</v>
      </c>
      <c r="F276" s="2751">
        <f t="shared" ref="F276" si="82">E276/D276*100</f>
        <v>73.584393656153892</v>
      </c>
      <c r="G276" s="2746">
        <f>'F - 99'!J53</f>
        <v>30000000</v>
      </c>
      <c r="H276" s="2746">
        <f>'F - 99'!K53</f>
        <v>33165636.899999999</v>
      </c>
      <c r="I276" s="2746">
        <f>'F - 99'!L53</f>
        <v>24405390.280000001</v>
      </c>
      <c r="J276" s="1546"/>
      <c r="K276" s="1603">
        <f>K238+K156+K114+K56</f>
        <v>8083000</v>
      </c>
      <c r="L276" s="1603">
        <f>L238+L156+L114+L56</f>
        <v>8134100</v>
      </c>
      <c r="M276" s="1603">
        <f>M238+M156+M114+M56</f>
        <v>572656674.89999998</v>
      </c>
      <c r="N276" s="1569" t="s">
        <v>604</v>
      </c>
      <c r="R276" s="1528"/>
      <c r="S276" s="1528"/>
      <c r="T276" s="1528"/>
      <c r="U276" s="1523"/>
    </row>
    <row r="277" spans="1:22" s="1559" customFormat="1" ht="15" x14ac:dyDescent="0.25">
      <c r="A277" s="1718" t="s">
        <v>107</v>
      </c>
      <c r="B277" s="1581">
        <v>199</v>
      </c>
      <c r="C277" s="1567">
        <f>SUM(C278:C279)</f>
        <v>8085</v>
      </c>
      <c r="D277" s="1567">
        <f>SUM(D278:D279)</f>
        <v>10028</v>
      </c>
      <c r="E277" s="1567">
        <f>SUM(E278:E279)</f>
        <v>8561</v>
      </c>
      <c r="F277" s="3054">
        <f>E277/D277*100</f>
        <v>85.370961308336661</v>
      </c>
      <c r="G277" s="1541">
        <f>G278</f>
        <v>8085000</v>
      </c>
      <c r="H277" s="1541">
        <f>H278</f>
        <v>10027640.6</v>
      </c>
      <c r="I277" s="1541">
        <f>I278</f>
        <v>8592999.9299999997</v>
      </c>
      <c r="J277" s="1541"/>
      <c r="K277" s="1603">
        <f>K57+K115+K157+G276</f>
        <v>359138000</v>
      </c>
      <c r="L277" s="1603">
        <f t="shared" ref="L277:M277" si="83">L57+L115+L157+H276</f>
        <v>471085820.23000002</v>
      </c>
      <c r="M277" s="1603">
        <f t="shared" si="83"/>
        <v>448065884.16999996</v>
      </c>
      <c r="N277" s="1569" t="s">
        <v>1573</v>
      </c>
      <c r="Q277" s="1523" t="s">
        <v>898</v>
      </c>
      <c r="R277" s="1528">
        <f>C278+C274</f>
        <v>28085</v>
      </c>
      <c r="S277" s="1528">
        <f t="shared" ref="S277:T277" si="84">D278+D274</f>
        <v>41028</v>
      </c>
      <c r="T277" s="1528">
        <f t="shared" si="84"/>
        <v>38826</v>
      </c>
      <c r="U277" s="1523"/>
    </row>
    <row r="278" spans="1:22" s="1559" customFormat="1" ht="15" thickBot="1" x14ac:dyDescent="0.25">
      <c r="A278" s="1542" t="s">
        <v>420</v>
      </c>
      <c r="B278" s="1581"/>
      <c r="C278" s="1544">
        <f>'F -199'!E25</f>
        <v>8085</v>
      </c>
      <c r="D278" s="1544">
        <f>'F -199'!F25</f>
        <v>10028</v>
      </c>
      <c r="E278" s="1544">
        <f>'F -199'!G25</f>
        <v>8561</v>
      </c>
      <c r="F278" s="1545">
        <f>E278/D278*100</f>
        <v>85.370961308336661</v>
      </c>
      <c r="G278" s="1546">
        <f>'F -199'!J25</f>
        <v>8085000</v>
      </c>
      <c r="H278" s="1546">
        <f>'F -199'!K25</f>
        <v>10027640.6</v>
      </c>
      <c r="I278" s="1546">
        <f>'F -199'!L25</f>
        <v>8592999.9299999997</v>
      </c>
      <c r="J278" s="1546"/>
      <c r="K278" s="1612">
        <f>SUM(K272:K277)</f>
        <v>4288688000</v>
      </c>
      <c r="L278" s="1612">
        <f t="shared" ref="L278:M278" si="85">SUM(L272:L277)</f>
        <v>11950668136.279999</v>
      </c>
      <c r="M278" s="1612">
        <f t="shared" si="85"/>
        <v>11872624835.869999</v>
      </c>
      <c r="N278" s="1575" t="s">
        <v>511</v>
      </c>
      <c r="Q278" s="1523" t="s">
        <v>899</v>
      </c>
      <c r="R278" s="1528">
        <f>C279+C275+C276</f>
        <v>30000</v>
      </c>
      <c r="S278" s="1528">
        <f t="shared" ref="S278:T278" si="86">D279+D275+D276</f>
        <v>33166</v>
      </c>
      <c r="T278" s="1528">
        <f t="shared" si="86"/>
        <v>24405</v>
      </c>
      <c r="U278" s="1523"/>
    </row>
    <row r="279" spans="1:22" s="1559" customFormat="1" ht="15.75" thickTop="1" thickBot="1" x14ac:dyDescent="0.25">
      <c r="A279" s="1549" t="s">
        <v>421</v>
      </c>
      <c r="B279" s="1599"/>
      <c r="C279" s="1544">
        <f>'F -199'!E26</f>
        <v>0</v>
      </c>
      <c r="D279" s="1544">
        <f>'F -199'!F26</f>
        <v>0</v>
      </c>
      <c r="E279" s="1544">
        <f>'F -199'!G26</f>
        <v>0</v>
      </c>
      <c r="F279" s="1552">
        <v>0</v>
      </c>
      <c r="G279" s="1546">
        <f>'F -199'!J26</f>
        <v>0</v>
      </c>
      <c r="H279" s="1546">
        <f>'F -199'!K26</f>
        <v>0</v>
      </c>
      <c r="I279" s="1546">
        <f>'F -199'!L26</f>
        <v>0</v>
      </c>
      <c r="J279" s="1546"/>
      <c r="K279" s="1541">
        <f>SUM(K273,K275)</f>
        <v>782460000</v>
      </c>
      <c r="L279" s="1541">
        <f>SUM(L273,L275)</f>
        <v>1263806144.77</v>
      </c>
      <c r="M279" s="1541">
        <f>SUM(M273,M275)</f>
        <v>964743941.54000008</v>
      </c>
      <c r="N279" s="1569" t="s">
        <v>890</v>
      </c>
      <c r="Q279" s="1523" t="s">
        <v>604</v>
      </c>
      <c r="R279" s="1528">
        <f>C262+C257+C252+C247+C242+C233+C228</f>
        <v>0</v>
      </c>
      <c r="S279" s="1528">
        <f>D262+D257+D252+D247+D242+D233+D228</f>
        <v>0</v>
      </c>
      <c r="T279" s="1528">
        <v>0</v>
      </c>
      <c r="U279" s="1523"/>
    </row>
    <row r="280" spans="1:22" ht="26.25" customHeight="1" thickTop="1" thickBot="1" x14ac:dyDescent="0.3">
      <c r="A280" s="3122" t="s">
        <v>750</v>
      </c>
      <c r="B280" s="3123"/>
      <c r="C280" s="1613">
        <f>C7+C13+C21+C26+C31+C36+C44+C51+C62+C85+C98+C110+C121+C133+C134+C139+C146+C159+C164+C174+C181+C186+C194+C199+C204+C209+C214+C219+C225+C230+C239+C243+C248+C253+C272+C277+C258+C168+C268+C263</f>
        <v>4288688</v>
      </c>
      <c r="D280" s="1613">
        <f>D7+D13+D21+D26+D31+D36+D44+D51+D62+D85+D98+D110+D121+D133+D134+D139+D146+D159+D164+D174+D181+D186+D194+D199+D204+D209+D214+D219+D225+D230+D239+D243+D248+D253+D272+D277+D258+D168+D263+D268</f>
        <v>11950668</v>
      </c>
      <c r="E280" s="1613">
        <f>E7+E13+E21+E26+E31+E36+E44+E51+E62+E85+E98+E110+E121+E133+E134+E139+E146+E159+E164+E174+E181+E186+E194+E199+E204+E209+E214+E219+E225+E230+E239+E243+E248+E253+E272+E277+E258+E168+E268+E263</f>
        <v>11872625</v>
      </c>
      <c r="F280" s="1614">
        <f>E280/D280*100</f>
        <v>99.346957006922125</v>
      </c>
      <c r="G280" s="1615">
        <f>SUM(G7,G13,G21,G26,G31,G36,G44,G51,G62,G85,G98,G110,G121,G133,G134,G139,G146,G159,G164,G168,G174,G181,G186,G194,G199,G204,G209,G214,G219,G225,G230,G239,G243,G248,G253,G258,G272,G277,G263,G268)</f>
        <v>4288688000</v>
      </c>
      <c r="H280" s="1615">
        <f>SUM(H7,H13,H21,H26,H31,H36,H44,H51,H62,H85,H98,H110,H121,H133,H134,H139,H146,H159,H164,H168,H174,H181,H186,H194,H199,H204,H209,H214,H219,H225,H230,H239,H243,H248,H253,H258,H272,H277,H263,H268)</f>
        <v>11950668136.279999</v>
      </c>
      <c r="I280" s="1615">
        <f>SUM(I7,I13,I21,I26,I31,I36,I44,I51,I62,I85,I98,I110,I121,I133,I134,I139,I146,I159,I164,I168,I174,I181,I186,I194,I199,I204,I209,I214,I219,I225,I230,I239,I243,I248,I253,I258,I272,I277,I263,I268)</f>
        <v>11872624835.870008</v>
      </c>
      <c r="J280" s="1657"/>
      <c r="K280" s="1541">
        <f>SUM(K276)</f>
        <v>8083000</v>
      </c>
      <c r="L280" s="1541">
        <f>SUM(L276)</f>
        <v>8134100</v>
      </c>
      <c r="M280" s="1541">
        <f>SUM(M276)</f>
        <v>572656674.89999998</v>
      </c>
      <c r="N280" s="1569" t="s">
        <v>604</v>
      </c>
      <c r="Q280" s="1559" t="s">
        <v>451</v>
      </c>
      <c r="R280" s="1528">
        <f>R277+R278+R279</f>
        <v>58085</v>
      </c>
      <c r="S280" s="1528">
        <f>S277+S278+S279</f>
        <v>74194</v>
      </c>
      <c r="T280" s="1528">
        <f>T277+T278+T279</f>
        <v>63231</v>
      </c>
    </row>
    <row r="281" spans="1:22" ht="20.25" customHeight="1" thickTop="1" x14ac:dyDescent="0.2">
      <c r="A281" s="1616" t="s">
        <v>846</v>
      </c>
      <c r="C281" s="1526">
        <f>SUM(C12,C19)</f>
        <v>8083</v>
      </c>
      <c r="D281" s="1526">
        <f>D12+D19+D42+D163+D167+D179+D189+D212+D184+D197+D202+D207+D217+D222+D228+D233+D242+D247+D252+D257+D262+D173</f>
        <v>8134</v>
      </c>
      <c r="E281" s="1526">
        <f>E12+E19+E42+E68+E91+E163+E167+E184+E189+E197+E202+E207+E212+E217+E222+E228+E233+E242+E247+E252+E257+E262+E271+E267</f>
        <v>572657</v>
      </c>
      <c r="F281" s="1606">
        <f>E281/D281*100</f>
        <v>7040.2876813375951</v>
      </c>
      <c r="G281" s="1586">
        <f>K280</f>
        <v>8083000</v>
      </c>
      <c r="H281" s="1586">
        <f>L280</f>
        <v>8134100</v>
      </c>
      <c r="I281" s="1586">
        <f>I12+I19++I68+I91+I163+I167+I184+I189+I197+I202+I207+I212+I217+I222+I228+I233+I242+I247+I252+I257+I262+I267+I271</f>
        <v>572656674.89999998</v>
      </c>
      <c r="J281" s="1586"/>
      <c r="K281" s="1541">
        <f>K278</f>
        <v>4288688000</v>
      </c>
      <c r="L281" s="1541">
        <f>L278</f>
        <v>11950668136.279999</v>
      </c>
      <c r="M281" s="1541">
        <f>M278</f>
        <v>11872624835.869999</v>
      </c>
      <c r="N281" s="1569" t="s">
        <v>511</v>
      </c>
      <c r="R281" s="1528"/>
      <c r="S281" s="1528"/>
      <c r="T281" s="1528"/>
    </row>
    <row r="282" spans="1:22" ht="32.25" thickBot="1" x14ac:dyDescent="0.3">
      <c r="A282" s="1617" t="s">
        <v>753</v>
      </c>
      <c r="B282" s="1618"/>
      <c r="C282" s="1619">
        <f>C280-C281</f>
        <v>4280605</v>
      </c>
      <c r="D282" s="1619">
        <f>D280-D281</f>
        <v>11942534</v>
      </c>
      <c r="E282" s="1620">
        <f>E280-E281</f>
        <v>11299968</v>
      </c>
      <c r="F282" s="1621">
        <f>E282/D282*100</f>
        <v>94.619517097460232</v>
      </c>
      <c r="G282" s="1622">
        <f>G280-G281</f>
        <v>4280605000</v>
      </c>
      <c r="H282" s="1622">
        <f>H280-H281</f>
        <v>11942534036.279999</v>
      </c>
      <c r="I282" s="1622">
        <f>I280-I281</f>
        <v>11299968160.970009</v>
      </c>
      <c r="J282" s="1657"/>
      <c r="K282" s="1612">
        <f>K281-K280</f>
        <v>4280605000</v>
      </c>
      <c r="L282" s="1612">
        <f>L281-L280</f>
        <v>11942534036.279999</v>
      </c>
      <c r="M282" s="1612">
        <f>M281-M280</f>
        <v>11299968160.969999</v>
      </c>
      <c r="T282" s="1528">
        <f>T279+T262</f>
        <v>565486</v>
      </c>
    </row>
    <row r="283" spans="1:22" ht="15.75" customHeight="1" thickTop="1" x14ac:dyDescent="0.25">
      <c r="A283" s="1660" t="s">
        <v>847</v>
      </c>
      <c r="B283" s="1607"/>
      <c r="C283" s="1655"/>
      <c r="D283" s="1655"/>
      <c r="E283" s="1655"/>
      <c r="F283" s="1661"/>
      <c r="G283" s="1658"/>
      <c r="H283" s="1658"/>
      <c r="I283" s="1658"/>
      <c r="J283" s="1658"/>
    </row>
    <row r="284" spans="1:22" ht="9.75" customHeight="1" x14ac:dyDescent="0.2">
      <c r="A284" s="3120" t="s">
        <v>848</v>
      </c>
      <c r="B284" s="3121"/>
      <c r="C284" s="3121"/>
      <c r="D284" s="3121"/>
      <c r="E284" s="3121"/>
      <c r="F284" s="3121"/>
      <c r="G284" s="1659"/>
      <c r="H284" s="1659"/>
      <c r="I284" s="1659"/>
      <c r="J284" s="1659"/>
      <c r="K284" s="1659"/>
    </row>
    <row r="285" spans="1:22" x14ac:dyDescent="0.2">
      <c r="A285" s="3121"/>
      <c r="B285" s="3121"/>
      <c r="C285" s="3121"/>
      <c r="D285" s="3121"/>
      <c r="E285" s="3121"/>
      <c r="F285" s="3121"/>
      <c r="G285" s="1546"/>
      <c r="H285" s="1546"/>
      <c r="I285" s="1546"/>
      <c r="J285" s="1546"/>
      <c r="K285" s="1546"/>
    </row>
    <row r="287" spans="1:22" ht="15" x14ac:dyDescent="0.25">
      <c r="G287" s="1623"/>
      <c r="H287" s="1623"/>
      <c r="I287" s="1623"/>
    </row>
    <row r="288" spans="1:22" ht="15" x14ac:dyDescent="0.25">
      <c r="D288" s="1605"/>
      <c r="E288" s="1605"/>
      <c r="F288" s="1713"/>
      <c r="G288" s="1623"/>
      <c r="H288" s="1623"/>
      <c r="I288" s="1623"/>
    </row>
    <row r="289" spans="1:16" s="1524" customFormat="1" ht="15" x14ac:dyDescent="0.25">
      <c r="A289" s="1628" t="s">
        <v>894</v>
      </c>
      <c r="B289" s="1629"/>
      <c r="C289" s="1625">
        <f>SUM(C7,C14,C21,C26,C31,C37,C45,C52,C63,C74,C79,C86,C99,C111,C122,C133,C134,C140,C148)</f>
        <v>1173444</v>
      </c>
      <c r="D289" s="1625">
        <f t="shared" ref="D289:E289" si="87">SUM(D7,D14,D21,D26,D31,D37,D45,D52,D63,D74,D79,D86,D99,D111,D122,D133,D134,D140,D148)</f>
        <v>5381724</v>
      </c>
      <c r="E289" s="1625">
        <f t="shared" si="87"/>
        <v>5028499</v>
      </c>
      <c r="F289" s="1714"/>
      <c r="G289" s="1623">
        <f>SUM(G7,G14,G21,G26,G31,G37,G45,G52,G63,G74,G140,G79,G86,G99,G111,G122,G133,G134,G148)</f>
        <v>1173444000</v>
      </c>
      <c r="H289" s="1623">
        <f t="shared" ref="H289:I289" si="88">SUM(H7,H14,H21,H26,H31,H37,H45,H52,H63,H74,H140,H79,H86,H99,H111,H122,H133,H134,H148)</f>
        <v>5381723566.3100004</v>
      </c>
      <c r="I289" s="1623">
        <f t="shared" si="88"/>
        <v>5028465302.3100004</v>
      </c>
      <c r="J289" s="1623"/>
      <c r="K289" s="1647" t="s">
        <v>1352</v>
      </c>
      <c r="L289" s="1623"/>
      <c r="M289" s="1720">
        <v>147905205.71000001</v>
      </c>
      <c r="N289" s="1623"/>
      <c r="O289" s="1625">
        <v>383985</v>
      </c>
      <c r="P289" s="1625">
        <v>147905</v>
      </c>
    </row>
    <row r="290" spans="1:16" s="1524" customFormat="1" ht="15" x14ac:dyDescent="0.25">
      <c r="A290" s="1630" t="s">
        <v>1450</v>
      </c>
      <c r="C290" s="1625">
        <f>C158+C145+C132+C109+C97+C84+C57+C50+C43+C20+C116</f>
        <v>329138</v>
      </c>
      <c r="D290" s="1625">
        <f t="shared" ref="D290:E290" si="89">D158+D145+D132+D109+D97+D84+D57+D50+D43+D20+D116</f>
        <v>437921</v>
      </c>
      <c r="E290" s="1625">
        <f t="shared" si="89"/>
        <v>423660</v>
      </c>
      <c r="F290" s="2773"/>
      <c r="G290" s="1623">
        <f>G158+G145+G132+G109+G97+G84+G57+G50+G43+G20+G116</f>
        <v>329138000</v>
      </c>
      <c r="H290" s="1623">
        <f t="shared" ref="H290:I290" si="90">H158+H145+H132+H109+H97+H84+H57+H50+H43+H20+H116</f>
        <v>437920183.33000004</v>
      </c>
      <c r="I290" s="1623">
        <f t="shared" si="90"/>
        <v>423660493.88999999</v>
      </c>
      <c r="J290" s="1623"/>
      <c r="K290" s="1639" t="s">
        <v>1083</v>
      </c>
      <c r="L290" s="1719">
        <f>H10+H11+H17+H18+H24+H25+H29+H30+H34+H35+H40+H41+H48+H49+H55+H56+H66+H67+H72+H73+H77+H78+H82+H83+H89+H90+H95+H96+H102+H103+H107+H108+H114+H115+H125+H126+H130+H131+H137+H138+H143+H144+H151+H152+H156+H157</f>
        <v>6757454830.7700005</v>
      </c>
      <c r="M290" s="2781">
        <f>I10+I11+I17+I18+I24+I25+I29+I30+I34+I35+I40+I41+I48+I49+I55+I56+I66+I67+I72+I73+I77+I78+I82+I83+I89+I90+I95+I96+I102+I103+I107+I108+I114+I115+I125+I126+I130+I131+I137+I138+I143+I144+I151+I152+I156+I157</f>
        <v>6755703063.920001</v>
      </c>
      <c r="N290" s="1623"/>
      <c r="O290" s="1638">
        <f>D10+D11+D18+D17+D24+D25+D29+D30+D34+D35+D41+D40+D48+D49+D55+D56+D66+D67+D72+D73+D77+D78+D82+D83+D89+D90+D95+D96+D102+D103+D107+D108+D114+D115+D125+D126+D130+D131+D137+D138</f>
        <v>6757455</v>
      </c>
      <c r="P290" s="1638">
        <f>E10+E11+E18+E17+E24+E25+E29+E30+E34+E35+E41+E40+E48+E49+E55+E56+E66+E67+E72+E73+E77+E78+E82+E83+E89+E90+E95+E96+E102+E103+E107+E108+E114+E115+E125+E126+E130+E131+E137+E138</f>
        <v>6755703</v>
      </c>
    </row>
    <row r="291" spans="1:16" s="1524" customFormat="1" ht="15" x14ac:dyDescent="0.25">
      <c r="A291" s="1630" t="s">
        <v>411</v>
      </c>
      <c r="B291" s="1629"/>
      <c r="C291" s="1625">
        <f>SUM(C69,C92,C104,C127,C153)</f>
        <v>2692212</v>
      </c>
      <c r="D291" s="1625">
        <f t="shared" ref="D291:E291" si="91">SUM(D69,D92,D104,D127,D153)</f>
        <v>5576953</v>
      </c>
      <c r="E291" s="1625">
        <f t="shared" si="91"/>
        <v>5575906</v>
      </c>
      <c r="F291" s="1714"/>
      <c r="G291" s="1623">
        <f>SUM(G69,G92,G104,G127,G153)</f>
        <v>2692212000</v>
      </c>
      <c r="H291" s="1623">
        <f t="shared" ref="H291:I291" si="92">SUM(H69,H92,H104,H127,H153)</f>
        <v>5576954194.5100002</v>
      </c>
      <c r="I291" s="1623">
        <f t="shared" si="92"/>
        <v>5575906527.5699997</v>
      </c>
      <c r="J291" s="1625"/>
      <c r="K291" s="1623" t="s">
        <v>1051</v>
      </c>
      <c r="L291" s="1623">
        <f>L289+L290</f>
        <v>6757454830.7700005</v>
      </c>
      <c r="M291" s="1720">
        <f>M289+M290</f>
        <v>6903608269.6300011</v>
      </c>
      <c r="N291" s="1623"/>
      <c r="O291" s="1625">
        <f>O289+O290</f>
        <v>7141440</v>
      </c>
      <c r="P291" s="1625">
        <f>P289+P290</f>
        <v>6903608</v>
      </c>
    </row>
    <row r="292" spans="1:16" s="1524" customFormat="1" ht="15" x14ac:dyDescent="0.25">
      <c r="A292" s="1630" t="s">
        <v>813</v>
      </c>
      <c r="B292" s="1629"/>
      <c r="C292" s="1625">
        <f>C159+C164+C181+C186+C194+C199+C209+C214+C219+C225+C230+C239+C243+C248+C253+C258+C263+C268+C204</f>
        <v>35809</v>
      </c>
      <c r="D292" s="1625">
        <f t="shared" ref="D292:E292" si="93">D159+D164+D181+D186+D194+D199+D209+D214+D219+D225+D230+D239+D243+D248+D253+D258+D263+D268+D204</f>
        <v>479876</v>
      </c>
      <c r="E292" s="1625">
        <f t="shared" si="93"/>
        <v>781329</v>
      </c>
      <c r="F292" s="1714"/>
      <c r="G292" s="1623">
        <f>G159+G164+G181+G186+G194+G199+G204+G209+G214+G219+G225+G230+G239+G243+G248+G253+G258+G263+G268</f>
        <v>35809000</v>
      </c>
      <c r="H292" s="1623">
        <f t="shared" ref="H292:I292" si="94">H159+H164+H181+H186+H194+H199+H204+H209+H214+H219+H225+H230+H239+H243+H248+H253+H258+H263+H268</f>
        <v>479876914.63</v>
      </c>
      <c r="I292" s="1623">
        <f t="shared" si="94"/>
        <v>781329579.88999987</v>
      </c>
      <c r="J292" s="1623"/>
      <c r="K292" s="1623"/>
    </row>
    <row r="293" spans="1:16" s="1524" customFormat="1" ht="15" x14ac:dyDescent="0.25">
      <c r="A293" s="1630" t="s">
        <v>107</v>
      </c>
      <c r="B293" s="1629"/>
      <c r="C293" s="1625">
        <f>SUM(C277)</f>
        <v>8085</v>
      </c>
      <c r="D293" s="1625">
        <f>SUM(D277)</f>
        <v>10028</v>
      </c>
      <c r="E293" s="1636">
        <f>SUM(E277)</f>
        <v>8561</v>
      </c>
      <c r="F293" s="1714"/>
      <c r="G293" s="1623">
        <f>SUM(G277)</f>
        <v>8085000</v>
      </c>
      <c r="H293" s="1623">
        <f>SUM(H277)</f>
        <v>10027640.6</v>
      </c>
      <c r="I293" s="1623">
        <f>SUM(I277)</f>
        <v>8592999.9299999997</v>
      </c>
      <c r="J293" s="1623"/>
      <c r="K293" s="1623"/>
    </row>
    <row r="294" spans="1:16" s="1524" customFormat="1" ht="15" x14ac:dyDescent="0.25">
      <c r="A294" s="1628" t="s">
        <v>895</v>
      </c>
      <c r="B294" s="1629"/>
      <c r="C294" s="1625">
        <f>SUM(C272)</f>
        <v>50000</v>
      </c>
      <c r="D294" s="1625">
        <f>SUM(D272)</f>
        <v>64166</v>
      </c>
      <c r="E294" s="1636">
        <f>SUM(E272)</f>
        <v>54670</v>
      </c>
      <c r="F294" s="1714"/>
      <c r="G294" s="1623">
        <f>SUM(G272)</f>
        <v>50000000</v>
      </c>
      <c r="H294" s="1623">
        <f>SUM(H272)</f>
        <v>64165636.899999999</v>
      </c>
      <c r="I294" s="1623">
        <f>SUM(I272)</f>
        <v>54669932.280000001</v>
      </c>
      <c r="J294" s="1623"/>
      <c r="K294" s="1623"/>
    </row>
    <row r="295" spans="1:16" s="1559" customFormat="1" ht="15.75" thickBot="1" x14ac:dyDescent="0.3">
      <c r="A295" s="1631" t="s">
        <v>603</v>
      </c>
      <c r="B295" s="1632"/>
      <c r="C295" s="1633">
        <f>SUM(C289:C294)</f>
        <v>4288688</v>
      </c>
      <c r="D295" s="1633">
        <f>SUM(D289:D294)</f>
        <v>11950668</v>
      </c>
      <c r="E295" s="1633">
        <f>SUM(E289:E294)</f>
        <v>11872625</v>
      </c>
      <c r="F295" s="1715"/>
      <c r="G295" s="1622">
        <f>SUM(G289:G294)</f>
        <v>4288688000</v>
      </c>
      <c r="H295" s="1622">
        <f>SUM(H289:H294)</f>
        <v>11950668136.280001</v>
      </c>
      <c r="I295" s="1622">
        <f>SUM(I289:I294)</f>
        <v>11872624835.870001</v>
      </c>
      <c r="J295" s="1623"/>
      <c r="K295" s="1623"/>
    </row>
    <row r="296" spans="1:16" s="1559" customFormat="1" ht="15.75" thickTop="1" x14ac:dyDescent="0.25">
      <c r="A296" s="1524" t="s">
        <v>604</v>
      </c>
      <c r="B296" s="1634"/>
      <c r="C296" s="1625">
        <f>C12+C19+C42+C163+C167+C179+C184+C189+C197+C202+C207+C212+C217+C222+C228+C233+C242+C247+C252+C257+C262+C173+C68+C91+C267+C271</f>
        <v>8083</v>
      </c>
      <c r="D296" s="1625">
        <f t="shared" ref="D296" si="95">D12+D19+D42+D163+D167+D179+D184+D189+D197+D202+D207+D212+D217+D222+D228+D233+D242+D247+D252+D257+D262+D173+D68+D91+D267+D271</f>
        <v>8134</v>
      </c>
      <c r="E296" s="1625">
        <f>E12+E19+E42+E163+E167+E179+E184+E189+E197+E202+E207+E212+E217+E222+E228+E233+E242+E247+E252+E257+E262+E173+E68+E91+E267+E271</f>
        <v>572657</v>
      </c>
      <c r="F296" s="1714"/>
      <c r="G296" s="1623">
        <f>SUM(G163,G179,G184,G189,G197,G202,G212,G12,G19,G167,G173,G207,G217,G222,G228,G233,G242,G247,G252,G257,G262)</f>
        <v>8083000</v>
      </c>
      <c r="H296" s="1623">
        <f>SUM(H163,H179,H184,H189,H197,H202,H212,H12,H19,H167,H173,H207,H217,H222,H228,H233,H242,H247,H252,H257,H262)</f>
        <v>8134100</v>
      </c>
      <c r="I296" s="1623">
        <f>I12+I19+I42+I68+I91+I163+I167+I184+I189+I197+I202+I207+I212+I217+I222+I228+I233+I242+I247+I252+I257+I262+I271+I267</f>
        <v>572656674.89999998</v>
      </c>
      <c r="J296" s="1623"/>
      <c r="K296" s="1623"/>
    </row>
    <row r="297" spans="1:16" s="1559" customFormat="1" ht="15.75" thickBot="1" x14ac:dyDescent="0.3">
      <c r="A297" s="1631" t="s">
        <v>897</v>
      </c>
      <c r="B297" s="1635"/>
      <c r="C297" s="1633">
        <f>C295-C296</f>
        <v>4280605</v>
      </c>
      <c r="D297" s="1633">
        <f t="shared" ref="D297:H297" si="96">D295-D296</f>
        <v>11942534</v>
      </c>
      <c r="E297" s="1633">
        <f t="shared" si="96"/>
        <v>11299968</v>
      </c>
      <c r="F297" s="1715"/>
      <c r="G297" s="1622">
        <f t="shared" si="96"/>
        <v>4280605000</v>
      </c>
      <c r="H297" s="1622">
        <f t="shared" si="96"/>
        <v>11942534036.280001</v>
      </c>
      <c r="I297" s="1622">
        <f>I295-I296</f>
        <v>11299968160.970001</v>
      </c>
      <c r="J297" s="1623"/>
      <c r="K297" s="1623"/>
    </row>
    <row r="298" spans="1:16" s="1524" customFormat="1" ht="15.75" thickTop="1" x14ac:dyDescent="0.25">
      <c r="B298" s="1634"/>
      <c r="C298" s="1625"/>
      <c r="D298" s="1636"/>
      <c r="E298" s="1636"/>
      <c r="F298" s="1714"/>
      <c r="G298" s="1623"/>
      <c r="H298" s="1623"/>
      <c r="I298" s="1623"/>
      <c r="J298" s="1623"/>
      <c r="K298" s="1623"/>
    </row>
    <row r="299" spans="1:16" s="1524" customFormat="1" ht="15" x14ac:dyDescent="0.25">
      <c r="A299" s="1524" t="s">
        <v>591</v>
      </c>
      <c r="B299" s="1629"/>
      <c r="C299" s="1625">
        <f>R279+R277+R262+R157+R155+R114+R112+R54+R52+R260</f>
        <v>3426778</v>
      </c>
      <c r="D299" s="1625">
        <f t="shared" ref="D299" si="97">S279+S277+S262+S157+S155+S114+S112+S54+S52+S260</f>
        <v>10490514</v>
      </c>
      <c r="E299" s="1625">
        <f>T279+T277+T262+T157+T155+T114+T112+T54+T52+T260</f>
        <v>10724634</v>
      </c>
      <c r="F299" s="1714"/>
      <c r="G299" s="1623">
        <v>3426778000</v>
      </c>
      <c r="H299" s="1623">
        <v>10490513793.34</v>
      </c>
      <c r="I299" s="1623">
        <v>10724634263.99</v>
      </c>
      <c r="J299" s="1623"/>
      <c r="K299" s="1623"/>
    </row>
    <row r="300" spans="1:16" s="1524" customFormat="1" ht="15" x14ac:dyDescent="0.25">
      <c r="A300" s="1524" t="s">
        <v>896</v>
      </c>
      <c r="B300" s="1629"/>
      <c r="C300" s="1625">
        <f>R278+R113+R53+R148+R150+R261</f>
        <v>861910</v>
      </c>
      <c r="D300" s="1625">
        <f>S278+S113+S53+S156+S261</f>
        <v>1460154</v>
      </c>
      <c r="E300" s="1625">
        <f>T278+T113+T53+T156+T261</f>
        <v>1147991</v>
      </c>
      <c r="F300" s="1714"/>
      <c r="G300" s="1623">
        <v>861910000</v>
      </c>
      <c r="H300" s="1623">
        <v>1460154342.9400001</v>
      </c>
      <c r="I300" s="1623">
        <v>1147990571.8800001</v>
      </c>
      <c r="J300" s="1623"/>
      <c r="K300" s="1623"/>
    </row>
    <row r="301" spans="1:16" s="1559" customFormat="1" ht="15.75" thickBot="1" x14ac:dyDescent="0.3">
      <c r="A301" s="1631" t="s">
        <v>603</v>
      </c>
      <c r="B301" s="1632"/>
      <c r="C301" s="1633">
        <f>SUM(C299:C300)</f>
        <v>4288688</v>
      </c>
      <c r="D301" s="1633">
        <f t="shared" ref="D301:I301" si="98">SUM(D299:D300)</f>
        <v>11950668</v>
      </c>
      <c r="E301" s="1633">
        <f t="shared" si="98"/>
        <v>11872625</v>
      </c>
      <c r="F301" s="1715"/>
      <c r="G301" s="1622">
        <f t="shared" si="98"/>
        <v>4288688000</v>
      </c>
      <c r="H301" s="1622">
        <f t="shared" si="98"/>
        <v>11950668136.280001</v>
      </c>
      <c r="I301" s="1622">
        <f t="shared" si="98"/>
        <v>11872624835.869999</v>
      </c>
      <c r="J301" s="1623"/>
      <c r="K301" s="1623"/>
    </row>
    <row r="302" spans="1:16" s="1559" customFormat="1" ht="15.75" thickTop="1" x14ac:dyDescent="0.25">
      <c r="A302" s="1524" t="s">
        <v>604</v>
      </c>
      <c r="B302" s="1634"/>
      <c r="C302" s="1625">
        <f>R279+R221+R188+R151+R114+R54</f>
        <v>8083</v>
      </c>
      <c r="D302" s="1625">
        <f>S279+S221+S188+S151+S114+S54</f>
        <v>8134</v>
      </c>
      <c r="E302" s="1636">
        <f>T279+T151+T114+T54+T262</f>
        <v>572657</v>
      </c>
      <c r="F302" s="1714"/>
      <c r="G302" s="1623">
        <f>G281</f>
        <v>8083000</v>
      </c>
      <c r="H302" s="1623">
        <f>H281</f>
        <v>8134100</v>
      </c>
      <c r="I302" s="1623">
        <f>I281</f>
        <v>572656674.89999998</v>
      </c>
      <c r="J302" s="1623"/>
      <c r="K302" s="1623"/>
    </row>
    <row r="303" spans="1:16" ht="15.75" thickBot="1" x14ac:dyDescent="0.3">
      <c r="A303" s="1631" t="s">
        <v>897</v>
      </c>
      <c r="B303" s="1635"/>
      <c r="C303" s="1633">
        <f>C301-C302</f>
        <v>4280605</v>
      </c>
      <c r="D303" s="1633">
        <f t="shared" ref="D303:I303" si="99">D301-D302</f>
        <v>11942534</v>
      </c>
      <c r="E303" s="1633">
        <f t="shared" si="99"/>
        <v>11299968</v>
      </c>
      <c r="F303" s="1715"/>
      <c r="G303" s="1622">
        <f t="shared" si="99"/>
        <v>4280605000</v>
      </c>
      <c r="H303" s="1622">
        <f t="shared" si="99"/>
        <v>11942534036.280001</v>
      </c>
      <c r="I303" s="1622">
        <f t="shared" si="99"/>
        <v>11299968160.969999</v>
      </c>
    </row>
    <row r="304" spans="1:16" ht="15" thickTop="1" x14ac:dyDescent="0.2">
      <c r="E304" s="1605"/>
      <c r="F304" s="1713"/>
    </row>
    <row r="305" spans="1:16" x14ac:dyDescent="0.2">
      <c r="E305" s="1605"/>
      <c r="F305" s="1713"/>
    </row>
    <row r="306" spans="1:16" x14ac:dyDescent="0.2">
      <c r="A306" s="1527" t="s">
        <v>1029</v>
      </c>
      <c r="C306" s="1526">
        <v>66667</v>
      </c>
      <c r="D306" s="1526">
        <v>66667</v>
      </c>
      <c r="E306" s="1605">
        <v>61111</v>
      </c>
      <c r="F306" s="1713"/>
      <c r="G306" s="1637">
        <v>66667000</v>
      </c>
      <c r="H306" s="1637">
        <v>66667000</v>
      </c>
      <c r="I306" s="1637">
        <v>61111116</v>
      </c>
    </row>
    <row r="307" spans="1:16" ht="15" x14ac:dyDescent="0.25">
      <c r="A307" s="1638"/>
      <c r="B307" s="2779"/>
      <c r="C307" s="2780">
        <v>134111</v>
      </c>
      <c r="D307" s="2780">
        <v>157920</v>
      </c>
      <c r="E307" s="2780">
        <v>157919</v>
      </c>
      <c r="F307" s="2781"/>
      <c r="G307" s="1639">
        <v>134111000</v>
      </c>
      <c r="H307" s="1639">
        <v>157920000</v>
      </c>
      <c r="I307" s="1639">
        <v>157919279.86000001</v>
      </c>
    </row>
    <row r="308" spans="1:16" ht="15" x14ac:dyDescent="0.25">
      <c r="A308" s="2782" t="s">
        <v>1030</v>
      </c>
      <c r="B308" s="2783"/>
      <c r="C308" s="2784">
        <f>C306+C307</f>
        <v>200778</v>
      </c>
      <c r="D308" s="2784">
        <f>D306+D307</f>
        <v>224587</v>
      </c>
      <c r="E308" s="2784">
        <f>E306+E307</f>
        <v>219030</v>
      </c>
      <c r="F308" s="2785"/>
      <c r="G308" s="1623">
        <f>G306+G307</f>
        <v>200778000</v>
      </c>
      <c r="H308" s="1623">
        <f>H306+H307</f>
        <v>224587000</v>
      </c>
      <c r="I308" s="1623">
        <f>I306+I307</f>
        <v>219030395.86000001</v>
      </c>
    </row>
    <row r="309" spans="1:16" ht="15.75" thickBot="1" x14ac:dyDescent="0.3">
      <c r="A309" s="1640"/>
      <c r="B309" s="1641"/>
      <c r="C309" s="1642"/>
      <c r="D309" s="1642"/>
      <c r="E309" s="1643"/>
      <c r="F309" s="1716"/>
      <c r="G309" s="1643"/>
      <c r="H309" s="1643"/>
      <c r="I309" s="1643"/>
    </row>
    <row r="310" spans="1:16" ht="15.75" thickTop="1" x14ac:dyDescent="0.25">
      <c r="A310" s="1527" t="s">
        <v>603</v>
      </c>
      <c r="C310" s="1625">
        <f>C297+C308</f>
        <v>4481383</v>
      </c>
      <c r="D310" s="1625">
        <f>D297+D308</f>
        <v>12167121</v>
      </c>
      <c r="E310" s="1636">
        <f>E297+E308</f>
        <v>11518998</v>
      </c>
      <c r="F310" s="1714"/>
      <c r="G310" s="1623">
        <f>G308+G297</f>
        <v>4481383000</v>
      </c>
      <c r="H310" s="1623">
        <f>H308+H297</f>
        <v>12167121036.280001</v>
      </c>
      <c r="I310" s="1623">
        <f>I308+I297</f>
        <v>11518998556.830002</v>
      </c>
    </row>
    <row r="311" spans="1:16" x14ac:dyDescent="0.2">
      <c r="G311" s="1526"/>
      <c r="H311" s="1526"/>
      <c r="I311" s="1526"/>
    </row>
    <row r="314" spans="1:16" x14ac:dyDescent="0.2">
      <c r="A314" s="1644"/>
      <c r="B314" s="1574"/>
      <c r="C314" s="1605"/>
      <c r="D314" s="1605"/>
      <c r="E314" s="1605"/>
      <c r="F314" s="1605"/>
      <c r="G314" s="1586"/>
      <c r="H314" s="1586"/>
      <c r="I314" s="1586"/>
      <c r="J314" s="1605"/>
      <c r="K314" s="1586"/>
      <c r="L314" s="1604"/>
      <c r="M314" s="1604"/>
      <c r="N314" s="1604"/>
      <c r="O314" s="1604"/>
      <c r="P314" s="1604"/>
    </row>
    <row r="315" spans="1:16" x14ac:dyDescent="0.2">
      <c r="A315" s="1644"/>
      <c r="B315" s="1574"/>
      <c r="C315" s="1605"/>
      <c r="D315" s="1605"/>
      <c r="E315" s="1605"/>
      <c r="F315" s="1605"/>
      <c r="G315" s="1586"/>
      <c r="H315" s="1586"/>
      <c r="I315" s="1586"/>
      <c r="J315" s="1586"/>
      <c r="K315" s="1586"/>
      <c r="L315" s="1604"/>
      <c r="M315" s="1604"/>
      <c r="N315" s="1604"/>
      <c r="O315" s="1604"/>
      <c r="P315" s="1604"/>
    </row>
    <row r="316" spans="1:16" x14ac:dyDescent="0.2">
      <c r="A316" s="1644"/>
      <c r="B316" s="1574"/>
      <c r="C316" s="1605"/>
      <c r="D316" s="1605"/>
      <c r="E316" s="1605"/>
      <c r="F316" s="1605"/>
      <c r="G316" s="1586"/>
      <c r="H316" s="1586"/>
      <c r="I316" s="1586"/>
      <c r="J316" s="1586"/>
      <c r="K316" s="1586"/>
      <c r="L316" s="1604"/>
      <c r="M316" s="1604"/>
      <c r="N316" s="1604"/>
      <c r="O316" s="1604"/>
      <c r="P316" s="1604"/>
    </row>
    <row r="317" spans="1:16" x14ac:dyDescent="0.2">
      <c r="A317" s="1644"/>
      <c r="B317" s="1574"/>
      <c r="C317" s="1605"/>
      <c r="D317" s="1605"/>
      <c r="E317" s="1605"/>
      <c r="F317" s="1605"/>
      <c r="G317" s="1586"/>
      <c r="H317" s="1586"/>
      <c r="I317" s="1586"/>
      <c r="J317" s="1586"/>
      <c r="K317" s="1586"/>
      <c r="L317" s="1604"/>
      <c r="M317" s="1604"/>
      <c r="N317" s="1604"/>
      <c r="O317" s="1604"/>
      <c r="P317" s="1604"/>
    </row>
    <row r="318" spans="1:16" x14ac:dyDescent="0.2">
      <c r="A318" s="1644"/>
      <c r="B318" s="1574"/>
      <c r="C318" s="1605"/>
      <c r="D318" s="1605"/>
      <c r="E318" s="1605"/>
      <c r="F318" s="1605"/>
      <c r="G318" s="1586"/>
      <c r="H318" s="1586"/>
      <c r="I318" s="1586"/>
      <c r="J318" s="1586"/>
      <c r="K318" s="1586"/>
      <c r="L318" s="1604"/>
      <c r="M318" s="1604"/>
      <c r="N318" s="1604"/>
      <c r="O318" s="1604"/>
      <c r="P318" s="1604"/>
    </row>
    <row r="319" spans="1:16" x14ac:dyDescent="0.2">
      <c r="A319" s="1644"/>
      <c r="B319" s="1574"/>
      <c r="C319" s="1605"/>
      <c r="D319" s="1605"/>
      <c r="E319" s="1605"/>
      <c r="F319" s="1605"/>
      <c r="G319" s="1586"/>
      <c r="H319" s="1586"/>
      <c r="I319" s="1586"/>
      <c r="J319" s="1605"/>
      <c r="K319" s="1586"/>
      <c r="L319" s="1604"/>
      <c r="M319" s="1604"/>
      <c r="N319" s="1604"/>
      <c r="O319" s="1604"/>
      <c r="P319" s="1604"/>
    </row>
    <row r="320" spans="1:16" x14ac:dyDescent="0.2">
      <c r="A320" s="1644"/>
      <c r="B320" s="1574"/>
      <c r="C320" s="1605"/>
      <c r="D320" s="1605"/>
      <c r="E320" s="1605"/>
      <c r="F320" s="1605"/>
      <c r="G320" s="1586"/>
      <c r="H320" s="1586"/>
      <c r="I320" s="1586"/>
      <c r="J320" s="1586"/>
      <c r="K320" s="1586"/>
      <c r="L320" s="1604"/>
      <c r="M320" s="1604"/>
      <c r="N320" s="1604"/>
      <c r="O320" s="1604"/>
      <c r="P320" s="1604"/>
    </row>
    <row r="321" spans="1:16" x14ac:dyDescent="0.2">
      <c r="A321" s="1644"/>
      <c r="B321" s="1574"/>
      <c r="C321" s="1605"/>
      <c r="D321" s="1605"/>
      <c r="E321" s="1605"/>
      <c r="F321" s="1605"/>
      <c r="G321" s="1586"/>
      <c r="H321" s="1586"/>
      <c r="I321" s="1586"/>
      <c r="J321" s="1586"/>
      <c r="K321" s="1586"/>
      <c r="L321" s="1604"/>
      <c r="M321" s="1604"/>
      <c r="N321" s="1604"/>
      <c r="O321" s="1604"/>
      <c r="P321" s="1604"/>
    </row>
    <row r="322" spans="1:16" x14ac:dyDescent="0.2">
      <c r="A322" s="1644"/>
      <c r="B322" s="1574"/>
      <c r="C322" s="1605"/>
      <c r="D322" s="1605"/>
      <c r="E322" s="1605"/>
      <c r="F322" s="1605"/>
      <c r="G322" s="1586"/>
      <c r="H322" s="1586"/>
      <c r="I322" s="1586"/>
      <c r="J322" s="1586"/>
      <c r="K322" s="1586"/>
      <c r="L322" s="1604"/>
      <c r="M322" s="1604"/>
      <c r="N322" s="1604"/>
      <c r="O322" s="1604"/>
      <c r="P322" s="1604"/>
    </row>
    <row r="323" spans="1:16" x14ac:dyDescent="0.2">
      <c r="A323" s="1644"/>
      <c r="B323" s="1574"/>
      <c r="C323" s="1605"/>
      <c r="D323" s="1605"/>
      <c r="E323" s="1605"/>
      <c r="F323" s="1605"/>
      <c r="G323" s="1586"/>
      <c r="H323" s="1586"/>
      <c r="I323" s="1586"/>
      <c r="J323" s="1586"/>
      <c r="K323" s="1586"/>
      <c r="L323" s="1604"/>
      <c r="M323" s="1604"/>
      <c r="N323" s="1604"/>
      <c r="O323" s="1604"/>
      <c r="P323" s="1604"/>
    </row>
    <row r="324" spans="1:16" x14ac:dyDescent="0.2">
      <c r="A324" s="1644"/>
      <c r="B324" s="1574"/>
      <c r="C324" s="1605"/>
      <c r="D324" s="1605"/>
      <c r="E324" s="1605"/>
      <c r="F324" s="1605"/>
      <c r="G324" s="1586"/>
      <c r="H324" s="1586"/>
      <c r="I324" s="1586"/>
      <c r="J324" s="1586"/>
      <c r="K324" s="1586"/>
      <c r="L324" s="1604"/>
      <c r="M324" s="1604"/>
      <c r="N324" s="1604"/>
      <c r="O324" s="1604"/>
      <c r="P324" s="1604"/>
    </row>
  </sheetData>
  <mergeCells count="22">
    <mergeCell ref="A253:A254"/>
    <mergeCell ref="A263:A264"/>
    <mergeCell ref="A174:A176"/>
    <mergeCell ref="A168:A170"/>
    <mergeCell ref="A284:F285"/>
    <mergeCell ref="A203:A204"/>
    <mergeCell ref="A280:B280"/>
    <mergeCell ref="A208:A209"/>
    <mergeCell ref="A213:A214"/>
    <mergeCell ref="A218:A219"/>
    <mergeCell ref="A258:A259"/>
    <mergeCell ref="A223:A225"/>
    <mergeCell ref="A237:A239"/>
    <mergeCell ref="A229:A230"/>
    <mergeCell ref="A243:A244"/>
    <mergeCell ref="A248:A249"/>
    <mergeCell ref="A1:F1"/>
    <mergeCell ref="A2:F2"/>
    <mergeCell ref="A198:A199"/>
    <mergeCell ref="A180:A181"/>
    <mergeCell ref="A185:A186"/>
    <mergeCell ref="A159:A160"/>
  </mergeCells>
  <phoneticPr fontId="35" type="noConversion"/>
  <pageMargins left="0.78740157480314965" right="0.78740157480314965" top="0.78740157480314965" bottom="0.98425196850393704" header="0.51181102362204722" footer="0.51181102362204722"/>
  <pageSetup paperSize="9" scale="79" firstPageNumber="19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4" manualBreakCount="4">
    <brk id="58" max="5" man="1"/>
    <brk id="117" max="5" man="1"/>
    <brk id="190" max="5" man="1"/>
    <brk id="233" max="5" man="1"/>
  </rowBreaks>
  <ignoredErrors>
    <ignoredError sqref="R149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6"/>
  <sheetViews>
    <sheetView showGridLines="0" view="pageBreakPreview" zoomScaleNormal="100" zoomScaleSheetLayoutView="100" workbookViewId="0"/>
  </sheetViews>
  <sheetFormatPr defaultColWidth="9.140625" defaultRowHeight="12.75" x14ac:dyDescent="0.2"/>
  <cols>
    <col min="1" max="1" width="5.7109375" style="1227" customWidth="1"/>
    <col min="2" max="2" width="4.85546875" style="1227" customWidth="1"/>
    <col min="3" max="3" width="6.140625" style="1227" customWidth="1"/>
    <col min="4" max="4" width="46.42578125" style="1227" customWidth="1"/>
    <col min="5" max="6" width="13.85546875" style="1227" customWidth="1"/>
    <col min="7" max="7" width="12.85546875" style="1227" customWidth="1"/>
    <col min="8" max="8" width="8" style="2075" customWidth="1"/>
    <col min="9" max="9" width="9.140625" style="1227"/>
    <col min="10" max="10" width="10.7109375" style="1227" customWidth="1"/>
    <col min="11" max="11" width="11.28515625" style="1227" customWidth="1"/>
    <col min="12" max="16384" width="9.140625" style="1227"/>
  </cols>
  <sheetData>
    <row r="1" spans="1:21" ht="21.75" customHeight="1" thickBot="1" x14ac:dyDescent="0.3">
      <c r="A1" s="1211" t="s">
        <v>263</v>
      </c>
      <c r="B1" s="1210"/>
      <c r="C1" s="1210"/>
      <c r="D1" s="1209"/>
      <c r="E1" s="2088"/>
      <c r="F1" s="1207" t="s">
        <v>264</v>
      </c>
      <c r="G1" s="1228"/>
      <c r="I1" s="1181"/>
    </row>
    <row r="2" spans="1:21" ht="12.75" customHeight="1" x14ac:dyDescent="0.25">
      <c r="A2" s="1204"/>
      <c r="B2" s="1185"/>
      <c r="C2" s="1185"/>
      <c r="D2" s="1203"/>
      <c r="E2" s="2087"/>
      <c r="F2" s="2087"/>
      <c r="G2" s="1798"/>
      <c r="H2" s="2004"/>
      <c r="I2" s="1181"/>
    </row>
    <row r="3" spans="1:21" ht="12.75" customHeight="1" x14ac:dyDescent="0.25">
      <c r="A3" s="1206" t="s">
        <v>259</v>
      </c>
      <c r="B3" s="1185"/>
      <c r="C3" s="1833" t="s">
        <v>1210</v>
      </c>
      <c r="D3" s="1205"/>
      <c r="E3" s="2087"/>
      <c r="F3" s="1798"/>
      <c r="G3" s="1181"/>
      <c r="H3" s="2004"/>
    </row>
    <row r="4" spans="1:21" ht="16.5" customHeight="1" x14ac:dyDescent="0.25">
      <c r="A4" s="1204"/>
      <c r="B4" s="1185"/>
      <c r="C4" s="1833" t="s">
        <v>692</v>
      </c>
      <c r="D4" s="1228"/>
      <c r="E4" s="2087"/>
      <c r="F4" s="1798"/>
      <c r="G4" s="1181"/>
      <c r="H4" s="2004"/>
    </row>
    <row r="5" spans="1:21" ht="12.75" customHeight="1" x14ac:dyDescent="0.25">
      <c r="A5" s="1204"/>
      <c r="B5" s="1185"/>
      <c r="C5" s="1185"/>
      <c r="D5" s="1203"/>
      <c r="E5" s="2087"/>
      <c r="F5" s="2087"/>
      <c r="G5" s="1798"/>
      <c r="H5" s="2004"/>
      <c r="I5" s="1181"/>
    </row>
    <row r="6" spans="1:21" ht="18" x14ac:dyDescent="0.25">
      <c r="A6" s="1186" t="s">
        <v>591</v>
      </c>
      <c r="B6" s="1185"/>
      <c r="C6" s="1185"/>
      <c r="D6" s="1203"/>
      <c r="E6" s="2087"/>
      <c r="F6" s="2087"/>
      <c r="G6" s="1798"/>
      <c r="H6" s="2004"/>
      <c r="I6" s="1181"/>
    </row>
    <row r="7" spans="1:21" ht="13.5" thickBot="1" x14ac:dyDescent="0.25">
      <c r="A7" s="1179"/>
      <c r="B7" s="1179"/>
      <c r="C7" s="1179"/>
      <c r="D7" s="1199"/>
      <c r="E7" s="1228"/>
      <c r="F7" s="1228"/>
      <c r="G7" s="2086"/>
      <c r="H7" s="2098" t="s">
        <v>122</v>
      </c>
    </row>
    <row r="8" spans="1:21" s="1172" customFormat="1" ht="20.25" customHeight="1" thickTop="1" thickBot="1" x14ac:dyDescent="0.25">
      <c r="A8" s="1176" t="s">
        <v>123</v>
      </c>
      <c r="B8" s="1175" t="s">
        <v>124</v>
      </c>
      <c r="C8" s="2097" t="s">
        <v>474</v>
      </c>
      <c r="D8" s="1198" t="s">
        <v>125</v>
      </c>
      <c r="E8" s="1198" t="s">
        <v>416</v>
      </c>
      <c r="F8" s="1198" t="s">
        <v>417</v>
      </c>
      <c r="G8" s="1886" t="s">
        <v>589</v>
      </c>
      <c r="H8" s="1921" t="s">
        <v>590</v>
      </c>
    </row>
    <row r="9" spans="1:21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70">
        <v>5</v>
      </c>
      <c r="F9" s="1169">
        <v>6</v>
      </c>
      <c r="G9" s="1169">
        <v>7</v>
      </c>
      <c r="H9" s="1168" t="s">
        <v>44</v>
      </c>
      <c r="I9" s="1172"/>
    </row>
    <row r="10" spans="1:21" s="1954" customFormat="1" ht="19.5" thickTop="1" thickBot="1" x14ac:dyDescent="0.3">
      <c r="A10" s="2969">
        <v>6172</v>
      </c>
      <c r="B10" s="2970">
        <v>5166</v>
      </c>
      <c r="C10" s="2971"/>
      <c r="D10" s="2096" t="s">
        <v>405</v>
      </c>
      <c r="E10" s="2095">
        <v>20</v>
      </c>
      <c r="F10" s="2094">
        <v>20</v>
      </c>
      <c r="G10" s="2093">
        <v>0</v>
      </c>
      <c r="H10" s="2092">
        <v>0</v>
      </c>
      <c r="I10" s="1948"/>
      <c r="J10" s="1948"/>
      <c r="K10" s="1948"/>
      <c r="L10" s="1948"/>
      <c r="M10" s="1948"/>
      <c r="N10" s="1948"/>
      <c r="O10" s="1948"/>
      <c r="P10" s="1948"/>
      <c r="Q10" s="1948"/>
      <c r="R10" s="1948"/>
      <c r="S10" s="1948"/>
      <c r="T10" s="1948"/>
      <c r="U10" s="1948"/>
    </row>
    <row r="11" spans="1:21" s="1143" customFormat="1" ht="35.25" customHeight="1" thickTop="1" thickBot="1" x14ac:dyDescent="0.3">
      <c r="A11" s="1149" t="s">
        <v>170</v>
      </c>
      <c r="B11" s="2085"/>
      <c r="C11" s="1147"/>
      <c r="D11" s="1148"/>
      <c r="E11" s="1145">
        <f>SUM(E10)</f>
        <v>20</v>
      </c>
      <c r="F11" s="1145">
        <f>SUM(F10)</f>
        <v>20</v>
      </c>
      <c r="G11" s="1145">
        <f>SUM(G10)</f>
        <v>0</v>
      </c>
      <c r="H11" s="2009">
        <v>0</v>
      </c>
    </row>
    <row r="12" spans="1:21" ht="15.75" thickTop="1" x14ac:dyDescent="0.25">
      <c r="A12" s="1967"/>
      <c r="B12" s="1967"/>
      <c r="C12" s="1967"/>
      <c r="D12" s="2084"/>
      <c r="E12" s="2084"/>
      <c r="F12" s="2083"/>
      <c r="G12" s="2082"/>
      <c r="H12" s="2091"/>
    </row>
    <row r="13" spans="1:21" x14ac:dyDescent="0.2">
      <c r="A13" s="1967"/>
    </row>
    <row r="14" spans="1:21" x14ac:dyDescent="0.2">
      <c r="A14" s="1967"/>
    </row>
    <row r="15" spans="1:21" s="1133" customFormat="1" ht="47.25" customHeight="1" thickBot="1" x14ac:dyDescent="0.4">
      <c r="A15" s="2081" t="s">
        <v>845</v>
      </c>
      <c r="B15" s="2080"/>
      <c r="C15" s="2079"/>
      <c r="D15" s="2078"/>
      <c r="E15" s="1135">
        <f>SUM(E11)</f>
        <v>20</v>
      </c>
      <c r="F15" s="1135">
        <f>SUM(F11)</f>
        <v>20</v>
      </c>
      <c r="G15" s="1135">
        <f>SUM(G11)</f>
        <v>0</v>
      </c>
      <c r="H15" s="2090">
        <v>0</v>
      </c>
      <c r="I15" s="2077"/>
      <c r="J15" s="2089">
        <v>20000</v>
      </c>
      <c r="K15" s="2089">
        <v>20000</v>
      </c>
      <c r="L15" s="2089">
        <v>0</v>
      </c>
    </row>
    <row r="16" spans="1:21" ht="13.5" thickTop="1" x14ac:dyDescent="0.2"/>
  </sheetData>
  <pageMargins left="0.98425196850393704" right="0.98425196850393704" top="0.98425196850393704" bottom="0.98425196850393704" header="0.51181102362204722" footer="0.51181102362204722"/>
  <pageSetup paperSize="9" scale="70" firstPageNumber="93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indexed="13"/>
  </sheetPr>
  <dimension ref="A1:O1234"/>
  <sheetViews>
    <sheetView showGridLines="0" topLeftCell="A88" zoomScaleNormal="100" zoomScaleSheetLayoutView="75" workbookViewId="0">
      <selection activeCell="D128" sqref="A128:E133"/>
    </sheetView>
  </sheetViews>
  <sheetFormatPr defaultColWidth="9.140625" defaultRowHeight="12.75" x14ac:dyDescent="0.2"/>
  <cols>
    <col min="1" max="1" width="11.7109375" style="774" customWidth="1"/>
    <col min="2" max="2" width="5.140625" style="775" customWidth="1"/>
    <col min="3" max="3" width="5.28515625" style="607" customWidth="1"/>
    <col min="4" max="4" width="8.85546875" style="609" customWidth="1"/>
    <col min="5" max="5" width="41.28515625" style="607" customWidth="1"/>
    <col min="6" max="6" width="11.7109375" style="609" customWidth="1"/>
    <col min="7" max="7" width="13.85546875" style="609" customWidth="1"/>
    <col min="8" max="8" width="11.85546875" style="609" customWidth="1"/>
    <col min="9" max="9" width="7" style="773" customWidth="1"/>
    <col min="10" max="10" width="9.140625" style="607"/>
    <col min="11" max="11" width="12.140625" style="607" customWidth="1"/>
    <col min="12" max="12" width="11.42578125" style="607" bestFit="1" customWidth="1"/>
    <col min="13" max="16384" width="9.140625" style="607"/>
  </cols>
  <sheetData>
    <row r="1" spans="1:10" ht="18.75" thickBot="1" x14ac:dyDescent="0.3">
      <c r="A1" s="464" t="s">
        <v>422</v>
      </c>
      <c r="B1" s="465"/>
      <c r="C1" s="468"/>
      <c r="D1" s="467"/>
      <c r="E1" s="466"/>
      <c r="F1" s="467"/>
      <c r="G1" s="457" t="s">
        <v>605</v>
      </c>
      <c r="H1" s="610"/>
      <c r="I1" s="609"/>
    </row>
    <row r="2" spans="1:10" ht="18" x14ac:dyDescent="0.25">
      <c r="A2" s="908"/>
      <c r="B2" s="909"/>
      <c r="C2" s="910"/>
      <c r="D2" s="136"/>
      <c r="E2" s="911"/>
      <c r="F2" s="136"/>
      <c r="G2" s="912"/>
      <c r="H2" s="610"/>
      <c r="I2" s="609"/>
    </row>
    <row r="3" spans="1:10" s="500" customFormat="1" ht="12.75" customHeight="1" x14ac:dyDescent="0.25">
      <c r="A3" s="6"/>
      <c r="B3" s="28"/>
      <c r="C3" s="130"/>
      <c r="D3" s="10"/>
      <c r="E3" s="135"/>
      <c r="F3" s="135"/>
      <c r="G3" s="16"/>
      <c r="H3" s="191"/>
      <c r="I3" s="17"/>
      <c r="J3" s="463"/>
    </row>
    <row r="4" spans="1:10" s="500" customFormat="1" ht="12.75" customHeight="1" x14ac:dyDescent="0.25">
      <c r="A4" s="67" t="s">
        <v>259</v>
      </c>
      <c r="B4" s="28"/>
      <c r="C4" s="519" t="s">
        <v>243</v>
      </c>
      <c r="D4" s="579"/>
      <c r="E4" s="135"/>
      <c r="F4" s="16"/>
      <c r="G4" s="17"/>
      <c r="H4" s="191"/>
    </row>
    <row r="5" spans="1:10" s="500" customFormat="1" ht="12.75" customHeight="1" x14ac:dyDescent="0.25">
      <c r="A5" s="6"/>
      <c r="B5" s="28"/>
      <c r="C5" s="519" t="s">
        <v>244</v>
      </c>
      <c r="D5" s="609"/>
      <c r="E5" s="136"/>
      <c r="F5" s="16"/>
      <c r="G5" s="17"/>
      <c r="H5" s="191"/>
    </row>
    <row r="7" spans="1:10" s="500" customFormat="1" ht="18" x14ac:dyDescent="0.25">
      <c r="A7" s="33" t="s">
        <v>396</v>
      </c>
      <c r="B7" s="33"/>
      <c r="C7" s="28"/>
      <c r="D7" s="63"/>
      <c r="E7" s="10"/>
      <c r="F7" s="135"/>
      <c r="G7" s="135"/>
      <c r="H7" s="16"/>
      <c r="I7" s="768"/>
      <c r="J7" s="17"/>
    </row>
    <row r="8" spans="1:10" s="500" customFormat="1" x14ac:dyDescent="0.2">
      <c r="B8" s="594"/>
      <c r="D8" s="660"/>
      <c r="F8" s="463"/>
      <c r="G8" s="463"/>
      <c r="H8" s="463"/>
      <c r="I8" s="768"/>
    </row>
    <row r="9" spans="1:10" s="500" customFormat="1" x14ac:dyDescent="0.2">
      <c r="B9" s="594"/>
      <c r="D9" s="660"/>
      <c r="F9" s="463"/>
      <c r="G9" s="463"/>
      <c r="H9" s="463"/>
      <c r="I9" s="768"/>
    </row>
    <row r="10" spans="1:10" s="500" customFormat="1" ht="13.5" thickBot="1" x14ac:dyDescent="0.25">
      <c r="A10" s="421" t="s">
        <v>818</v>
      </c>
      <c r="B10" s="594"/>
      <c r="D10" s="660"/>
      <c r="F10" s="463"/>
      <c r="G10" s="463"/>
      <c r="H10" s="463"/>
      <c r="I10" s="768" t="s">
        <v>122</v>
      </c>
    </row>
    <row r="11" spans="1:10" s="106" customFormat="1" ht="20.25" customHeight="1" thickTop="1" thickBot="1" x14ac:dyDescent="0.25">
      <c r="A11" s="622" t="s">
        <v>412</v>
      </c>
      <c r="B11" s="624" t="s">
        <v>123</v>
      </c>
      <c r="C11" s="623" t="s">
        <v>124</v>
      </c>
      <c r="D11" s="585" t="s">
        <v>474</v>
      </c>
      <c r="E11" s="625" t="s">
        <v>125</v>
      </c>
      <c r="F11" s="625" t="s">
        <v>126</v>
      </c>
      <c r="G11" s="625" t="s">
        <v>588</v>
      </c>
      <c r="H11" s="625" t="s">
        <v>589</v>
      </c>
      <c r="I11" s="663" t="s">
        <v>590</v>
      </c>
    </row>
    <row r="12" spans="1:10" s="375" customFormat="1" ht="13.5" thickTop="1" thickBot="1" x14ac:dyDescent="0.25">
      <c r="A12" s="521">
        <v>1</v>
      </c>
      <c r="B12" s="522">
        <v>2</v>
      </c>
      <c r="C12" s="522">
        <v>3</v>
      </c>
      <c r="D12" s="522">
        <v>4</v>
      </c>
      <c r="E12" s="522">
        <v>5</v>
      </c>
      <c r="F12" s="508">
        <v>6</v>
      </c>
      <c r="G12" s="508">
        <v>7</v>
      </c>
      <c r="H12" s="509">
        <v>8</v>
      </c>
      <c r="I12" s="587" t="s">
        <v>510</v>
      </c>
    </row>
    <row r="13" spans="1:10" s="500" customFormat="1" ht="16.5" thickTop="1" thickBot="1" x14ac:dyDescent="0.3">
      <c r="A13" s="778">
        <v>60001100026</v>
      </c>
      <c r="B13" s="651">
        <v>3122</v>
      </c>
      <c r="C13" s="651">
        <v>6121</v>
      </c>
      <c r="D13" s="777">
        <v>10</v>
      </c>
      <c r="E13" s="654" t="s">
        <v>400</v>
      </c>
      <c r="F13" s="779"/>
      <c r="G13" s="779">
        <v>751</v>
      </c>
      <c r="H13" s="779">
        <v>640</v>
      </c>
      <c r="I13" s="692">
        <v>0</v>
      </c>
    </row>
    <row r="14" spans="1:10" s="500" customFormat="1" ht="18" customHeight="1" thickTop="1" thickBot="1" x14ac:dyDescent="0.3">
      <c r="A14" s="3180" t="s">
        <v>169</v>
      </c>
      <c r="B14" s="3181"/>
      <c r="C14" s="3181"/>
      <c r="D14" s="3181"/>
      <c r="E14" s="3181"/>
      <c r="F14" s="669">
        <v>0</v>
      </c>
      <c r="G14" s="669">
        <f>SUM(G13)</f>
        <v>751</v>
      </c>
      <c r="H14" s="669">
        <f>SUM(H13)</f>
        <v>640</v>
      </c>
      <c r="I14" s="670">
        <v>0</v>
      </c>
    </row>
    <row r="15" spans="1:10" s="500" customFormat="1" ht="13.5" thickTop="1" x14ac:dyDescent="0.2">
      <c r="B15" s="594"/>
      <c r="D15" s="660"/>
      <c r="F15" s="463"/>
      <c r="G15" s="463"/>
      <c r="H15" s="463"/>
      <c r="I15" s="768"/>
    </row>
    <row r="16" spans="1:10" s="500" customFormat="1" x14ac:dyDescent="0.2">
      <c r="B16" s="594"/>
      <c r="D16" s="660"/>
      <c r="F16" s="463"/>
      <c r="G16" s="463"/>
      <c r="H16" s="463"/>
      <c r="I16" s="768"/>
    </row>
    <row r="17" spans="1:9" s="500" customFormat="1" ht="13.5" thickBot="1" x14ac:dyDescent="0.25">
      <c r="A17" s="421" t="s">
        <v>819</v>
      </c>
      <c r="B17" s="594"/>
      <c r="D17" s="660"/>
      <c r="F17" s="463"/>
      <c r="G17" s="463"/>
      <c r="H17" s="463"/>
      <c r="I17" s="768" t="s">
        <v>122</v>
      </c>
    </row>
    <row r="18" spans="1:9" s="106" customFormat="1" ht="20.25" customHeight="1" thickTop="1" thickBot="1" x14ac:dyDescent="0.25">
      <c r="A18" s="622" t="s">
        <v>412</v>
      </c>
      <c r="B18" s="624" t="s">
        <v>123</v>
      </c>
      <c r="C18" s="623" t="s">
        <v>124</v>
      </c>
      <c r="D18" s="585" t="s">
        <v>474</v>
      </c>
      <c r="E18" s="625" t="s">
        <v>125</v>
      </c>
      <c r="F18" s="625" t="s">
        <v>126</v>
      </c>
      <c r="G18" s="625" t="s">
        <v>588</v>
      </c>
      <c r="H18" s="625" t="s">
        <v>589</v>
      </c>
      <c r="I18" s="663" t="s">
        <v>590</v>
      </c>
    </row>
    <row r="19" spans="1:9" s="375" customFormat="1" ht="13.5" thickTop="1" thickBot="1" x14ac:dyDescent="0.25">
      <c r="A19" s="521">
        <v>1</v>
      </c>
      <c r="B19" s="522">
        <v>2</v>
      </c>
      <c r="C19" s="522">
        <v>3</v>
      </c>
      <c r="D19" s="522">
        <v>4</v>
      </c>
      <c r="E19" s="522">
        <v>5</v>
      </c>
      <c r="F19" s="508">
        <v>6</v>
      </c>
      <c r="G19" s="508">
        <v>7</v>
      </c>
      <c r="H19" s="509">
        <v>8</v>
      </c>
      <c r="I19" s="587" t="s">
        <v>510</v>
      </c>
    </row>
    <row r="20" spans="1:9" s="500" customFormat="1" ht="16.5" thickTop="1" thickBot="1" x14ac:dyDescent="0.3">
      <c r="A20" s="778">
        <v>60001100028</v>
      </c>
      <c r="B20" s="651">
        <v>3121</v>
      </c>
      <c r="C20" s="651">
        <v>6121</v>
      </c>
      <c r="D20" s="777">
        <v>10</v>
      </c>
      <c r="E20" s="654" t="s">
        <v>400</v>
      </c>
      <c r="F20" s="779">
        <v>2100</v>
      </c>
      <c r="G20" s="779">
        <v>1897</v>
      </c>
      <c r="H20" s="779">
        <v>1897</v>
      </c>
      <c r="I20" s="692">
        <f>(H20/G20)*100</f>
        <v>100</v>
      </c>
    </row>
    <row r="21" spans="1:9" s="500" customFormat="1" ht="18" customHeight="1" thickTop="1" thickBot="1" x14ac:dyDescent="0.3">
      <c r="A21" s="3180" t="s">
        <v>169</v>
      </c>
      <c r="B21" s="3181"/>
      <c r="C21" s="3181"/>
      <c r="D21" s="3181"/>
      <c r="E21" s="3181"/>
      <c r="F21" s="669">
        <v>2100</v>
      </c>
      <c r="G21" s="669">
        <f>SUM(G20)</f>
        <v>1897</v>
      </c>
      <c r="H21" s="669">
        <f>SUM(H20)</f>
        <v>1897</v>
      </c>
      <c r="I21" s="670">
        <f>(H21/G21)*100</f>
        <v>100</v>
      </c>
    </row>
    <row r="22" spans="1:9" s="500" customFormat="1" ht="13.5" thickTop="1" x14ac:dyDescent="0.2">
      <c r="B22" s="594"/>
      <c r="D22" s="660"/>
      <c r="F22" s="463"/>
      <c r="G22" s="463"/>
      <c r="H22" s="463"/>
      <c r="I22" s="768"/>
    </row>
    <row r="23" spans="1:9" s="500" customFormat="1" x14ac:dyDescent="0.2">
      <c r="B23" s="594"/>
      <c r="D23" s="660"/>
      <c r="F23" s="463"/>
      <c r="G23" s="463"/>
      <c r="H23" s="463"/>
      <c r="I23" s="768"/>
    </row>
    <row r="24" spans="1:9" s="500" customFormat="1" ht="13.5" thickBot="1" x14ac:dyDescent="0.25">
      <c r="A24" s="421" t="s">
        <v>688</v>
      </c>
      <c r="B24" s="594"/>
      <c r="D24" s="660"/>
      <c r="F24" s="463"/>
      <c r="G24" s="463"/>
      <c r="H24" s="463"/>
      <c r="I24" s="768" t="s">
        <v>122</v>
      </c>
    </row>
    <row r="25" spans="1:9" s="106" customFormat="1" ht="20.25" customHeight="1" thickTop="1" thickBot="1" x14ac:dyDescent="0.25">
      <c r="A25" s="622" t="s">
        <v>412</v>
      </c>
      <c r="B25" s="624" t="s">
        <v>123</v>
      </c>
      <c r="C25" s="623" t="s">
        <v>124</v>
      </c>
      <c r="D25" s="585" t="s">
        <v>474</v>
      </c>
      <c r="E25" s="625" t="s">
        <v>125</v>
      </c>
      <c r="F25" s="625" t="s">
        <v>126</v>
      </c>
      <c r="G25" s="625" t="s">
        <v>588</v>
      </c>
      <c r="H25" s="625" t="s">
        <v>589</v>
      </c>
      <c r="I25" s="663" t="s">
        <v>590</v>
      </c>
    </row>
    <row r="26" spans="1:9" s="375" customFormat="1" ht="13.5" thickTop="1" thickBot="1" x14ac:dyDescent="0.25">
      <c r="A26" s="914">
        <v>1</v>
      </c>
      <c r="B26" s="915">
        <v>2</v>
      </c>
      <c r="C26" s="915">
        <v>3</v>
      </c>
      <c r="D26" s="915">
        <v>4</v>
      </c>
      <c r="E26" s="915">
        <v>5</v>
      </c>
      <c r="F26" s="916">
        <v>6</v>
      </c>
      <c r="G26" s="916">
        <v>7</v>
      </c>
      <c r="H26" s="917">
        <v>8</v>
      </c>
      <c r="I26" s="918" t="s">
        <v>510</v>
      </c>
    </row>
    <row r="27" spans="1:9" s="375" customFormat="1" ht="15.75" thickTop="1" x14ac:dyDescent="0.25">
      <c r="A27" s="969">
        <v>60001100030</v>
      </c>
      <c r="B27" s="970">
        <v>3142</v>
      </c>
      <c r="C27" s="971">
        <v>5137</v>
      </c>
      <c r="D27" s="791">
        <v>870</v>
      </c>
      <c r="E27" s="920" t="s">
        <v>118</v>
      </c>
      <c r="F27" s="402"/>
      <c r="G27" s="922">
        <v>5979</v>
      </c>
      <c r="H27" s="402">
        <v>5957</v>
      </c>
      <c r="I27" s="780">
        <f t="shared" ref="I27:I33" si="0">(H27/G27)*100</f>
        <v>99.632045492557282</v>
      </c>
    </row>
    <row r="28" spans="1:9" s="375" customFormat="1" ht="15.75" thickBot="1" x14ac:dyDescent="0.3">
      <c r="A28" s="972">
        <v>60001100030</v>
      </c>
      <c r="B28" s="973">
        <v>3142</v>
      </c>
      <c r="C28" s="974">
        <v>5172</v>
      </c>
      <c r="D28" s="777">
        <v>870</v>
      </c>
      <c r="E28" s="919" t="s">
        <v>599</v>
      </c>
      <c r="F28" s="403"/>
      <c r="G28" s="923">
        <v>106</v>
      </c>
      <c r="H28" s="403">
        <v>101</v>
      </c>
      <c r="I28" s="679">
        <f t="shared" si="0"/>
        <v>95.283018867924525</v>
      </c>
    </row>
    <row r="29" spans="1:9" s="500" customFormat="1" ht="18" customHeight="1" thickTop="1" thickBot="1" x14ac:dyDescent="0.3">
      <c r="A29" s="3180" t="s">
        <v>170</v>
      </c>
      <c r="B29" s="3181"/>
      <c r="C29" s="3181"/>
      <c r="D29" s="3181"/>
      <c r="E29" s="3181"/>
      <c r="F29" s="669">
        <v>0</v>
      </c>
      <c r="G29" s="669">
        <f>G27+G28</f>
        <v>6085</v>
      </c>
      <c r="H29" s="669">
        <f>H27+H28</f>
        <v>6058</v>
      </c>
      <c r="I29" s="670">
        <f t="shared" si="0"/>
        <v>99.556285949055052</v>
      </c>
    </row>
    <row r="30" spans="1:9" s="500" customFormat="1" ht="18" customHeight="1" thickTop="1" x14ac:dyDescent="0.25">
      <c r="A30" s="957">
        <v>60001100030</v>
      </c>
      <c r="B30" s="958">
        <v>3142</v>
      </c>
      <c r="C30" s="959">
        <v>6121</v>
      </c>
      <c r="D30" s="777">
        <v>10</v>
      </c>
      <c r="E30" s="919" t="s">
        <v>400</v>
      </c>
      <c r="F30" s="665">
        <v>50100</v>
      </c>
      <c r="G30" s="178">
        <v>0</v>
      </c>
      <c r="H30" s="665">
        <v>0</v>
      </c>
      <c r="I30" s="679">
        <v>0</v>
      </c>
    </row>
    <row r="31" spans="1:9" s="375" customFormat="1" ht="15" x14ac:dyDescent="0.25">
      <c r="A31" s="972">
        <v>60001100030</v>
      </c>
      <c r="B31" s="973">
        <v>3142</v>
      </c>
      <c r="C31" s="974">
        <v>6121</v>
      </c>
      <c r="D31" s="777">
        <v>870</v>
      </c>
      <c r="E31" s="919" t="s">
        <v>400</v>
      </c>
      <c r="F31" s="403"/>
      <c r="G31" s="923">
        <v>85669</v>
      </c>
      <c r="H31" s="403">
        <v>85083</v>
      </c>
      <c r="I31" s="679">
        <f t="shared" si="0"/>
        <v>99.315971938507502</v>
      </c>
    </row>
    <row r="32" spans="1:9" s="500" customFormat="1" ht="15.75" thickBot="1" x14ac:dyDescent="0.3">
      <c r="A32" s="781">
        <v>60001100030</v>
      </c>
      <c r="B32" s="722">
        <v>3142</v>
      </c>
      <c r="C32" s="644">
        <v>6122</v>
      </c>
      <c r="D32" s="782">
        <v>870</v>
      </c>
      <c r="E32" s="921" t="s">
        <v>401</v>
      </c>
      <c r="F32" s="716"/>
      <c r="G32" s="783">
        <v>24343</v>
      </c>
      <c r="H32" s="716">
        <v>24343</v>
      </c>
      <c r="I32" s="790">
        <f t="shared" si="0"/>
        <v>100</v>
      </c>
    </row>
    <row r="33" spans="1:9" s="500" customFormat="1" ht="18" customHeight="1" thickTop="1" thickBot="1" x14ac:dyDescent="0.3">
      <c r="A33" s="3192" t="s">
        <v>169</v>
      </c>
      <c r="B33" s="3191"/>
      <c r="C33" s="3191"/>
      <c r="D33" s="3191"/>
      <c r="E33" s="3191"/>
      <c r="F33" s="710">
        <f>F30</f>
        <v>50100</v>
      </c>
      <c r="G33" s="710">
        <f>G30+G31+G32</f>
        <v>110012</v>
      </c>
      <c r="H33" s="710">
        <f>H30+H31+H32</f>
        <v>109426</v>
      </c>
      <c r="I33" s="670">
        <f t="shared" si="0"/>
        <v>99.467330836636009</v>
      </c>
    </row>
    <row r="34" spans="1:9" s="500" customFormat="1" ht="13.5" thickTop="1" x14ac:dyDescent="0.2">
      <c r="B34" s="594"/>
      <c r="D34" s="660"/>
      <c r="F34" s="463"/>
      <c r="G34" s="463"/>
      <c r="H34" s="463"/>
      <c r="I34" s="768"/>
    </row>
    <row r="35" spans="1:9" s="500" customFormat="1" x14ac:dyDescent="0.2">
      <c r="B35" s="594"/>
      <c r="D35" s="660"/>
      <c r="F35" s="463"/>
      <c r="G35" s="463"/>
      <c r="H35" s="463"/>
      <c r="I35" s="768"/>
    </row>
    <row r="36" spans="1:9" s="500" customFormat="1" ht="13.5" thickBot="1" x14ac:dyDescent="0.25">
      <c r="A36" s="421" t="s">
        <v>689</v>
      </c>
      <c r="B36" s="594"/>
      <c r="D36" s="660"/>
      <c r="F36" s="463"/>
      <c r="G36" s="463"/>
      <c r="H36" s="463"/>
      <c r="I36" s="768" t="s">
        <v>122</v>
      </c>
    </row>
    <row r="37" spans="1:9" s="106" customFormat="1" ht="20.25" customHeight="1" thickTop="1" thickBot="1" x14ac:dyDescent="0.25">
      <c r="A37" s="622" t="s">
        <v>412</v>
      </c>
      <c r="B37" s="624" t="s">
        <v>123</v>
      </c>
      <c r="C37" s="623" t="s">
        <v>124</v>
      </c>
      <c r="D37" s="585" t="s">
        <v>474</v>
      </c>
      <c r="E37" s="625" t="s">
        <v>125</v>
      </c>
      <c r="F37" s="625" t="s">
        <v>126</v>
      </c>
      <c r="G37" s="625" t="s">
        <v>588</v>
      </c>
      <c r="H37" s="625" t="s">
        <v>589</v>
      </c>
      <c r="I37" s="663" t="s">
        <v>590</v>
      </c>
    </row>
    <row r="38" spans="1:9" s="375" customFormat="1" ht="13.5" thickTop="1" thickBot="1" x14ac:dyDescent="0.25">
      <c r="A38" s="914">
        <v>1</v>
      </c>
      <c r="B38" s="915">
        <v>2</v>
      </c>
      <c r="C38" s="915">
        <v>3</v>
      </c>
      <c r="D38" s="915">
        <v>4</v>
      </c>
      <c r="E38" s="915">
        <v>5</v>
      </c>
      <c r="F38" s="916">
        <v>6</v>
      </c>
      <c r="G38" s="916">
        <v>7</v>
      </c>
      <c r="H38" s="917">
        <v>8</v>
      </c>
      <c r="I38" s="918" t="s">
        <v>510</v>
      </c>
    </row>
    <row r="39" spans="1:9" s="375" customFormat="1" ht="15.75" thickTop="1" x14ac:dyDescent="0.25">
      <c r="A39" s="969">
        <v>60001100031</v>
      </c>
      <c r="B39" s="970">
        <v>3121</v>
      </c>
      <c r="C39" s="970">
        <v>6121</v>
      </c>
      <c r="D39" s="942">
        <v>10</v>
      </c>
      <c r="E39" s="941" t="s">
        <v>400</v>
      </c>
      <c r="F39" s="960">
        <v>3900</v>
      </c>
      <c r="G39" s="960">
        <v>0</v>
      </c>
      <c r="H39" s="960">
        <v>0</v>
      </c>
      <c r="I39" s="925">
        <v>0</v>
      </c>
    </row>
    <row r="40" spans="1:9" s="500" customFormat="1" ht="15.75" thickBot="1" x14ac:dyDescent="0.3">
      <c r="A40" s="947">
        <v>60001100031</v>
      </c>
      <c r="B40" s="613">
        <v>3121</v>
      </c>
      <c r="C40" s="613">
        <v>6121</v>
      </c>
      <c r="D40" s="777">
        <v>870</v>
      </c>
      <c r="E40" s="372" t="s">
        <v>400</v>
      </c>
      <c r="F40" s="690"/>
      <c r="G40" s="690">
        <v>3900</v>
      </c>
      <c r="H40" s="690">
        <v>3683</v>
      </c>
      <c r="I40" s="692">
        <f>(H40/G40)*100</f>
        <v>94.435897435897431</v>
      </c>
    </row>
    <row r="41" spans="1:9" s="500" customFormat="1" ht="18" customHeight="1" thickTop="1" thickBot="1" x14ac:dyDescent="0.3">
      <c r="A41" s="3180" t="s">
        <v>169</v>
      </c>
      <c r="B41" s="3181"/>
      <c r="C41" s="3181"/>
      <c r="D41" s="3181"/>
      <c r="E41" s="3181"/>
      <c r="F41" s="669">
        <f>F39</f>
        <v>3900</v>
      </c>
      <c r="G41" s="669">
        <f>SUM(G40)</f>
        <v>3900</v>
      </c>
      <c r="H41" s="669">
        <f>SUM(H40)</f>
        <v>3683</v>
      </c>
      <c r="I41" s="670">
        <f>(H41/G41)*100</f>
        <v>94.435897435897431</v>
      </c>
    </row>
    <row r="42" spans="1:9" s="500" customFormat="1" ht="13.5" thickTop="1" x14ac:dyDescent="0.2">
      <c r="B42" s="594"/>
      <c r="D42" s="660"/>
      <c r="F42" s="463"/>
      <c r="G42" s="463"/>
      <c r="H42" s="463"/>
      <c r="I42" s="768"/>
    </row>
    <row r="43" spans="1:9" s="500" customFormat="1" x14ac:dyDescent="0.2">
      <c r="B43" s="594"/>
      <c r="D43" s="660"/>
      <c r="F43" s="463"/>
      <c r="G43" s="463"/>
      <c r="H43" s="463"/>
      <c r="I43" s="768"/>
    </row>
    <row r="44" spans="1:9" s="500" customFormat="1" ht="13.5" thickBot="1" x14ac:dyDescent="0.25">
      <c r="A44" s="421" t="s">
        <v>690</v>
      </c>
      <c r="B44" s="594"/>
      <c r="D44" s="660"/>
      <c r="F44" s="463"/>
      <c r="G44" s="463"/>
      <c r="H44" s="463"/>
      <c r="I44" s="768" t="s">
        <v>122</v>
      </c>
    </row>
    <row r="45" spans="1:9" s="106" customFormat="1" ht="20.25" customHeight="1" thickTop="1" thickBot="1" x14ac:dyDescent="0.25">
      <c r="A45" s="622" t="s">
        <v>412</v>
      </c>
      <c r="B45" s="624" t="s">
        <v>123</v>
      </c>
      <c r="C45" s="623" t="s">
        <v>124</v>
      </c>
      <c r="D45" s="585" t="s">
        <v>474</v>
      </c>
      <c r="E45" s="625" t="s">
        <v>125</v>
      </c>
      <c r="F45" s="625" t="s">
        <v>126</v>
      </c>
      <c r="G45" s="625" t="s">
        <v>588</v>
      </c>
      <c r="H45" s="625" t="s">
        <v>589</v>
      </c>
      <c r="I45" s="663" t="s">
        <v>590</v>
      </c>
    </row>
    <row r="46" spans="1:9" s="375" customFormat="1" ht="13.5" thickTop="1" thickBot="1" x14ac:dyDescent="0.25">
      <c r="A46" s="521">
        <v>1</v>
      </c>
      <c r="B46" s="522">
        <v>2</v>
      </c>
      <c r="C46" s="522">
        <v>3</v>
      </c>
      <c r="D46" s="522">
        <v>4</v>
      </c>
      <c r="E46" s="522">
        <v>5</v>
      </c>
      <c r="F46" s="508">
        <v>6</v>
      </c>
      <c r="G46" s="508">
        <v>7</v>
      </c>
      <c r="H46" s="509">
        <v>8</v>
      </c>
      <c r="I46" s="587" t="s">
        <v>510</v>
      </c>
    </row>
    <row r="47" spans="1:9" s="500" customFormat="1" ht="16.5" thickTop="1" thickBot="1" x14ac:dyDescent="0.3">
      <c r="A47" s="784">
        <v>60001100039</v>
      </c>
      <c r="B47" s="785">
        <v>3145</v>
      </c>
      <c r="C47" s="785">
        <v>6121</v>
      </c>
      <c r="D47" s="786">
        <v>10</v>
      </c>
      <c r="E47" s="787" t="s">
        <v>400</v>
      </c>
      <c r="F47" s="720">
        <v>1900</v>
      </c>
      <c r="G47" s="720">
        <v>1937</v>
      </c>
      <c r="H47" s="720">
        <v>851</v>
      </c>
      <c r="I47" s="721">
        <f>(H47/G47)*100</f>
        <v>43.933918430562727</v>
      </c>
    </row>
    <row r="48" spans="1:9" s="500" customFormat="1" ht="18" customHeight="1" thickTop="1" thickBot="1" x14ac:dyDescent="0.3">
      <c r="A48" s="3192" t="s">
        <v>169</v>
      </c>
      <c r="B48" s="3191"/>
      <c r="C48" s="3191"/>
      <c r="D48" s="3191"/>
      <c r="E48" s="3191"/>
      <c r="F48" s="710">
        <f>F47</f>
        <v>1900</v>
      </c>
      <c r="G48" s="710">
        <f>G47</f>
        <v>1937</v>
      </c>
      <c r="H48" s="710">
        <f>H47</f>
        <v>851</v>
      </c>
      <c r="I48" s="695">
        <f>(H48/G48)*100</f>
        <v>43.933918430562727</v>
      </c>
    </row>
    <row r="49" spans="1:9" s="500" customFormat="1" ht="13.5" thickTop="1" x14ac:dyDescent="0.2">
      <c r="B49" s="594"/>
      <c r="D49" s="660"/>
      <c r="F49" s="463"/>
      <c r="G49" s="463"/>
      <c r="H49" s="463"/>
      <c r="I49" s="768"/>
    </row>
    <row r="50" spans="1:9" s="500" customFormat="1" x14ac:dyDescent="0.2">
      <c r="B50" s="594"/>
      <c r="D50" s="660"/>
      <c r="F50" s="463"/>
      <c r="G50" s="463"/>
      <c r="H50" s="463"/>
      <c r="I50" s="768"/>
    </row>
    <row r="51" spans="1:9" s="500" customFormat="1" ht="13.5" thickBot="1" x14ac:dyDescent="0.25">
      <c r="A51" s="421" t="s">
        <v>691</v>
      </c>
      <c r="B51" s="594"/>
      <c r="D51" s="660"/>
      <c r="F51" s="463"/>
      <c r="G51" s="463"/>
      <c r="H51" s="463"/>
      <c r="I51" s="768" t="s">
        <v>122</v>
      </c>
    </row>
    <row r="52" spans="1:9" s="106" customFormat="1" ht="20.25" customHeight="1" thickTop="1" thickBot="1" x14ac:dyDescent="0.25">
      <c r="A52" s="622" t="s">
        <v>412</v>
      </c>
      <c r="B52" s="624" t="s">
        <v>123</v>
      </c>
      <c r="C52" s="623" t="s">
        <v>124</v>
      </c>
      <c r="D52" s="585" t="s">
        <v>474</v>
      </c>
      <c r="E52" s="625" t="s">
        <v>125</v>
      </c>
      <c r="F52" s="625" t="s">
        <v>126</v>
      </c>
      <c r="G52" s="625" t="s">
        <v>588</v>
      </c>
      <c r="H52" s="625" t="s">
        <v>589</v>
      </c>
      <c r="I52" s="663" t="s">
        <v>590</v>
      </c>
    </row>
    <row r="53" spans="1:9" s="375" customFormat="1" ht="13.5" thickTop="1" thickBot="1" x14ac:dyDescent="0.25">
      <c r="A53" s="914">
        <v>1</v>
      </c>
      <c r="B53" s="915">
        <v>2</v>
      </c>
      <c r="C53" s="915">
        <v>3</v>
      </c>
      <c r="D53" s="915">
        <v>4</v>
      </c>
      <c r="E53" s="915">
        <v>5</v>
      </c>
      <c r="F53" s="916">
        <v>6</v>
      </c>
      <c r="G53" s="916">
        <v>7</v>
      </c>
      <c r="H53" s="917">
        <v>8</v>
      </c>
      <c r="I53" s="918" t="s">
        <v>510</v>
      </c>
    </row>
    <row r="54" spans="1:9" s="500" customFormat="1" ht="15.75" thickTop="1" x14ac:dyDescent="0.25">
      <c r="A54" s="776">
        <v>60001100042</v>
      </c>
      <c r="B54" s="651">
        <v>3123</v>
      </c>
      <c r="C54" s="603">
        <v>6121</v>
      </c>
      <c r="D54" s="791">
        <v>10</v>
      </c>
      <c r="E54" s="907" t="s">
        <v>400</v>
      </c>
      <c r="F54" s="779">
        <v>4847</v>
      </c>
      <c r="G54" s="924">
        <v>4324</v>
      </c>
      <c r="H54" s="779">
        <v>4350</v>
      </c>
      <c r="I54" s="925">
        <f>(H54/G54)*100</f>
        <v>100.60129509713229</v>
      </c>
    </row>
    <row r="55" spans="1:9" s="500" customFormat="1" ht="15.75" thickBot="1" x14ac:dyDescent="0.3">
      <c r="A55" s="789">
        <v>60001100042</v>
      </c>
      <c r="B55" s="614">
        <v>3123</v>
      </c>
      <c r="C55" s="644">
        <v>6123</v>
      </c>
      <c r="D55" s="782">
        <v>10</v>
      </c>
      <c r="E55" s="921" t="s">
        <v>780</v>
      </c>
      <c r="F55" s="716"/>
      <c r="G55" s="783">
        <v>175</v>
      </c>
      <c r="H55" s="716">
        <v>175</v>
      </c>
      <c r="I55" s="792">
        <f>(H55/G55)*100</f>
        <v>100</v>
      </c>
    </row>
    <row r="56" spans="1:9" s="500" customFormat="1" ht="18" customHeight="1" thickTop="1" thickBot="1" x14ac:dyDescent="0.3">
      <c r="A56" s="3192" t="s">
        <v>169</v>
      </c>
      <c r="B56" s="3191"/>
      <c r="C56" s="3191"/>
      <c r="D56" s="3191"/>
      <c r="E56" s="3191"/>
      <c r="F56" s="710">
        <f>F54</f>
        <v>4847</v>
      </c>
      <c r="G56" s="710">
        <f>G54+G55</f>
        <v>4499</v>
      </c>
      <c r="H56" s="710">
        <f>H54+H55</f>
        <v>4525</v>
      </c>
      <c r="I56" s="695">
        <f>(H56/G56)*100</f>
        <v>100.57790620137807</v>
      </c>
    </row>
    <row r="57" spans="1:9" s="500" customFormat="1" ht="13.5" thickTop="1" x14ac:dyDescent="0.2">
      <c r="B57" s="594"/>
      <c r="D57" s="660"/>
      <c r="F57" s="463"/>
      <c r="G57" s="463"/>
      <c r="H57" s="463"/>
      <c r="I57" s="768"/>
    </row>
    <row r="58" spans="1:9" s="500" customFormat="1" x14ac:dyDescent="0.2">
      <c r="B58" s="594"/>
      <c r="D58" s="660"/>
      <c r="F58" s="463"/>
      <c r="G58" s="463"/>
      <c r="H58" s="463"/>
      <c r="I58" s="768"/>
    </row>
    <row r="59" spans="1:9" s="500" customFormat="1" ht="13.5" thickBot="1" x14ac:dyDescent="0.25">
      <c r="A59" s="421" t="s">
        <v>458</v>
      </c>
      <c r="B59" s="594"/>
      <c r="D59" s="660"/>
      <c r="F59" s="463"/>
      <c r="G59" s="463"/>
      <c r="H59" s="463"/>
      <c r="I59" s="768" t="s">
        <v>122</v>
      </c>
    </row>
    <row r="60" spans="1:9" s="106" customFormat="1" ht="20.25" customHeight="1" thickTop="1" thickBot="1" x14ac:dyDescent="0.25">
      <c r="A60" s="622" t="s">
        <v>412</v>
      </c>
      <c r="B60" s="624" t="s">
        <v>123</v>
      </c>
      <c r="C60" s="623" t="s">
        <v>124</v>
      </c>
      <c r="D60" s="585" t="s">
        <v>474</v>
      </c>
      <c r="E60" s="625" t="s">
        <v>125</v>
      </c>
      <c r="F60" s="625" t="s">
        <v>126</v>
      </c>
      <c r="G60" s="625" t="s">
        <v>588</v>
      </c>
      <c r="H60" s="625" t="s">
        <v>589</v>
      </c>
      <c r="I60" s="663" t="s">
        <v>590</v>
      </c>
    </row>
    <row r="61" spans="1:9" s="375" customFormat="1" ht="13.5" thickTop="1" thickBot="1" x14ac:dyDescent="0.25">
      <c r="A61" s="914">
        <v>1</v>
      </c>
      <c r="B61" s="915">
        <v>2</v>
      </c>
      <c r="C61" s="915">
        <v>3</v>
      </c>
      <c r="D61" s="915">
        <v>4</v>
      </c>
      <c r="E61" s="915">
        <v>5</v>
      </c>
      <c r="F61" s="916">
        <v>6</v>
      </c>
      <c r="G61" s="916">
        <v>7</v>
      </c>
      <c r="H61" s="917">
        <v>8</v>
      </c>
      <c r="I61" s="918" t="s">
        <v>510</v>
      </c>
    </row>
    <row r="62" spans="1:9" s="500" customFormat="1" ht="16.5" thickTop="1" thickBot="1" x14ac:dyDescent="0.3">
      <c r="A62" s="926">
        <v>60001100188</v>
      </c>
      <c r="B62" s="785">
        <v>3114</v>
      </c>
      <c r="C62" s="927">
        <v>6121</v>
      </c>
      <c r="D62" s="786">
        <v>10</v>
      </c>
      <c r="E62" s="928" t="s">
        <v>400</v>
      </c>
      <c r="F62" s="720"/>
      <c r="G62" s="929">
        <v>1</v>
      </c>
      <c r="H62" s="720">
        <v>1</v>
      </c>
      <c r="I62" s="930">
        <f>(H62/G62)*100</f>
        <v>100</v>
      </c>
    </row>
    <row r="63" spans="1:9" s="500" customFormat="1" ht="18" customHeight="1" thickTop="1" thickBot="1" x14ac:dyDescent="0.3">
      <c r="A63" s="3192" t="s">
        <v>169</v>
      </c>
      <c r="B63" s="3191"/>
      <c r="C63" s="3191"/>
      <c r="D63" s="3191"/>
      <c r="E63" s="3191"/>
      <c r="F63" s="710">
        <f>F62</f>
        <v>0</v>
      </c>
      <c r="G63" s="710">
        <f>G62</f>
        <v>1</v>
      </c>
      <c r="H63" s="710">
        <f>H62</f>
        <v>1</v>
      </c>
      <c r="I63" s="695">
        <f>(H63/G63)*100</f>
        <v>100</v>
      </c>
    </row>
    <row r="64" spans="1:9" s="500" customFormat="1" ht="13.5" thickTop="1" x14ac:dyDescent="0.2">
      <c r="B64" s="594"/>
      <c r="D64" s="660"/>
      <c r="F64" s="463"/>
      <c r="G64" s="463"/>
      <c r="H64" s="463"/>
      <c r="I64" s="768"/>
    </row>
    <row r="65" spans="1:9" s="500" customFormat="1" x14ac:dyDescent="0.2">
      <c r="B65" s="594"/>
      <c r="D65" s="660"/>
      <c r="F65" s="463"/>
      <c r="G65" s="463"/>
      <c r="H65" s="463"/>
      <c r="I65" s="768"/>
    </row>
    <row r="66" spans="1:9" s="500" customFormat="1" x14ac:dyDescent="0.2">
      <c r="B66" s="594"/>
      <c r="D66" s="660"/>
      <c r="F66" s="463"/>
      <c r="G66" s="463"/>
      <c r="H66" s="463"/>
      <c r="I66" s="768"/>
    </row>
    <row r="67" spans="1:9" s="500" customFormat="1" x14ac:dyDescent="0.2">
      <c r="B67" s="594"/>
      <c r="D67" s="660"/>
      <c r="F67" s="463"/>
      <c r="G67" s="463"/>
      <c r="H67" s="463"/>
      <c r="I67" s="768"/>
    </row>
    <row r="68" spans="1:9" s="500" customFormat="1" ht="13.5" thickBot="1" x14ac:dyDescent="0.25">
      <c r="A68" s="421" t="s">
        <v>459</v>
      </c>
      <c r="B68" s="594"/>
      <c r="D68" s="660"/>
      <c r="F68" s="463"/>
      <c r="G68" s="463"/>
      <c r="H68" s="463"/>
      <c r="I68" s="768" t="s">
        <v>122</v>
      </c>
    </row>
    <row r="69" spans="1:9" s="106" customFormat="1" ht="20.25" customHeight="1" thickTop="1" thickBot="1" x14ac:dyDescent="0.25">
      <c r="A69" s="622" t="s">
        <v>412</v>
      </c>
      <c r="B69" s="624" t="s">
        <v>123</v>
      </c>
      <c r="C69" s="623" t="s">
        <v>124</v>
      </c>
      <c r="D69" s="585" t="s">
        <v>474</v>
      </c>
      <c r="E69" s="625" t="s">
        <v>125</v>
      </c>
      <c r="F69" s="625" t="s">
        <v>126</v>
      </c>
      <c r="G69" s="625" t="s">
        <v>588</v>
      </c>
      <c r="H69" s="625" t="s">
        <v>589</v>
      </c>
      <c r="I69" s="663" t="s">
        <v>590</v>
      </c>
    </row>
    <row r="70" spans="1:9" s="375" customFormat="1" ht="13.5" thickTop="1" thickBot="1" x14ac:dyDescent="0.25">
      <c r="A70" s="914">
        <v>1</v>
      </c>
      <c r="B70" s="915">
        <v>2</v>
      </c>
      <c r="C70" s="915">
        <v>3</v>
      </c>
      <c r="D70" s="915">
        <v>4</v>
      </c>
      <c r="E70" s="915">
        <v>5</v>
      </c>
      <c r="F70" s="916">
        <v>6</v>
      </c>
      <c r="G70" s="916">
        <v>7</v>
      </c>
      <c r="H70" s="917">
        <v>8</v>
      </c>
      <c r="I70" s="918" t="s">
        <v>510</v>
      </c>
    </row>
    <row r="71" spans="1:9" s="500" customFormat="1" ht="16.5" thickTop="1" thickBot="1" x14ac:dyDescent="0.3">
      <c r="A71" s="926">
        <v>60001100191</v>
      </c>
      <c r="B71" s="785">
        <v>4322</v>
      </c>
      <c r="C71" s="927">
        <v>6121</v>
      </c>
      <c r="D71" s="786">
        <v>870</v>
      </c>
      <c r="E71" s="928" t="s">
        <v>400</v>
      </c>
      <c r="F71" s="720"/>
      <c r="G71" s="929">
        <v>11692</v>
      </c>
      <c r="H71" s="720">
        <v>1207</v>
      </c>
      <c r="I71" s="930">
        <f>(H71/G71)*100</f>
        <v>10.32329798152583</v>
      </c>
    </row>
    <row r="72" spans="1:9" s="500" customFormat="1" ht="18" customHeight="1" thickTop="1" thickBot="1" x14ac:dyDescent="0.3">
      <c r="A72" s="3192" t="s">
        <v>169</v>
      </c>
      <c r="B72" s="3191"/>
      <c r="C72" s="3191"/>
      <c r="D72" s="3191"/>
      <c r="E72" s="3191"/>
      <c r="F72" s="710">
        <f>F71</f>
        <v>0</v>
      </c>
      <c r="G72" s="710">
        <f>G71</f>
        <v>11692</v>
      </c>
      <c r="H72" s="710">
        <f>H71</f>
        <v>1207</v>
      </c>
      <c r="I72" s="695">
        <f>(H72/G72)*100</f>
        <v>10.32329798152583</v>
      </c>
    </row>
    <row r="73" spans="1:9" s="500" customFormat="1" ht="13.5" thickTop="1" x14ac:dyDescent="0.2">
      <c r="B73" s="594"/>
      <c r="D73" s="660"/>
      <c r="F73" s="463"/>
      <c r="G73" s="463"/>
      <c r="H73" s="463"/>
      <c r="I73" s="768"/>
    </row>
    <row r="74" spans="1:9" s="500" customFormat="1" x14ac:dyDescent="0.2">
      <c r="B74" s="594"/>
      <c r="D74" s="660"/>
      <c r="F74" s="463"/>
      <c r="G74" s="463"/>
      <c r="H74" s="463"/>
      <c r="I74" s="768"/>
    </row>
    <row r="75" spans="1:9" s="500" customFormat="1" ht="13.5" thickBot="1" x14ac:dyDescent="0.25">
      <c r="A75" s="421" t="s">
        <v>460</v>
      </c>
      <c r="B75" s="594"/>
      <c r="D75" s="660"/>
      <c r="F75" s="463"/>
      <c r="G75" s="463"/>
      <c r="H75" s="463"/>
      <c r="I75" s="768" t="s">
        <v>122</v>
      </c>
    </row>
    <row r="76" spans="1:9" s="106" customFormat="1" ht="20.25" customHeight="1" thickTop="1" thickBot="1" x14ac:dyDescent="0.25">
      <c r="A76" s="622" t="s">
        <v>412</v>
      </c>
      <c r="B76" s="624" t="s">
        <v>123</v>
      </c>
      <c r="C76" s="623" t="s">
        <v>124</v>
      </c>
      <c r="D76" s="585" t="s">
        <v>474</v>
      </c>
      <c r="E76" s="625" t="s">
        <v>125</v>
      </c>
      <c r="F76" s="625" t="s">
        <v>126</v>
      </c>
      <c r="G76" s="625" t="s">
        <v>588</v>
      </c>
      <c r="H76" s="625" t="s">
        <v>589</v>
      </c>
      <c r="I76" s="663" t="s">
        <v>590</v>
      </c>
    </row>
    <row r="77" spans="1:9" s="375" customFormat="1" ht="13.5" thickTop="1" thickBot="1" x14ac:dyDescent="0.25">
      <c r="A77" s="914">
        <v>1</v>
      </c>
      <c r="B77" s="915">
        <v>2</v>
      </c>
      <c r="C77" s="915">
        <v>3</v>
      </c>
      <c r="D77" s="915">
        <v>4</v>
      </c>
      <c r="E77" s="915">
        <v>5</v>
      </c>
      <c r="F77" s="916">
        <v>6</v>
      </c>
      <c r="G77" s="916">
        <v>7</v>
      </c>
      <c r="H77" s="917">
        <v>8</v>
      </c>
      <c r="I77" s="918" t="s">
        <v>510</v>
      </c>
    </row>
    <row r="78" spans="1:9" s="500" customFormat="1" ht="16.5" thickTop="1" thickBot="1" x14ac:dyDescent="0.3">
      <c r="A78" s="926">
        <v>60001100192</v>
      </c>
      <c r="B78" s="785">
        <v>3122</v>
      </c>
      <c r="C78" s="927">
        <v>6121</v>
      </c>
      <c r="D78" s="786">
        <v>10</v>
      </c>
      <c r="E78" s="928" t="s">
        <v>400</v>
      </c>
      <c r="F78" s="720"/>
      <c r="G78" s="929">
        <v>1</v>
      </c>
      <c r="H78" s="720">
        <v>0</v>
      </c>
      <c r="I78" s="930">
        <f>(H78/G78)*100</f>
        <v>0</v>
      </c>
    </row>
    <row r="79" spans="1:9" s="500" customFormat="1" ht="18" customHeight="1" thickTop="1" thickBot="1" x14ac:dyDescent="0.3">
      <c r="A79" s="3192" t="s">
        <v>169</v>
      </c>
      <c r="B79" s="3191"/>
      <c r="C79" s="3191"/>
      <c r="D79" s="3191"/>
      <c r="E79" s="3191"/>
      <c r="F79" s="710">
        <f>F78</f>
        <v>0</v>
      </c>
      <c r="G79" s="710">
        <f>G78</f>
        <v>1</v>
      </c>
      <c r="H79" s="710">
        <f>H78</f>
        <v>0</v>
      </c>
      <c r="I79" s="695">
        <f>(H79/G79)*100</f>
        <v>0</v>
      </c>
    </row>
    <row r="80" spans="1:9" s="500" customFormat="1" ht="13.5" thickTop="1" x14ac:dyDescent="0.2">
      <c r="B80" s="594"/>
      <c r="D80" s="660"/>
      <c r="F80" s="463"/>
      <c r="G80" s="463"/>
      <c r="H80" s="463"/>
      <c r="I80" s="768"/>
    </row>
    <row r="81" spans="1:9" s="500" customFormat="1" x14ac:dyDescent="0.2">
      <c r="B81" s="594"/>
      <c r="D81" s="660"/>
      <c r="F81" s="463"/>
      <c r="G81" s="463"/>
      <c r="H81" s="463"/>
      <c r="I81" s="768"/>
    </row>
    <row r="82" spans="1:9" s="500" customFormat="1" ht="13.5" thickBot="1" x14ac:dyDescent="0.25">
      <c r="A82" s="421" t="s">
        <v>461</v>
      </c>
      <c r="B82" s="594"/>
      <c r="D82" s="660"/>
      <c r="F82" s="463"/>
      <c r="G82" s="463"/>
      <c r="H82" s="463"/>
      <c r="I82" s="768" t="s">
        <v>122</v>
      </c>
    </row>
    <row r="83" spans="1:9" s="106" customFormat="1" ht="20.25" customHeight="1" thickTop="1" thickBot="1" x14ac:dyDescent="0.25">
      <c r="A83" s="622" t="s">
        <v>412</v>
      </c>
      <c r="B83" s="624" t="s">
        <v>123</v>
      </c>
      <c r="C83" s="623" t="s">
        <v>124</v>
      </c>
      <c r="D83" s="585" t="s">
        <v>474</v>
      </c>
      <c r="E83" s="625" t="s">
        <v>125</v>
      </c>
      <c r="F83" s="625" t="s">
        <v>126</v>
      </c>
      <c r="G83" s="625" t="s">
        <v>588</v>
      </c>
      <c r="H83" s="625" t="s">
        <v>589</v>
      </c>
      <c r="I83" s="663" t="s">
        <v>590</v>
      </c>
    </row>
    <row r="84" spans="1:9" s="375" customFormat="1" ht="13.5" thickTop="1" thickBot="1" x14ac:dyDescent="0.25">
      <c r="A84" s="914">
        <v>1</v>
      </c>
      <c r="B84" s="915">
        <v>2</v>
      </c>
      <c r="C84" s="915">
        <v>3</v>
      </c>
      <c r="D84" s="915">
        <v>4</v>
      </c>
      <c r="E84" s="915">
        <v>5</v>
      </c>
      <c r="F84" s="916">
        <v>6</v>
      </c>
      <c r="G84" s="916">
        <v>7</v>
      </c>
      <c r="H84" s="917">
        <v>8</v>
      </c>
      <c r="I84" s="918" t="s">
        <v>510</v>
      </c>
    </row>
    <row r="85" spans="1:9" s="500" customFormat="1" ht="16.5" thickTop="1" thickBot="1" x14ac:dyDescent="0.3">
      <c r="A85" s="926">
        <v>60001100201</v>
      </c>
      <c r="B85" s="785">
        <v>3122</v>
      </c>
      <c r="C85" s="927">
        <v>6121</v>
      </c>
      <c r="D85" s="786">
        <v>870</v>
      </c>
      <c r="E85" s="928" t="s">
        <v>400</v>
      </c>
      <c r="F85" s="720"/>
      <c r="G85" s="929">
        <v>5965</v>
      </c>
      <c r="H85" s="720">
        <v>5895</v>
      </c>
      <c r="I85" s="930">
        <f>(H85/G85)*100</f>
        <v>98.826487845766977</v>
      </c>
    </row>
    <row r="86" spans="1:9" s="500" customFormat="1" ht="18" customHeight="1" thickTop="1" thickBot="1" x14ac:dyDescent="0.3">
      <c r="A86" s="3192" t="s">
        <v>169</v>
      </c>
      <c r="B86" s="3191"/>
      <c r="C86" s="3191"/>
      <c r="D86" s="3191"/>
      <c r="E86" s="3191"/>
      <c r="F86" s="710">
        <f>F85</f>
        <v>0</v>
      </c>
      <c r="G86" s="710">
        <f>G85</f>
        <v>5965</v>
      </c>
      <c r="H86" s="710">
        <f>H85</f>
        <v>5895</v>
      </c>
      <c r="I86" s="695">
        <f>(H86/G86)*100</f>
        <v>98.826487845766977</v>
      </c>
    </row>
    <row r="87" spans="1:9" s="500" customFormat="1" ht="13.5" thickTop="1" x14ac:dyDescent="0.2">
      <c r="B87" s="594"/>
      <c r="D87" s="660"/>
      <c r="F87" s="463"/>
      <c r="G87" s="463"/>
      <c r="H87" s="463"/>
      <c r="I87" s="768"/>
    </row>
    <row r="88" spans="1:9" s="500" customFormat="1" x14ac:dyDescent="0.2">
      <c r="B88" s="594"/>
      <c r="D88" s="660"/>
      <c r="F88" s="463"/>
      <c r="G88" s="463"/>
      <c r="H88" s="463"/>
      <c r="I88" s="768"/>
    </row>
    <row r="89" spans="1:9" s="500" customFormat="1" ht="13.5" thickBot="1" x14ac:dyDescent="0.25">
      <c r="A89" s="421" t="s">
        <v>462</v>
      </c>
      <c r="B89" s="594"/>
      <c r="D89" s="660"/>
      <c r="F89" s="463"/>
      <c r="G89" s="463"/>
      <c r="H89" s="463"/>
      <c r="I89" s="768" t="s">
        <v>122</v>
      </c>
    </row>
    <row r="90" spans="1:9" s="106" customFormat="1" ht="20.25" customHeight="1" thickTop="1" thickBot="1" x14ac:dyDescent="0.25">
      <c r="A90" s="622" t="s">
        <v>412</v>
      </c>
      <c r="B90" s="624" t="s">
        <v>123</v>
      </c>
      <c r="C90" s="623" t="s">
        <v>124</v>
      </c>
      <c r="D90" s="585" t="s">
        <v>474</v>
      </c>
      <c r="E90" s="625" t="s">
        <v>125</v>
      </c>
      <c r="F90" s="625" t="s">
        <v>126</v>
      </c>
      <c r="G90" s="625" t="s">
        <v>588</v>
      </c>
      <c r="H90" s="625" t="s">
        <v>589</v>
      </c>
      <c r="I90" s="663" t="s">
        <v>590</v>
      </c>
    </row>
    <row r="91" spans="1:9" s="375" customFormat="1" ht="13.5" thickTop="1" thickBot="1" x14ac:dyDescent="0.25">
      <c r="A91" s="914">
        <v>1</v>
      </c>
      <c r="B91" s="915">
        <v>2</v>
      </c>
      <c r="C91" s="915">
        <v>3</v>
      </c>
      <c r="D91" s="915">
        <v>4</v>
      </c>
      <c r="E91" s="915">
        <v>5</v>
      </c>
      <c r="F91" s="916">
        <v>6</v>
      </c>
      <c r="G91" s="916">
        <v>7</v>
      </c>
      <c r="H91" s="917">
        <v>8</v>
      </c>
      <c r="I91" s="918" t="s">
        <v>510</v>
      </c>
    </row>
    <row r="92" spans="1:9" s="500" customFormat="1" ht="15.75" thickTop="1" x14ac:dyDescent="0.25">
      <c r="A92" s="776">
        <v>60001100202</v>
      </c>
      <c r="B92" s="651">
        <v>3114</v>
      </c>
      <c r="C92" s="603">
        <v>6121</v>
      </c>
      <c r="D92" s="791">
        <v>870</v>
      </c>
      <c r="E92" s="907" t="s">
        <v>400</v>
      </c>
      <c r="F92" s="779"/>
      <c r="G92" s="924">
        <v>6130</v>
      </c>
      <c r="H92" s="779">
        <v>6086</v>
      </c>
      <c r="I92" s="925">
        <f>(H92/G92)*100</f>
        <v>99.282218597063618</v>
      </c>
    </row>
    <row r="93" spans="1:9" s="500" customFormat="1" ht="15.75" thickBot="1" x14ac:dyDescent="0.3">
      <c r="A93" s="789">
        <v>60001100202</v>
      </c>
      <c r="B93" s="614">
        <v>3114</v>
      </c>
      <c r="C93" s="644">
        <v>6122</v>
      </c>
      <c r="D93" s="782">
        <v>870</v>
      </c>
      <c r="E93" s="921" t="s">
        <v>401</v>
      </c>
      <c r="F93" s="716"/>
      <c r="G93" s="783">
        <v>1720</v>
      </c>
      <c r="H93" s="716">
        <v>1720</v>
      </c>
      <c r="I93" s="792">
        <f>(H93/G93)*100</f>
        <v>100</v>
      </c>
    </row>
    <row r="94" spans="1:9" s="500" customFormat="1" ht="18" customHeight="1" thickTop="1" thickBot="1" x14ac:dyDescent="0.3">
      <c r="A94" s="3192" t="s">
        <v>169</v>
      </c>
      <c r="B94" s="3191"/>
      <c r="C94" s="3191"/>
      <c r="D94" s="3191"/>
      <c r="E94" s="3191"/>
      <c r="F94" s="710">
        <f>F92</f>
        <v>0</v>
      </c>
      <c r="G94" s="710">
        <f>G92+G93</f>
        <v>7850</v>
      </c>
      <c r="H94" s="710">
        <f>H92+H93</f>
        <v>7806</v>
      </c>
      <c r="I94" s="695">
        <f>(H94/G94)*100</f>
        <v>99.439490445859875</v>
      </c>
    </row>
    <row r="95" spans="1:9" s="500" customFormat="1" ht="13.5" thickTop="1" x14ac:dyDescent="0.2">
      <c r="B95" s="594"/>
      <c r="D95" s="660"/>
      <c r="F95" s="463"/>
      <c r="G95" s="463"/>
      <c r="H95" s="463"/>
      <c r="I95" s="768"/>
    </row>
    <row r="96" spans="1:9" s="500" customFormat="1" x14ac:dyDescent="0.2">
      <c r="B96" s="594"/>
      <c r="D96" s="660"/>
      <c r="F96" s="463"/>
      <c r="G96" s="463"/>
      <c r="H96" s="463"/>
      <c r="I96" s="768"/>
    </row>
    <row r="97" spans="1:9" s="500" customFormat="1" ht="13.5" thickBot="1" x14ac:dyDescent="0.25">
      <c r="A97" s="421" t="s">
        <v>463</v>
      </c>
      <c r="B97" s="594"/>
      <c r="D97" s="660"/>
      <c r="F97" s="463"/>
      <c r="G97" s="463"/>
      <c r="H97" s="463"/>
      <c r="I97" s="768" t="s">
        <v>122</v>
      </c>
    </row>
    <row r="98" spans="1:9" s="106" customFormat="1" ht="20.25" customHeight="1" thickTop="1" thickBot="1" x14ac:dyDescent="0.25">
      <c r="A98" s="622" t="s">
        <v>412</v>
      </c>
      <c r="B98" s="624" t="s">
        <v>123</v>
      </c>
      <c r="C98" s="623" t="s">
        <v>124</v>
      </c>
      <c r="D98" s="585" t="s">
        <v>474</v>
      </c>
      <c r="E98" s="625" t="s">
        <v>125</v>
      </c>
      <c r="F98" s="625" t="s">
        <v>126</v>
      </c>
      <c r="G98" s="625" t="s">
        <v>588</v>
      </c>
      <c r="H98" s="625" t="s">
        <v>589</v>
      </c>
      <c r="I98" s="663" t="s">
        <v>590</v>
      </c>
    </row>
    <row r="99" spans="1:9" s="375" customFormat="1" ht="13.5" thickTop="1" thickBot="1" x14ac:dyDescent="0.25">
      <c r="A99" s="914">
        <v>1</v>
      </c>
      <c r="B99" s="915">
        <v>2</v>
      </c>
      <c r="C99" s="915">
        <v>3</v>
      </c>
      <c r="D99" s="915">
        <v>4</v>
      </c>
      <c r="E99" s="915">
        <v>5</v>
      </c>
      <c r="F99" s="916">
        <v>6</v>
      </c>
      <c r="G99" s="916">
        <v>7</v>
      </c>
      <c r="H99" s="917">
        <v>8</v>
      </c>
      <c r="I99" s="918" t="s">
        <v>510</v>
      </c>
    </row>
    <row r="100" spans="1:9" s="500" customFormat="1" ht="16.5" thickTop="1" thickBot="1" x14ac:dyDescent="0.3">
      <c r="A100" s="926">
        <v>60001100204</v>
      </c>
      <c r="B100" s="785">
        <v>3122</v>
      </c>
      <c r="C100" s="927">
        <v>6121</v>
      </c>
      <c r="D100" s="786">
        <v>10</v>
      </c>
      <c r="E100" s="928" t="s">
        <v>400</v>
      </c>
      <c r="F100" s="720"/>
      <c r="G100" s="929">
        <v>597</v>
      </c>
      <c r="H100" s="720">
        <v>597</v>
      </c>
      <c r="I100" s="930">
        <f>(H100/G100)*100</f>
        <v>100</v>
      </c>
    </row>
    <row r="101" spans="1:9" s="500" customFormat="1" ht="18" customHeight="1" thickTop="1" thickBot="1" x14ac:dyDescent="0.3">
      <c r="A101" s="3192" t="s">
        <v>169</v>
      </c>
      <c r="B101" s="3191"/>
      <c r="C101" s="3191"/>
      <c r="D101" s="3191"/>
      <c r="E101" s="3191"/>
      <c r="F101" s="710">
        <f>F100</f>
        <v>0</v>
      </c>
      <c r="G101" s="710">
        <f>G100</f>
        <v>597</v>
      </c>
      <c r="H101" s="710">
        <f>H100</f>
        <v>597</v>
      </c>
      <c r="I101" s="695">
        <f>(H101/G101)*100</f>
        <v>100</v>
      </c>
    </row>
    <row r="102" spans="1:9" s="500" customFormat="1" ht="13.5" thickTop="1" x14ac:dyDescent="0.2">
      <c r="B102" s="594"/>
      <c r="D102" s="660"/>
      <c r="F102" s="463"/>
      <c r="G102" s="463"/>
      <c r="H102" s="463"/>
      <c r="I102" s="768"/>
    </row>
    <row r="103" spans="1:9" s="500" customFormat="1" x14ac:dyDescent="0.2">
      <c r="B103" s="594"/>
      <c r="D103" s="660"/>
      <c r="F103" s="463"/>
      <c r="G103" s="463"/>
      <c r="H103" s="463"/>
      <c r="I103" s="768"/>
    </row>
    <row r="104" spans="1:9" s="500" customFormat="1" ht="13.5" thickBot="1" x14ac:dyDescent="0.25">
      <c r="A104" s="421" t="s">
        <v>464</v>
      </c>
      <c r="B104" s="594"/>
      <c r="D104" s="660"/>
      <c r="F104" s="463"/>
      <c r="G104" s="463"/>
      <c r="H104" s="463"/>
      <c r="I104" s="768" t="s">
        <v>122</v>
      </c>
    </row>
    <row r="105" spans="1:9" s="106" customFormat="1" ht="20.25" customHeight="1" thickTop="1" thickBot="1" x14ac:dyDescent="0.25">
      <c r="A105" s="622" t="s">
        <v>412</v>
      </c>
      <c r="B105" s="624" t="s">
        <v>123</v>
      </c>
      <c r="C105" s="623" t="s">
        <v>124</v>
      </c>
      <c r="D105" s="585" t="s">
        <v>474</v>
      </c>
      <c r="E105" s="625" t="s">
        <v>125</v>
      </c>
      <c r="F105" s="625" t="s">
        <v>126</v>
      </c>
      <c r="G105" s="625" t="s">
        <v>588</v>
      </c>
      <c r="H105" s="625" t="s">
        <v>589</v>
      </c>
      <c r="I105" s="663" t="s">
        <v>590</v>
      </c>
    </row>
    <row r="106" spans="1:9" s="375" customFormat="1" ht="13.5" thickTop="1" thickBot="1" x14ac:dyDescent="0.25">
      <c r="A106" s="914">
        <v>1</v>
      </c>
      <c r="B106" s="915">
        <v>2</v>
      </c>
      <c r="C106" s="915">
        <v>3</v>
      </c>
      <c r="D106" s="915">
        <v>4</v>
      </c>
      <c r="E106" s="915">
        <v>5</v>
      </c>
      <c r="F106" s="916">
        <v>6</v>
      </c>
      <c r="G106" s="916">
        <v>7</v>
      </c>
      <c r="H106" s="917">
        <v>8</v>
      </c>
      <c r="I106" s="918" t="s">
        <v>510</v>
      </c>
    </row>
    <row r="107" spans="1:9" s="500" customFormat="1" ht="16.5" thickTop="1" thickBot="1" x14ac:dyDescent="0.3">
      <c r="A107" s="926">
        <v>60001100210</v>
      </c>
      <c r="B107" s="785">
        <v>3122</v>
      </c>
      <c r="C107" s="927">
        <v>6121</v>
      </c>
      <c r="D107" s="786">
        <v>10</v>
      </c>
      <c r="E107" s="928" t="s">
        <v>400</v>
      </c>
      <c r="F107" s="720"/>
      <c r="G107" s="929">
        <v>400</v>
      </c>
      <c r="H107" s="720">
        <v>0</v>
      </c>
      <c r="I107" s="930">
        <f>(H107/G107)*100</f>
        <v>0</v>
      </c>
    </row>
    <row r="108" spans="1:9" s="500" customFormat="1" ht="18" customHeight="1" thickTop="1" thickBot="1" x14ac:dyDescent="0.3">
      <c r="A108" s="3192" t="s">
        <v>169</v>
      </c>
      <c r="B108" s="3191"/>
      <c r="C108" s="3191"/>
      <c r="D108" s="3191"/>
      <c r="E108" s="3191"/>
      <c r="F108" s="710">
        <f>F107</f>
        <v>0</v>
      </c>
      <c r="G108" s="710">
        <f>G107</f>
        <v>400</v>
      </c>
      <c r="H108" s="710">
        <f>H107</f>
        <v>0</v>
      </c>
      <c r="I108" s="695">
        <f>(H108/G108)*100</f>
        <v>0</v>
      </c>
    </row>
    <row r="109" spans="1:9" s="500" customFormat="1" ht="13.5" thickTop="1" x14ac:dyDescent="0.2">
      <c r="B109" s="594"/>
      <c r="D109" s="660"/>
      <c r="F109" s="463"/>
      <c r="G109" s="463"/>
      <c r="H109" s="463"/>
      <c r="I109" s="768"/>
    </row>
    <row r="110" spans="1:9" s="500" customFormat="1" x14ac:dyDescent="0.2">
      <c r="B110" s="594"/>
      <c r="D110" s="660"/>
      <c r="F110" s="463"/>
      <c r="G110" s="463"/>
      <c r="H110" s="463"/>
      <c r="I110" s="768"/>
    </row>
    <row r="111" spans="1:9" s="500" customFormat="1" ht="13.5" thickBot="1" x14ac:dyDescent="0.25">
      <c r="A111" s="421" t="s">
        <v>86</v>
      </c>
      <c r="B111" s="594"/>
      <c r="D111" s="660"/>
      <c r="F111" s="463"/>
      <c r="G111" s="463"/>
      <c r="H111" s="463"/>
      <c r="I111" s="768" t="s">
        <v>122</v>
      </c>
    </row>
    <row r="112" spans="1:9" s="106" customFormat="1" ht="20.25" customHeight="1" thickTop="1" thickBot="1" x14ac:dyDescent="0.25">
      <c r="A112" s="622" t="s">
        <v>412</v>
      </c>
      <c r="B112" s="624" t="s">
        <v>123</v>
      </c>
      <c r="C112" s="623" t="s">
        <v>124</v>
      </c>
      <c r="D112" s="585" t="s">
        <v>474</v>
      </c>
      <c r="E112" s="625" t="s">
        <v>125</v>
      </c>
      <c r="F112" s="625" t="s">
        <v>126</v>
      </c>
      <c r="G112" s="625" t="s">
        <v>588</v>
      </c>
      <c r="H112" s="625" t="s">
        <v>589</v>
      </c>
      <c r="I112" s="663" t="s">
        <v>590</v>
      </c>
    </row>
    <row r="113" spans="1:13" s="375" customFormat="1" ht="13.5" thickTop="1" thickBot="1" x14ac:dyDescent="0.25">
      <c r="A113" s="914">
        <v>1</v>
      </c>
      <c r="B113" s="915">
        <v>2</v>
      </c>
      <c r="C113" s="915">
        <v>3</v>
      </c>
      <c r="D113" s="915">
        <v>4</v>
      </c>
      <c r="E113" s="915">
        <v>5</v>
      </c>
      <c r="F113" s="916">
        <v>6</v>
      </c>
      <c r="G113" s="916">
        <v>7</v>
      </c>
      <c r="H113" s="917">
        <v>8</v>
      </c>
      <c r="I113" s="918" t="s">
        <v>510</v>
      </c>
    </row>
    <row r="114" spans="1:13" s="500" customFormat="1" ht="16.5" thickTop="1" thickBot="1" x14ac:dyDescent="0.3">
      <c r="A114" s="926">
        <v>60001100211</v>
      </c>
      <c r="B114" s="785">
        <v>4322</v>
      </c>
      <c r="C114" s="927">
        <v>6121</v>
      </c>
      <c r="D114" s="786">
        <v>10</v>
      </c>
      <c r="E114" s="928" t="s">
        <v>400</v>
      </c>
      <c r="F114" s="720"/>
      <c r="G114" s="929">
        <v>150</v>
      </c>
      <c r="H114" s="720">
        <v>115</v>
      </c>
      <c r="I114" s="930">
        <f>(H114/G114)*100</f>
        <v>76.666666666666671</v>
      </c>
    </row>
    <row r="115" spans="1:13" s="500" customFormat="1" ht="18" customHeight="1" thickTop="1" thickBot="1" x14ac:dyDescent="0.3">
      <c r="A115" s="3192" t="s">
        <v>169</v>
      </c>
      <c r="B115" s="3191"/>
      <c r="C115" s="3191"/>
      <c r="D115" s="3191"/>
      <c r="E115" s="3191"/>
      <c r="F115" s="710">
        <f>F114</f>
        <v>0</v>
      </c>
      <c r="G115" s="710">
        <f>G114</f>
        <v>150</v>
      </c>
      <c r="H115" s="710">
        <f>H114</f>
        <v>115</v>
      </c>
      <c r="I115" s="695">
        <f>(H115/G115)*100</f>
        <v>76.666666666666671</v>
      </c>
    </row>
    <row r="116" spans="1:13" s="500" customFormat="1" ht="13.5" thickTop="1" x14ac:dyDescent="0.2">
      <c r="B116" s="594"/>
      <c r="D116" s="660"/>
      <c r="F116" s="463"/>
      <c r="G116" s="463"/>
      <c r="H116" s="463"/>
      <c r="I116" s="768"/>
    </row>
    <row r="117" spans="1:13" s="500" customFormat="1" x14ac:dyDescent="0.2">
      <c r="B117" s="594"/>
      <c r="D117" s="660"/>
      <c r="F117" s="463"/>
      <c r="G117" s="463"/>
      <c r="H117" s="463"/>
      <c r="I117" s="768"/>
    </row>
    <row r="118" spans="1:13" s="500" customFormat="1" ht="13.5" thickBot="1" x14ac:dyDescent="0.25">
      <c r="A118" s="421" t="s">
        <v>87</v>
      </c>
      <c r="B118" s="594"/>
      <c r="D118" s="660"/>
      <c r="F118" s="463"/>
      <c r="G118" s="463"/>
      <c r="H118" s="463"/>
      <c r="I118" s="768" t="s">
        <v>122</v>
      </c>
    </row>
    <row r="119" spans="1:13" s="106" customFormat="1" ht="20.25" customHeight="1" thickTop="1" thickBot="1" x14ac:dyDescent="0.25">
      <c r="A119" s="622" t="s">
        <v>412</v>
      </c>
      <c r="B119" s="624" t="s">
        <v>123</v>
      </c>
      <c r="C119" s="623" t="s">
        <v>124</v>
      </c>
      <c r="D119" s="585" t="s">
        <v>474</v>
      </c>
      <c r="E119" s="625" t="s">
        <v>125</v>
      </c>
      <c r="F119" s="625" t="s">
        <v>126</v>
      </c>
      <c r="G119" s="625" t="s">
        <v>588</v>
      </c>
      <c r="H119" s="625" t="s">
        <v>589</v>
      </c>
      <c r="I119" s="663" t="s">
        <v>590</v>
      </c>
    </row>
    <row r="120" spans="1:13" s="375" customFormat="1" ht="13.5" thickTop="1" thickBot="1" x14ac:dyDescent="0.25">
      <c r="A120" s="914">
        <v>1</v>
      </c>
      <c r="B120" s="915">
        <v>2</v>
      </c>
      <c r="C120" s="915">
        <v>3</v>
      </c>
      <c r="D120" s="915">
        <v>4</v>
      </c>
      <c r="E120" s="915">
        <v>5</v>
      </c>
      <c r="F120" s="916">
        <v>6</v>
      </c>
      <c r="G120" s="916">
        <v>7</v>
      </c>
      <c r="H120" s="917">
        <v>8</v>
      </c>
      <c r="I120" s="918" t="s">
        <v>510</v>
      </c>
    </row>
    <row r="121" spans="1:13" s="500" customFormat="1" ht="16.5" thickTop="1" thickBot="1" x14ac:dyDescent="0.3">
      <c r="A121" s="926">
        <v>60001100212</v>
      </c>
      <c r="B121" s="785">
        <v>3123</v>
      </c>
      <c r="C121" s="927">
        <v>6121</v>
      </c>
      <c r="D121" s="786">
        <v>10</v>
      </c>
      <c r="E121" s="928" t="s">
        <v>400</v>
      </c>
      <c r="F121" s="720"/>
      <c r="G121" s="929">
        <v>400</v>
      </c>
      <c r="H121" s="720">
        <v>397</v>
      </c>
      <c r="I121" s="930">
        <f>(H121/G121)*100</f>
        <v>99.25</v>
      </c>
    </row>
    <row r="122" spans="1:13" s="500" customFormat="1" ht="18" customHeight="1" thickTop="1" thickBot="1" x14ac:dyDescent="0.3">
      <c r="A122" s="3192" t="s">
        <v>169</v>
      </c>
      <c r="B122" s="3191"/>
      <c r="C122" s="3191"/>
      <c r="D122" s="3191"/>
      <c r="E122" s="3191"/>
      <c r="F122" s="710">
        <f>F121</f>
        <v>0</v>
      </c>
      <c r="G122" s="710">
        <f>G121</f>
        <v>400</v>
      </c>
      <c r="H122" s="710">
        <f>H121</f>
        <v>397</v>
      </c>
      <c r="I122" s="695">
        <f>(H122/G122)*100</f>
        <v>99.25</v>
      </c>
      <c r="L122" s="463">
        <f>G14+G21+G29+G33+G41+G48+G56+G63+G72+G79+G86+G94+G101+G108+G115+G122</f>
        <v>156137</v>
      </c>
      <c r="M122" s="463">
        <f>H14+H21+H29+H33+H41+H48+H56+H63+H72+H79+H86+H94+H101+H108+H115+H122</f>
        <v>143098</v>
      </c>
    </row>
    <row r="123" spans="1:13" s="500" customFormat="1" ht="13.5" thickTop="1" x14ac:dyDescent="0.2">
      <c r="B123" s="594"/>
      <c r="D123" s="660"/>
      <c r="F123" s="463"/>
      <c r="G123" s="463"/>
      <c r="H123" s="463"/>
      <c r="I123" s="768"/>
    </row>
    <row r="124" spans="1:13" s="500" customFormat="1" x14ac:dyDescent="0.2">
      <c r="B124" s="594"/>
      <c r="D124" s="660"/>
      <c r="F124" s="463"/>
      <c r="G124" s="463"/>
      <c r="H124" s="463"/>
      <c r="I124" s="768"/>
    </row>
    <row r="125" spans="1:13" s="500" customFormat="1" ht="13.5" thickBot="1" x14ac:dyDescent="0.25">
      <c r="A125" s="421" t="s">
        <v>88</v>
      </c>
      <c r="B125" s="594"/>
      <c r="D125" s="660"/>
      <c r="F125" s="463"/>
      <c r="G125" s="463"/>
      <c r="H125" s="463"/>
      <c r="I125" s="768" t="s">
        <v>122</v>
      </c>
    </row>
    <row r="126" spans="1:13" s="106" customFormat="1" ht="20.25" customHeight="1" thickTop="1" thickBot="1" x14ac:dyDescent="0.25">
      <c r="A126" s="622" t="s">
        <v>412</v>
      </c>
      <c r="B126" s="624" t="s">
        <v>123</v>
      </c>
      <c r="C126" s="623" t="s">
        <v>124</v>
      </c>
      <c r="D126" s="585" t="s">
        <v>474</v>
      </c>
      <c r="E126" s="625" t="s">
        <v>125</v>
      </c>
      <c r="F126" s="625" t="s">
        <v>126</v>
      </c>
      <c r="G126" s="625" t="s">
        <v>588</v>
      </c>
      <c r="H126" s="625" t="s">
        <v>589</v>
      </c>
      <c r="I126" s="663" t="s">
        <v>590</v>
      </c>
    </row>
    <row r="127" spans="1:13" s="375" customFormat="1" ht="13.5" thickTop="1" thickBot="1" x14ac:dyDescent="0.25">
      <c r="A127" s="914">
        <v>1</v>
      </c>
      <c r="B127" s="915">
        <v>2</v>
      </c>
      <c r="C127" s="915">
        <v>3</v>
      </c>
      <c r="D127" s="915">
        <v>4</v>
      </c>
      <c r="E127" s="915">
        <v>5</v>
      </c>
      <c r="F127" s="916">
        <v>6</v>
      </c>
      <c r="G127" s="916">
        <v>7</v>
      </c>
      <c r="H127" s="917">
        <v>8</v>
      </c>
      <c r="I127" s="918" t="s">
        <v>510</v>
      </c>
    </row>
    <row r="128" spans="1:13" s="500" customFormat="1" ht="16.5" thickTop="1" thickBot="1" x14ac:dyDescent="0.3">
      <c r="A128" s="926">
        <v>60001100213</v>
      </c>
      <c r="B128" s="785">
        <v>3122</v>
      </c>
      <c r="C128" s="927">
        <v>6121</v>
      </c>
      <c r="D128" s="786">
        <v>10</v>
      </c>
      <c r="E128" s="928" t="s">
        <v>400</v>
      </c>
      <c r="F128" s="720"/>
      <c r="G128" s="929">
        <v>300</v>
      </c>
      <c r="H128" s="720">
        <v>0</v>
      </c>
      <c r="I128" s="930">
        <f>(H128/G128)*100</f>
        <v>0</v>
      </c>
    </row>
    <row r="129" spans="1:9" s="500" customFormat="1" ht="18" customHeight="1" thickTop="1" thickBot="1" x14ac:dyDescent="0.3">
      <c r="A129" s="3192" t="s">
        <v>169</v>
      </c>
      <c r="B129" s="3191"/>
      <c r="C129" s="3191"/>
      <c r="D129" s="3191"/>
      <c r="E129" s="3191"/>
      <c r="F129" s="710">
        <f>F128</f>
        <v>0</v>
      </c>
      <c r="G129" s="710">
        <f>G128</f>
        <v>300</v>
      </c>
      <c r="H129" s="710">
        <f>H128</f>
        <v>0</v>
      </c>
      <c r="I129" s="695">
        <f>(H129/G129)*100</f>
        <v>0</v>
      </c>
    </row>
    <row r="130" spans="1:9" s="500" customFormat="1" ht="13.5" thickTop="1" x14ac:dyDescent="0.2">
      <c r="B130" s="594"/>
      <c r="D130" s="660"/>
      <c r="F130" s="463"/>
      <c r="G130" s="463"/>
      <c r="H130" s="463"/>
      <c r="I130" s="768"/>
    </row>
    <row r="131" spans="1:9" s="500" customFormat="1" x14ac:dyDescent="0.2">
      <c r="B131" s="594"/>
      <c r="D131" s="660"/>
      <c r="F131" s="463"/>
      <c r="G131" s="463"/>
      <c r="H131" s="463"/>
      <c r="I131" s="768"/>
    </row>
    <row r="132" spans="1:9" s="500" customFormat="1" x14ac:dyDescent="0.2">
      <c r="B132" s="594"/>
      <c r="D132" s="660"/>
      <c r="F132" s="463"/>
      <c r="G132" s="463"/>
      <c r="H132" s="463"/>
      <c r="I132" s="768"/>
    </row>
    <row r="133" spans="1:9" s="500" customFormat="1" x14ac:dyDescent="0.2">
      <c r="B133" s="594"/>
      <c r="D133" s="660"/>
      <c r="F133" s="463"/>
      <c r="G133" s="463"/>
      <c r="H133" s="463"/>
      <c r="I133" s="768"/>
    </row>
    <row r="134" spans="1:9" s="500" customFormat="1" x14ac:dyDescent="0.2">
      <c r="B134" s="594"/>
      <c r="D134" s="660"/>
      <c r="F134" s="463"/>
      <c r="G134" s="463"/>
      <c r="H134" s="463"/>
      <c r="I134" s="768"/>
    </row>
    <row r="135" spans="1:9" s="500" customFormat="1" ht="13.5" thickBot="1" x14ac:dyDescent="0.25">
      <c r="A135" s="421" t="s">
        <v>89</v>
      </c>
      <c r="B135" s="594"/>
      <c r="D135" s="660"/>
      <c r="F135" s="463"/>
      <c r="G135" s="463"/>
      <c r="H135" s="463"/>
      <c r="I135" s="768" t="s">
        <v>122</v>
      </c>
    </row>
    <row r="136" spans="1:9" s="106" customFormat="1" ht="20.25" customHeight="1" thickTop="1" thickBot="1" x14ac:dyDescent="0.25">
      <c r="A136" s="622" t="s">
        <v>412</v>
      </c>
      <c r="B136" s="624" t="s">
        <v>123</v>
      </c>
      <c r="C136" s="623" t="s">
        <v>124</v>
      </c>
      <c r="D136" s="585" t="s">
        <v>474</v>
      </c>
      <c r="E136" s="625" t="s">
        <v>125</v>
      </c>
      <c r="F136" s="625" t="s">
        <v>126</v>
      </c>
      <c r="G136" s="625" t="s">
        <v>588</v>
      </c>
      <c r="H136" s="625" t="s">
        <v>589</v>
      </c>
      <c r="I136" s="663" t="s">
        <v>590</v>
      </c>
    </row>
    <row r="137" spans="1:9" s="375" customFormat="1" ht="13.5" thickTop="1" thickBot="1" x14ac:dyDescent="0.25">
      <c r="A137" s="914">
        <v>1</v>
      </c>
      <c r="B137" s="915">
        <v>2</v>
      </c>
      <c r="C137" s="915">
        <v>3</v>
      </c>
      <c r="D137" s="915">
        <v>4</v>
      </c>
      <c r="E137" s="915">
        <v>5</v>
      </c>
      <c r="F137" s="916">
        <v>6</v>
      </c>
      <c r="G137" s="916">
        <v>7</v>
      </c>
      <c r="H137" s="917">
        <v>8</v>
      </c>
      <c r="I137" s="918" t="s">
        <v>510</v>
      </c>
    </row>
    <row r="138" spans="1:9" s="500" customFormat="1" ht="16.5" thickTop="1" thickBot="1" x14ac:dyDescent="0.3">
      <c r="A138" s="926">
        <v>60001100214</v>
      </c>
      <c r="B138" s="785">
        <v>3114</v>
      </c>
      <c r="C138" s="927">
        <v>6121</v>
      </c>
      <c r="D138" s="786">
        <v>10</v>
      </c>
      <c r="E138" s="928" t="s">
        <v>400</v>
      </c>
      <c r="F138" s="720"/>
      <c r="G138" s="929">
        <v>100</v>
      </c>
      <c r="H138" s="720">
        <v>88</v>
      </c>
      <c r="I138" s="930">
        <f>(H138/G138)*100</f>
        <v>88</v>
      </c>
    </row>
    <row r="139" spans="1:9" s="500" customFormat="1" ht="18" customHeight="1" thickTop="1" thickBot="1" x14ac:dyDescent="0.3">
      <c r="A139" s="3192" t="s">
        <v>169</v>
      </c>
      <c r="B139" s="3191"/>
      <c r="C139" s="3191"/>
      <c r="D139" s="3191"/>
      <c r="E139" s="3191"/>
      <c r="F139" s="710">
        <f>F138</f>
        <v>0</v>
      </c>
      <c r="G139" s="710">
        <f>G138</f>
        <v>100</v>
      </c>
      <c r="H139" s="710">
        <f>H138</f>
        <v>88</v>
      </c>
      <c r="I139" s="695">
        <f>(H139/G139)*100</f>
        <v>88</v>
      </c>
    </row>
    <row r="140" spans="1:9" s="500" customFormat="1" ht="13.5" thickTop="1" x14ac:dyDescent="0.2">
      <c r="B140" s="594"/>
      <c r="D140" s="660"/>
      <c r="F140" s="463"/>
      <c r="G140" s="463"/>
      <c r="H140" s="463"/>
      <c r="I140" s="768"/>
    </row>
    <row r="141" spans="1:9" s="500" customFormat="1" x14ac:dyDescent="0.2">
      <c r="B141" s="594"/>
      <c r="D141" s="660"/>
      <c r="F141" s="463"/>
      <c r="G141" s="463"/>
      <c r="H141" s="463"/>
      <c r="I141" s="768"/>
    </row>
    <row r="142" spans="1:9" s="500" customFormat="1" ht="13.5" thickBot="1" x14ac:dyDescent="0.25">
      <c r="A142" s="421" t="s">
        <v>582</v>
      </c>
      <c r="B142" s="594"/>
      <c r="D142" s="660"/>
      <c r="F142" s="463"/>
      <c r="G142" s="463"/>
      <c r="H142" s="463"/>
      <c r="I142" s="768" t="s">
        <v>122</v>
      </c>
    </row>
    <row r="143" spans="1:9" s="106" customFormat="1" ht="20.25" customHeight="1" thickTop="1" thickBot="1" x14ac:dyDescent="0.25">
      <c r="A143" s="622" t="s">
        <v>412</v>
      </c>
      <c r="B143" s="624" t="s">
        <v>123</v>
      </c>
      <c r="C143" s="623" t="s">
        <v>124</v>
      </c>
      <c r="D143" s="585" t="s">
        <v>474</v>
      </c>
      <c r="E143" s="625" t="s">
        <v>125</v>
      </c>
      <c r="F143" s="625" t="s">
        <v>126</v>
      </c>
      <c r="G143" s="625" t="s">
        <v>588</v>
      </c>
      <c r="H143" s="625" t="s">
        <v>589</v>
      </c>
      <c r="I143" s="663" t="s">
        <v>590</v>
      </c>
    </row>
    <row r="144" spans="1:9" s="375" customFormat="1" ht="13.5" thickTop="1" thickBot="1" x14ac:dyDescent="0.25">
      <c r="A144" s="914">
        <v>1</v>
      </c>
      <c r="B144" s="915">
        <v>2</v>
      </c>
      <c r="C144" s="915">
        <v>3</v>
      </c>
      <c r="D144" s="915">
        <v>4</v>
      </c>
      <c r="E144" s="915">
        <v>5</v>
      </c>
      <c r="F144" s="916">
        <v>6</v>
      </c>
      <c r="G144" s="916">
        <v>7</v>
      </c>
      <c r="H144" s="917">
        <v>8</v>
      </c>
      <c r="I144" s="918" t="s">
        <v>510</v>
      </c>
    </row>
    <row r="145" spans="1:14" s="500" customFormat="1" ht="16.5" thickTop="1" thickBot="1" x14ac:dyDescent="0.3">
      <c r="A145" s="926">
        <v>60001100215</v>
      </c>
      <c r="B145" s="785">
        <v>3122</v>
      </c>
      <c r="C145" s="927">
        <v>6121</v>
      </c>
      <c r="D145" s="786">
        <v>10</v>
      </c>
      <c r="E145" s="928" t="s">
        <v>400</v>
      </c>
      <c r="F145" s="720"/>
      <c r="G145" s="929">
        <v>250</v>
      </c>
      <c r="H145" s="720">
        <v>0</v>
      </c>
      <c r="I145" s="930">
        <f>(H145/G145)*100</f>
        <v>0</v>
      </c>
    </row>
    <row r="146" spans="1:14" s="500" customFormat="1" ht="18" customHeight="1" thickTop="1" thickBot="1" x14ac:dyDescent="0.3">
      <c r="A146" s="3192" t="s">
        <v>169</v>
      </c>
      <c r="B146" s="3191"/>
      <c r="C146" s="3191"/>
      <c r="D146" s="3191"/>
      <c r="E146" s="3191"/>
      <c r="F146" s="710">
        <f>F145</f>
        <v>0</v>
      </c>
      <c r="G146" s="710">
        <f>G145</f>
        <v>250</v>
      </c>
      <c r="H146" s="710">
        <f>H145</f>
        <v>0</v>
      </c>
      <c r="I146" s="695">
        <f>(H146/G146)*100</f>
        <v>0</v>
      </c>
    </row>
    <row r="147" spans="1:14" ht="13.5" thickTop="1" x14ac:dyDescent="0.2">
      <c r="K147" s="738"/>
      <c r="L147" s="738"/>
      <c r="M147" s="738"/>
      <c r="N147" s="421"/>
    </row>
    <row r="148" spans="1:14" x14ac:dyDescent="0.2">
      <c r="K148" s="738"/>
      <c r="L148" s="738"/>
      <c r="M148" s="738"/>
      <c r="N148" s="421"/>
    </row>
    <row r="149" spans="1:14" s="500" customFormat="1" ht="13.5" thickBot="1" x14ac:dyDescent="0.25">
      <c r="A149" s="421" t="s">
        <v>583</v>
      </c>
      <c r="B149" s="594"/>
      <c r="D149" s="660"/>
      <c r="F149" s="463"/>
      <c r="G149" s="463"/>
      <c r="H149" s="463"/>
      <c r="I149" s="768" t="s">
        <v>122</v>
      </c>
    </row>
    <row r="150" spans="1:14" s="106" customFormat="1" ht="20.25" customHeight="1" thickTop="1" thickBot="1" x14ac:dyDescent="0.25">
      <c r="A150" s="622" t="s">
        <v>412</v>
      </c>
      <c r="B150" s="624" t="s">
        <v>123</v>
      </c>
      <c r="C150" s="623" t="s">
        <v>124</v>
      </c>
      <c r="D150" s="585" t="s">
        <v>474</v>
      </c>
      <c r="E150" s="625" t="s">
        <v>125</v>
      </c>
      <c r="F150" s="625" t="s">
        <v>126</v>
      </c>
      <c r="G150" s="625" t="s">
        <v>588</v>
      </c>
      <c r="H150" s="625" t="s">
        <v>589</v>
      </c>
      <c r="I150" s="663" t="s">
        <v>590</v>
      </c>
    </row>
    <row r="151" spans="1:14" s="375" customFormat="1" ht="13.5" thickTop="1" thickBot="1" x14ac:dyDescent="0.25">
      <c r="A151" s="914">
        <v>1</v>
      </c>
      <c r="B151" s="915">
        <v>2</v>
      </c>
      <c r="C151" s="915">
        <v>3</v>
      </c>
      <c r="D151" s="915">
        <v>4</v>
      </c>
      <c r="E151" s="915">
        <v>5</v>
      </c>
      <c r="F151" s="916">
        <v>6</v>
      </c>
      <c r="G151" s="916">
        <v>7</v>
      </c>
      <c r="H151" s="917">
        <v>8</v>
      </c>
      <c r="I151" s="918" t="s">
        <v>510</v>
      </c>
    </row>
    <row r="152" spans="1:14" s="500" customFormat="1" ht="16.5" thickTop="1" thickBot="1" x14ac:dyDescent="0.3">
      <c r="A152" s="926">
        <v>60001100216</v>
      </c>
      <c r="B152" s="785">
        <v>3114</v>
      </c>
      <c r="C152" s="927">
        <v>6121</v>
      </c>
      <c r="D152" s="786">
        <v>10</v>
      </c>
      <c r="E152" s="928" t="s">
        <v>400</v>
      </c>
      <c r="F152" s="720"/>
      <c r="G152" s="929">
        <v>50</v>
      </c>
      <c r="H152" s="720">
        <v>50</v>
      </c>
      <c r="I152" s="930">
        <f>(H152/G152)*100</f>
        <v>100</v>
      </c>
    </row>
    <row r="153" spans="1:14" s="500" customFormat="1" ht="18" customHeight="1" thickTop="1" thickBot="1" x14ac:dyDescent="0.3">
      <c r="A153" s="3192" t="s">
        <v>169</v>
      </c>
      <c r="B153" s="3191"/>
      <c r="C153" s="3191"/>
      <c r="D153" s="3191"/>
      <c r="E153" s="3191"/>
      <c r="F153" s="710">
        <f>F152</f>
        <v>0</v>
      </c>
      <c r="G153" s="710">
        <f>G152</f>
        <v>50</v>
      </c>
      <c r="H153" s="710">
        <f>H152</f>
        <v>50</v>
      </c>
      <c r="I153" s="695">
        <f>(H153/G153)*100</f>
        <v>100</v>
      </c>
    </row>
    <row r="154" spans="1:14" ht="13.5" thickTop="1" x14ac:dyDescent="0.2">
      <c r="K154" s="738"/>
      <c r="L154" s="738"/>
      <c r="M154" s="738"/>
      <c r="N154" s="421"/>
    </row>
    <row r="155" spans="1:14" x14ac:dyDescent="0.2">
      <c r="K155" s="738"/>
      <c r="L155" s="738"/>
      <c r="M155" s="738"/>
      <c r="N155" s="421"/>
    </row>
    <row r="156" spans="1:14" s="500" customFormat="1" ht="13.5" thickBot="1" x14ac:dyDescent="0.25">
      <c r="A156" s="421" t="s">
        <v>584</v>
      </c>
      <c r="B156" s="594"/>
      <c r="D156" s="660"/>
      <c r="F156" s="463"/>
      <c r="G156" s="463"/>
      <c r="H156" s="463"/>
      <c r="I156" s="768" t="s">
        <v>122</v>
      </c>
    </row>
    <row r="157" spans="1:14" s="106" customFormat="1" ht="20.25" customHeight="1" thickTop="1" thickBot="1" x14ac:dyDescent="0.25">
      <c r="A157" s="622" t="s">
        <v>412</v>
      </c>
      <c r="B157" s="624" t="s">
        <v>123</v>
      </c>
      <c r="C157" s="623" t="s">
        <v>124</v>
      </c>
      <c r="D157" s="585" t="s">
        <v>474</v>
      </c>
      <c r="E157" s="625" t="s">
        <v>125</v>
      </c>
      <c r="F157" s="625" t="s">
        <v>126</v>
      </c>
      <c r="G157" s="625" t="s">
        <v>588</v>
      </c>
      <c r="H157" s="625" t="s">
        <v>589</v>
      </c>
      <c r="I157" s="663" t="s">
        <v>590</v>
      </c>
    </row>
    <row r="158" spans="1:14" s="375" customFormat="1" ht="13.5" thickTop="1" thickBot="1" x14ac:dyDescent="0.25">
      <c r="A158" s="914">
        <v>1</v>
      </c>
      <c r="B158" s="915">
        <v>2</v>
      </c>
      <c r="C158" s="915">
        <v>3</v>
      </c>
      <c r="D158" s="915">
        <v>4</v>
      </c>
      <c r="E158" s="915">
        <v>5</v>
      </c>
      <c r="F158" s="916">
        <v>6</v>
      </c>
      <c r="G158" s="916">
        <v>7</v>
      </c>
      <c r="H158" s="917">
        <v>8</v>
      </c>
      <c r="I158" s="918" t="s">
        <v>510</v>
      </c>
    </row>
    <row r="159" spans="1:14" s="375" customFormat="1" ht="16.5" thickTop="1" thickBot="1" x14ac:dyDescent="0.3">
      <c r="A159" s="969">
        <v>60001100220</v>
      </c>
      <c r="B159" s="970">
        <v>3121</v>
      </c>
      <c r="C159" s="971">
        <v>5137</v>
      </c>
      <c r="D159" s="791">
        <v>10</v>
      </c>
      <c r="E159" s="920" t="s">
        <v>118</v>
      </c>
      <c r="F159" s="402"/>
      <c r="G159" s="922">
        <v>180</v>
      </c>
      <c r="H159" s="402">
        <v>180</v>
      </c>
      <c r="I159" s="780">
        <f>(H159/G159)*100</f>
        <v>100</v>
      </c>
    </row>
    <row r="160" spans="1:14" s="500" customFormat="1" ht="18" customHeight="1" thickTop="1" thickBot="1" x14ac:dyDescent="0.3">
      <c r="A160" s="3180" t="s">
        <v>170</v>
      </c>
      <c r="B160" s="3181"/>
      <c r="C160" s="3181"/>
      <c r="D160" s="3181"/>
      <c r="E160" s="3181"/>
      <c r="F160" s="669">
        <v>0</v>
      </c>
      <c r="G160" s="669">
        <f>G159</f>
        <v>180</v>
      </c>
      <c r="H160" s="669">
        <f>H159</f>
        <v>180</v>
      </c>
      <c r="I160" s="670">
        <f>(H160/G160)*100</f>
        <v>100</v>
      </c>
    </row>
    <row r="161" spans="1:14" s="375" customFormat="1" ht="15.75" thickTop="1" x14ac:dyDescent="0.25">
      <c r="A161" s="972">
        <v>60001100220</v>
      </c>
      <c r="B161" s="973">
        <v>3121</v>
      </c>
      <c r="C161" s="974">
        <v>6121</v>
      </c>
      <c r="D161" s="777">
        <v>10</v>
      </c>
      <c r="E161" s="919" t="s">
        <v>400</v>
      </c>
      <c r="F161" s="403"/>
      <c r="G161" s="923">
        <v>4265</v>
      </c>
      <c r="H161" s="403">
        <v>3999</v>
      </c>
      <c r="I161" s="679">
        <f>(H161/G161)*100</f>
        <v>93.763188745603756</v>
      </c>
    </row>
    <row r="162" spans="1:14" s="500" customFormat="1" ht="15.75" thickBot="1" x14ac:dyDescent="0.3">
      <c r="A162" s="781">
        <v>60001100220</v>
      </c>
      <c r="B162" s="722">
        <v>3121</v>
      </c>
      <c r="C162" s="644">
        <v>6122</v>
      </c>
      <c r="D162" s="782">
        <v>10</v>
      </c>
      <c r="E162" s="921" t="s">
        <v>401</v>
      </c>
      <c r="F162" s="716"/>
      <c r="G162" s="783">
        <v>157</v>
      </c>
      <c r="H162" s="716">
        <v>157</v>
      </c>
      <c r="I162" s="790">
        <f>(H162/G162)*100</f>
        <v>100</v>
      </c>
    </row>
    <row r="163" spans="1:14" s="500" customFormat="1" ht="18" customHeight="1" thickTop="1" thickBot="1" x14ac:dyDescent="0.3">
      <c r="A163" s="3192" t="s">
        <v>169</v>
      </c>
      <c r="B163" s="3191"/>
      <c r="C163" s="3191"/>
      <c r="D163" s="3191"/>
      <c r="E163" s="3191"/>
      <c r="F163" s="710">
        <f>F161</f>
        <v>0</v>
      </c>
      <c r="G163" s="710">
        <f>G161+G162</f>
        <v>4422</v>
      </c>
      <c r="H163" s="710">
        <f>H161+H162</f>
        <v>4156</v>
      </c>
      <c r="I163" s="670">
        <f>(H163/G163)*100</f>
        <v>93.984622342831301</v>
      </c>
    </row>
    <row r="164" spans="1:14" ht="13.5" thickTop="1" x14ac:dyDescent="0.2">
      <c r="K164" s="738"/>
      <c r="L164" s="738"/>
      <c r="M164" s="738"/>
      <c r="N164" s="421"/>
    </row>
    <row r="165" spans="1:14" x14ac:dyDescent="0.2">
      <c r="K165" s="738"/>
      <c r="L165" s="738"/>
      <c r="M165" s="738"/>
      <c r="N165" s="421"/>
    </row>
    <row r="166" spans="1:14" s="500" customFormat="1" ht="13.5" thickBot="1" x14ac:dyDescent="0.25">
      <c r="A166" s="421" t="s">
        <v>161</v>
      </c>
      <c r="B166" s="594"/>
      <c r="D166" s="660"/>
      <c r="F166" s="463"/>
      <c r="G166" s="463"/>
      <c r="H166" s="463"/>
      <c r="I166" s="768" t="s">
        <v>122</v>
      </c>
    </row>
    <row r="167" spans="1:14" s="106" customFormat="1" ht="20.25" customHeight="1" thickTop="1" thickBot="1" x14ac:dyDescent="0.25">
      <c r="A167" s="622" t="s">
        <v>412</v>
      </c>
      <c r="B167" s="624" t="s">
        <v>123</v>
      </c>
      <c r="C167" s="623" t="s">
        <v>124</v>
      </c>
      <c r="D167" s="585" t="s">
        <v>474</v>
      </c>
      <c r="E167" s="625" t="s">
        <v>125</v>
      </c>
      <c r="F167" s="625" t="s">
        <v>126</v>
      </c>
      <c r="G167" s="625" t="s">
        <v>588</v>
      </c>
      <c r="H167" s="625" t="s">
        <v>589</v>
      </c>
      <c r="I167" s="663" t="s">
        <v>590</v>
      </c>
    </row>
    <row r="168" spans="1:14" s="375" customFormat="1" ht="13.5" thickTop="1" thickBot="1" x14ac:dyDescent="0.25">
      <c r="A168" s="914">
        <v>1</v>
      </c>
      <c r="B168" s="915">
        <v>2</v>
      </c>
      <c r="C168" s="915">
        <v>3</v>
      </c>
      <c r="D168" s="915">
        <v>4</v>
      </c>
      <c r="E168" s="915">
        <v>5</v>
      </c>
      <c r="F168" s="916">
        <v>6</v>
      </c>
      <c r="G168" s="916">
        <v>7</v>
      </c>
      <c r="H168" s="917">
        <v>8</v>
      </c>
      <c r="I168" s="918" t="s">
        <v>510</v>
      </c>
    </row>
    <row r="169" spans="1:14" s="500" customFormat="1" ht="16.5" thickTop="1" thickBot="1" x14ac:dyDescent="0.3">
      <c r="A169" s="926">
        <v>60001100221</v>
      </c>
      <c r="B169" s="785">
        <v>3122</v>
      </c>
      <c r="C169" s="927">
        <v>6121</v>
      </c>
      <c r="D169" s="786">
        <v>10</v>
      </c>
      <c r="E169" s="928" t="s">
        <v>400</v>
      </c>
      <c r="F169" s="720"/>
      <c r="G169" s="929">
        <v>812</v>
      </c>
      <c r="H169" s="720">
        <v>521</v>
      </c>
      <c r="I169" s="930">
        <f>(H169/G169)*100</f>
        <v>64.162561576354676</v>
      </c>
    </row>
    <row r="170" spans="1:14" s="500" customFormat="1" ht="18" customHeight="1" thickTop="1" thickBot="1" x14ac:dyDescent="0.3">
      <c r="A170" s="3192" t="s">
        <v>169</v>
      </c>
      <c r="B170" s="3191"/>
      <c r="C170" s="3191"/>
      <c r="D170" s="3191"/>
      <c r="E170" s="3191"/>
      <c r="F170" s="710">
        <f>F169</f>
        <v>0</v>
      </c>
      <c r="G170" s="710">
        <f>G169</f>
        <v>812</v>
      </c>
      <c r="H170" s="710">
        <f>H169</f>
        <v>521</v>
      </c>
      <c r="I170" s="695">
        <f>(H170/G170)*100</f>
        <v>64.162561576354676</v>
      </c>
    </row>
    <row r="171" spans="1:14" ht="13.5" thickTop="1" x14ac:dyDescent="0.2">
      <c r="K171" s="738"/>
      <c r="L171" s="738"/>
      <c r="M171" s="738"/>
      <c r="N171" s="421"/>
    </row>
    <row r="172" spans="1:14" x14ac:dyDescent="0.2">
      <c r="K172" s="738"/>
      <c r="L172" s="738"/>
      <c r="M172" s="738"/>
      <c r="N172" s="421"/>
    </row>
    <row r="173" spans="1:14" s="500" customFormat="1" ht="13.5" thickBot="1" x14ac:dyDescent="0.25">
      <c r="A173" s="421" t="s">
        <v>672</v>
      </c>
      <c r="B173" s="594"/>
      <c r="D173" s="660"/>
      <c r="F173" s="463"/>
      <c r="G173" s="463"/>
      <c r="H173" s="463"/>
      <c r="I173" s="768" t="s">
        <v>122</v>
      </c>
    </row>
    <row r="174" spans="1:14" s="106" customFormat="1" ht="20.25" customHeight="1" thickTop="1" thickBot="1" x14ac:dyDescent="0.25">
      <c r="A174" s="622" t="s">
        <v>412</v>
      </c>
      <c r="B174" s="624" t="s">
        <v>123</v>
      </c>
      <c r="C174" s="623" t="s">
        <v>124</v>
      </c>
      <c r="D174" s="585" t="s">
        <v>474</v>
      </c>
      <c r="E174" s="625" t="s">
        <v>125</v>
      </c>
      <c r="F174" s="625" t="s">
        <v>126</v>
      </c>
      <c r="G174" s="625" t="s">
        <v>588</v>
      </c>
      <c r="H174" s="625" t="s">
        <v>589</v>
      </c>
      <c r="I174" s="663" t="s">
        <v>590</v>
      </c>
    </row>
    <row r="175" spans="1:14" s="375" customFormat="1" ht="13.5" thickTop="1" thickBot="1" x14ac:dyDescent="0.25">
      <c r="A175" s="914">
        <v>1</v>
      </c>
      <c r="B175" s="915">
        <v>2</v>
      </c>
      <c r="C175" s="915">
        <v>3</v>
      </c>
      <c r="D175" s="915">
        <v>4</v>
      </c>
      <c r="E175" s="915">
        <v>5</v>
      </c>
      <c r="F175" s="916">
        <v>6</v>
      </c>
      <c r="G175" s="916">
        <v>7</v>
      </c>
      <c r="H175" s="917">
        <v>8</v>
      </c>
      <c r="I175" s="918" t="s">
        <v>510</v>
      </c>
    </row>
    <row r="176" spans="1:14" s="500" customFormat="1" ht="16.5" thickTop="1" thickBot="1" x14ac:dyDescent="0.3">
      <c r="A176" s="926">
        <v>60001100222</v>
      </c>
      <c r="B176" s="785">
        <v>3231</v>
      </c>
      <c r="C176" s="927">
        <v>6121</v>
      </c>
      <c r="D176" s="786">
        <v>10</v>
      </c>
      <c r="E176" s="928" t="s">
        <v>400</v>
      </c>
      <c r="F176" s="720"/>
      <c r="G176" s="929">
        <v>577</v>
      </c>
      <c r="H176" s="720">
        <v>576</v>
      </c>
      <c r="I176" s="930">
        <f>(H176/G176)*100</f>
        <v>99.826689774696703</v>
      </c>
    </row>
    <row r="177" spans="1:14" s="500" customFormat="1" ht="18" customHeight="1" thickTop="1" thickBot="1" x14ac:dyDescent="0.3">
      <c r="A177" s="3192" t="s">
        <v>169</v>
      </c>
      <c r="B177" s="3191"/>
      <c r="C177" s="3191"/>
      <c r="D177" s="3191"/>
      <c r="E177" s="3191"/>
      <c r="F177" s="710">
        <f>F176</f>
        <v>0</v>
      </c>
      <c r="G177" s="710">
        <f>G176</f>
        <v>577</v>
      </c>
      <c r="H177" s="710">
        <f>H176</f>
        <v>576</v>
      </c>
      <c r="I177" s="695">
        <f>(H177/G177)*100</f>
        <v>99.826689774696703</v>
      </c>
    </row>
    <row r="178" spans="1:14" ht="13.5" thickTop="1" x14ac:dyDescent="0.2">
      <c r="K178" s="738"/>
      <c r="L178" s="738"/>
      <c r="M178" s="738"/>
      <c r="N178" s="421"/>
    </row>
    <row r="179" spans="1:14" x14ac:dyDescent="0.2">
      <c r="K179" s="738"/>
      <c r="L179" s="738"/>
      <c r="M179" s="738"/>
      <c r="N179" s="421"/>
    </row>
    <row r="180" spans="1:14" s="500" customFormat="1" ht="13.5" thickBot="1" x14ac:dyDescent="0.25">
      <c r="A180" s="421" t="s">
        <v>91</v>
      </c>
      <c r="B180" s="594"/>
      <c r="D180" s="660"/>
      <c r="F180" s="463"/>
      <c r="G180" s="463"/>
      <c r="H180" s="463"/>
      <c r="I180" s="768" t="s">
        <v>122</v>
      </c>
    </row>
    <row r="181" spans="1:14" s="106" customFormat="1" ht="20.25" customHeight="1" thickTop="1" thickBot="1" x14ac:dyDescent="0.25">
      <c r="A181" s="622" t="s">
        <v>412</v>
      </c>
      <c r="B181" s="624" t="s">
        <v>123</v>
      </c>
      <c r="C181" s="623" t="s">
        <v>124</v>
      </c>
      <c r="D181" s="585" t="s">
        <v>474</v>
      </c>
      <c r="E181" s="625" t="s">
        <v>125</v>
      </c>
      <c r="F181" s="625" t="s">
        <v>126</v>
      </c>
      <c r="G181" s="625" t="s">
        <v>588</v>
      </c>
      <c r="H181" s="625" t="s">
        <v>589</v>
      </c>
      <c r="I181" s="663" t="s">
        <v>590</v>
      </c>
    </row>
    <row r="182" spans="1:14" s="375" customFormat="1" ht="13.5" thickTop="1" thickBot="1" x14ac:dyDescent="0.25">
      <c r="A182" s="914">
        <v>1</v>
      </c>
      <c r="B182" s="915">
        <v>2</v>
      </c>
      <c r="C182" s="915">
        <v>3</v>
      </c>
      <c r="D182" s="915">
        <v>4</v>
      </c>
      <c r="E182" s="915">
        <v>5</v>
      </c>
      <c r="F182" s="916">
        <v>6</v>
      </c>
      <c r="G182" s="916">
        <v>7</v>
      </c>
      <c r="H182" s="917">
        <v>8</v>
      </c>
      <c r="I182" s="918" t="s">
        <v>510</v>
      </c>
    </row>
    <row r="183" spans="1:14" s="500" customFormat="1" ht="16.5" thickTop="1" thickBot="1" x14ac:dyDescent="0.3">
      <c r="A183" s="926">
        <v>6000110023</v>
      </c>
      <c r="B183" s="785">
        <v>3421</v>
      </c>
      <c r="C183" s="927">
        <v>6121</v>
      </c>
      <c r="D183" s="786">
        <v>10</v>
      </c>
      <c r="E183" s="928" t="s">
        <v>400</v>
      </c>
      <c r="F183" s="720"/>
      <c r="G183" s="929">
        <v>1173</v>
      </c>
      <c r="H183" s="720">
        <v>50</v>
      </c>
      <c r="I183" s="930">
        <f>(H183/G183)*100</f>
        <v>4.2625745950554137</v>
      </c>
    </row>
    <row r="184" spans="1:14" s="500" customFormat="1" ht="18" customHeight="1" thickTop="1" thickBot="1" x14ac:dyDescent="0.3">
      <c r="A184" s="3192" t="s">
        <v>169</v>
      </c>
      <c r="B184" s="3191"/>
      <c r="C184" s="3191"/>
      <c r="D184" s="3191"/>
      <c r="E184" s="3191"/>
      <c r="F184" s="710">
        <f>F183</f>
        <v>0</v>
      </c>
      <c r="G184" s="710">
        <f>G183</f>
        <v>1173</v>
      </c>
      <c r="H184" s="710">
        <f>H183</f>
        <v>50</v>
      </c>
      <c r="I184" s="695">
        <f>(H184/G184)*100</f>
        <v>4.2625745950554137</v>
      </c>
    </row>
    <row r="185" spans="1:14" ht="13.5" thickTop="1" x14ac:dyDescent="0.2">
      <c r="K185" s="738"/>
      <c r="L185" s="738"/>
      <c r="M185" s="738"/>
      <c r="N185" s="421"/>
    </row>
    <row r="186" spans="1:14" x14ac:dyDescent="0.2">
      <c r="K186" s="738"/>
      <c r="L186" s="738"/>
      <c r="M186" s="738"/>
      <c r="N186" s="421"/>
    </row>
    <row r="187" spans="1:14" s="500" customFormat="1" ht="13.5" thickBot="1" x14ac:dyDescent="0.25">
      <c r="A187" s="421" t="s">
        <v>92</v>
      </c>
      <c r="B187" s="594"/>
      <c r="D187" s="660"/>
      <c r="F187" s="463"/>
      <c r="G187" s="463"/>
      <c r="H187" s="463"/>
      <c r="I187" s="768" t="s">
        <v>122</v>
      </c>
    </row>
    <row r="188" spans="1:14" s="106" customFormat="1" ht="20.25" customHeight="1" thickTop="1" thickBot="1" x14ac:dyDescent="0.25">
      <c r="A188" s="622" t="s">
        <v>412</v>
      </c>
      <c r="B188" s="624" t="s">
        <v>123</v>
      </c>
      <c r="C188" s="623" t="s">
        <v>124</v>
      </c>
      <c r="D188" s="585" t="s">
        <v>474</v>
      </c>
      <c r="E188" s="625" t="s">
        <v>125</v>
      </c>
      <c r="F188" s="625" t="s">
        <v>126</v>
      </c>
      <c r="G188" s="625" t="s">
        <v>588</v>
      </c>
      <c r="H188" s="625" t="s">
        <v>589</v>
      </c>
      <c r="I188" s="663" t="s">
        <v>590</v>
      </c>
    </row>
    <row r="189" spans="1:14" s="375" customFormat="1" ht="13.5" thickTop="1" thickBot="1" x14ac:dyDescent="0.25">
      <c r="A189" s="914">
        <v>1</v>
      </c>
      <c r="B189" s="915">
        <v>2</v>
      </c>
      <c r="C189" s="915">
        <v>3</v>
      </c>
      <c r="D189" s="915">
        <v>4</v>
      </c>
      <c r="E189" s="915">
        <v>5</v>
      </c>
      <c r="F189" s="916">
        <v>6</v>
      </c>
      <c r="G189" s="916">
        <v>7</v>
      </c>
      <c r="H189" s="917">
        <v>8</v>
      </c>
      <c r="I189" s="918" t="s">
        <v>510</v>
      </c>
    </row>
    <row r="190" spans="1:14" s="500" customFormat="1" ht="16.5" thickTop="1" thickBot="1" x14ac:dyDescent="0.3">
      <c r="A190" s="926">
        <v>60001100224</v>
      </c>
      <c r="B190" s="785">
        <v>3122</v>
      </c>
      <c r="C190" s="927">
        <v>6121</v>
      </c>
      <c r="D190" s="786">
        <v>10</v>
      </c>
      <c r="E190" s="928" t="s">
        <v>400</v>
      </c>
      <c r="F190" s="720"/>
      <c r="G190" s="929">
        <v>720</v>
      </c>
      <c r="H190" s="720">
        <v>720</v>
      </c>
      <c r="I190" s="930">
        <f>(H190/G190)*100</f>
        <v>100</v>
      </c>
    </row>
    <row r="191" spans="1:14" s="500" customFormat="1" ht="18" customHeight="1" thickTop="1" thickBot="1" x14ac:dyDescent="0.3">
      <c r="A191" s="3192" t="s">
        <v>169</v>
      </c>
      <c r="B191" s="3191"/>
      <c r="C191" s="3191"/>
      <c r="D191" s="3191"/>
      <c r="E191" s="3191"/>
      <c r="F191" s="710">
        <f>F190</f>
        <v>0</v>
      </c>
      <c r="G191" s="710">
        <f>G190</f>
        <v>720</v>
      </c>
      <c r="H191" s="710">
        <f>H190</f>
        <v>720</v>
      </c>
      <c r="I191" s="695">
        <f>(H191/G191)*100</f>
        <v>100</v>
      </c>
    </row>
    <row r="192" spans="1:14" ht="13.5" thickTop="1" x14ac:dyDescent="0.2">
      <c r="K192" s="738"/>
      <c r="L192" s="738"/>
      <c r="M192" s="738"/>
      <c r="N192" s="421"/>
    </row>
    <row r="193" spans="1:14" x14ac:dyDescent="0.2">
      <c r="K193" s="738"/>
      <c r="L193" s="738"/>
      <c r="M193" s="738"/>
      <c r="N193" s="421"/>
    </row>
    <row r="194" spans="1:14" s="500" customFormat="1" ht="13.5" thickBot="1" x14ac:dyDescent="0.25">
      <c r="A194" s="421" t="s">
        <v>93</v>
      </c>
      <c r="B194" s="594"/>
      <c r="D194" s="660"/>
      <c r="F194" s="463"/>
      <c r="G194" s="463"/>
      <c r="H194" s="463"/>
      <c r="I194" s="768" t="s">
        <v>122</v>
      </c>
    </row>
    <row r="195" spans="1:14" s="106" customFormat="1" ht="20.25" customHeight="1" thickTop="1" thickBot="1" x14ac:dyDescent="0.25">
      <c r="A195" s="622" t="s">
        <v>412</v>
      </c>
      <c r="B195" s="624" t="s">
        <v>123</v>
      </c>
      <c r="C195" s="623" t="s">
        <v>124</v>
      </c>
      <c r="D195" s="585" t="s">
        <v>474</v>
      </c>
      <c r="E195" s="625" t="s">
        <v>125</v>
      </c>
      <c r="F195" s="625" t="s">
        <v>126</v>
      </c>
      <c r="G195" s="625" t="s">
        <v>588</v>
      </c>
      <c r="H195" s="625" t="s">
        <v>589</v>
      </c>
      <c r="I195" s="663" t="s">
        <v>590</v>
      </c>
    </row>
    <row r="196" spans="1:14" s="375" customFormat="1" ht="13.5" thickTop="1" thickBot="1" x14ac:dyDescent="0.25">
      <c r="A196" s="914">
        <v>1</v>
      </c>
      <c r="B196" s="915">
        <v>2</v>
      </c>
      <c r="C196" s="915">
        <v>3</v>
      </c>
      <c r="D196" s="915">
        <v>4</v>
      </c>
      <c r="E196" s="915">
        <v>5</v>
      </c>
      <c r="F196" s="916">
        <v>6</v>
      </c>
      <c r="G196" s="916">
        <v>7</v>
      </c>
      <c r="H196" s="917">
        <v>8</v>
      </c>
      <c r="I196" s="918" t="s">
        <v>510</v>
      </c>
    </row>
    <row r="197" spans="1:14" s="500" customFormat="1" ht="16.5" thickTop="1" thickBot="1" x14ac:dyDescent="0.3">
      <c r="A197" s="926">
        <v>60001100225</v>
      </c>
      <c r="B197" s="785">
        <v>3114</v>
      </c>
      <c r="C197" s="927">
        <v>6121</v>
      </c>
      <c r="D197" s="786">
        <v>10</v>
      </c>
      <c r="E197" s="928" t="s">
        <v>400</v>
      </c>
      <c r="F197" s="720"/>
      <c r="G197" s="929">
        <v>1839</v>
      </c>
      <c r="H197" s="720">
        <v>1818</v>
      </c>
      <c r="I197" s="930">
        <f>(H197/G197)*100</f>
        <v>98.858075040783035</v>
      </c>
    </row>
    <row r="198" spans="1:14" s="500" customFormat="1" ht="18" customHeight="1" thickTop="1" thickBot="1" x14ac:dyDescent="0.3">
      <c r="A198" s="3192" t="s">
        <v>169</v>
      </c>
      <c r="B198" s="3191"/>
      <c r="C198" s="3191"/>
      <c r="D198" s="3191"/>
      <c r="E198" s="3191"/>
      <c r="F198" s="710">
        <f>F197</f>
        <v>0</v>
      </c>
      <c r="G198" s="710">
        <f>G197</f>
        <v>1839</v>
      </c>
      <c r="H198" s="710">
        <f>H197</f>
        <v>1818</v>
      </c>
      <c r="I198" s="695">
        <f>(H198/G198)*100</f>
        <v>98.858075040783035</v>
      </c>
    </row>
    <row r="199" spans="1:14" ht="13.5" thickTop="1" x14ac:dyDescent="0.2">
      <c r="K199" s="738"/>
      <c r="L199" s="738"/>
      <c r="M199" s="738"/>
      <c r="N199" s="421"/>
    </row>
    <row r="200" spans="1:14" x14ac:dyDescent="0.2">
      <c r="K200" s="738"/>
      <c r="L200" s="738"/>
      <c r="M200" s="738"/>
      <c r="N200" s="421"/>
    </row>
    <row r="201" spans="1:14" s="500" customFormat="1" ht="13.5" thickBot="1" x14ac:dyDescent="0.25">
      <c r="A201" s="421" t="s">
        <v>662</v>
      </c>
      <c r="B201" s="594"/>
      <c r="D201" s="660"/>
      <c r="F201" s="463"/>
      <c r="G201" s="463"/>
      <c r="H201" s="463"/>
      <c r="I201" s="768" t="s">
        <v>122</v>
      </c>
    </row>
    <row r="202" spans="1:14" s="106" customFormat="1" ht="20.25" customHeight="1" thickTop="1" thickBot="1" x14ac:dyDescent="0.25">
      <c r="A202" s="622" t="s">
        <v>412</v>
      </c>
      <c r="B202" s="624" t="s">
        <v>123</v>
      </c>
      <c r="C202" s="623" t="s">
        <v>124</v>
      </c>
      <c r="D202" s="585" t="s">
        <v>474</v>
      </c>
      <c r="E202" s="625" t="s">
        <v>125</v>
      </c>
      <c r="F202" s="625" t="s">
        <v>126</v>
      </c>
      <c r="G202" s="625" t="s">
        <v>588</v>
      </c>
      <c r="H202" s="625" t="s">
        <v>589</v>
      </c>
      <c r="I202" s="663" t="s">
        <v>590</v>
      </c>
    </row>
    <row r="203" spans="1:14" s="375" customFormat="1" ht="13.5" thickTop="1" thickBot="1" x14ac:dyDescent="0.25">
      <c r="A203" s="914">
        <v>1</v>
      </c>
      <c r="B203" s="915">
        <v>2</v>
      </c>
      <c r="C203" s="915">
        <v>3</v>
      </c>
      <c r="D203" s="915">
        <v>4</v>
      </c>
      <c r="E203" s="915">
        <v>5</v>
      </c>
      <c r="F203" s="916">
        <v>6</v>
      </c>
      <c r="G203" s="916">
        <v>7</v>
      </c>
      <c r="H203" s="917">
        <v>8</v>
      </c>
      <c r="I203" s="918" t="s">
        <v>510</v>
      </c>
    </row>
    <row r="204" spans="1:14" s="500" customFormat="1" ht="16.5" thickTop="1" thickBot="1" x14ac:dyDescent="0.3">
      <c r="A204" s="926">
        <v>60001100226</v>
      </c>
      <c r="B204" s="785">
        <v>3123</v>
      </c>
      <c r="C204" s="927">
        <v>6121</v>
      </c>
      <c r="D204" s="786">
        <v>870</v>
      </c>
      <c r="E204" s="928" t="s">
        <v>400</v>
      </c>
      <c r="F204" s="720"/>
      <c r="G204" s="929">
        <v>2851</v>
      </c>
      <c r="H204" s="720">
        <v>2778</v>
      </c>
      <c r="I204" s="930">
        <f>(H204/G204)*100</f>
        <v>97.439494914065236</v>
      </c>
    </row>
    <row r="205" spans="1:14" s="500" customFormat="1" ht="18" customHeight="1" thickTop="1" thickBot="1" x14ac:dyDescent="0.3">
      <c r="A205" s="3192" t="s">
        <v>169</v>
      </c>
      <c r="B205" s="3191"/>
      <c r="C205" s="3191"/>
      <c r="D205" s="3191"/>
      <c r="E205" s="3191"/>
      <c r="F205" s="710">
        <f>F204</f>
        <v>0</v>
      </c>
      <c r="G205" s="710">
        <f>G204</f>
        <v>2851</v>
      </c>
      <c r="H205" s="710">
        <f>H204</f>
        <v>2778</v>
      </c>
      <c r="I205" s="695">
        <f>(H205/G205)*100</f>
        <v>97.439494914065236</v>
      </c>
    </row>
    <row r="206" spans="1:14" ht="13.5" thickTop="1" x14ac:dyDescent="0.2">
      <c r="K206" s="738"/>
      <c r="L206" s="738"/>
      <c r="M206" s="738"/>
      <c r="N206" s="421"/>
    </row>
    <row r="207" spans="1:14" x14ac:dyDescent="0.2">
      <c r="K207" s="738"/>
      <c r="L207" s="738"/>
      <c r="M207" s="738"/>
      <c r="N207" s="421"/>
    </row>
    <row r="208" spans="1:14" s="500" customFormat="1" ht="13.5" thickBot="1" x14ac:dyDescent="0.25">
      <c r="A208" s="421" t="s">
        <v>663</v>
      </c>
      <c r="B208" s="594"/>
      <c r="D208" s="660"/>
      <c r="F208" s="463"/>
      <c r="G208" s="463"/>
      <c r="H208" s="463"/>
      <c r="I208" s="768" t="s">
        <v>122</v>
      </c>
    </row>
    <row r="209" spans="1:14" s="106" customFormat="1" ht="20.25" customHeight="1" thickTop="1" thickBot="1" x14ac:dyDescent="0.25">
      <c r="A209" s="622" t="s">
        <v>412</v>
      </c>
      <c r="B209" s="624" t="s">
        <v>123</v>
      </c>
      <c r="C209" s="623" t="s">
        <v>124</v>
      </c>
      <c r="D209" s="585" t="s">
        <v>474</v>
      </c>
      <c r="E209" s="625" t="s">
        <v>125</v>
      </c>
      <c r="F209" s="625" t="s">
        <v>126</v>
      </c>
      <c r="G209" s="625" t="s">
        <v>588</v>
      </c>
      <c r="H209" s="625" t="s">
        <v>589</v>
      </c>
      <c r="I209" s="663" t="s">
        <v>590</v>
      </c>
    </row>
    <row r="210" spans="1:14" s="375" customFormat="1" ht="13.5" thickTop="1" thickBot="1" x14ac:dyDescent="0.25">
      <c r="A210" s="914">
        <v>1</v>
      </c>
      <c r="B210" s="915">
        <v>2</v>
      </c>
      <c r="C210" s="915">
        <v>3</v>
      </c>
      <c r="D210" s="915">
        <v>4</v>
      </c>
      <c r="E210" s="915">
        <v>5</v>
      </c>
      <c r="F210" s="916">
        <v>6</v>
      </c>
      <c r="G210" s="916">
        <v>7</v>
      </c>
      <c r="H210" s="917">
        <v>8</v>
      </c>
      <c r="I210" s="918" t="s">
        <v>510</v>
      </c>
    </row>
    <row r="211" spans="1:14" s="500" customFormat="1" ht="16.5" thickTop="1" thickBot="1" x14ac:dyDescent="0.3">
      <c r="A211" s="926">
        <v>60001100227</v>
      </c>
      <c r="B211" s="785">
        <v>3122</v>
      </c>
      <c r="C211" s="927">
        <v>6121</v>
      </c>
      <c r="D211" s="786">
        <v>10</v>
      </c>
      <c r="E211" s="928" t="s">
        <v>400</v>
      </c>
      <c r="F211" s="720"/>
      <c r="G211" s="929">
        <v>3370</v>
      </c>
      <c r="H211" s="720">
        <v>3370</v>
      </c>
      <c r="I211" s="930">
        <f>(H211/G211)*100</f>
        <v>100</v>
      </c>
    </row>
    <row r="212" spans="1:14" s="500" customFormat="1" ht="18" customHeight="1" thickTop="1" thickBot="1" x14ac:dyDescent="0.3">
      <c r="A212" s="3192" t="s">
        <v>169</v>
      </c>
      <c r="B212" s="3191"/>
      <c r="C212" s="3191"/>
      <c r="D212" s="3191"/>
      <c r="E212" s="3191"/>
      <c r="F212" s="710">
        <f>F211</f>
        <v>0</v>
      </c>
      <c r="G212" s="710">
        <f>G211</f>
        <v>3370</v>
      </c>
      <c r="H212" s="710">
        <f>H211</f>
        <v>3370</v>
      </c>
      <c r="I212" s="695">
        <f>(H212/G212)*100</f>
        <v>100</v>
      </c>
    </row>
    <row r="213" spans="1:14" ht="13.5" thickTop="1" x14ac:dyDescent="0.2">
      <c r="K213" s="738"/>
      <c r="L213" s="738"/>
      <c r="M213" s="738"/>
      <c r="N213" s="421"/>
    </row>
    <row r="214" spans="1:14" x14ac:dyDescent="0.2">
      <c r="K214" s="738"/>
      <c r="L214" s="738"/>
      <c r="M214" s="738"/>
      <c r="N214" s="421"/>
    </row>
    <row r="215" spans="1:14" s="500" customFormat="1" ht="13.5" thickBot="1" x14ac:dyDescent="0.25">
      <c r="A215" s="421" t="s">
        <v>664</v>
      </c>
      <c r="B215" s="594"/>
      <c r="D215" s="660"/>
      <c r="F215" s="463"/>
      <c r="G215" s="463"/>
      <c r="H215" s="463"/>
      <c r="I215" s="768" t="s">
        <v>122</v>
      </c>
    </row>
    <row r="216" spans="1:14" s="106" customFormat="1" ht="20.25" customHeight="1" thickTop="1" thickBot="1" x14ac:dyDescent="0.25">
      <c r="A216" s="622" t="s">
        <v>412</v>
      </c>
      <c r="B216" s="624" t="s">
        <v>123</v>
      </c>
      <c r="C216" s="623" t="s">
        <v>124</v>
      </c>
      <c r="D216" s="585" t="s">
        <v>474</v>
      </c>
      <c r="E216" s="625" t="s">
        <v>125</v>
      </c>
      <c r="F216" s="625" t="s">
        <v>126</v>
      </c>
      <c r="G216" s="625" t="s">
        <v>588</v>
      </c>
      <c r="H216" s="625" t="s">
        <v>589</v>
      </c>
      <c r="I216" s="663" t="s">
        <v>590</v>
      </c>
    </row>
    <row r="217" spans="1:14" s="375" customFormat="1" ht="13.5" thickTop="1" thickBot="1" x14ac:dyDescent="0.25">
      <c r="A217" s="914">
        <v>1</v>
      </c>
      <c r="B217" s="915">
        <v>2</v>
      </c>
      <c r="C217" s="915">
        <v>3</v>
      </c>
      <c r="D217" s="915">
        <v>4</v>
      </c>
      <c r="E217" s="915">
        <v>5</v>
      </c>
      <c r="F217" s="916">
        <v>6</v>
      </c>
      <c r="G217" s="916">
        <v>7</v>
      </c>
      <c r="H217" s="917">
        <v>8</v>
      </c>
      <c r="I217" s="918" t="s">
        <v>510</v>
      </c>
    </row>
    <row r="218" spans="1:14" s="500" customFormat="1" ht="16.5" thickTop="1" thickBot="1" x14ac:dyDescent="0.3">
      <c r="A218" s="926">
        <v>60001100228</v>
      </c>
      <c r="B218" s="785">
        <v>3122</v>
      </c>
      <c r="C218" s="927">
        <v>6121</v>
      </c>
      <c r="D218" s="786">
        <v>10</v>
      </c>
      <c r="E218" s="928" t="s">
        <v>400</v>
      </c>
      <c r="F218" s="720"/>
      <c r="G218" s="929">
        <v>1762</v>
      </c>
      <c r="H218" s="720">
        <v>1752</v>
      </c>
      <c r="I218" s="930">
        <f>(H218/G218)*100</f>
        <v>99.432463110102148</v>
      </c>
    </row>
    <row r="219" spans="1:14" s="500" customFormat="1" ht="18" customHeight="1" thickTop="1" thickBot="1" x14ac:dyDescent="0.3">
      <c r="A219" s="3192" t="s">
        <v>169</v>
      </c>
      <c r="B219" s="3191"/>
      <c r="C219" s="3191"/>
      <c r="D219" s="3191"/>
      <c r="E219" s="3191"/>
      <c r="F219" s="710">
        <f>F218</f>
        <v>0</v>
      </c>
      <c r="G219" s="710">
        <f>G218</f>
        <v>1762</v>
      </c>
      <c r="H219" s="710">
        <f>H218</f>
        <v>1752</v>
      </c>
      <c r="I219" s="695">
        <f>(H219/G219)*100</f>
        <v>99.432463110102148</v>
      </c>
    </row>
    <row r="220" spans="1:14" ht="13.5" thickTop="1" x14ac:dyDescent="0.2">
      <c r="K220" s="738"/>
      <c r="L220" s="738"/>
      <c r="M220" s="738"/>
      <c r="N220" s="421"/>
    </row>
    <row r="221" spans="1:14" x14ac:dyDescent="0.2">
      <c r="K221" s="738"/>
      <c r="L221" s="738"/>
      <c r="M221" s="738"/>
      <c r="N221" s="421"/>
    </row>
    <row r="222" spans="1:14" s="500" customFormat="1" ht="13.5" thickBot="1" x14ac:dyDescent="0.25">
      <c r="A222" s="421" t="s">
        <v>665</v>
      </c>
      <c r="B222" s="594"/>
      <c r="D222" s="660"/>
      <c r="F222" s="463"/>
      <c r="G222" s="463"/>
      <c r="H222" s="463"/>
      <c r="I222" s="768" t="s">
        <v>122</v>
      </c>
    </row>
    <row r="223" spans="1:14" s="106" customFormat="1" ht="20.25" customHeight="1" thickTop="1" thickBot="1" x14ac:dyDescent="0.25">
      <c r="A223" s="622" t="s">
        <v>412</v>
      </c>
      <c r="B223" s="624" t="s">
        <v>123</v>
      </c>
      <c r="C223" s="623" t="s">
        <v>124</v>
      </c>
      <c r="D223" s="585" t="s">
        <v>474</v>
      </c>
      <c r="E223" s="625" t="s">
        <v>125</v>
      </c>
      <c r="F223" s="625" t="s">
        <v>126</v>
      </c>
      <c r="G223" s="625" t="s">
        <v>588</v>
      </c>
      <c r="H223" s="625" t="s">
        <v>589</v>
      </c>
      <c r="I223" s="663" t="s">
        <v>590</v>
      </c>
    </row>
    <row r="224" spans="1:14" s="375" customFormat="1" thickTop="1" x14ac:dyDescent="0.2">
      <c r="A224" s="914">
        <v>1</v>
      </c>
      <c r="B224" s="915">
        <v>2</v>
      </c>
      <c r="C224" s="915">
        <v>3</v>
      </c>
      <c r="D224" s="915">
        <v>4</v>
      </c>
      <c r="E224" s="915">
        <v>5</v>
      </c>
      <c r="F224" s="916">
        <v>6</v>
      </c>
      <c r="G224" s="916">
        <v>7</v>
      </c>
      <c r="H224" s="917">
        <v>8</v>
      </c>
      <c r="I224" s="918" t="s">
        <v>510</v>
      </c>
    </row>
    <row r="225" spans="1:14" s="375" customFormat="1" ht="15" x14ac:dyDescent="0.25">
      <c r="A225" s="972">
        <v>60001100229</v>
      </c>
      <c r="B225" s="973">
        <v>3122</v>
      </c>
      <c r="C225" s="973">
        <v>5137</v>
      </c>
      <c r="D225" s="936">
        <v>870</v>
      </c>
      <c r="E225" s="935" t="s">
        <v>118</v>
      </c>
      <c r="F225" s="934"/>
      <c r="G225" s="934">
        <v>1609</v>
      </c>
      <c r="H225" s="934">
        <v>1596</v>
      </c>
      <c r="I225" s="679">
        <f t="shared" ref="I225:I230" si="1">(H225/G225)*100</f>
        <v>99.192044748290868</v>
      </c>
    </row>
    <row r="226" spans="1:14" s="375" customFormat="1" ht="15.75" thickBot="1" x14ac:dyDescent="0.3">
      <c r="A226" s="975">
        <v>60001100229</v>
      </c>
      <c r="B226" s="976">
        <v>3122</v>
      </c>
      <c r="C226" s="977">
        <v>5172</v>
      </c>
      <c r="D226" s="782">
        <v>870</v>
      </c>
      <c r="E226" s="931" t="s">
        <v>599</v>
      </c>
      <c r="F226" s="932"/>
      <c r="G226" s="933">
        <v>97</v>
      </c>
      <c r="H226" s="932">
        <v>96</v>
      </c>
      <c r="I226" s="790">
        <f t="shared" si="1"/>
        <v>98.969072164948457</v>
      </c>
    </row>
    <row r="227" spans="1:14" s="500" customFormat="1" ht="18" customHeight="1" thickTop="1" thickBot="1" x14ac:dyDescent="0.3">
      <c r="A227" s="3180" t="s">
        <v>170</v>
      </c>
      <c r="B227" s="3181"/>
      <c r="C227" s="3181"/>
      <c r="D227" s="3181"/>
      <c r="E227" s="3181"/>
      <c r="F227" s="669">
        <v>0</v>
      </c>
      <c r="G227" s="669">
        <f>G225+G226</f>
        <v>1706</v>
      </c>
      <c r="H227" s="669">
        <f>H225+H226</f>
        <v>1692</v>
      </c>
      <c r="I227" s="670">
        <f t="shared" si="1"/>
        <v>99.179366940211025</v>
      </c>
    </row>
    <row r="228" spans="1:14" s="375" customFormat="1" ht="15.75" thickTop="1" x14ac:dyDescent="0.25">
      <c r="A228" s="972">
        <v>60001100229</v>
      </c>
      <c r="B228" s="973">
        <v>3122</v>
      </c>
      <c r="C228" s="974">
        <v>6121</v>
      </c>
      <c r="D228" s="777">
        <v>870</v>
      </c>
      <c r="E228" s="919" t="s">
        <v>400</v>
      </c>
      <c r="F228" s="403"/>
      <c r="G228" s="923">
        <v>14622</v>
      </c>
      <c r="H228" s="403">
        <v>13497</v>
      </c>
      <c r="I228" s="679">
        <f t="shared" si="1"/>
        <v>92.306114074681986</v>
      </c>
    </row>
    <row r="229" spans="1:14" s="500" customFormat="1" ht="15.75" thickBot="1" x14ac:dyDescent="0.3">
      <c r="A229" s="781">
        <v>60001100229</v>
      </c>
      <c r="B229" s="722">
        <v>3122</v>
      </c>
      <c r="C229" s="644">
        <v>6122</v>
      </c>
      <c r="D229" s="782">
        <v>870</v>
      </c>
      <c r="E229" s="921" t="s">
        <v>401</v>
      </c>
      <c r="F229" s="716"/>
      <c r="G229" s="783">
        <v>7572</v>
      </c>
      <c r="H229" s="716">
        <v>7572</v>
      </c>
      <c r="I229" s="790">
        <f t="shared" si="1"/>
        <v>100</v>
      </c>
    </row>
    <row r="230" spans="1:14" s="500" customFormat="1" ht="18" customHeight="1" thickTop="1" thickBot="1" x14ac:dyDescent="0.3">
      <c r="A230" s="3192" t="s">
        <v>169</v>
      </c>
      <c r="B230" s="3191"/>
      <c r="C230" s="3191"/>
      <c r="D230" s="3191"/>
      <c r="E230" s="3191"/>
      <c r="F230" s="710">
        <f>F228</f>
        <v>0</v>
      </c>
      <c r="G230" s="710">
        <f>G228+G229</f>
        <v>22194</v>
      </c>
      <c r="H230" s="710">
        <f>H228+H229</f>
        <v>21069</v>
      </c>
      <c r="I230" s="670">
        <f t="shared" si="1"/>
        <v>94.931062449310616</v>
      </c>
    </row>
    <row r="231" spans="1:14" ht="13.5" thickTop="1" x14ac:dyDescent="0.2">
      <c r="K231" s="738"/>
      <c r="L231" s="738"/>
      <c r="M231" s="738"/>
      <c r="N231" s="421"/>
    </row>
    <row r="232" spans="1:14" x14ac:dyDescent="0.2">
      <c r="K232" s="738"/>
      <c r="L232" s="738"/>
      <c r="M232" s="738"/>
      <c r="N232" s="421"/>
    </row>
    <row r="233" spans="1:14" s="500" customFormat="1" ht="13.5" thickBot="1" x14ac:dyDescent="0.25">
      <c r="A233" s="421" t="s">
        <v>20</v>
      </c>
      <c r="B233" s="594"/>
      <c r="D233" s="660"/>
      <c r="F233" s="463"/>
      <c r="G233" s="463"/>
      <c r="H233" s="463"/>
      <c r="I233" s="768" t="s">
        <v>122</v>
      </c>
    </row>
    <row r="234" spans="1:14" s="106" customFormat="1" ht="20.25" customHeight="1" thickTop="1" thickBot="1" x14ac:dyDescent="0.25">
      <c r="A234" s="622" t="s">
        <v>412</v>
      </c>
      <c r="B234" s="624" t="s">
        <v>123</v>
      </c>
      <c r="C234" s="623" t="s">
        <v>124</v>
      </c>
      <c r="D234" s="585" t="s">
        <v>474</v>
      </c>
      <c r="E234" s="625" t="s">
        <v>125</v>
      </c>
      <c r="F234" s="625" t="s">
        <v>126</v>
      </c>
      <c r="G234" s="625" t="s">
        <v>588</v>
      </c>
      <c r="H234" s="625" t="s">
        <v>589</v>
      </c>
      <c r="I234" s="663" t="s">
        <v>590</v>
      </c>
    </row>
    <row r="235" spans="1:14" s="375" customFormat="1" ht="13.5" thickTop="1" thickBot="1" x14ac:dyDescent="0.25">
      <c r="A235" s="914">
        <v>1</v>
      </c>
      <c r="B235" s="915">
        <v>2</v>
      </c>
      <c r="C235" s="915">
        <v>3</v>
      </c>
      <c r="D235" s="915">
        <v>4</v>
      </c>
      <c r="E235" s="522">
        <v>5</v>
      </c>
      <c r="F235" s="916">
        <v>6</v>
      </c>
      <c r="G235" s="916">
        <v>7</v>
      </c>
      <c r="H235" s="917">
        <v>8</v>
      </c>
      <c r="I235" s="918" t="s">
        <v>510</v>
      </c>
    </row>
    <row r="236" spans="1:14" s="500" customFormat="1" ht="16.5" thickTop="1" thickBot="1" x14ac:dyDescent="0.3">
      <c r="A236" s="926">
        <v>60001100230</v>
      </c>
      <c r="B236" s="785">
        <v>3122</v>
      </c>
      <c r="C236" s="927">
        <v>6122</v>
      </c>
      <c r="D236" s="786">
        <v>10</v>
      </c>
      <c r="E236" s="921" t="s">
        <v>401</v>
      </c>
      <c r="F236" s="720"/>
      <c r="G236" s="929">
        <v>99</v>
      </c>
      <c r="H236" s="720">
        <v>99</v>
      </c>
      <c r="I236" s="930">
        <f>(H236/G236)*100</f>
        <v>100</v>
      </c>
    </row>
    <row r="237" spans="1:14" s="500" customFormat="1" ht="18" customHeight="1" thickTop="1" thickBot="1" x14ac:dyDescent="0.3">
      <c r="A237" s="3192" t="s">
        <v>169</v>
      </c>
      <c r="B237" s="3191"/>
      <c r="C237" s="3191"/>
      <c r="D237" s="3191"/>
      <c r="E237" s="3191"/>
      <c r="F237" s="710">
        <f>F236</f>
        <v>0</v>
      </c>
      <c r="G237" s="710">
        <f>G236</f>
        <v>99</v>
      </c>
      <c r="H237" s="710">
        <f>H236</f>
        <v>99</v>
      </c>
      <c r="I237" s="695">
        <f>(H237/G237)*100</f>
        <v>100</v>
      </c>
    </row>
    <row r="238" spans="1:14" ht="13.5" thickTop="1" x14ac:dyDescent="0.2">
      <c r="K238" s="738"/>
      <c r="L238" s="738"/>
      <c r="M238" s="738"/>
      <c r="N238" s="421"/>
    </row>
    <row r="239" spans="1:14" x14ac:dyDescent="0.2">
      <c r="K239" s="738"/>
      <c r="L239" s="738"/>
      <c r="M239" s="738"/>
      <c r="N239" s="421"/>
    </row>
    <row r="240" spans="1:14" s="500" customFormat="1" ht="13.5" thickBot="1" x14ac:dyDescent="0.25">
      <c r="A240" s="421" t="s">
        <v>21</v>
      </c>
      <c r="B240" s="594"/>
      <c r="D240" s="660"/>
      <c r="F240" s="463"/>
      <c r="G240" s="463"/>
      <c r="H240" s="463"/>
      <c r="I240" s="768" t="s">
        <v>122</v>
      </c>
    </row>
    <row r="241" spans="1:14" s="106" customFormat="1" ht="20.25" customHeight="1" thickTop="1" thickBot="1" x14ac:dyDescent="0.25">
      <c r="A241" s="622" t="s">
        <v>412</v>
      </c>
      <c r="B241" s="624" t="s">
        <v>123</v>
      </c>
      <c r="C241" s="623" t="s">
        <v>124</v>
      </c>
      <c r="D241" s="585" t="s">
        <v>474</v>
      </c>
      <c r="E241" s="625" t="s">
        <v>125</v>
      </c>
      <c r="F241" s="625" t="s">
        <v>126</v>
      </c>
      <c r="G241" s="625" t="s">
        <v>588</v>
      </c>
      <c r="H241" s="625" t="s">
        <v>589</v>
      </c>
      <c r="I241" s="663" t="s">
        <v>590</v>
      </c>
    </row>
    <row r="242" spans="1:14" s="375" customFormat="1" ht="13.5" thickTop="1" thickBot="1" x14ac:dyDescent="0.25">
      <c r="A242" s="914">
        <v>1</v>
      </c>
      <c r="B242" s="915">
        <v>2</v>
      </c>
      <c r="C242" s="915">
        <v>3</v>
      </c>
      <c r="D242" s="915">
        <v>4</v>
      </c>
      <c r="E242" s="522">
        <v>5</v>
      </c>
      <c r="F242" s="916">
        <v>6</v>
      </c>
      <c r="G242" s="916">
        <v>7</v>
      </c>
      <c r="H242" s="917">
        <v>8</v>
      </c>
      <c r="I242" s="918" t="s">
        <v>510</v>
      </c>
    </row>
    <row r="243" spans="1:14" s="500" customFormat="1" ht="16.5" thickTop="1" thickBot="1" x14ac:dyDescent="0.3">
      <c r="A243" s="926">
        <v>60001100231</v>
      </c>
      <c r="B243" s="785">
        <v>3122</v>
      </c>
      <c r="C243" s="927">
        <v>5171</v>
      </c>
      <c r="D243" s="786">
        <v>10</v>
      </c>
      <c r="E243" s="921" t="s">
        <v>598</v>
      </c>
      <c r="F243" s="720"/>
      <c r="G243" s="929">
        <v>1963</v>
      </c>
      <c r="H243" s="720">
        <v>1961</v>
      </c>
      <c r="I243" s="930">
        <f>(H243/G243)*100</f>
        <v>99.898115129903204</v>
      </c>
    </row>
    <row r="244" spans="1:14" s="500" customFormat="1" ht="18" customHeight="1" thickTop="1" thickBot="1" x14ac:dyDescent="0.3">
      <c r="A244" s="3180" t="s">
        <v>170</v>
      </c>
      <c r="B244" s="3181"/>
      <c r="C244" s="3181"/>
      <c r="D244" s="3181"/>
      <c r="E244" s="3181"/>
      <c r="F244" s="710">
        <f>F243</f>
        <v>0</v>
      </c>
      <c r="G244" s="710">
        <f>G243</f>
        <v>1963</v>
      </c>
      <c r="H244" s="710">
        <f>H243</f>
        <v>1961</v>
      </c>
      <c r="I244" s="695">
        <f>(H244/G244)*100</f>
        <v>99.898115129903204</v>
      </c>
    </row>
    <row r="245" spans="1:14" ht="13.5" thickTop="1" x14ac:dyDescent="0.2">
      <c r="K245" s="738"/>
      <c r="L245" s="738"/>
      <c r="M245" s="738"/>
      <c r="N245" s="421"/>
    </row>
    <row r="246" spans="1:14" x14ac:dyDescent="0.2">
      <c r="K246" s="738"/>
      <c r="L246" s="738"/>
      <c r="M246" s="738"/>
      <c r="N246" s="421"/>
    </row>
    <row r="247" spans="1:14" s="500" customFormat="1" ht="13.5" thickBot="1" x14ac:dyDescent="0.25">
      <c r="A247" s="421" t="s">
        <v>20</v>
      </c>
      <c r="B247" s="594"/>
      <c r="D247" s="660"/>
      <c r="F247" s="463"/>
      <c r="G247" s="463"/>
      <c r="H247" s="463"/>
      <c r="I247" s="768" t="s">
        <v>122</v>
      </c>
    </row>
    <row r="248" spans="1:14" s="106" customFormat="1" ht="20.25" customHeight="1" thickTop="1" thickBot="1" x14ac:dyDescent="0.25">
      <c r="A248" s="622" t="s">
        <v>412</v>
      </c>
      <c r="B248" s="624" t="s">
        <v>123</v>
      </c>
      <c r="C248" s="623" t="s">
        <v>124</v>
      </c>
      <c r="D248" s="585" t="s">
        <v>474</v>
      </c>
      <c r="E248" s="625" t="s">
        <v>125</v>
      </c>
      <c r="F248" s="625" t="s">
        <v>126</v>
      </c>
      <c r="G248" s="625" t="s">
        <v>588</v>
      </c>
      <c r="H248" s="625" t="s">
        <v>589</v>
      </c>
      <c r="I248" s="663" t="s">
        <v>590</v>
      </c>
    </row>
    <row r="249" spans="1:14" s="375" customFormat="1" ht="13.5" thickTop="1" thickBot="1" x14ac:dyDescent="0.25">
      <c r="A249" s="914">
        <v>1</v>
      </c>
      <c r="B249" s="915">
        <v>2</v>
      </c>
      <c r="C249" s="915">
        <v>3</v>
      </c>
      <c r="D249" s="915">
        <v>4</v>
      </c>
      <c r="E249" s="522">
        <v>5</v>
      </c>
      <c r="F249" s="916">
        <v>6</v>
      </c>
      <c r="G249" s="916">
        <v>7</v>
      </c>
      <c r="H249" s="917">
        <v>8</v>
      </c>
      <c r="I249" s="918" t="s">
        <v>510</v>
      </c>
    </row>
    <row r="250" spans="1:14" s="500" customFormat="1" ht="16.5" thickTop="1" thickBot="1" x14ac:dyDescent="0.3">
      <c r="A250" s="926">
        <v>60001100232</v>
      </c>
      <c r="B250" s="785">
        <v>3114</v>
      </c>
      <c r="C250" s="927">
        <v>6121</v>
      </c>
      <c r="D250" s="786">
        <v>870</v>
      </c>
      <c r="E250" s="928" t="s">
        <v>400</v>
      </c>
      <c r="F250" s="720"/>
      <c r="G250" s="929">
        <v>2000</v>
      </c>
      <c r="H250" s="720">
        <v>47</v>
      </c>
      <c r="I250" s="930">
        <f>(H250/G250)*100</f>
        <v>2.35</v>
      </c>
    </row>
    <row r="251" spans="1:14" s="500" customFormat="1" ht="18" customHeight="1" thickTop="1" thickBot="1" x14ac:dyDescent="0.3">
      <c r="A251" s="3192" t="s">
        <v>169</v>
      </c>
      <c r="B251" s="3191"/>
      <c r="C251" s="3191"/>
      <c r="D251" s="3191"/>
      <c r="E251" s="3191"/>
      <c r="F251" s="710">
        <f>F250</f>
        <v>0</v>
      </c>
      <c r="G251" s="710">
        <f>G250</f>
        <v>2000</v>
      </c>
      <c r="H251" s="710">
        <f>H250</f>
        <v>47</v>
      </c>
      <c r="I251" s="695">
        <f>(H251/G251)*100</f>
        <v>2.35</v>
      </c>
    </row>
    <row r="252" spans="1:14" ht="13.5" thickTop="1" x14ac:dyDescent="0.2">
      <c r="K252" s="738"/>
      <c r="L252" s="738"/>
      <c r="M252" s="738"/>
      <c r="N252" s="421"/>
    </row>
    <row r="253" spans="1:14" x14ac:dyDescent="0.2">
      <c r="K253" s="738"/>
      <c r="L253" s="738"/>
      <c r="M253" s="738"/>
      <c r="N253" s="421"/>
    </row>
    <row r="254" spans="1:14" s="500" customFormat="1" ht="13.5" thickBot="1" x14ac:dyDescent="0.25">
      <c r="A254" s="421" t="s">
        <v>22</v>
      </c>
      <c r="B254" s="594"/>
      <c r="D254" s="660"/>
      <c r="F254" s="463"/>
      <c r="G254" s="463"/>
      <c r="H254" s="463"/>
      <c r="I254" s="768" t="s">
        <v>122</v>
      </c>
    </row>
    <row r="255" spans="1:14" s="106" customFormat="1" ht="20.25" customHeight="1" thickTop="1" thickBot="1" x14ac:dyDescent="0.25">
      <c r="A255" s="622" t="s">
        <v>412</v>
      </c>
      <c r="B255" s="624" t="s">
        <v>123</v>
      </c>
      <c r="C255" s="623" t="s">
        <v>124</v>
      </c>
      <c r="D255" s="585" t="s">
        <v>474</v>
      </c>
      <c r="E255" s="625" t="s">
        <v>125</v>
      </c>
      <c r="F255" s="625" t="s">
        <v>126</v>
      </c>
      <c r="G255" s="625" t="s">
        <v>588</v>
      </c>
      <c r="H255" s="625" t="s">
        <v>589</v>
      </c>
      <c r="I255" s="663" t="s">
        <v>590</v>
      </c>
    </row>
    <row r="256" spans="1:14" s="375" customFormat="1" ht="13.5" thickTop="1" thickBot="1" x14ac:dyDescent="0.25">
      <c r="A256" s="521">
        <v>1</v>
      </c>
      <c r="B256" s="522">
        <v>2</v>
      </c>
      <c r="C256" s="522">
        <v>3</v>
      </c>
      <c r="D256" s="522">
        <v>4</v>
      </c>
      <c r="E256" s="522">
        <v>5</v>
      </c>
      <c r="F256" s="508">
        <v>6</v>
      </c>
      <c r="G256" s="508">
        <v>7</v>
      </c>
      <c r="H256" s="509">
        <v>8</v>
      </c>
      <c r="I256" s="587" t="s">
        <v>510</v>
      </c>
    </row>
    <row r="257" spans="1:14" s="375" customFormat="1" ht="16.5" thickTop="1" thickBot="1" x14ac:dyDescent="0.3">
      <c r="A257" s="972">
        <v>60001100233</v>
      </c>
      <c r="B257" s="973">
        <v>3114</v>
      </c>
      <c r="C257" s="973">
        <v>5137</v>
      </c>
      <c r="D257" s="936">
        <v>10</v>
      </c>
      <c r="E257" s="935" t="s">
        <v>118</v>
      </c>
      <c r="F257" s="934"/>
      <c r="G257" s="934">
        <v>1040</v>
      </c>
      <c r="H257" s="934">
        <v>1039</v>
      </c>
      <c r="I257" s="679">
        <f>(H257/G257)*100</f>
        <v>99.90384615384616</v>
      </c>
    </row>
    <row r="258" spans="1:14" s="500" customFormat="1" ht="18" customHeight="1" thickTop="1" thickBot="1" x14ac:dyDescent="0.3">
      <c r="A258" s="3180" t="s">
        <v>170</v>
      </c>
      <c r="B258" s="3181"/>
      <c r="C258" s="3181"/>
      <c r="D258" s="3181"/>
      <c r="E258" s="3181"/>
      <c r="F258" s="669">
        <v>0</v>
      </c>
      <c r="G258" s="669">
        <f>G257</f>
        <v>1040</v>
      </c>
      <c r="H258" s="669">
        <f>H257</f>
        <v>1039</v>
      </c>
      <c r="I258" s="670">
        <f>(H258/G258)*100</f>
        <v>99.90384615384616</v>
      </c>
    </row>
    <row r="259" spans="1:14" s="375" customFormat="1" ht="15.75" thickTop="1" x14ac:dyDescent="0.25">
      <c r="A259" s="972">
        <v>60001100233</v>
      </c>
      <c r="B259" s="973">
        <v>3114</v>
      </c>
      <c r="C259" s="974">
        <v>6121</v>
      </c>
      <c r="D259" s="777">
        <v>10</v>
      </c>
      <c r="E259" s="919" t="s">
        <v>400</v>
      </c>
      <c r="F259" s="403"/>
      <c r="G259" s="923">
        <v>3073</v>
      </c>
      <c r="H259" s="403">
        <v>3051</v>
      </c>
      <c r="I259" s="679">
        <f>(H259/G259)*100</f>
        <v>99.284087211194276</v>
      </c>
    </row>
    <row r="260" spans="1:14" s="500" customFormat="1" ht="15.75" thickBot="1" x14ac:dyDescent="0.3">
      <c r="A260" s="781">
        <v>60001100233</v>
      </c>
      <c r="B260" s="722">
        <v>3114</v>
      </c>
      <c r="C260" s="644">
        <v>6122</v>
      </c>
      <c r="D260" s="782">
        <v>10</v>
      </c>
      <c r="E260" s="921" t="s">
        <v>401</v>
      </c>
      <c r="F260" s="716"/>
      <c r="G260" s="783">
        <v>1913</v>
      </c>
      <c r="H260" s="716">
        <v>1910</v>
      </c>
      <c r="I260" s="790">
        <f>(H260/G260)*100</f>
        <v>99.843178254051224</v>
      </c>
    </row>
    <row r="261" spans="1:14" s="500" customFormat="1" ht="18" customHeight="1" thickTop="1" thickBot="1" x14ac:dyDescent="0.3">
      <c r="A261" s="3192" t="s">
        <v>169</v>
      </c>
      <c r="B261" s="3191"/>
      <c r="C261" s="3191"/>
      <c r="D261" s="3191"/>
      <c r="E261" s="3191"/>
      <c r="F261" s="710">
        <f>F259</f>
        <v>0</v>
      </c>
      <c r="G261" s="710">
        <f>G259+G260</f>
        <v>4986</v>
      </c>
      <c r="H261" s="710">
        <f>H259+H260</f>
        <v>4961</v>
      </c>
      <c r="I261" s="670">
        <f>(H261/G261)*100</f>
        <v>99.49859606899318</v>
      </c>
      <c r="L261" s="463">
        <f>G129+G139+G146+G153+G160+G163+G170+G177+G184+G191+G198+G205+G212+G219+G227+G230+G237+G244+G251+G258+G261</f>
        <v>52394</v>
      </c>
      <c r="M261" s="463">
        <f>H129+H139+H146+H153+H160+H163+H170+H177+H184+H191+H198+H205+H212+H219+H227+H230+H237+H244+H251+H258+H261</f>
        <v>46927</v>
      </c>
    </row>
    <row r="262" spans="1:14" ht="13.5" thickTop="1" x14ac:dyDescent="0.2">
      <c r="K262" s="738"/>
      <c r="L262" s="738"/>
      <c r="M262" s="738"/>
      <c r="N262" s="421"/>
    </row>
    <row r="263" spans="1:14" x14ac:dyDescent="0.2">
      <c r="K263" s="738"/>
      <c r="L263" s="738"/>
      <c r="M263" s="738"/>
      <c r="N263" s="421"/>
    </row>
    <row r="264" spans="1:14" x14ac:dyDescent="0.2">
      <c r="K264" s="738"/>
      <c r="L264" s="738"/>
      <c r="M264" s="738"/>
      <c r="N264" s="421"/>
    </row>
    <row r="265" spans="1:14" x14ac:dyDescent="0.2">
      <c r="K265" s="738"/>
      <c r="L265" s="738"/>
      <c r="M265" s="738"/>
      <c r="N265" s="421"/>
    </row>
    <row r="266" spans="1:14" x14ac:dyDescent="0.2">
      <c r="K266" s="738"/>
      <c r="L266" s="738"/>
      <c r="M266" s="738"/>
      <c r="N266" s="421"/>
    </row>
    <row r="267" spans="1:14" x14ac:dyDescent="0.2">
      <c r="K267" s="738"/>
      <c r="L267" s="738"/>
      <c r="M267" s="738"/>
      <c r="N267" s="421"/>
    </row>
    <row r="268" spans="1:14" s="500" customFormat="1" ht="13.5" thickBot="1" x14ac:dyDescent="0.25">
      <c r="A268" s="421" t="s">
        <v>23</v>
      </c>
      <c r="B268" s="594"/>
      <c r="D268" s="660"/>
      <c r="F268" s="463"/>
      <c r="G268" s="463"/>
      <c r="H268" s="463"/>
      <c r="I268" s="768" t="s">
        <v>122</v>
      </c>
    </row>
    <row r="269" spans="1:14" s="106" customFormat="1" ht="20.25" customHeight="1" thickTop="1" thickBot="1" x14ac:dyDescent="0.25">
      <c r="A269" s="622" t="s">
        <v>412</v>
      </c>
      <c r="B269" s="624" t="s">
        <v>123</v>
      </c>
      <c r="C269" s="623" t="s">
        <v>124</v>
      </c>
      <c r="D269" s="585" t="s">
        <v>474</v>
      </c>
      <c r="E269" s="625" t="s">
        <v>125</v>
      </c>
      <c r="F269" s="625" t="s">
        <v>126</v>
      </c>
      <c r="G269" s="625" t="s">
        <v>588</v>
      </c>
      <c r="H269" s="625" t="s">
        <v>589</v>
      </c>
      <c r="I269" s="663" t="s">
        <v>590</v>
      </c>
    </row>
    <row r="270" spans="1:14" s="375" customFormat="1" ht="13.5" thickTop="1" thickBot="1" x14ac:dyDescent="0.25">
      <c r="A270" s="914">
        <v>1</v>
      </c>
      <c r="B270" s="915">
        <v>2</v>
      </c>
      <c r="C270" s="915">
        <v>3</v>
      </c>
      <c r="D270" s="915">
        <v>4</v>
      </c>
      <c r="E270" s="522">
        <v>5</v>
      </c>
      <c r="F270" s="916">
        <v>6</v>
      </c>
      <c r="G270" s="916">
        <v>7</v>
      </c>
      <c r="H270" s="917">
        <v>8</v>
      </c>
      <c r="I270" s="918" t="s">
        <v>510</v>
      </c>
    </row>
    <row r="271" spans="1:14" s="500" customFormat="1" ht="16.5" thickTop="1" thickBot="1" x14ac:dyDescent="0.3">
      <c r="A271" s="926">
        <v>60001100234</v>
      </c>
      <c r="B271" s="785">
        <v>3114</v>
      </c>
      <c r="C271" s="927">
        <v>5171</v>
      </c>
      <c r="D271" s="786">
        <v>10</v>
      </c>
      <c r="E271" s="921" t="s">
        <v>598</v>
      </c>
      <c r="F271" s="720"/>
      <c r="G271" s="929">
        <v>1345</v>
      </c>
      <c r="H271" s="720">
        <v>1343</v>
      </c>
      <c r="I271" s="930">
        <f>(H271/G271)*100</f>
        <v>99.851301115241625</v>
      </c>
    </row>
    <row r="272" spans="1:14" s="500" customFormat="1" ht="18" customHeight="1" thickTop="1" thickBot="1" x14ac:dyDescent="0.3">
      <c r="A272" s="3180" t="s">
        <v>170</v>
      </c>
      <c r="B272" s="3181"/>
      <c r="C272" s="3181"/>
      <c r="D272" s="3181"/>
      <c r="E272" s="3181"/>
      <c r="F272" s="710">
        <f>F271</f>
        <v>0</v>
      </c>
      <c r="G272" s="710">
        <f>G271</f>
        <v>1345</v>
      </c>
      <c r="H272" s="710">
        <f>H271</f>
        <v>1343</v>
      </c>
      <c r="I272" s="695">
        <f>(H272/G272)*100</f>
        <v>99.851301115241625</v>
      </c>
    </row>
    <row r="273" spans="1:14" ht="13.5" thickTop="1" x14ac:dyDescent="0.2">
      <c r="K273" s="738"/>
      <c r="L273" s="738"/>
      <c r="M273" s="738"/>
      <c r="N273" s="421"/>
    </row>
    <row r="274" spans="1:14" x14ac:dyDescent="0.2">
      <c r="K274" s="738"/>
      <c r="L274" s="738"/>
      <c r="M274" s="738"/>
      <c r="N274" s="421"/>
    </row>
    <row r="275" spans="1:14" s="500" customFormat="1" ht="13.5" thickBot="1" x14ac:dyDescent="0.25">
      <c r="A275" s="421" t="s">
        <v>306</v>
      </c>
      <c r="B275" s="594"/>
      <c r="D275" s="660"/>
      <c r="F275" s="463"/>
      <c r="G275" s="463"/>
      <c r="H275" s="463"/>
      <c r="I275" s="768" t="s">
        <v>122</v>
      </c>
    </row>
    <row r="276" spans="1:14" s="106" customFormat="1" ht="20.25" customHeight="1" thickTop="1" thickBot="1" x14ac:dyDescent="0.25">
      <c r="A276" s="622" t="s">
        <v>412</v>
      </c>
      <c r="B276" s="624" t="s">
        <v>123</v>
      </c>
      <c r="C276" s="623" t="s">
        <v>124</v>
      </c>
      <c r="D276" s="585" t="s">
        <v>474</v>
      </c>
      <c r="E276" s="625" t="s">
        <v>125</v>
      </c>
      <c r="F276" s="625" t="s">
        <v>126</v>
      </c>
      <c r="G276" s="625" t="s">
        <v>588</v>
      </c>
      <c r="H276" s="625" t="s">
        <v>589</v>
      </c>
      <c r="I276" s="663" t="s">
        <v>590</v>
      </c>
    </row>
    <row r="277" spans="1:14" s="375" customFormat="1" ht="13.5" thickTop="1" thickBot="1" x14ac:dyDescent="0.25">
      <c r="A277" s="914">
        <v>1</v>
      </c>
      <c r="B277" s="915">
        <v>2</v>
      </c>
      <c r="C277" s="915">
        <v>3</v>
      </c>
      <c r="D277" s="915">
        <v>4</v>
      </c>
      <c r="E277" s="522">
        <v>5</v>
      </c>
      <c r="F277" s="916">
        <v>6</v>
      </c>
      <c r="G277" s="916">
        <v>7</v>
      </c>
      <c r="H277" s="917">
        <v>8</v>
      </c>
      <c r="I277" s="918" t="s">
        <v>510</v>
      </c>
    </row>
    <row r="278" spans="1:14" s="500" customFormat="1" ht="16.5" thickTop="1" thickBot="1" x14ac:dyDescent="0.3">
      <c r="A278" s="926">
        <v>60001100235</v>
      </c>
      <c r="B278" s="785">
        <v>3122</v>
      </c>
      <c r="C278" s="927">
        <v>5171</v>
      </c>
      <c r="D278" s="786">
        <v>10</v>
      </c>
      <c r="E278" s="921" t="s">
        <v>598</v>
      </c>
      <c r="F278" s="720"/>
      <c r="G278" s="929">
        <v>4928</v>
      </c>
      <c r="H278" s="720">
        <v>4928</v>
      </c>
      <c r="I278" s="930">
        <f>(H278/G278)*100</f>
        <v>100</v>
      </c>
    </row>
    <row r="279" spans="1:14" s="500" customFormat="1" ht="18" customHeight="1" thickTop="1" thickBot="1" x14ac:dyDescent="0.3">
      <c r="A279" s="3180" t="s">
        <v>170</v>
      </c>
      <c r="B279" s="3181"/>
      <c r="C279" s="3181"/>
      <c r="D279" s="3181"/>
      <c r="E279" s="3181"/>
      <c r="F279" s="710">
        <f>F278</f>
        <v>0</v>
      </c>
      <c r="G279" s="710">
        <f>G278</f>
        <v>4928</v>
      </c>
      <c r="H279" s="710">
        <f>H278</f>
        <v>4928</v>
      </c>
      <c r="I279" s="695">
        <f>(H279/G279)*100</f>
        <v>100</v>
      </c>
    </row>
    <row r="280" spans="1:14" ht="13.5" thickTop="1" x14ac:dyDescent="0.2">
      <c r="K280" s="738"/>
      <c r="L280" s="738"/>
      <c r="M280" s="738"/>
      <c r="N280" s="421"/>
    </row>
    <row r="281" spans="1:14" x14ac:dyDescent="0.2">
      <c r="K281" s="738"/>
      <c r="L281" s="738"/>
      <c r="M281" s="738"/>
      <c r="N281" s="421"/>
    </row>
    <row r="282" spans="1:14" s="500" customFormat="1" ht="13.5" thickBot="1" x14ac:dyDescent="0.25">
      <c r="A282" s="421" t="s">
        <v>553</v>
      </c>
      <c r="B282" s="594"/>
      <c r="D282" s="660"/>
      <c r="F282" s="463"/>
      <c r="G282" s="463"/>
      <c r="H282" s="463"/>
      <c r="I282" s="768" t="s">
        <v>122</v>
      </c>
    </row>
    <row r="283" spans="1:14" s="106" customFormat="1" ht="20.25" customHeight="1" thickTop="1" thickBot="1" x14ac:dyDescent="0.25">
      <c r="A283" s="622" t="s">
        <v>412</v>
      </c>
      <c r="B283" s="624" t="s">
        <v>123</v>
      </c>
      <c r="C283" s="623" t="s">
        <v>124</v>
      </c>
      <c r="D283" s="585" t="s">
        <v>474</v>
      </c>
      <c r="E283" s="625" t="s">
        <v>125</v>
      </c>
      <c r="F283" s="625" t="s">
        <v>126</v>
      </c>
      <c r="G283" s="625" t="s">
        <v>588</v>
      </c>
      <c r="H283" s="625" t="s">
        <v>589</v>
      </c>
      <c r="I283" s="663" t="s">
        <v>590</v>
      </c>
    </row>
    <row r="284" spans="1:14" s="375" customFormat="1" ht="13.5" thickTop="1" thickBot="1" x14ac:dyDescent="0.25">
      <c r="A284" s="914">
        <v>1</v>
      </c>
      <c r="B284" s="915">
        <v>2</v>
      </c>
      <c r="C284" s="915">
        <v>3</v>
      </c>
      <c r="D284" s="915">
        <v>4</v>
      </c>
      <c r="E284" s="522">
        <v>5</v>
      </c>
      <c r="F284" s="916">
        <v>6</v>
      </c>
      <c r="G284" s="916">
        <v>7</v>
      </c>
      <c r="H284" s="917">
        <v>8</v>
      </c>
      <c r="I284" s="918" t="s">
        <v>510</v>
      </c>
    </row>
    <row r="285" spans="1:14" s="500" customFormat="1" ht="16.5" thickTop="1" thickBot="1" x14ac:dyDescent="0.3">
      <c r="A285" s="926">
        <v>60001100236</v>
      </c>
      <c r="B285" s="785">
        <v>3114</v>
      </c>
      <c r="C285" s="927">
        <v>5171</v>
      </c>
      <c r="D285" s="786">
        <v>10</v>
      </c>
      <c r="E285" s="921" t="s">
        <v>598</v>
      </c>
      <c r="F285" s="720"/>
      <c r="G285" s="929">
        <v>792</v>
      </c>
      <c r="H285" s="720">
        <v>619</v>
      </c>
      <c r="I285" s="930">
        <f>(H285/G285)*100</f>
        <v>78.156565656565661</v>
      </c>
    </row>
    <row r="286" spans="1:14" s="500" customFormat="1" ht="18" customHeight="1" thickTop="1" thickBot="1" x14ac:dyDescent="0.3">
      <c r="A286" s="3180" t="s">
        <v>170</v>
      </c>
      <c r="B286" s="3181"/>
      <c r="C286" s="3181"/>
      <c r="D286" s="3181"/>
      <c r="E286" s="3181"/>
      <c r="F286" s="710">
        <f>F285</f>
        <v>0</v>
      </c>
      <c r="G286" s="710">
        <f>G285</f>
        <v>792</v>
      </c>
      <c r="H286" s="710">
        <f>H285</f>
        <v>619</v>
      </c>
      <c r="I286" s="695">
        <f>(H286/G286)*100</f>
        <v>78.156565656565661</v>
      </c>
    </row>
    <row r="287" spans="1:14" ht="13.5" thickTop="1" x14ac:dyDescent="0.2">
      <c r="K287" s="738"/>
      <c r="L287" s="738"/>
      <c r="M287" s="738"/>
      <c r="N287" s="421"/>
    </row>
    <row r="288" spans="1:14" x14ac:dyDescent="0.2">
      <c r="K288" s="738"/>
      <c r="L288" s="738"/>
      <c r="M288" s="738"/>
      <c r="N288" s="421"/>
    </row>
    <row r="289" spans="1:14" x14ac:dyDescent="0.2">
      <c r="K289" s="738"/>
      <c r="L289" s="738"/>
      <c r="M289" s="738"/>
      <c r="N289" s="421"/>
    </row>
    <row r="290" spans="1:14" ht="13.5" thickBot="1" x14ac:dyDescent="0.25">
      <c r="A290" s="978" t="s">
        <v>554</v>
      </c>
      <c r="B290" s="979"/>
      <c r="C290" s="979"/>
      <c r="D290" s="979"/>
      <c r="E290" s="979"/>
      <c r="F290" s="979"/>
      <c r="G290" s="979"/>
      <c r="H290" s="979"/>
      <c r="I290" s="773" t="s">
        <v>122</v>
      </c>
    </row>
    <row r="291" spans="1:14" s="106" customFormat="1" ht="20.25" customHeight="1" thickTop="1" thickBot="1" x14ac:dyDescent="0.25">
      <c r="A291" s="622" t="s">
        <v>412</v>
      </c>
      <c r="B291" s="624" t="s">
        <v>123</v>
      </c>
      <c r="C291" s="623" t="s">
        <v>124</v>
      </c>
      <c r="D291" s="585" t="s">
        <v>474</v>
      </c>
      <c r="E291" s="625" t="s">
        <v>125</v>
      </c>
      <c r="F291" s="625" t="s">
        <v>126</v>
      </c>
      <c r="G291" s="625" t="s">
        <v>588</v>
      </c>
      <c r="H291" s="625" t="s">
        <v>589</v>
      </c>
      <c r="I291" s="663" t="s">
        <v>590</v>
      </c>
    </row>
    <row r="292" spans="1:14" s="375" customFormat="1" ht="13.5" thickTop="1" thickBot="1" x14ac:dyDescent="0.25">
      <c r="A292" s="914">
        <v>1</v>
      </c>
      <c r="B292" s="915">
        <v>2</v>
      </c>
      <c r="C292" s="915">
        <v>3</v>
      </c>
      <c r="D292" s="915">
        <v>4</v>
      </c>
      <c r="E292" s="522">
        <v>5</v>
      </c>
      <c r="F292" s="916">
        <v>6</v>
      </c>
      <c r="G292" s="916">
        <v>7</v>
      </c>
      <c r="H292" s="917">
        <v>8</v>
      </c>
      <c r="I292" s="918" t="s">
        <v>510</v>
      </c>
    </row>
    <row r="293" spans="1:14" s="500" customFormat="1" ht="16.5" thickTop="1" thickBot="1" x14ac:dyDescent="0.3">
      <c r="A293" s="926">
        <v>60001100237</v>
      </c>
      <c r="B293" s="785">
        <v>3122</v>
      </c>
      <c r="C293" s="927">
        <v>6121</v>
      </c>
      <c r="D293" s="786">
        <v>10</v>
      </c>
      <c r="E293" s="928" t="s">
        <v>400</v>
      </c>
      <c r="F293" s="720"/>
      <c r="G293" s="929">
        <v>1201</v>
      </c>
      <c r="H293" s="720">
        <v>1200</v>
      </c>
      <c r="I293" s="930">
        <f>(H293/G293)*100</f>
        <v>99.916736053288929</v>
      </c>
    </row>
    <row r="294" spans="1:14" s="500" customFormat="1" ht="18" customHeight="1" thickTop="1" thickBot="1" x14ac:dyDescent="0.3">
      <c r="A294" s="3192" t="s">
        <v>169</v>
      </c>
      <c r="B294" s="3191"/>
      <c r="C294" s="3191"/>
      <c r="D294" s="3191"/>
      <c r="E294" s="3191"/>
      <c r="F294" s="710">
        <f>F293</f>
        <v>0</v>
      </c>
      <c r="G294" s="710">
        <f>G293</f>
        <v>1201</v>
      </c>
      <c r="H294" s="710">
        <f>H293</f>
        <v>1200</v>
      </c>
      <c r="I294" s="695">
        <f>(H294/G294)*100</f>
        <v>99.916736053288929</v>
      </c>
    </row>
    <row r="295" spans="1:14" ht="13.5" thickTop="1" x14ac:dyDescent="0.2">
      <c r="K295" s="738"/>
      <c r="L295" s="738"/>
      <c r="M295" s="738"/>
      <c r="N295" s="421"/>
    </row>
    <row r="296" spans="1:14" x14ac:dyDescent="0.2">
      <c r="K296" s="738"/>
      <c r="L296" s="738"/>
      <c r="M296" s="738"/>
      <c r="N296" s="421"/>
    </row>
    <row r="297" spans="1:14" s="500" customFormat="1" ht="13.5" thickBot="1" x14ac:dyDescent="0.25">
      <c r="A297" s="421" t="s">
        <v>555</v>
      </c>
      <c r="B297" s="594"/>
      <c r="D297" s="660"/>
      <c r="F297" s="463"/>
      <c r="G297" s="463"/>
      <c r="H297" s="463"/>
      <c r="I297" s="768" t="s">
        <v>122</v>
      </c>
    </row>
    <row r="298" spans="1:14" s="106" customFormat="1" ht="20.25" customHeight="1" thickTop="1" thickBot="1" x14ac:dyDescent="0.25">
      <c r="A298" s="622" t="s">
        <v>412</v>
      </c>
      <c r="B298" s="624" t="s">
        <v>123</v>
      </c>
      <c r="C298" s="623" t="s">
        <v>124</v>
      </c>
      <c r="D298" s="585" t="s">
        <v>474</v>
      </c>
      <c r="E298" s="625" t="s">
        <v>125</v>
      </c>
      <c r="F298" s="625" t="s">
        <v>126</v>
      </c>
      <c r="G298" s="625" t="s">
        <v>588</v>
      </c>
      <c r="H298" s="625" t="s">
        <v>589</v>
      </c>
      <c r="I298" s="663" t="s">
        <v>590</v>
      </c>
    </row>
    <row r="299" spans="1:14" s="375" customFormat="1" ht="13.5" thickTop="1" thickBot="1" x14ac:dyDescent="0.25">
      <c r="A299" s="914">
        <v>1</v>
      </c>
      <c r="B299" s="915">
        <v>2</v>
      </c>
      <c r="C299" s="915">
        <v>3</v>
      </c>
      <c r="D299" s="915">
        <v>4</v>
      </c>
      <c r="E299" s="522">
        <v>5</v>
      </c>
      <c r="F299" s="916">
        <v>6</v>
      </c>
      <c r="G299" s="916">
        <v>7</v>
      </c>
      <c r="H299" s="917">
        <v>8</v>
      </c>
      <c r="I299" s="918" t="s">
        <v>510</v>
      </c>
    </row>
    <row r="300" spans="1:14" s="500" customFormat="1" ht="16.5" thickTop="1" thickBot="1" x14ac:dyDescent="0.3">
      <c r="A300" s="926">
        <v>60001100238</v>
      </c>
      <c r="B300" s="785">
        <v>3122</v>
      </c>
      <c r="C300" s="927">
        <v>5171</v>
      </c>
      <c r="D300" s="786">
        <v>10</v>
      </c>
      <c r="E300" s="921" t="s">
        <v>598</v>
      </c>
      <c r="F300" s="720"/>
      <c r="G300" s="929">
        <v>665</v>
      </c>
      <c r="H300" s="720">
        <v>665</v>
      </c>
      <c r="I300" s="930">
        <f>(H300/G300)*100</f>
        <v>100</v>
      </c>
    </row>
    <row r="301" spans="1:14" s="500" customFormat="1" ht="18" customHeight="1" thickTop="1" thickBot="1" x14ac:dyDescent="0.3">
      <c r="A301" s="3180" t="s">
        <v>170</v>
      </c>
      <c r="B301" s="3181"/>
      <c r="C301" s="3181"/>
      <c r="D301" s="3181"/>
      <c r="E301" s="3181"/>
      <c r="F301" s="710">
        <f>F300</f>
        <v>0</v>
      </c>
      <c r="G301" s="710">
        <f>G300</f>
        <v>665</v>
      </c>
      <c r="H301" s="710">
        <f>H300</f>
        <v>665</v>
      </c>
      <c r="I301" s="695">
        <f>(H301/G301)*100</f>
        <v>100</v>
      </c>
    </row>
    <row r="302" spans="1:14" ht="13.5" thickTop="1" x14ac:dyDescent="0.2">
      <c r="K302" s="738"/>
      <c r="L302" s="738"/>
      <c r="M302" s="738"/>
      <c r="N302" s="421"/>
    </row>
    <row r="303" spans="1:14" x14ac:dyDescent="0.2">
      <c r="K303" s="738"/>
      <c r="L303" s="738"/>
      <c r="M303" s="738"/>
      <c r="N303" s="421"/>
    </row>
    <row r="304" spans="1:14" s="500" customFormat="1" ht="13.5" thickBot="1" x14ac:dyDescent="0.25">
      <c r="A304" s="421" t="s">
        <v>556</v>
      </c>
      <c r="B304" s="594"/>
      <c r="D304" s="660"/>
      <c r="F304" s="463"/>
      <c r="G304" s="463"/>
      <c r="H304" s="463"/>
      <c r="I304" s="768" t="s">
        <v>122</v>
      </c>
    </row>
    <row r="305" spans="1:14" s="106" customFormat="1" ht="20.25" customHeight="1" thickTop="1" thickBot="1" x14ac:dyDescent="0.25">
      <c r="A305" s="622" t="s">
        <v>412</v>
      </c>
      <c r="B305" s="624" t="s">
        <v>123</v>
      </c>
      <c r="C305" s="623" t="s">
        <v>124</v>
      </c>
      <c r="D305" s="585" t="s">
        <v>474</v>
      </c>
      <c r="E305" s="625" t="s">
        <v>125</v>
      </c>
      <c r="F305" s="625" t="s">
        <v>126</v>
      </c>
      <c r="G305" s="625" t="s">
        <v>588</v>
      </c>
      <c r="H305" s="625" t="s">
        <v>589</v>
      </c>
      <c r="I305" s="663" t="s">
        <v>590</v>
      </c>
    </row>
    <row r="306" spans="1:14" s="375" customFormat="1" ht="13.5" thickTop="1" thickBot="1" x14ac:dyDescent="0.25">
      <c r="A306" s="914">
        <v>1</v>
      </c>
      <c r="B306" s="915">
        <v>2</v>
      </c>
      <c r="C306" s="915">
        <v>3</v>
      </c>
      <c r="D306" s="915">
        <v>4</v>
      </c>
      <c r="E306" s="522">
        <v>5</v>
      </c>
      <c r="F306" s="916">
        <v>6</v>
      </c>
      <c r="G306" s="916">
        <v>7</v>
      </c>
      <c r="H306" s="917">
        <v>8</v>
      </c>
      <c r="I306" s="918" t="s">
        <v>510</v>
      </c>
    </row>
    <row r="307" spans="1:14" s="500" customFormat="1" ht="16.5" thickTop="1" thickBot="1" x14ac:dyDescent="0.3">
      <c r="A307" s="926">
        <v>60001100239</v>
      </c>
      <c r="B307" s="785">
        <v>3122</v>
      </c>
      <c r="C307" s="927">
        <v>5171</v>
      </c>
      <c r="D307" s="786">
        <v>10</v>
      </c>
      <c r="E307" s="921" t="s">
        <v>598</v>
      </c>
      <c r="F307" s="720"/>
      <c r="G307" s="929">
        <v>590</v>
      </c>
      <c r="H307" s="720">
        <v>590</v>
      </c>
      <c r="I307" s="930">
        <f>(H307/G307)*100</f>
        <v>100</v>
      </c>
    </row>
    <row r="308" spans="1:14" s="500" customFormat="1" ht="18" customHeight="1" thickTop="1" thickBot="1" x14ac:dyDescent="0.3">
      <c r="A308" s="3180" t="s">
        <v>170</v>
      </c>
      <c r="B308" s="3181"/>
      <c r="C308" s="3181"/>
      <c r="D308" s="3181"/>
      <c r="E308" s="3181"/>
      <c r="F308" s="710">
        <f>F307</f>
        <v>0</v>
      </c>
      <c r="G308" s="710">
        <f>G307</f>
        <v>590</v>
      </c>
      <c r="H308" s="710">
        <f>H307</f>
        <v>590</v>
      </c>
      <c r="I308" s="695">
        <f>(H308/G308)*100</f>
        <v>100</v>
      </c>
    </row>
    <row r="309" spans="1:14" ht="13.5" thickTop="1" x14ac:dyDescent="0.2">
      <c r="K309" s="738"/>
      <c r="L309" s="738"/>
      <c r="M309" s="738"/>
      <c r="N309" s="421"/>
    </row>
    <row r="310" spans="1:14" x14ac:dyDescent="0.2">
      <c r="K310" s="738"/>
      <c r="L310" s="738"/>
      <c r="M310" s="738"/>
      <c r="N310" s="421"/>
    </row>
    <row r="311" spans="1:14" s="500" customFormat="1" ht="13.5" thickBot="1" x14ac:dyDescent="0.25">
      <c r="A311" s="421" t="s">
        <v>57</v>
      </c>
      <c r="B311" s="594"/>
      <c r="D311" s="660"/>
      <c r="F311" s="463"/>
      <c r="G311" s="463"/>
      <c r="H311" s="463"/>
      <c r="I311" s="768" t="s">
        <v>122</v>
      </c>
    </row>
    <row r="312" spans="1:14" s="106" customFormat="1" ht="20.25" customHeight="1" thickTop="1" thickBot="1" x14ac:dyDescent="0.25">
      <c r="A312" s="622" t="s">
        <v>412</v>
      </c>
      <c r="B312" s="624" t="s">
        <v>123</v>
      </c>
      <c r="C312" s="623" t="s">
        <v>124</v>
      </c>
      <c r="D312" s="585" t="s">
        <v>474</v>
      </c>
      <c r="E312" s="625" t="s">
        <v>125</v>
      </c>
      <c r="F312" s="625" t="s">
        <v>126</v>
      </c>
      <c r="G312" s="625" t="s">
        <v>588</v>
      </c>
      <c r="H312" s="625" t="s">
        <v>589</v>
      </c>
      <c r="I312" s="663" t="s">
        <v>590</v>
      </c>
    </row>
    <row r="313" spans="1:14" s="375" customFormat="1" ht="13.5" thickTop="1" thickBot="1" x14ac:dyDescent="0.25">
      <c r="A313" s="914">
        <v>1</v>
      </c>
      <c r="B313" s="915">
        <v>2</v>
      </c>
      <c r="C313" s="915">
        <v>3</v>
      </c>
      <c r="D313" s="915">
        <v>4</v>
      </c>
      <c r="E313" s="522">
        <v>5</v>
      </c>
      <c r="F313" s="916">
        <v>6</v>
      </c>
      <c r="G313" s="916">
        <v>7</v>
      </c>
      <c r="H313" s="917">
        <v>8</v>
      </c>
      <c r="I313" s="918" t="s">
        <v>510</v>
      </c>
    </row>
    <row r="314" spans="1:14" s="500" customFormat="1" ht="16.5" thickTop="1" thickBot="1" x14ac:dyDescent="0.3">
      <c r="A314" s="926">
        <v>60001100240</v>
      </c>
      <c r="B314" s="785">
        <v>3122</v>
      </c>
      <c r="C314" s="927">
        <v>5171</v>
      </c>
      <c r="D314" s="786">
        <v>10</v>
      </c>
      <c r="E314" s="921" t="s">
        <v>598</v>
      </c>
      <c r="F314" s="720"/>
      <c r="G314" s="929">
        <v>1252</v>
      </c>
      <c r="H314" s="720">
        <v>1252</v>
      </c>
      <c r="I314" s="930">
        <f>(H314/G314)*100</f>
        <v>100</v>
      </c>
    </row>
    <row r="315" spans="1:14" s="500" customFormat="1" ht="18" customHeight="1" thickTop="1" thickBot="1" x14ac:dyDescent="0.3">
      <c r="A315" s="3180" t="s">
        <v>170</v>
      </c>
      <c r="B315" s="3181"/>
      <c r="C315" s="3181"/>
      <c r="D315" s="3181"/>
      <c r="E315" s="3181"/>
      <c r="F315" s="710">
        <f>F314</f>
        <v>0</v>
      </c>
      <c r="G315" s="710">
        <f>G314</f>
        <v>1252</v>
      </c>
      <c r="H315" s="710">
        <f>H314</f>
        <v>1252</v>
      </c>
      <c r="I315" s="695">
        <f>(H315/G315)*100</f>
        <v>100</v>
      </c>
    </row>
    <row r="316" spans="1:14" ht="13.5" thickTop="1" x14ac:dyDescent="0.2">
      <c r="K316" s="738"/>
      <c r="L316" s="738"/>
      <c r="M316" s="738"/>
      <c r="N316" s="421"/>
    </row>
    <row r="317" spans="1:14" x14ac:dyDescent="0.2">
      <c r="K317" s="738"/>
      <c r="L317" s="738"/>
      <c r="M317" s="738"/>
      <c r="N317" s="421"/>
    </row>
    <row r="318" spans="1:14" s="500" customFormat="1" ht="13.5" thickBot="1" x14ac:dyDescent="0.25">
      <c r="A318" s="421" t="s">
        <v>58</v>
      </c>
      <c r="B318" s="594"/>
      <c r="D318" s="660"/>
      <c r="F318" s="463"/>
      <c r="G318" s="463"/>
      <c r="H318" s="463"/>
      <c r="I318" s="768" t="s">
        <v>122</v>
      </c>
    </row>
    <row r="319" spans="1:14" s="106" customFormat="1" ht="20.25" customHeight="1" thickTop="1" thickBot="1" x14ac:dyDescent="0.25">
      <c r="A319" s="622" t="s">
        <v>412</v>
      </c>
      <c r="B319" s="624" t="s">
        <v>123</v>
      </c>
      <c r="C319" s="623" t="s">
        <v>124</v>
      </c>
      <c r="D319" s="585" t="s">
        <v>474</v>
      </c>
      <c r="E319" s="625" t="s">
        <v>125</v>
      </c>
      <c r="F319" s="625" t="s">
        <v>126</v>
      </c>
      <c r="G319" s="625" t="s">
        <v>588</v>
      </c>
      <c r="H319" s="625" t="s">
        <v>589</v>
      </c>
      <c r="I319" s="663" t="s">
        <v>590</v>
      </c>
    </row>
    <row r="320" spans="1:14" s="375" customFormat="1" ht="13.5" thickTop="1" thickBot="1" x14ac:dyDescent="0.25">
      <c r="A320" s="914">
        <v>1</v>
      </c>
      <c r="B320" s="915">
        <v>2</v>
      </c>
      <c r="C320" s="915">
        <v>3</v>
      </c>
      <c r="D320" s="915">
        <v>4</v>
      </c>
      <c r="E320" s="522">
        <v>5</v>
      </c>
      <c r="F320" s="916">
        <v>6</v>
      </c>
      <c r="G320" s="916">
        <v>7</v>
      </c>
      <c r="H320" s="917">
        <v>8</v>
      </c>
      <c r="I320" s="918" t="s">
        <v>510</v>
      </c>
    </row>
    <row r="321" spans="1:14" s="500" customFormat="1" ht="16.5" thickTop="1" thickBot="1" x14ac:dyDescent="0.3">
      <c r="A321" s="926">
        <v>60001100241</v>
      </c>
      <c r="B321" s="785">
        <v>3122</v>
      </c>
      <c r="C321" s="927">
        <v>5171</v>
      </c>
      <c r="D321" s="786">
        <v>10</v>
      </c>
      <c r="E321" s="921" t="s">
        <v>598</v>
      </c>
      <c r="F321" s="720"/>
      <c r="G321" s="929">
        <v>654</v>
      </c>
      <c r="H321" s="720">
        <v>654</v>
      </c>
      <c r="I321" s="930">
        <f>(H321/G321)*100</f>
        <v>100</v>
      </c>
    </row>
    <row r="322" spans="1:14" s="500" customFormat="1" ht="18" customHeight="1" thickTop="1" thickBot="1" x14ac:dyDescent="0.3">
      <c r="A322" s="3180" t="s">
        <v>170</v>
      </c>
      <c r="B322" s="3181"/>
      <c r="C322" s="3181"/>
      <c r="D322" s="3181"/>
      <c r="E322" s="3181"/>
      <c r="F322" s="710">
        <f>F321</f>
        <v>0</v>
      </c>
      <c r="G322" s="710">
        <f>G321</f>
        <v>654</v>
      </c>
      <c r="H322" s="710">
        <f>H321</f>
        <v>654</v>
      </c>
      <c r="I322" s="695">
        <f>(H322/G322)*100</f>
        <v>100</v>
      </c>
    </row>
    <row r="323" spans="1:14" ht="13.5" thickTop="1" x14ac:dyDescent="0.2">
      <c r="K323" s="738"/>
      <c r="L323" s="738"/>
      <c r="M323" s="738"/>
      <c r="N323" s="421"/>
    </row>
    <row r="324" spans="1:14" x14ac:dyDescent="0.2">
      <c r="K324" s="738"/>
      <c r="L324" s="738"/>
      <c r="M324" s="738"/>
      <c r="N324" s="421"/>
    </row>
    <row r="325" spans="1:14" s="500" customFormat="1" ht="13.5" thickBot="1" x14ac:dyDescent="0.25">
      <c r="A325" s="421" t="s">
        <v>59</v>
      </c>
      <c r="B325" s="594"/>
      <c r="D325" s="660"/>
      <c r="F325" s="463"/>
      <c r="G325" s="463"/>
      <c r="H325" s="463"/>
      <c r="I325" s="768" t="s">
        <v>122</v>
      </c>
    </row>
    <row r="326" spans="1:14" s="106" customFormat="1" ht="20.25" customHeight="1" thickTop="1" thickBot="1" x14ac:dyDescent="0.25">
      <c r="A326" s="622" t="s">
        <v>412</v>
      </c>
      <c r="B326" s="624" t="s">
        <v>123</v>
      </c>
      <c r="C326" s="623" t="s">
        <v>124</v>
      </c>
      <c r="D326" s="585" t="s">
        <v>474</v>
      </c>
      <c r="E326" s="625" t="s">
        <v>125</v>
      </c>
      <c r="F326" s="625" t="s">
        <v>126</v>
      </c>
      <c r="G326" s="625" t="s">
        <v>588</v>
      </c>
      <c r="H326" s="625" t="s">
        <v>589</v>
      </c>
      <c r="I326" s="663" t="s">
        <v>590</v>
      </c>
    </row>
    <row r="327" spans="1:14" s="375" customFormat="1" ht="13.5" thickTop="1" thickBot="1" x14ac:dyDescent="0.25">
      <c r="A327" s="914">
        <v>1</v>
      </c>
      <c r="B327" s="915">
        <v>2</v>
      </c>
      <c r="C327" s="915">
        <v>3</v>
      </c>
      <c r="D327" s="915">
        <v>4</v>
      </c>
      <c r="E327" s="522">
        <v>5</v>
      </c>
      <c r="F327" s="916">
        <v>6</v>
      </c>
      <c r="G327" s="916">
        <v>7</v>
      </c>
      <c r="H327" s="917">
        <v>8</v>
      </c>
      <c r="I327" s="918" t="s">
        <v>510</v>
      </c>
    </row>
    <row r="328" spans="1:14" s="500" customFormat="1" ht="16.5" thickTop="1" thickBot="1" x14ac:dyDescent="0.3">
      <c r="A328" s="926">
        <v>60001100242</v>
      </c>
      <c r="B328" s="785">
        <v>3122</v>
      </c>
      <c r="C328" s="927">
        <v>5171</v>
      </c>
      <c r="D328" s="786">
        <v>10</v>
      </c>
      <c r="E328" s="921" t="s">
        <v>598</v>
      </c>
      <c r="F328" s="720"/>
      <c r="G328" s="929">
        <v>1309</v>
      </c>
      <c r="H328" s="720">
        <v>1308</v>
      </c>
      <c r="I328" s="930">
        <f>(H328/G328)*100</f>
        <v>99.923605805958744</v>
      </c>
    </row>
    <row r="329" spans="1:14" s="500" customFormat="1" ht="18" customHeight="1" thickTop="1" thickBot="1" x14ac:dyDescent="0.3">
      <c r="A329" s="3180" t="s">
        <v>170</v>
      </c>
      <c r="B329" s="3181"/>
      <c r="C329" s="3181"/>
      <c r="D329" s="3181"/>
      <c r="E329" s="3181"/>
      <c r="F329" s="710">
        <f>F328</f>
        <v>0</v>
      </c>
      <c r="G329" s="710">
        <f>G328</f>
        <v>1309</v>
      </c>
      <c r="H329" s="710">
        <f>H328</f>
        <v>1308</v>
      </c>
      <c r="I329" s="695">
        <f>(H329/G329)*100</f>
        <v>99.923605805958744</v>
      </c>
    </row>
    <row r="330" spans="1:14" ht="13.5" thickTop="1" x14ac:dyDescent="0.2">
      <c r="K330" s="738"/>
      <c r="L330" s="738"/>
      <c r="M330" s="738"/>
      <c r="N330" s="421"/>
    </row>
    <row r="331" spans="1:14" x14ac:dyDescent="0.2">
      <c r="K331" s="738"/>
      <c r="L331" s="738"/>
      <c r="M331" s="738"/>
      <c r="N331" s="421"/>
    </row>
    <row r="332" spans="1:14" x14ac:dyDescent="0.2">
      <c r="K332" s="738"/>
      <c r="L332" s="738"/>
      <c r="M332" s="738"/>
      <c r="N332" s="421"/>
    </row>
    <row r="333" spans="1:14" x14ac:dyDescent="0.2">
      <c r="K333" s="738"/>
      <c r="L333" s="738"/>
      <c r="M333" s="738"/>
      <c r="N333" s="421"/>
    </row>
    <row r="334" spans="1:14" x14ac:dyDescent="0.2">
      <c r="K334" s="738"/>
      <c r="L334" s="738"/>
      <c r="M334" s="738"/>
      <c r="N334" s="421"/>
    </row>
    <row r="335" spans="1:14" s="500" customFormat="1" ht="13.5" thickBot="1" x14ac:dyDescent="0.25">
      <c r="A335" s="421" t="s">
        <v>660</v>
      </c>
      <c r="B335" s="594"/>
      <c r="D335" s="660"/>
      <c r="F335" s="463"/>
      <c r="G335" s="463"/>
      <c r="H335" s="463"/>
      <c r="I335" s="768" t="s">
        <v>122</v>
      </c>
    </row>
    <row r="336" spans="1:14" s="106" customFormat="1" ht="20.25" customHeight="1" thickTop="1" thickBot="1" x14ac:dyDescent="0.25">
      <c r="A336" s="622" t="s">
        <v>412</v>
      </c>
      <c r="B336" s="624" t="s">
        <v>123</v>
      </c>
      <c r="C336" s="623" t="s">
        <v>124</v>
      </c>
      <c r="D336" s="585" t="s">
        <v>474</v>
      </c>
      <c r="E336" s="625" t="s">
        <v>125</v>
      </c>
      <c r="F336" s="625" t="s">
        <v>126</v>
      </c>
      <c r="G336" s="625" t="s">
        <v>588</v>
      </c>
      <c r="H336" s="625" t="s">
        <v>589</v>
      </c>
      <c r="I336" s="663" t="s">
        <v>590</v>
      </c>
    </row>
    <row r="337" spans="1:14" s="375" customFormat="1" ht="13.5" thickTop="1" thickBot="1" x14ac:dyDescent="0.25">
      <c r="A337" s="914">
        <v>1</v>
      </c>
      <c r="B337" s="915">
        <v>2</v>
      </c>
      <c r="C337" s="915">
        <v>3</v>
      </c>
      <c r="D337" s="915">
        <v>4</v>
      </c>
      <c r="E337" s="522">
        <v>5</v>
      </c>
      <c r="F337" s="916">
        <v>6</v>
      </c>
      <c r="G337" s="916">
        <v>7</v>
      </c>
      <c r="H337" s="917">
        <v>8</v>
      </c>
      <c r="I337" s="918" t="s">
        <v>510</v>
      </c>
    </row>
    <row r="338" spans="1:14" s="500" customFormat="1" ht="16.5" thickTop="1" thickBot="1" x14ac:dyDescent="0.3">
      <c r="A338" s="926">
        <v>60001100243</v>
      </c>
      <c r="B338" s="785">
        <v>3121</v>
      </c>
      <c r="C338" s="927">
        <v>5171</v>
      </c>
      <c r="D338" s="786">
        <v>10</v>
      </c>
      <c r="E338" s="921" t="s">
        <v>598</v>
      </c>
      <c r="F338" s="720"/>
      <c r="G338" s="929">
        <v>93</v>
      </c>
      <c r="H338" s="720">
        <v>92</v>
      </c>
      <c r="I338" s="930">
        <f>(H338/G338)*100</f>
        <v>98.924731182795696</v>
      </c>
    </row>
    <row r="339" spans="1:14" s="500" customFormat="1" ht="18" customHeight="1" thickTop="1" thickBot="1" x14ac:dyDescent="0.3">
      <c r="A339" s="3180" t="s">
        <v>170</v>
      </c>
      <c r="B339" s="3181"/>
      <c r="C339" s="3181"/>
      <c r="D339" s="3181"/>
      <c r="E339" s="3181"/>
      <c r="F339" s="710">
        <f>F338</f>
        <v>0</v>
      </c>
      <c r="G339" s="710">
        <f>G338</f>
        <v>93</v>
      </c>
      <c r="H339" s="710">
        <f>H338</f>
        <v>92</v>
      </c>
      <c r="I339" s="695">
        <f>(H339/G339)*100</f>
        <v>98.924731182795696</v>
      </c>
    </row>
    <row r="340" spans="1:14" ht="13.5" thickTop="1" x14ac:dyDescent="0.2">
      <c r="K340" s="738"/>
      <c r="L340" s="738"/>
      <c r="M340" s="738"/>
      <c r="N340" s="421"/>
    </row>
    <row r="341" spans="1:14" x14ac:dyDescent="0.2">
      <c r="K341" s="738"/>
      <c r="L341" s="738"/>
      <c r="M341" s="738"/>
      <c r="N341" s="421"/>
    </row>
    <row r="342" spans="1:14" s="500" customFormat="1" ht="13.5" thickBot="1" x14ac:dyDescent="0.25">
      <c r="A342" s="421" t="s">
        <v>661</v>
      </c>
      <c r="B342" s="594"/>
      <c r="D342" s="660"/>
      <c r="F342" s="463"/>
      <c r="G342" s="463"/>
      <c r="H342" s="463"/>
      <c r="I342" s="768" t="s">
        <v>122</v>
      </c>
    </row>
    <row r="343" spans="1:14" s="106" customFormat="1" ht="20.25" customHeight="1" thickTop="1" thickBot="1" x14ac:dyDescent="0.25">
      <c r="A343" s="622" t="s">
        <v>412</v>
      </c>
      <c r="B343" s="624" t="s">
        <v>123</v>
      </c>
      <c r="C343" s="623" t="s">
        <v>124</v>
      </c>
      <c r="D343" s="585" t="s">
        <v>474</v>
      </c>
      <c r="E343" s="625" t="s">
        <v>125</v>
      </c>
      <c r="F343" s="625" t="s">
        <v>126</v>
      </c>
      <c r="G343" s="625" t="s">
        <v>588</v>
      </c>
      <c r="H343" s="625" t="s">
        <v>589</v>
      </c>
      <c r="I343" s="663" t="s">
        <v>590</v>
      </c>
    </row>
    <row r="344" spans="1:14" s="375" customFormat="1" ht="13.5" thickTop="1" thickBot="1" x14ac:dyDescent="0.25">
      <c r="A344" s="914">
        <v>1</v>
      </c>
      <c r="B344" s="915">
        <v>2</v>
      </c>
      <c r="C344" s="915">
        <v>3</v>
      </c>
      <c r="D344" s="915">
        <v>4</v>
      </c>
      <c r="E344" s="522">
        <v>5</v>
      </c>
      <c r="F344" s="916">
        <v>6</v>
      </c>
      <c r="G344" s="916">
        <v>7</v>
      </c>
      <c r="H344" s="917">
        <v>8</v>
      </c>
      <c r="I344" s="918" t="s">
        <v>510</v>
      </c>
    </row>
    <row r="345" spans="1:14" s="500" customFormat="1" ht="16.5" thickTop="1" thickBot="1" x14ac:dyDescent="0.3">
      <c r="A345" s="926">
        <v>60001100244</v>
      </c>
      <c r="B345" s="785">
        <v>3114</v>
      </c>
      <c r="C345" s="927">
        <v>5171</v>
      </c>
      <c r="D345" s="786">
        <v>10</v>
      </c>
      <c r="E345" s="921" t="s">
        <v>598</v>
      </c>
      <c r="F345" s="720"/>
      <c r="G345" s="929">
        <v>120</v>
      </c>
      <c r="H345" s="720">
        <v>107</v>
      </c>
      <c r="I345" s="930">
        <f>(H345/G345)*100</f>
        <v>89.166666666666671</v>
      </c>
    </row>
    <row r="346" spans="1:14" s="500" customFormat="1" ht="18" customHeight="1" thickTop="1" thickBot="1" x14ac:dyDescent="0.3">
      <c r="A346" s="3180" t="s">
        <v>170</v>
      </c>
      <c r="B346" s="3181"/>
      <c r="C346" s="3181"/>
      <c r="D346" s="3181"/>
      <c r="E346" s="3181"/>
      <c r="F346" s="710">
        <f>F345</f>
        <v>0</v>
      </c>
      <c r="G346" s="710">
        <f>G345</f>
        <v>120</v>
      </c>
      <c r="H346" s="710">
        <f>H345</f>
        <v>107</v>
      </c>
      <c r="I346" s="695">
        <f>(H346/G346)*100</f>
        <v>89.166666666666671</v>
      </c>
    </row>
    <row r="347" spans="1:14" ht="13.5" thickTop="1" x14ac:dyDescent="0.2">
      <c r="K347" s="738"/>
      <c r="L347" s="738"/>
      <c r="M347" s="738"/>
      <c r="N347" s="421"/>
    </row>
    <row r="348" spans="1:14" x14ac:dyDescent="0.2">
      <c r="K348" s="738"/>
      <c r="L348" s="738"/>
      <c r="M348" s="738"/>
      <c r="N348" s="421"/>
    </row>
    <row r="349" spans="1:14" x14ac:dyDescent="0.2">
      <c r="A349" s="3233" t="s">
        <v>321</v>
      </c>
      <c r="B349" s="3234"/>
      <c r="C349" s="3234"/>
      <c r="D349" s="3234"/>
      <c r="E349" s="3234"/>
      <c r="F349" s="3234"/>
      <c r="G349" s="3234"/>
      <c r="H349" s="3234"/>
      <c r="I349" s="768"/>
      <c r="J349" s="500"/>
      <c r="K349" s="738"/>
      <c r="L349" s="738"/>
      <c r="M349" s="738"/>
      <c r="N349" s="421"/>
    </row>
    <row r="350" spans="1:14" s="500" customFormat="1" ht="13.5" thickBot="1" x14ac:dyDescent="0.25">
      <c r="A350" s="3235"/>
      <c r="B350" s="3235"/>
      <c r="C350" s="3235"/>
      <c r="D350" s="3235"/>
      <c r="E350" s="3235"/>
      <c r="F350" s="3235"/>
      <c r="G350" s="3235"/>
      <c r="H350" s="3235"/>
      <c r="I350" s="768" t="s">
        <v>122</v>
      </c>
    </row>
    <row r="351" spans="1:14" s="106" customFormat="1" ht="20.25" customHeight="1" thickTop="1" thickBot="1" x14ac:dyDescent="0.25">
      <c r="A351" s="622" t="s">
        <v>412</v>
      </c>
      <c r="B351" s="624" t="s">
        <v>123</v>
      </c>
      <c r="C351" s="623" t="s">
        <v>124</v>
      </c>
      <c r="D351" s="585" t="s">
        <v>474</v>
      </c>
      <c r="E351" s="625" t="s">
        <v>125</v>
      </c>
      <c r="F351" s="625" t="s">
        <v>126</v>
      </c>
      <c r="G351" s="625" t="s">
        <v>588</v>
      </c>
      <c r="H351" s="625" t="s">
        <v>589</v>
      </c>
      <c r="I351" s="663" t="s">
        <v>590</v>
      </c>
    </row>
    <row r="352" spans="1:14" s="375" customFormat="1" ht="13.5" thickTop="1" thickBot="1" x14ac:dyDescent="0.25">
      <c r="A352" s="914">
        <v>1</v>
      </c>
      <c r="B352" s="915">
        <v>2</v>
      </c>
      <c r="C352" s="915">
        <v>3</v>
      </c>
      <c r="D352" s="915">
        <v>4</v>
      </c>
      <c r="E352" s="522">
        <v>5</v>
      </c>
      <c r="F352" s="916">
        <v>6</v>
      </c>
      <c r="G352" s="916">
        <v>7</v>
      </c>
      <c r="H352" s="917">
        <v>8</v>
      </c>
      <c r="I352" s="918" t="s">
        <v>510</v>
      </c>
    </row>
    <row r="353" spans="1:14" s="500" customFormat="1" ht="16.5" thickTop="1" thickBot="1" x14ac:dyDescent="0.3">
      <c r="A353" s="926">
        <v>60001100245</v>
      </c>
      <c r="B353" s="785">
        <v>3122</v>
      </c>
      <c r="C353" s="927">
        <v>5171</v>
      </c>
      <c r="D353" s="786">
        <v>10</v>
      </c>
      <c r="E353" s="921" t="s">
        <v>598</v>
      </c>
      <c r="F353" s="720"/>
      <c r="G353" s="929">
        <v>247</v>
      </c>
      <c r="H353" s="720">
        <v>246</v>
      </c>
      <c r="I353" s="930">
        <f>(H353/G353)*100</f>
        <v>99.595141700404852</v>
      </c>
    </row>
    <row r="354" spans="1:14" s="500" customFormat="1" ht="18" customHeight="1" thickTop="1" thickBot="1" x14ac:dyDescent="0.3">
      <c r="A354" s="3180" t="s">
        <v>170</v>
      </c>
      <c r="B354" s="3181"/>
      <c r="C354" s="3181"/>
      <c r="D354" s="3181"/>
      <c r="E354" s="3181"/>
      <c r="F354" s="710">
        <f>F353</f>
        <v>0</v>
      </c>
      <c r="G354" s="710">
        <f>G353</f>
        <v>247</v>
      </c>
      <c r="H354" s="710">
        <f>H353</f>
        <v>246</v>
      </c>
      <c r="I354" s="695">
        <f>(H354/G354)*100</f>
        <v>99.595141700404852</v>
      </c>
    </row>
    <row r="355" spans="1:14" ht="13.5" thickTop="1" x14ac:dyDescent="0.2">
      <c r="K355" s="738"/>
      <c r="L355" s="738"/>
      <c r="M355" s="738"/>
      <c r="N355" s="421"/>
    </row>
    <row r="356" spans="1:14" x14ac:dyDescent="0.2">
      <c r="K356" s="738"/>
      <c r="L356" s="738"/>
      <c r="M356" s="738"/>
      <c r="N356" s="421"/>
    </row>
    <row r="357" spans="1:14" s="500" customFormat="1" ht="13.5" thickBot="1" x14ac:dyDescent="0.25">
      <c r="A357" s="421" t="s">
        <v>322</v>
      </c>
      <c r="B357" s="594"/>
      <c r="D357" s="660"/>
      <c r="F357" s="463"/>
      <c r="G357" s="463"/>
      <c r="H357" s="463"/>
      <c r="I357" s="768" t="s">
        <v>122</v>
      </c>
    </row>
    <row r="358" spans="1:14" s="106" customFormat="1" ht="20.25" customHeight="1" thickTop="1" thickBot="1" x14ac:dyDescent="0.25">
      <c r="A358" s="622" t="s">
        <v>412</v>
      </c>
      <c r="B358" s="624" t="s">
        <v>123</v>
      </c>
      <c r="C358" s="623" t="s">
        <v>124</v>
      </c>
      <c r="D358" s="585" t="s">
        <v>474</v>
      </c>
      <c r="E358" s="625" t="s">
        <v>125</v>
      </c>
      <c r="F358" s="625" t="s">
        <v>126</v>
      </c>
      <c r="G358" s="625" t="s">
        <v>588</v>
      </c>
      <c r="H358" s="625" t="s">
        <v>589</v>
      </c>
      <c r="I358" s="663" t="s">
        <v>590</v>
      </c>
    </row>
    <row r="359" spans="1:14" s="375" customFormat="1" ht="13.5" thickTop="1" thickBot="1" x14ac:dyDescent="0.25">
      <c r="A359" s="914">
        <v>1</v>
      </c>
      <c r="B359" s="915">
        <v>2</v>
      </c>
      <c r="C359" s="915">
        <v>3</v>
      </c>
      <c r="D359" s="915">
        <v>4</v>
      </c>
      <c r="E359" s="522">
        <v>5</v>
      </c>
      <c r="F359" s="916">
        <v>6</v>
      </c>
      <c r="G359" s="916">
        <v>7</v>
      </c>
      <c r="H359" s="917">
        <v>8</v>
      </c>
      <c r="I359" s="918" t="s">
        <v>510</v>
      </c>
    </row>
    <row r="360" spans="1:14" s="500" customFormat="1" ht="16.5" thickTop="1" thickBot="1" x14ac:dyDescent="0.3">
      <c r="A360" s="926">
        <v>60001100246</v>
      </c>
      <c r="B360" s="785">
        <v>3122</v>
      </c>
      <c r="C360" s="927">
        <v>5171</v>
      </c>
      <c r="D360" s="786">
        <v>10</v>
      </c>
      <c r="E360" s="921" t="s">
        <v>598</v>
      </c>
      <c r="F360" s="720"/>
      <c r="G360" s="929">
        <v>1484</v>
      </c>
      <c r="H360" s="720">
        <v>1476</v>
      </c>
      <c r="I360" s="930">
        <f>(H360/G360)*100</f>
        <v>99.460916442048514</v>
      </c>
    </row>
    <row r="361" spans="1:14" s="500" customFormat="1" ht="18" customHeight="1" thickTop="1" thickBot="1" x14ac:dyDescent="0.3">
      <c r="A361" s="3180" t="s">
        <v>170</v>
      </c>
      <c r="B361" s="3181"/>
      <c r="C361" s="3181"/>
      <c r="D361" s="3181"/>
      <c r="E361" s="3181"/>
      <c r="F361" s="710">
        <f>F360</f>
        <v>0</v>
      </c>
      <c r="G361" s="710">
        <f>G360</f>
        <v>1484</v>
      </c>
      <c r="H361" s="710">
        <f>H360</f>
        <v>1476</v>
      </c>
      <c r="I361" s="695">
        <f>(H361/G361)*100</f>
        <v>99.460916442048514</v>
      </c>
    </row>
    <row r="362" spans="1:14" ht="13.5" thickTop="1" x14ac:dyDescent="0.2">
      <c r="K362" s="738"/>
      <c r="L362" s="738"/>
      <c r="M362" s="738"/>
      <c r="N362" s="421"/>
    </row>
    <row r="363" spans="1:14" x14ac:dyDescent="0.2">
      <c r="K363" s="738"/>
      <c r="L363" s="738"/>
      <c r="M363" s="738"/>
      <c r="N363" s="421"/>
    </row>
    <row r="364" spans="1:14" s="500" customFormat="1" ht="13.5" thickBot="1" x14ac:dyDescent="0.25">
      <c r="A364" s="421" t="s">
        <v>315</v>
      </c>
      <c r="B364" s="594"/>
      <c r="D364" s="660"/>
      <c r="F364" s="463"/>
      <c r="G364" s="463"/>
      <c r="H364" s="463"/>
      <c r="I364" s="768" t="s">
        <v>122</v>
      </c>
    </row>
    <row r="365" spans="1:14" s="106" customFormat="1" ht="20.25" customHeight="1" thickTop="1" thickBot="1" x14ac:dyDescent="0.25">
      <c r="A365" s="622" t="s">
        <v>412</v>
      </c>
      <c r="B365" s="624" t="s">
        <v>123</v>
      </c>
      <c r="C365" s="623" t="s">
        <v>124</v>
      </c>
      <c r="D365" s="585" t="s">
        <v>474</v>
      </c>
      <c r="E365" s="625" t="s">
        <v>125</v>
      </c>
      <c r="F365" s="625" t="s">
        <v>126</v>
      </c>
      <c r="G365" s="625" t="s">
        <v>588</v>
      </c>
      <c r="H365" s="625" t="s">
        <v>589</v>
      </c>
      <c r="I365" s="663" t="s">
        <v>590</v>
      </c>
    </row>
    <row r="366" spans="1:14" s="375" customFormat="1" ht="13.5" thickTop="1" thickBot="1" x14ac:dyDescent="0.25">
      <c r="A366" s="521">
        <v>1</v>
      </c>
      <c r="B366" s="522">
        <v>2</v>
      </c>
      <c r="C366" s="522">
        <v>3</v>
      </c>
      <c r="D366" s="522">
        <v>4</v>
      </c>
      <c r="E366" s="522">
        <v>5</v>
      </c>
      <c r="F366" s="508">
        <v>6</v>
      </c>
      <c r="G366" s="508">
        <v>7</v>
      </c>
      <c r="H366" s="509">
        <v>8</v>
      </c>
      <c r="I366" s="587" t="s">
        <v>510</v>
      </c>
    </row>
    <row r="367" spans="1:14" s="375" customFormat="1" ht="15.75" thickTop="1" x14ac:dyDescent="0.25">
      <c r="A367" s="972">
        <v>60001100247</v>
      </c>
      <c r="B367" s="973">
        <v>3121</v>
      </c>
      <c r="C367" s="973">
        <v>5169</v>
      </c>
      <c r="D367" s="936">
        <v>10</v>
      </c>
      <c r="E367" s="935" t="s">
        <v>568</v>
      </c>
      <c r="F367" s="934"/>
      <c r="G367" s="934">
        <v>18</v>
      </c>
      <c r="H367" s="934">
        <v>0</v>
      </c>
      <c r="I367" s="679">
        <f>(H367/G367)*100</f>
        <v>0</v>
      </c>
    </row>
    <row r="368" spans="1:14" s="375" customFormat="1" ht="15.75" thickBot="1" x14ac:dyDescent="0.3">
      <c r="A368" s="975">
        <v>60001100247</v>
      </c>
      <c r="B368" s="976">
        <v>3121</v>
      </c>
      <c r="C368" s="977">
        <v>5171</v>
      </c>
      <c r="D368" s="782">
        <v>10</v>
      </c>
      <c r="E368" s="931" t="s">
        <v>598</v>
      </c>
      <c r="F368" s="932"/>
      <c r="G368" s="933">
        <v>1299</v>
      </c>
      <c r="H368" s="932">
        <v>926</v>
      </c>
      <c r="I368" s="790">
        <f>(H368/G368)*100</f>
        <v>71.28560431100847</v>
      </c>
    </row>
    <row r="369" spans="1:14" s="500" customFormat="1" ht="18" customHeight="1" thickTop="1" thickBot="1" x14ac:dyDescent="0.3">
      <c r="A369" s="3180" t="s">
        <v>170</v>
      </c>
      <c r="B369" s="3181"/>
      <c r="C369" s="3181"/>
      <c r="D369" s="3181"/>
      <c r="E369" s="3181"/>
      <c r="F369" s="669">
        <v>0</v>
      </c>
      <c r="G369" s="669">
        <f>G367+G368</f>
        <v>1317</v>
      </c>
      <c r="H369" s="669">
        <f>H367+H368</f>
        <v>926</v>
      </c>
      <c r="I369" s="670">
        <f>(H369/G369)*100</f>
        <v>70.311313591495832</v>
      </c>
    </row>
    <row r="370" spans="1:14" s="375" customFormat="1" ht="16.5" thickTop="1" thickBot="1" x14ac:dyDescent="0.3">
      <c r="A370" s="980">
        <v>60001100247</v>
      </c>
      <c r="B370" s="981">
        <v>3121</v>
      </c>
      <c r="C370" s="982">
        <v>6121</v>
      </c>
      <c r="D370" s="786">
        <v>10</v>
      </c>
      <c r="E370" s="937" t="s">
        <v>400</v>
      </c>
      <c r="F370" s="938"/>
      <c r="G370" s="939">
        <v>328</v>
      </c>
      <c r="H370" s="938">
        <v>328</v>
      </c>
      <c r="I370" s="679">
        <f>(H370/G370)*100</f>
        <v>100</v>
      </c>
    </row>
    <row r="371" spans="1:14" s="500" customFormat="1" ht="18" customHeight="1" thickTop="1" thickBot="1" x14ac:dyDescent="0.3">
      <c r="A371" s="3192" t="s">
        <v>169</v>
      </c>
      <c r="B371" s="3191"/>
      <c r="C371" s="3191"/>
      <c r="D371" s="3191"/>
      <c r="E371" s="3191"/>
      <c r="F371" s="710">
        <f>F370</f>
        <v>0</v>
      </c>
      <c r="G371" s="710">
        <f>G370</f>
        <v>328</v>
      </c>
      <c r="H371" s="710">
        <f>H370</f>
        <v>328</v>
      </c>
      <c r="I371" s="670">
        <f>(H371/G371)*100</f>
        <v>100</v>
      </c>
    </row>
    <row r="372" spans="1:14" ht="13.5" thickTop="1" x14ac:dyDescent="0.2">
      <c r="K372" s="738"/>
      <c r="L372" s="738"/>
      <c r="M372" s="738"/>
      <c r="N372" s="421"/>
    </row>
    <row r="373" spans="1:14" x14ac:dyDescent="0.2">
      <c r="K373" s="738"/>
      <c r="L373" s="738"/>
      <c r="M373" s="738"/>
      <c r="N373" s="421"/>
    </row>
    <row r="374" spans="1:14" s="500" customFormat="1" ht="13.5" thickBot="1" x14ac:dyDescent="0.25">
      <c r="A374" s="421" t="s">
        <v>316</v>
      </c>
      <c r="B374" s="594"/>
      <c r="D374" s="660"/>
      <c r="F374" s="463"/>
      <c r="G374" s="463"/>
      <c r="H374" s="463"/>
      <c r="I374" s="768" t="s">
        <v>122</v>
      </c>
    </row>
    <row r="375" spans="1:14" s="106" customFormat="1" ht="20.25" customHeight="1" thickTop="1" thickBot="1" x14ac:dyDescent="0.25">
      <c r="A375" s="622" t="s">
        <v>412</v>
      </c>
      <c r="B375" s="624" t="s">
        <v>123</v>
      </c>
      <c r="C375" s="623" t="s">
        <v>124</v>
      </c>
      <c r="D375" s="585" t="s">
        <v>474</v>
      </c>
      <c r="E375" s="625" t="s">
        <v>125</v>
      </c>
      <c r="F375" s="625" t="s">
        <v>126</v>
      </c>
      <c r="G375" s="625" t="s">
        <v>588</v>
      </c>
      <c r="H375" s="625" t="s">
        <v>589</v>
      </c>
      <c r="I375" s="663" t="s">
        <v>590</v>
      </c>
    </row>
    <row r="376" spans="1:14" s="375" customFormat="1" ht="13.5" thickTop="1" thickBot="1" x14ac:dyDescent="0.25">
      <c r="A376" s="914">
        <v>1</v>
      </c>
      <c r="B376" s="915">
        <v>2</v>
      </c>
      <c r="C376" s="915">
        <v>3</v>
      </c>
      <c r="D376" s="915">
        <v>4</v>
      </c>
      <c r="E376" s="915">
        <v>5</v>
      </c>
      <c r="F376" s="916">
        <v>6</v>
      </c>
      <c r="G376" s="916">
        <v>7</v>
      </c>
      <c r="H376" s="917">
        <v>8</v>
      </c>
      <c r="I376" s="918" t="s">
        <v>510</v>
      </c>
    </row>
    <row r="377" spans="1:14" s="500" customFormat="1" ht="15.75" thickTop="1" x14ac:dyDescent="0.25">
      <c r="A377" s="778">
        <v>60001100248</v>
      </c>
      <c r="B377" s="702">
        <v>3122</v>
      </c>
      <c r="C377" s="702">
        <v>5169</v>
      </c>
      <c r="D377" s="942">
        <v>10</v>
      </c>
      <c r="E377" s="941" t="s">
        <v>568</v>
      </c>
      <c r="F377" s="940"/>
      <c r="G377" s="940">
        <v>8</v>
      </c>
      <c r="H377" s="940">
        <v>7</v>
      </c>
      <c r="I377" s="925">
        <f>(H377/G377)*100</f>
        <v>87.5</v>
      </c>
    </row>
    <row r="378" spans="1:14" s="500" customFormat="1" ht="15.75" thickBot="1" x14ac:dyDescent="0.3">
      <c r="A378" s="789">
        <v>60001100248</v>
      </c>
      <c r="B378" s="614">
        <v>3122</v>
      </c>
      <c r="C378" s="644">
        <v>5171</v>
      </c>
      <c r="D378" s="782">
        <v>10</v>
      </c>
      <c r="E378" s="921" t="s">
        <v>598</v>
      </c>
      <c r="F378" s="716"/>
      <c r="G378" s="783">
        <v>1192</v>
      </c>
      <c r="H378" s="716">
        <v>1189</v>
      </c>
      <c r="I378" s="792">
        <f>(H378/G378)*100</f>
        <v>99.74832214765101</v>
      </c>
    </row>
    <row r="379" spans="1:14" s="500" customFormat="1" ht="18" customHeight="1" thickTop="1" thickBot="1" x14ac:dyDescent="0.3">
      <c r="A379" s="3180" t="s">
        <v>170</v>
      </c>
      <c r="B379" s="3181"/>
      <c r="C379" s="3181"/>
      <c r="D379" s="3181"/>
      <c r="E379" s="3181"/>
      <c r="F379" s="710">
        <f>F377</f>
        <v>0</v>
      </c>
      <c r="G379" s="710">
        <f>G377+G378</f>
        <v>1200</v>
      </c>
      <c r="H379" s="710">
        <f>H377+H378</f>
        <v>1196</v>
      </c>
      <c r="I379" s="695">
        <f>(H379/G379)*100</f>
        <v>99.666666666666671</v>
      </c>
    </row>
    <row r="380" spans="1:14" ht="13.5" thickTop="1" x14ac:dyDescent="0.2">
      <c r="K380" s="738"/>
      <c r="L380" s="738"/>
      <c r="M380" s="738"/>
      <c r="N380" s="421"/>
    </row>
    <row r="381" spans="1:14" x14ac:dyDescent="0.2">
      <c r="K381" s="738"/>
      <c r="L381" s="738"/>
      <c r="M381" s="738"/>
      <c r="N381" s="421"/>
    </row>
    <row r="382" spans="1:14" s="500" customFormat="1" ht="13.5" thickBot="1" x14ac:dyDescent="0.25">
      <c r="A382" s="421" t="s">
        <v>317</v>
      </c>
      <c r="B382" s="594"/>
      <c r="D382" s="660"/>
      <c r="F382" s="463"/>
      <c r="G382" s="463"/>
      <c r="H382" s="463"/>
      <c r="I382" s="768" t="s">
        <v>122</v>
      </c>
    </row>
    <row r="383" spans="1:14" s="106" customFormat="1" ht="20.25" customHeight="1" thickTop="1" thickBot="1" x14ac:dyDescent="0.25">
      <c r="A383" s="622" t="s">
        <v>412</v>
      </c>
      <c r="B383" s="624" t="s">
        <v>123</v>
      </c>
      <c r="C383" s="623" t="s">
        <v>124</v>
      </c>
      <c r="D383" s="585" t="s">
        <v>474</v>
      </c>
      <c r="E383" s="625" t="s">
        <v>125</v>
      </c>
      <c r="F383" s="625" t="s">
        <v>126</v>
      </c>
      <c r="G383" s="625" t="s">
        <v>588</v>
      </c>
      <c r="H383" s="625" t="s">
        <v>589</v>
      </c>
      <c r="I383" s="663" t="s">
        <v>590</v>
      </c>
    </row>
    <row r="384" spans="1:14" s="375" customFormat="1" ht="13.5" thickTop="1" thickBot="1" x14ac:dyDescent="0.25">
      <c r="A384" s="914">
        <v>1</v>
      </c>
      <c r="B384" s="915">
        <v>2</v>
      </c>
      <c r="C384" s="915">
        <v>3</v>
      </c>
      <c r="D384" s="915">
        <v>4</v>
      </c>
      <c r="E384" s="915">
        <v>5</v>
      </c>
      <c r="F384" s="916">
        <v>6</v>
      </c>
      <c r="G384" s="916">
        <v>7</v>
      </c>
      <c r="H384" s="917">
        <v>8</v>
      </c>
      <c r="I384" s="918" t="s">
        <v>510</v>
      </c>
    </row>
    <row r="385" spans="1:14" s="500" customFormat="1" ht="15.75" thickTop="1" x14ac:dyDescent="0.25">
      <c r="A385" s="778">
        <v>60001100319</v>
      </c>
      <c r="B385" s="702">
        <v>3121</v>
      </c>
      <c r="C385" s="702">
        <v>6121</v>
      </c>
      <c r="D385" s="942">
        <v>10</v>
      </c>
      <c r="E385" s="941" t="s">
        <v>400</v>
      </c>
      <c r="F385" s="940"/>
      <c r="G385" s="940">
        <v>112</v>
      </c>
      <c r="H385" s="940">
        <v>98</v>
      </c>
      <c r="I385" s="925">
        <f>(H385/G385)*100</f>
        <v>87.5</v>
      </c>
    </row>
    <row r="386" spans="1:14" s="500" customFormat="1" ht="15.75" thickBot="1" x14ac:dyDescent="0.3">
      <c r="A386" s="789">
        <v>60001100319</v>
      </c>
      <c r="B386" s="614">
        <v>3121</v>
      </c>
      <c r="C386" s="644">
        <v>6121</v>
      </c>
      <c r="D386" s="782">
        <v>98858</v>
      </c>
      <c r="E386" s="921" t="s">
        <v>400</v>
      </c>
      <c r="F386" s="716"/>
      <c r="G386" s="783">
        <v>1000</v>
      </c>
      <c r="H386" s="716">
        <v>1000</v>
      </c>
      <c r="I386" s="792">
        <f>(H386/G386)*100</f>
        <v>100</v>
      </c>
    </row>
    <row r="387" spans="1:14" s="500" customFormat="1" ht="18" customHeight="1" thickTop="1" thickBot="1" x14ac:dyDescent="0.3">
      <c r="A387" s="3192" t="s">
        <v>169</v>
      </c>
      <c r="B387" s="3191"/>
      <c r="C387" s="3191"/>
      <c r="D387" s="3191"/>
      <c r="E387" s="3191"/>
      <c r="F387" s="710">
        <f>F385</f>
        <v>0</v>
      </c>
      <c r="G387" s="710">
        <f>G385+G386</f>
        <v>1112</v>
      </c>
      <c r="H387" s="710">
        <f>H385+H386</f>
        <v>1098</v>
      </c>
      <c r="I387" s="695">
        <f>(H387/G387)*100</f>
        <v>98.741007194244602</v>
      </c>
    </row>
    <row r="388" spans="1:14" ht="13.5" thickTop="1" x14ac:dyDescent="0.2">
      <c r="K388" s="738"/>
      <c r="L388" s="738"/>
      <c r="M388" s="738"/>
      <c r="N388" s="421"/>
    </row>
    <row r="389" spans="1:14" x14ac:dyDescent="0.2">
      <c r="K389" s="738"/>
      <c r="L389" s="738"/>
      <c r="M389" s="738"/>
      <c r="N389" s="421"/>
    </row>
    <row r="390" spans="1:14" s="500" customFormat="1" ht="13.5" thickBot="1" x14ac:dyDescent="0.25">
      <c r="A390" s="421" t="s">
        <v>318</v>
      </c>
      <c r="B390" s="594"/>
      <c r="D390" s="660"/>
      <c r="F390" s="463"/>
      <c r="G390" s="463"/>
      <c r="H390" s="463"/>
      <c r="I390" s="768" t="s">
        <v>122</v>
      </c>
    </row>
    <row r="391" spans="1:14" s="106" customFormat="1" ht="20.25" customHeight="1" thickTop="1" thickBot="1" x14ac:dyDescent="0.25">
      <c r="A391" s="622" t="s">
        <v>412</v>
      </c>
      <c r="B391" s="624" t="s">
        <v>123</v>
      </c>
      <c r="C391" s="623" t="s">
        <v>124</v>
      </c>
      <c r="D391" s="585" t="s">
        <v>474</v>
      </c>
      <c r="E391" s="625" t="s">
        <v>125</v>
      </c>
      <c r="F391" s="625" t="s">
        <v>126</v>
      </c>
      <c r="G391" s="625" t="s">
        <v>588</v>
      </c>
      <c r="H391" s="625" t="s">
        <v>589</v>
      </c>
      <c r="I391" s="663" t="s">
        <v>590</v>
      </c>
    </row>
    <row r="392" spans="1:14" s="375" customFormat="1" ht="13.5" thickTop="1" thickBot="1" x14ac:dyDescent="0.25">
      <c r="A392" s="914">
        <v>1</v>
      </c>
      <c r="B392" s="915">
        <v>2</v>
      </c>
      <c r="C392" s="915">
        <v>3</v>
      </c>
      <c r="D392" s="915">
        <v>4</v>
      </c>
      <c r="E392" s="522">
        <v>5</v>
      </c>
      <c r="F392" s="916">
        <v>6</v>
      </c>
      <c r="G392" s="916">
        <v>7</v>
      </c>
      <c r="H392" s="917">
        <v>8</v>
      </c>
      <c r="I392" s="918" t="s">
        <v>510</v>
      </c>
    </row>
    <row r="393" spans="1:14" s="500" customFormat="1" ht="16.5" thickTop="1" thickBot="1" x14ac:dyDescent="0.3">
      <c r="A393" s="926">
        <v>60001100323</v>
      </c>
      <c r="B393" s="785">
        <v>3123</v>
      </c>
      <c r="C393" s="927">
        <v>5171</v>
      </c>
      <c r="D393" s="786">
        <v>10</v>
      </c>
      <c r="E393" s="921" t="s">
        <v>598</v>
      </c>
      <c r="F393" s="720"/>
      <c r="G393" s="929">
        <v>1922</v>
      </c>
      <c r="H393" s="720">
        <v>1822</v>
      </c>
      <c r="I393" s="930">
        <f>(H393/G393)*100</f>
        <v>94.797086368366294</v>
      </c>
    </row>
    <row r="394" spans="1:14" s="500" customFormat="1" ht="18" customHeight="1" thickTop="1" thickBot="1" x14ac:dyDescent="0.3">
      <c r="A394" s="3180" t="s">
        <v>170</v>
      </c>
      <c r="B394" s="3181"/>
      <c r="C394" s="3181"/>
      <c r="D394" s="3181"/>
      <c r="E394" s="3181"/>
      <c r="F394" s="710">
        <f>F393</f>
        <v>0</v>
      </c>
      <c r="G394" s="710">
        <f>G393</f>
        <v>1922</v>
      </c>
      <c r="H394" s="710">
        <f>H393</f>
        <v>1822</v>
      </c>
      <c r="I394" s="695">
        <f>(H394/G394)*100</f>
        <v>94.797086368366294</v>
      </c>
    </row>
    <row r="395" spans="1:14" ht="13.5" thickTop="1" x14ac:dyDescent="0.2">
      <c r="K395" s="738"/>
      <c r="L395" s="738"/>
      <c r="M395" s="738"/>
      <c r="N395" s="421"/>
    </row>
    <row r="396" spans="1:14" x14ac:dyDescent="0.2">
      <c r="K396" s="738"/>
      <c r="L396" s="738"/>
      <c r="M396" s="738"/>
      <c r="N396" s="421"/>
    </row>
    <row r="397" spans="1:14" x14ac:dyDescent="0.2">
      <c r="K397" s="738"/>
      <c r="L397" s="738"/>
      <c r="M397" s="738"/>
      <c r="N397" s="421"/>
    </row>
    <row r="398" spans="1:14" x14ac:dyDescent="0.2">
      <c r="K398" s="738"/>
      <c r="L398" s="738"/>
      <c r="M398" s="738"/>
      <c r="N398" s="421"/>
    </row>
    <row r="399" spans="1:14" x14ac:dyDescent="0.2">
      <c r="K399" s="738"/>
      <c r="L399" s="738"/>
      <c r="M399" s="738"/>
      <c r="N399" s="421"/>
    </row>
    <row r="400" spans="1:14" x14ac:dyDescent="0.2">
      <c r="K400" s="738"/>
      <c r="L400" s="738"/>
      <c r="M400" s="738"/>
      <c r="N400" s="421"/>
    </row>
    <row r="401" spans="1:14" x14ac:dyDescent="0.2">
      <c r="K401" s="738"/>
      <c r="L401" s="738"/>
      <c r="M401" s="738"/>
      <c r="N401" s="421"/>
    </row>
    <row r="402" spans="1:14" s="500" customFormat="1" ht="13.5" thickBot="1" x14ac:dyDescent="0.25">
      <c r="A402" s="421" t="s">
        <v>327</v>
      </c>
      <c r="B402" s="594"/>
      <c r="D402" s="660"/>
      <c r="F402" s="463"/>
      <c r="G402" s="463"/>
      <c r="H402" s="463"/>
      <c r="I402" s="768" t="s">
        <v>122</v>
      </c>
    </row>
    <row r="403" spans="1:14" s="106" customFormat="1" ht="20.25" customHeight="1" thickTop="1" thickBot="1" x14ac:dyDescent="0.25">
      <c r="A403" s="622" t="s">
        <v>412</v>
      </c>
      <c r="B403" s="624" t="s">
        <v>123</v>
      </c>
      <c r="C403" s="623" t="s">
        <v>124</v>
      </c>
      <c r="D403" s="585" t="s">
        <v>474</v>
      </c>
      <c r="E403" s="625" t="s">
        <v>125</v>
      </c>
      <c r="F403" s="625" t="s">
        <v>126</v>
      </c>
      <c r="G403" s="625" t="s">
        <v>588</v>
      </c>
      <c r="H403" s="625" t="s">
        <v>589</v>
      </c>
      <c r="I403" s="663" t="s">
        <v>590</v>
      </c>
    </row>
    <row r="404" spans="1:14" s="375" customFormat="1" ht="13.5" thickTop="1" thickBot="1" x14ac:dyDescent="0.25">
      <c r="A404" s="914">
        <v>1</v>
      </c>
      <c r="B404" s="915">
        <v>2</v>
      </c>
      <c r="C404" s="915">
        <v>3</v>
      </c>
      <c r="D404" s="915">
        <v>4</v>
      </c>
      <c r="E404" s="522">
        <v>5</v>
      </c>
      <c r="F404" s="916">
        <v>6</v>
      </c>
      <c r="G404" s="916">
        <v>7</v>
      </c>
      <c r="H404" s="917">
        <v>8</v>
      </c>
      <c r="I404" s="918" t="s">
        <v>510</v>
      </c>
    </row>
    <row r="405" spans="1:14" s="500" customFormat="1" ht="16.5" thickTop="1" thickBot="1" x14ac:dyDescent="0.3">
      <c r="A405" s="926">
        <v>60001100334</v>
      </c>
      <c r="B405" s="785">
        <v>3142</v>
      </c>
      <c r="C405" s="927">
        <v>6121</v>
      </c>
      <c r="D405" s="786">
        <v>10</v>
      </c>
      <c r="E405" s="921" t="s">
        <v>400</v>
      </c>
      <c r="F405" s="720"/>
      <c r="G405" s="929">
        <v>566</v>
      </c>
      <c r="H405" s="720">
        <v>565</v>
      </c>
      <c r="I405" s="930">
        <f>(H405/G405)*100</f>
        <v>99.823321554770317</v>
      </c>
    </row>
    <row r="406" spans="1:14" s="500" customFormat="1" ht="18" customHeight="1" thickTop="1" thickBot="1" x14ac:dyDescent="0.3">
      <c r="A406" s="3192" t="s">
        <v>169</v>
      </c>
      <c r="B406" s="3191"/>
      <c r="C406" s="3191"/>
      <c r="D406" s="3191"/>
      <c r="E406" s="3191"/>
      <c r="F406" s="710">
        <f>F405</f>
        <v>0</v>
      </c>
      <c r="G406" s="710">
        <f>G405</f>
        <v>566</v>
      </c>
      <c r="H406" s="710">
        <f>H405</f>
        <v>565</v>
      </c>
      <c r="I406" s="695">
        <f>(H406/G406)*100</f>
        <v>99.823321554770317</v>
      </c>
    </row>
    <row r="407" spans="1:14" ht="13.5" thickTop="1" x14ac:dyDescent="0.2">
      <c r="K407" s="738"/>
      <c r="L407" s="738"/>
      <c r="M407" s="738"/>
      <c r="N407" s="421"/>
    </row>
    <row r="408" spans="1:14" x14ac:dyDescent="0.2">
      <c r="K408" s="738"/>
      <c r="L408" s="738"/>
      <c r="M408" s="738"/>
      <c r="N408" s="421"/>
    </row>
    <row r="409" spans="1:14" s="500" customFormat="1" ht="13.5" thickBot="1" x14ac:dyDescent="0.25">
      <c r="A409" s="421" t="s">
        <v>328</v>
      </c>
      <c r="B409" s="594"/>
      <c r="D409" s="660"/>
      <c r="F409" s="463"/>
      <c r="G409" s="463"/>
      <c r="H409" s="463"/>
      <c r="I409" s="768" t="s">
        <v>122</v>
      </c>
    </row>
    <row r="410" spans="1:14" s="106" customFormat="1" ht="20.25" customHeight="1" thickTop="1" thickBot="1" x14ac:dyDescent="0.25">
      <c r="A410" s="622" t="s">
        <v>412</v>
      </c>
      <c r="B410" s="624" t="s">
        <v>123</v>
      </c>
      <c r="C410" s="623" t="s">
        <v>124</v>
      </c>
      <c r="D410" s="585" t="s">
        <v>474</v>
      </c>
      <c r="E410" s="625" t="s">
        <v>125</v>
      </c>
      <c r="F410" s="625" t="s">
        <v>126</v>
      </c>
      <c r="G410" s="625" t="s">
        <v>588</v>
      </c>
      <c r="H410" s="625" t="s">
        <v>589</v>
      </c>
      <c r="I410" s="663" t="s">
        <v>590</v>
      </c>
    </row>
    <row r="411" spans="1:14" s="375" customFormat="1" ht="13.5" thickTop="1" thickBot="1" x14ac:dyDescent="0.25">
      <c r="A411" s="914">
        <v>1</v>
      </c>
      <c r="B411" s="915">
        <v>2</v>
      </c>
      <c r="C411" s="915">
        <v>3</v>
      </c>
      <c r="D411" s="915">
        <v>4</v>
      </c>
      <c r="E411" s="522">
        <v>5</v>
      </c>
      <c r="F411" s="916">
        <v>6</v>
      </c>
      <c r="G411" s="916">
        <v>7</v>
      </c>
      <c r="H411" s="917">
        <v>8</v>
      </c>
      <c r="I411" s="918" t="s">
        <v>510</v>
      </c>
    </row>
    <row r="412" spans="1:14" s="500" customFormat="1" ht="16.5" thickTop="1" thickBot="1" x14ac:dyDescent="0.3">
      <c r="A412" s="926">
        <v>60001100335</v>
      </c>
      <c r="B412" s="785">
        <v>3114</v>
      </c>
      <c r="C412" s="927">
        <v>5171</v>
      </c>
      <c r="D412" s="786">
        <v>10</v>
      </c>
      <c r="E412" s="921" t="s">
        <v>598</v>
      </c>
      <c r="F412" s="720"/>
      <c r="G412" s="929">
        <v>196</v>
      </c>
      <c r="H412" s="720">
        <v>196</v>
      </c>
      <c r="I412" s="930">
        <f>(H412/G412)*100</f>
        <v>100</v>
      </c>
      <c r="L412" s="463">
        <f>G272+G279+G286+G294+G301+G308+G315+G322+G329+G339+G346+G354+G361+G369+G371+G379+G387+G394+G406+G413</f>
        <v>21321</v>
      </c>
      <c r="M412" s="463">
        <f>H272+H279+H286+H294+H301+H308+H315+H322+H329+H339+H346+H354+H361+H369+H371+H379+H387+H394+H406+H413</f>
        <v>20611</v>
      </c>
    </row>
    <row r="413" spans="1:14" s="500" customFormat="1" ht="18" customHeight="1" thickTop="1" thickBot="1" x14ac:dyDescent="0.3">
      <c r="A413" s="3180" t="s">
        <v>170</v>
      </c>
      <c r="B413" s="3181"/>
      <c r="C413" s="3181"/>
      <c r="D413" s="3181"/>
      <c r="E413" s="3181"/>
      <c r="F413" s="710">
        <f>F412</f>
        <v>0</v>
      </c>
      <c r="G413" s="710">
        <f>G412</f>
        <v>196</v>
      </c>
      <c r="H413" s="710">
        <f>H412</f>
        <v>196</v>
      </c>
      <c r="I413" s="695">
        <f>(H413/G413)*100</f>
        <v>100</v>
      </c>
      <c r="K413" s="463">
        <f>F14+F21+F29+F33+F41+F48+F56+F63+F72+F79+F86+F94+F101+F108+F115+F122+F129+F139+F146+F153+F160+F163+F170+F177+F184+F191+F198+F205+F212+F219+F227+F230+F237+F244+F251+F258+F261+F272+F279+F286+F294+F301+F308+F315+F322+F329+F339+F346+F354+F361+F369+F371+F379+F387+F394+F406+F413</f>
        <v>62847</v>
      </c>
      <c r="L413" s="463">
        <f>L122+L261+L412</f>
        <v>229852</v>
      </c>
      <c r="M413" s="463">
        <f>M122+M261+M412</f>
        <v>210636</v>
      </c>
      <c r="N413" s="500" t="s">
        <v>695</v>
      </c>
    </row>
    <row r="414" spans="1:14" ht="13.5" thickTop="1" x14ac:dyDescent="0.2">
      <c r="K414" s="738"/>
      <c r="L414" s="738"/>
      <c r="M414" s="738"/>
      <c r="N414" s="421"/>
    </row>
    <row r="415" spans="1:14" x14ac:dyDescent="0.2">
      <c r="K415" s="738"/>
      <c r="L415" s="738"/>
      <c r="M415" s="738"/>
      <c r="N415" s="421"/>
    </row>
    <row r="416" spans="1:14" s="500" customFormat="1" ht="13.5" thickBot="1" x14ac:dyDescent="0.25">
      <c r="A416" s="421" t="s">
        <v>666</v>
      </c>
      <c r="B416" s="594"/>
      <c r="D416" s="660"/>
      <c r="F416" s="463"/>
      <c r="G416" s="463"/>
      <c r="H416" s="463"/>
      <c r="I416" s="768" t="s">
        <v>122</v>
      </c>
    </row>
    <row r="417" spans="1:14" s="106" customFormat="1" ht="20.25" customHeight="1" thickTop="1" thickBot="1" x14ac:dyDescent="0.25">
      <c r="A417" s="622" t="s">
        <v>412</v>
      </c>
      <c r="B417" s="624" t="s">
        <v>123</v>
      </c>
      <c r="C417" s="623" t="s">
        <v>124</v>
      </c>
      <c r="D417" s="585" t="s">
        <v>474</v>
      </c>
      <c r="E417" s="625" t="s">
        <v>125</v>
      </c>
      <c r="F417" s="625" t="s">
        <v>126</v>
      </c>
      <c r="G417" s="625" t="s">
        <v>588</v>
      </c>
      <c r="H417" s="625" t="s">
        <v>589</v>
      </c>
      <c r="I417" s="663" t="s">
        <v>590</v>
      </c>
    </row>
    <row r="418" spans="1:14" s="375" customFormat="1" ht="13.5" thickTop="1" thickBot="1" x14ac:dyDescent="0.25">
      <c r="A418" s="914">
        <v>1</v>
      </c>
      <c r="B418" s="915">
        <v>2</v>
      </c>
      <c r="C418" s="915">
        <v>3</v>
      </c>
      <c r="D418" s="915">
        <v>4</v>
      </c>
      <c r="E418" s="522">
        <v>5</v>
      </c>
      <c r="F418" s="916">
        <v>6</v>
      </c>
      <c r="G418" s="916">
        <v>7</v>
      </c>
      <c r="H418" s="917">
        <v>8</v>
      </c>
      <c r="I418" s="918" t="s">
        <v>510</v>
      </c>
    </row>
    <row r="419" spans="1:14" s="500" customFormat="1" ht="16.5" thickTop="1" thickBot="1" x14ac:dyDescent="0.3">
      <c r="A419" s="926">
        <v>60002100051</v>
      </c>
      <c r="B419" s="785">
        <v>4351</v>
      </c>
      <c r="C419" s="927">
        <v>5171</v>
      </c>
      <c r="D419" s="786">
        <v>11</v>
      </c>
      <c r="E419" s="921" t="s">
        <v>598</v>
      </c>
      <c r="F419" s="720"/>
      <c r="G419" s="929">
        <v>337</v>
      </c>
      <c r="H419" s="720">
        <v>336</v>
      </c>
      <c r="I419" s="930">
        <f>(H419/G419)*100</f>
        <v>99.703264094955486</v>
      </c>
    </row>
    <row r="420" spans="1:14" s="500" customFormat="1" ht="18" customHeight="1" thickTop="1" thickBot="1" x14ac:dyDescent="0.3">
      <c r="A420" s="3180" t="s">
        <v>170</v>
      </c>
      <c r="B420" s="3181"/>
      <c r="C420" s="3181"/>
      <c r="D420" s="3181"/>
      <c r="E420" s="3181"/>
      <c r="F420" s="710">
        <f>F419</f>
        <v>0</v>
      </c>
      <c r="G420" s="710">
        <f>G419</f>
        <v>337</v>
      </c>
      <c r="H420" s="710">
        <f>H419</f>
        <v>336</v>
      </c>
      <c r="I420" s="695">
        <f>(H420/G420)*100</f>
        <v>99.703264094955486</v>
      </c>
    </row>
    <row r="421" spans="1:14" ht="13.5" thickTop="1" x14ac:dyDescent="0.2">
      <c r="K421" s="738"/>
      <c r="L421" s="738"/>
      <c r="M421" s="738"/>
      <c r="N421" s="421"/>
    </row>
    <row r="422" spans="1:14" x14ac:dyDescent="0.2">
      <c r="K422" s="738"/>
      <c r="L422" s="738"/>
      <c r="M422" s="738"/>
      <c r="N422" s="421"/>
    </row>
    <row r="423" spans="1:14" s="500" customFormat="1" ht="13.5" thickBot="1" x14ac:dyDescent="0.25">
      <c r="A423" s="421" t="s">
        <v>667</v>
      </c>
      <c r="B423" s="594"/>
      <c r="D423" s="660"/>
      <c r="F423" s="463"/>
      <c r="G423" s="463"/>
      <c r="H423" s="463"/>
      <c r="I423" s="768" t="s">
        <v>122</v>
      </c>
    </row>
    <row r="424" spans="1:14" s="106" customFormat="1" ht="20.25" customHeight="1" thickTop="1" thickBot="1" x14ac:dyDescent="0.25">
      <c r="A424" s="622" t="s">
        <v>412</v>
      </c>
      <c r="B424" s="624" t="s">
        <v>123</v>
      </c>
      <c r="C424" s="623" t="s">
        <v>124</v>
      </c>
      <c r="D424" s="585" t="s">
        <v>474</v>
      </c>
      <c r="E424" s="625" t="s">
        <v>125</v>
      </c>
      <c r="F424" s="625" t="s">
        <v>126</v>
      </c>
      <c r="G424" s="625" t="s">
        <v>588</v>
      </c>
      <c r="H424" s="625" t="s">
        <v>589</v>
      </c>
      <c r="I424" s="663" t="s">
        <v>590</v>
      </c>
    </row>
    <row r="425" spans="1:14" s="375" customFormat="1" ht="13.5" thickTop="1" thickBot="1" x14ac:dyDescent="0.25">
      <c r="A425" s="914">
        <v>1</v>
      </c>
      <c r="B425" s="915">
        <v>2</v>
      </c>
      <c r="C425" s="915">
        <v>3</v>
      </c>
      <c r="D425" s="915">
        <v>4</v>
      </c>
      <c r="E425" s="522">
        <v>5</v>
      </c>
      <c r="F425" s="916">
        <v>6</v>
      </c>
      <c r="G425" s="916">
        <v>7</v>
      </c>
      <c r="H425" s="917">
        <v>8</v>
      </c>
      <c r="I425" s="918" t="s">
        <v>510</v>
      </c>
    </row>
    <row r="426" spans="1:14" s="500" customFormat="1" ht="16.5" thickTop="1" thickBot="1" x14ac:dyDescent="0.3">
      <c r="A426" s="926">
        <v>60002100054</v>
      </c>
      <c r="B426" s="785">
        <v>4354</v>
      </c>
      <c r="C426" s="927">
        <v>6121</v>
      </c>
      <c r="D426" s="786">
        <v>11</v>
      </c>
      <c r="E426" s="921" t="s">
        <v>400</v>
      </c>
      <c r="F426" s="720">
        <v>4500</v>
      </c>
      <c r="G426" s="929">
        <v>4094</v>
      </c>
      <c r="H426" s="720">
        <v>3626</v>
      </c>
      <c r="I426" s="930">
        <f>(H426/G426)*100</f>
        <v>88.568637029799703</v>
      </c>
    </row>
    <row r="427" spans="1:14" s="500" customFormat="1" ht="18" customHeight="1" thickTop="1" thickBot="1" x14ac:dyDescent="0.3">
      <c r="A427" s="3192" t="s">
        <v>169</v>
      </c>
      <c r="B427" s="3191"/>
      <c r="C427" s="3191"/>
      <c r="D427" s="3191"/>
      <c r="E427" s="3191"/>
      <c r="F427" s="710">
        <f>F426</f>
        <v>4500</v>
      </c>
      <c r="G427" s="710">
        <f>G426</f>
        <v>4094</v>
      </c>
      <c r="H427" s="710">
        <f>H426</f>
        <v>3626</v>
      </c>
      <c r="I427" s="695">
        <f>(H427/G427)*100</f>
        <v>88.568637029799703</v>
      </c>
    </row>
    <row r="428" spans="1:14" ht="13.5" thickTop="1" x14ac:dyDescent="0.2">
      <c r="K428" s="738"/>
      <c r="L428" s="738"/>
      <c r="M428" s="738"/>
      <c r="N428" s="421"/>
    </row>
    <row r="429" spans="1:14" x14ac:dyDescent="0.2">
      <c r="K429" s="738"/>
      <c r="L429" s="738"/>
      <c r="M429" s="738"/>
      <c r="N429" s="421"/>
    </row>
    <row r="430" spans="1:14" s="500" customFormat="1" ht="13.5" thickBot="1" x14ac:dyDescent="0.25">
      <c r="A430" s="421" t="s">
        <v>668</v>
      </c>
      <c r="B430" s="594"/>
      <c r="D430" s="660"/>
      <c r="F430" s="463"/>
      <c r="G430" s="463"/>
      <c r="H430" s="463"/>
      <c r="I430" s="768" t="s">
        <v>122</v>
      </c>
    </row>
    <row r="431" spans="1:14" s="106" customFormat="1" ht="20.25" customHeight="1" thickTop="1" thickBot="1" x14ac:dyDescent="0.25">
      <c r="A431" s="622" t="s">
        <v>412</v>
      </c>
      <c r="B431" s="624" t="s">
        <v>123</v>
      </c>
      <c r="C431" s="623" t="s">
        <v>124</v>
      </c>
      <c r="D431" s="585" t="s">
        <v>474</v>
      </c>
      <c r="E431" s="625" t="s">
        <v>125</v>
      </c>
      <c r="F431" s="625" t="s">
        <v>126</v>
      </c>
      <c r="G431" s="625" t="s">
        <v>588</v>
      </c>
      <c r="H431" s="625" t="s">
        <v>589</v>
      </c>
      <c r="I431" s="663" t="s">
        <v>590</v>
      </c>
    </row>
    <row r="432" spans="1:14" s="375" customFormat="1" ht="13.5" thickTop="1" thickBot="1" x14ac:dyDescent="0.25">
      <c r="A432" s="914">
        <v>1</v>
      </c>
      <c r="B432" s="915">
        <v>2</v>
      </c>
      <c r="C432" s="915">
        <v>3</v>
      </c>
      <c r="D432" s="915">
        <v>4</v>
      </c>
      <c r="E432" s="522">
        <v>5</v>
      </c>
      <c r="F432" s="916">
        <v>6</v>
      </c>
      <c r="G432" s="916">
        <v>7</v>
      </c>
      <c r="H432" s="917">
        <v>8</v>
      </c>
      <c r="I432" s="918" t="s">
        <v>510</v>
      </c>
    </row>
    <row r="433" spans="1:14" s="500" customFormat="1" ht="16.5" thickTop="1" thickBot="1" x14ac:dyDescent="0.3">
      <c r="A433" s="926">
        <v>60002100056</v>
      </c>
      <c r="B433" s="785">
        <v>4357</v>
      </c>
      <c r="C433" s="927">
        <v>5171</v>
      </c>
      <c r="D433" s="786">
        <v>11</v>
      </c>
      <c r="E433" s="921" t="s">
        <v>598</v>
      </c>
      <c r="F433" s="720">
        <v>1050</v>
      </c>
      <c r="G433" s="929">
        <v>1009</v>
      </c>
      <c r="H433" s="720">
        <v>1008</v>
      </c>
      <c r="I433" s="930">
        <f>(H433/G433)*100</f>
        <v>99.900891972249752</v>
      </c>
    </row>
    <row r="434" spans="1:14" s="500" customFormat="1" ht="18" customHeight="1" thickTop="1" thickBot="1" x14ac:dyDescent="0.3">
      <c r="A434" s="3180" t="s">
        <v>170</v>
      </c>
      <c r="B434" s="3181"/>
      <c r="C434" s="3181"/>
      <c r="D434" s="3181"/>
      <c r="E434" s="3181"/>
      <c r="F434" s="710">
        <f>F433</f>
        <v>1050</v>
      </c>
      <c r="G434" s="710">
        <f>G433</f>
        <v>1009</v>
      </c>
      <c r="H434" s="710">
        <f>H433</f>
        <v>1008</v>
      </c>
      <c r="I434" s="695">
        <f>(H434/G434)*100</f>
        <v>99.900891972249752</v>
      </c>
    </row>
    <row r="435" spans="1:14" ht="13.5" thickTop="1" x14ac:dyDescent="0.2">
      <c r="K435" s="738"/>
      <c r="L435" s="738"/>
      <c r="M435" s="738"/>
      <c r="N435" s="421"/>
    </row>
    <row r="436" spans="1:14" x14ac:dyDescent="0.2">
      <c r="K436" s="738"/>
      <c r="L436" s="738"/>
      <c r="M436" s="738"/>
      <c r="N436" s="421"/>
    </row>
    <row r="437" spans="1:14" s="500" customFormat="1" ht="13.5" thickBot="1" x14ac:dyDescent="0.25">
      <c r="A437" s="421" t="s">
        <v>669</v>
      </c>
      <c r="B437" s="594"/>
      <c r="D437" s="660"/>
      <c r="F437" s="463"/>
      <c r="G437" s="463"/>
      <c r="H437" s="463"/>
      <c r="I437" s="768" t="s">
        <v>122</v>
      </c>
    </row>
    <row r="438" spans="1:14" s="106" customFormat="1" ht="20.25" customHeight="1" thickTop="1" thickBot="1" x14ac:dyDescent="0.25">
      <c r="A438" s="622" t="s">
        <v>412</v>
      </c>
      <c r="B438" s="624" t="s">
        <v>123</v>
      </c>
      <c r="C438" s="623" t="s">
        <v>124</v>
      </c>
      <c r="D438" s="585" t="s">
        <v>474</v>
      </c>
      <c r="E438" s="625" t="s">
        <v>125</v>
      </c>
      <c r="F438" s="625" t="s">
        <v>126</v>
      </c>
      <c r="G438" s="625" t="s">
        <v>588</v>
      </c>
      <c r="H438" s="625" t="s">
        <v>589</v>
      </c>
      <c r="I438" s="663" t="s">
        <v>590</v>
      </c>
    </row>
    <row r="439" spans="1:14" s="375" customFormat="1" ht="13.5" thickTop="1" thickBot="1" x14ac:dyDescent="0.25">
      <c r="A439" s="914">
        <v>1</v>
      </c>
      <c r="B439" s="915">
        <v>2</v>
      </c>
      <c r="C439" s="915">
        <v>3</v>
      </c>
      <c r="D439" s="915">
        <v>4</v>
      </c>
      <c r="E439" s="522">
        <v>5</v>
      </c>
      <c r="F439" s="916">
        <v>6</v>
      </c>
      <c r="G439" s="916">
        <v>7</v>
      </c>
      <c r="H439" s="917">
        <v>8</v>
      </c>
      <c r="I439" s="918" t="s">
        <v>510</v>
      </c>
    </row>
    <row r="440" spans="1:14" s="500" customFormat="1" ht="16.5" thickTop="1" thickBot="1" x14ac:dyDescent="0.3">
      <c r="A440" s="926">
        <v>60002100062</v>
      </c>
      <c r="B440" s="785">
        <v>4357</v>
      </c>
      <c r="C440" s="927">
        <v>5171</v>
      </c>
      <c r="D440" s="786">
        <v>11</v>
      </c>
      <c r="E440" s="921" t="s">
        <v>598</v>
      </c>
      <c r="F440" s="720">
        <v>2200</v>
      </c>
      <c r="G440" s="929">
        <v>1524</v>
      </c>
      <c r="H440" s="720">
        <v>1519</v>
      </c>
      <c r="I440" s="930">
        <f>(H440/G440)*100</f>
        <v>99.671916010498691</v>
      </c>
    </row>
    <row r="441" spans="1:14" s="500" customFormat="1" ht="18" customHeight="1" thickTop="1" thickBot="1" x14ac:dyDescent="0.3">
      <c r="A441" s="3180" t="s">
        <v>170</v>
      </c>
      <c r="B441" s="3181"/>
      <c r="C441" s="3181"/>
      <c r="D441" s="3181"/>
      <c r="E441" s="3181"/>
      <c r="F441" s="710">
        <f>F440</f>
        <v>2200</v>
      </c>
      <c r="G441" s="710">
        <f>G440</f>
        <v>1524</v>
      </c>
      <c r="H441" s="710">
        <f>H440</f>
        <v>1519</v>
      </c>
      <c r="I441" s="695">
        <f>(H441/G441)*100</f>
        <v>99.671916010498691</v>
      </c>
    </row>
    <row r="442" spans="1:14" ht="13.5" thickTop="1" x14ac:dyDescent="0.2">
      <c r="K442" s="738"/>
      <c r="L442" s="738"/>
      <c r="M442" s="738"/>
      <c r="N442" s="421"/>
    </row>
    <row r="443" spans="1:14" x14ac:dyDescent="0.2">
      <c r="K443" s="738"/>
      <c r="L443" s="738"/>
      <c r="M443" s="738"/>
      <c r="N443" s="421"/>
    </row>
    <row r="444" spans="1:14" s="500" customFormat="1" ht="13.5" thickBot="1" x14ac:dyDescent="0.25">
      <c r="A444" s="421" t="s">
        <v>670</v>
      </c>
      <c r="B444" s="594"/>
      <c r="D444" s="660"/>
      <c r="F444" s="463"/>
      <c r="G444" s="463"/>
      <c r="H444" s="463"/>
      <c r="I444" s="768" t="s">
        <v>122</v>
      </c>
    </row>
    <row r="445" spans="1:14" s="106" customFormat="1" ht="20.25" customHeight="1" thickTop="1" thickBot="1" x14ac:dyDescent="0.25">
      <c r="A445" s="622" t="s">
        <v>412</v>
      </c>
      <c r="B445" s="624" t="s">
        <v>123</v>
      </c>
      <c r="C445" s="623" t="s">
        <v>124</v>
      </c>
      <c r="D445" s="585" t="s">
        <v>474</v>
      </c>
      <c r="E445" s="625" t="s">
        <v>125</v>
      </c>
      <c r="F445" s="625" t="s">
        <v>126</v>
      </c>
      <c r="G445" s="625" t="s">
        <v>588</v>
      </c>
      <c r="H445" s="625" t="s">
        <v>589</v>
      </c>
      <c r="I445" s="663" t="s">
        <v>590</v>
      </c>
    </row>
    <row r="446" spans="1:14" s="375" customFormat="1" ht="13.5" thickTop="1" thickBot="1" x14ac:dyDescent="0.25">
      <c r="A446" s="914">
        <v>1</v>
      </c>
      <c r="B446" s="915">
        <v>2</v>
      </c>
      <c r="C446" s="915">
        <v>3</v>
      </c>
      <c r="D446" s="915">
        <v>4</v>
      </c>
      <c r="E446" s="522">
        <v>5</v>
      </c>
      <c r="F446" s="916">
        <v>6</v>
      </c>
      <c r="G446" s="916">
        <v>7</v>
      </c>
      <c r="H446" s="917">
        <v>8</v>
      </c>
      <c r="I446" s="918" t="s">
        <v>510</v>
      </c>
    </row>
    <row r="447" spans="1:14" s="500" customFormat="1" ht="16.5" thickTop="1" thickBot="1" x14ac:dyDescent="0.3">
      <c r="A447" s="926">
        <v>60002100077</v>
      </c>
      <c r="B447" s="785">
        <v>4357</v>
      </c>
      <c r="C447" s="927">
        <v>5171</v>
      </c>
      <c r="D447" s="786">
        <v>11</v>
      </c>
      <c r="E447" s="921" t="s">
        <v>598</v>
      </c>
      <c r="F447" s="720">
        <v>1900</v>
      </c>
      <c r="G447" s="929">
        <v>1821</v>
      </c>
      <c r="H447" s="720">
        <v>1820</v>
      </c>
      <c r="I447" s="930">
        <f>(H447/G447)*100</f>
        <v>99.945085118066999</v>
      </c>
    </row>
    <row r="448" spans="1:14" s="500" customFormat="1" ht="18" customHeight="1" thickTop="1" thickBot="1" x14ac:dyDescent="0.3">
      <c r="A448" s="3180" t="s">
        <v>170</v>
      </c>
      <c r="B448" s="3181"/>
      <c r="C448" s="3181"/>
      <c r="D448" s="3181"/>
      <c r="E448" s="3181"/>
      <c r="F448" s="710">
        <f>F447</f>
        <v>1900</v>
      </c>
      <c r="G448" s="710">
        <f>G447</f>
        <v>1821</v>
      </c>
      <c r="H448" s="710">
        <f>H447</f>
        <v>1820</v>
      </c>
      <c r="I448" s="695">
        <f>(H448/G448)*100</f>
        <v>99.945085118066999</v>
      </c>
    </row>
    <row r="449" spans="1:14" ht="13.5" thickTop="1" x14ac:dyDescent="0.2">
      <c r="K449" s="738"/>
      <c r="L449" s="738"/>
      <c r="M449" s="738"/>
      <c r="N449" s="421"/>
    </row>
    <row r="450" spans="1:14" x14ac:dyDescent="0.2">
      <c r="K450" s="738"/>
      <c r="L450" s="738"/>
      <c r="M450" s="738"/>
      <c r="N450" s="421"/>
    </row>
    <row r="451" spans="1:14" s="500" customFormat="1" ht="13.5" thickBot="1" x14ac:dyDescent="0.25">
      <c r="A451" s="421" t="s">
        <v>671</v>
      </c>
      <c r="B451" s="594"/>
      <c r="D451" s="660"/>
      <c r="F451" s="463"/>
      <c r="G451" s="463"/>
      <c r="H451" s="463"/>
      <c r="I451" s="768" t="s">
        <v>122</v>
      </c>
    </row>
    <row r="452" spans="1:14" s="106" customFormat="1" ht="20.25" customHeight="1" thickTop="1" thickBot="1" x14ac:dyDescent="0.25">
      <c r="A452" s="622" t="s">
        <v>412</v>
      </c>
      <c r="B452" s="624" t="s">
        <v>123</v>
      </c>
      <c r="C452" s="623" t="s">
        <v>124</v>
      </c>
      <c r="D452" s="585" t="s">
        <v>474</v>
      </c>
      <c r="E452" s="625" t="s">
        <v>125</v>
      </c>
      <c r="F452" s="625" t="s">
        <v>126</v>
      </c>
      <c r="G452" s="625" t="s">
        <v>588</v>
      </c>
      <c r="H452" s="625" t="s">
        <v>589</v>
      </c>
      <c r="I452" s="663" t="s">
        <v>590</v>
      </c>
    </row>
    <row r="453" spans="1:14" s="375" customFormat="1" ht="13.5" thickTop="1" thickBot="1" x14ac:dyDescent="0.25">
      <c r="A453" s="914">
        <v>1</v>
      </c>
      <c r="B453" s="915">
        <v>2</v>
      </c>
      <c r="C453" s="915">
        <v>3</v>
      </c>
      <c r="D453" s="915">
        <v>4</v>
      </c>
      <c r="E453" s="522">
        <v>5</v>
      </c>
      <c r="F453" s="916">
        <v>6</v>
      </c>
      <c r="G453" s="916">
        <v>7</v>
      </c>
      <c r="H453" s="917">
        <v>8</v>
      </c>
      <c r="I453" s="918" t="s">
        <v>510</v>
      </c>
    </row>
    <row r="454" spans="1:14" s="500" customFormat="1" ht="16.5" thickTop="1" thickBot="1" x14ac:dyDescent="0.3">
      <c r="A454" s="926">
        <v>60002100183</v>
      </c>
      <c r="B454" s="785">
        <v>4357</v>
      </c>
      <c r="C454" s="927">
        <v>6121</v>
      </c>
      <c r="D454" s="786">
        <v>11</v>
      </c>
      <c r="E454" s="921" t="s">
        <v>400</v>
      </c>
      <c r="F454" s="720"/>
      <c r="G454" s="929">
        <v>512</v>
      </c>
      <c r="H454" s="720">
        <v>511</v>
      </c>
      <c r="I454" s="930">
        <f>(H454/G454)*100</f>
        <v>99.8046875</v>
      </c>
    </row>
    <row r="455" spans="1:14" s="500" customFormat="1" ht="18" customHeight="1" thickTop="1" thickBot="1" x14ac:dyDescent="0.3">
      <c r="A455" s="3192" t="s">
        <v>169</v>
      </c>
      <c r="B455" s="3191"/>
      <c r="C455" s="3191"/>
      <c r="D455" s="3191"/>
      <c r="E455" s="3191"/>
      <c r="F455" s="710">
        <f>F454</f>
        <v>0</v>
      </c>
      <c r="G455" s="710">
        <f>G454</f>
        <v>512</v>
      </c>
      <c r="H455" s="710">
        <f>H454</f>
        <v>511</v>
      </c>
      <c r="I455" s="695">
        <f>(H455/G455)*100</f>
        <v>99.8046875</v>
      </c>
    </row>
    <row r="456" spans="1:14" ht="13.5" thickTop="1" x14ac:dyDescent="0.2">
      <c r="K456" s="738"/>
      <c r="L456" s="738"/>
      <c r="M456" s="738"/>
      <c r="N456" s="421"/>
    </row>
    <row r="457" spans="1:14" x14ac:dyDescent="0.2">
      <c r="K457" s="738"/>
      <c r="L457" s="738"/>
      <c r="M457" s="738"/>
      <c r="N457" s="421"/>
    </row>
    <row r="458" spans="1:14" s="500" customFormat="1" ht="13.5" thickBot="1" x14ac:dyDescent="0.25">
      <c r="A458" s="421" t="s">
        <v>299</v>
      </c>
      <c r="B458" s="594"/>
      <c r="D458" s="660"/>
      <c r="F458" s="463"/>
      <c r="G458" s="463"/>
      <c r="H458" s="463"/>
      <c r="I458" s="768" t="s">
        <v>122</v>
      </c>
    </row>
    <row r="459" spans="1:14" s="106" customFormat="1" ht="20.25" customHeight="1" thickTop="1" thickBot="1" x14ac:dyDescent="0.25">
      <c r="A459" s="622" t="s">
        <v>412</v>
      </c>
      <c r="B459" s="624" t="s">
        <v>123</v>
      </c>
      <c r="C459" s="623" t="s">
        <v>124</v>
      </c>
      <c r="D459" s="585" t="s">
        <v>474</v>
      </c>
      <c r="E459" s="625" t="s">
        <v>125</v>
      </c>
      <c r="F459" s="625" t="s">
        <v>126</v>
      </c>
      <c r="G459" s="625" t="s">
        <v>588</v>
      </c>
      <c r="H459" s="625" t="s">
        <v>589</v>
      </c>
      <c r="I459" s="663" t="s">
        <v>590</v>
      </c>
    </row>
    <row r="460" spans="1:14" s="375" customFormat="1" ht="13.5" thickTop="1" thickBot="1" x14ac:dyDescent="0.25">
      <c r="A460" s="914">
        <v>1</v>
      </c>
      <c r="B460" s="915">
        <v>2</v>
      </c>
      <c r="C460" s="915">
        <v>3</v>
      </c>
      <c r="D460" s="915">
        <v>4</v>
      </c>
      <c r="E460" s="522">
        <v>5</v>
      </c>
      <c r="F460" s="916">
        <v>6</v>
      </c>
      <c r="G460" s="916">
        <v>7</v>
      </c>
      <c r="H460" s="917">
        <v>8</v>
      </c>
      <c r="I460" s="918" t="s">
        <v>510</v>
      </c>
    </row>
    <row r="461" spans="1:14" s="500" customFormat="1" ht="16.5" thickTop="1" thickBot="1" x14ac:dyDescent="0.3">
      <c r="A461" s="926">
        <v>60002100209</v>
      </c>
      <c r="B461" s="785">
        <v>4357</v>
      </c>
      <c r="C461" s="927">
        <v>5171</v>
      </c>
      <c r="D461" s="786">
        <v>11</v>
      </c>
      <c r="E461" s="921" t="s">
        <v>598</v>
      </c>
      <c r="F461" s="720"/>
      <c r="G461" s="929">
        <v>1414</v>
      </c>
      <c r="H461" s="720">
        <v>1414</v>
      </c>
      <c r="I461" s="930">
        <f>(H461/G461)*100</f>
        <v>100</v>
      </c>
    </row>
    <row r="462" spans="1:14" s="500" customFormat="1" ht="18" customHeight="1" thickTop="1" thickBot="1" x14ac:dyDescent="0.3">
      <c r="A462" s="3180" t="s">
        <v>170</v>
      </c>
      <c r="B462" s="3181"/>
      <c r="C462" s="3181"/>
      <c r="D462" s="3181"/>
      <c r="E462" s="3181"/>
      <c r="F462" s="710">
        <f>F461</f>
        <v>0</v>
      </c>
      <c r="G462" s="710">
        <f>G461</f>
        <v>1414</v>
      </c>
      <c r="H462" s="710">
        <f>H461</f>
        <v>1414</v>
      </c>
      <c r="I462" s="695">
        <f>(H462/G462)*100</f>
        <v>100</v>
      </c>
    </row>
    <row r="463" spans="1:14" ht="13.5" thickTop="1" x14ac:dyDescent="0.2">
      <c r="K463" s="738"/>
      <c r="L463" s="738"/>
      <c r="M463" s="738"/>
      <c r="N463" s="421"/>
    </row>
    <row r="464" spans="1:14" x14ac:dyDescent="0.2">
      <c r="K464" s="738"/>
      <c r="L464" s="738"/>
      <c r="M464" s="738"/>
      <c r="N464" s="421"/>
    </row>
    <row r="465" spans="1:14" x14ac:dyDescent="0.2">
      <c r="K465" s="738"/>
      <c r="L465" s="738"/>
      <c r="M465" s="738"/>
      <c r="N465" s="421"/>
    </row>
    <row r="466" spans="1:14" x14ac:dyDescent="0.2">
      <c r="K466" s="738"/>
      <c r="L466" s="738"/>
      <c r="M466" s="738"/>
      <c r="N466" s="421"/>
    </row>
    <row r="467" spans="1:14" x14ac:dyDescent="0.2">
      <c r="K467" s="738"/>
      <c r="L467" s="738"/>
      <c r="M467" s="738"/>
      <c r="N467" s="421"/>
    </row>
    <row r="468" spans="1:14" x14ac:dyDescent="0.2">
      <c r="K468" s="738"/>
      <c r="L468" s="738"/>
      <c r="M468" s="738"/>
      <c r="N468" s="421"/>
    </row>
    <row r="469" spans="1:14" s="500" customFormat="1" ht="13.5" thickBot="1" x14ac:dyDescent="0.25">
      <c r="A469" s="421" t="s">
        <v>300</v>
      </c>
      <c r="B469" s="594"/>
      <c r="D469" s="660"/>
      <c r="F469" s="463"/>
      <c r="G469" s="463"/>
      <c r="H469" s="463"/>
      <c r="I469" s="768" t="s">
        <v>122</v>
      </c>
    </row>
    <row r="470" spans="1:14" s="106" customFormat="1" ht="20.25" customHeight="1" thickTop="1" thickBot="1" x14ac:dyDescent="0.25">
      <c r="A470" s="622" t="s">
        <v>412</v>
      </c>
      <c r="B470" s="624" t="s">
        <v>123</v>
      </c>
      <c r="C470" s="623" t="s">
        <v>124</v>
      </c>
      <c r="D470" s="585" t="s">
        <v>474</v>
      </c>
      <c r="E470" s="625" t="s">
        <v>125</v>
      </c>
      <c r="F470" s="625" t="s">
        <v>126</v>
      </c>
      <c r="G470" s="625" t="s">
        <v>588</v>
      </c>
      <c r="H470" s="625" t="s">
        <v>589</v>
      </c>
      <c r="I470" s="663" t="s">
        <v>590</v>
      </c>
    </row>
    <row r="471" spans="1:14" s="375" customFormat="1" ht="13.5" thickTop="1" thickBot="1" x14ac:dyDescent="0.25">
      <c r="A471" s="914">
        <v>1</v>
      </c>
      <c r="B471" s="915">
        <v>2</v>
      </c>
      <c r="C471" s="915">
        <v>3</v>
      </c>
      <c r="D471" s="915">
        <v>4</v>
      </c>
      <c r="E471" s="522">
        <v>5</v>
      </c>
      <c r="F471" s="916">
        <v>6</v>
      </c>
      <c r="G471" s="916">
        <v>7</v>
      </c>
      <c r="H471" s="917">
        <v>8</v>
      </c>
      <c r="I471" s="918" t="s">
        <v>510</v>
      </c>
    </row>
    <row r="472" spans="1:14" s="500" customFormat="1" ht="16.5" thickTop="1" thickBot="1" x14ac:dyDescent="0.3">
      <c r="A472" s="926">
        <v>60002100249</v>
      </c>
      <c r="B472" s="785">
        <v>4357</v>
      </c>
      <c r="C472" s="927">
        <v>5137</v>
      </c>
      <c r="D472" s="786">
        <v>11</v>
      </c>
      <c r="E472" s="921" t="s">
        <v>118</v>
      </c>
      <c r="F472" s="720"/>
      <c r="G472" s="929">
        <v>379</v>
      </c>
      <c r="H472" s="720">
        <v>379</v>
      </c>
      <c r="I472" s="930">
        <f>(H472/G472)*100</f>
        <v>100</v>
      </c>
    </row>
    <row r="473" spans="1:14" s="500" customFormat="1" ht="18" customHeight="1" thickTop="1" thickBot="1" x14ac:dyDescent="0.3">
      <c r="A473" s="3180" t="s">
        <v>170</v>
      </c>
      <c r="B473" s="3181"/>
      <c r="C473" s="3181"/>
      <c r="D473" s="3181"/>
      <c r="E473" s="3181"/>
      <c r="F473" s="710">
        <f>F472</f>
        <v>0</v>
      </c>
      <c r="G473" s="710">
        <f>G472</f>
        <v>379</v>
      </c>
      <c r="H473" s="710">
        <f>H472</f>
        <v>379</v>
      </c>
      <c r="I473" s="695">
        <f>(H473/G473)*100</f>
        <v>100</v>
      </c>
    </row>
    <row r="474" spans="1:14" s="500" customFormat="1" ht="15.75" thickTop="1" x14ac:dyDescent="0.25">
      <c r="A474" s="776">
        <v>60002100249</v>
      </c>
      <c r="B474" s="651">
        <v>4357</v>
      </c>
      <c r="C474" s="603">
        <v>6121</v>
      </c>
      <c r="D474" s="791">
        <v>11</v>
      </c>
      <c r="E474" s="305" t="s">
        <v>400</v>
      </c>
      <c r="F474" s="779"/>
      <c r="G474" s="924">
        <v>3411</v>
      </c>
      <c r="H474" s="779">
        <v>3331</v>
      </c>
      <c r="I474" s="925">
        <f>(H474/G474)*100</f>
        <v>97.654646731163879</v>
      </c>
    </row>
    <row r="475" spans="1:14" s="500" customFormat="1" ht="15.75" thickBot="1" x14ac:dyDescent="0.3">
      <c r="A475" s="781">
        <v>60002100249</v>
      </c>
      <c r="B475" s="722">
        <v>4357</v>
      </c>
      <c r="C475" s="722">
        <v>6122</v>
      </c>
      <c r="D475" s="945">
        <v>11</v>
      </c>
      <c r="E475" s="944" t="s">
        <v>401</v>
      </c>
      <c r="F475" s="943"/>
      <c r="G475" s="943">
        <v>772</v>
      </c>
      <c r="H475" s="943">
        <v>772</v>
      </c>
      <c r="I475" s="792">
        <f>(H475/G475)*100</f>
        <v>100</v>
      </c>
    </row>
    <row r="476" spans="1:14" s="500" customFormat="1" ht="18" customHeight="1" thickTop="1" thickBot="1" x14ac:dyDescent="0.3">
      <c r="A476" s="3192" t="s">
        <v>169</v>
      </c>
      <c r="B476" s="3191"/>
      <c r="C476" s="3191"/>
      <c r="D476" s="3191"/>
      <c r="E476" s="3191"/>
      <c r="F476" s="710">
        <f>F474</f>
        <v>0</v>
      </c>
      <c r="G476" s="710">
        <f>G474+G475</f>
        <v>4183</v>
      </c>
      <c r="H476" s="710">
        <f>H474+H475</f>
        <v>4103</v>
      </c>
      <c r="I476" s="695">
        <f>(H476/G476)*100</f>
        <v>98.087497011714078</v>
      </c>
    </row>
    <row r="477" spans="1:14" s="500" customFormat="1" ht="18" customHeight="1" thickTop="1" x14ac:dyDescent="0.25">
      <c r="A477" s="361"/>
      <c r="B477" s="361"/>
      <c r="C477" s="361"/>
      <c r="D477" s="361"/>
      <c r="E477" s="361"/>
      <c r="F477" s="178"/>
      <c r="G477" s="178"/>
      <c r="H477" s="178"/>
      <c r="I477" s="207"/>
    </row>
    <row r="478" spans="1:14" s="500" customFormat="1" ht="18" customHeight="1" x14ac:dyDescent="0.25">
      <c r="A478" s="361"/>
      <c r="B478" s="361"/>
      <c r="C478" s="361"/>
      <c r="D478" s="361"/>
      <c r="E478" s="361"/>
      <c r="F478" s="178"/>
      <c r="G478" s="178"/>
      <c r="H478" s="178"/>
      <c r="I478" s="207"/>
    </row>
    <row r="479" spans="1:14" s="500" customFormat="1" ht="13.5" thickBot="1" x14ac:dyDescent="0.25">
      <c r="A479" s="421" t="s">
        <v>301</v>
      </c>
      <c r="B479" s="594"/>
      <c r="D479" s="660"/>
      <c r="F479" s="463"/>
      <c r="G479" s="463"/>
      <c r="H479" s="463"/>
      <c r="I479" s="768" t="s">
        <v>122</v>
      </c>
    </row>
    <row r="480" spans="1:14" s="106" customFormat="1" ht="20.25" customHeight="1" thickTop="1" thickBot="1" x14ac:dyDescent="0.25">
      <c r="A480" s="622" t="s">
        <v>412</v>
      </c>
      <c r="B480" s="624" t="s">
        <v>123</v>
      </c>
      <c r="C480" s="623" t="s">
        <v>124</v>
      </c>
      <c r="D480" s="585" t="s">
        <v>474</v>
      </c>
      <c r="E480" s="625" t="s">
        <v>125</v>
      </c>
      <c r="F480" s="625" t="s">
        <v>126</v>
      </c>
      <c r="G480" s="625" t="s">
        <v>588</v>
      </c>
      <c r="H480" s="625" t="s">
        <v>589</v>
      </c>
      <c r="I480" s="663" t="s">
        <v>590</v>
      </c>
    </row>
    <row r="481" spans="1:14" s="375" customFormat="1" ht="13.5" thickTop="1" thickBot="1" x14ac:dyDescent="0.25">
      <c r="A481" s="914">
        <v>1</v>
      </c>
      <c r="B481" s="915">
        <v>2</v>
      </c>
      <c r="C481" s="915">
        <v>3</v>
      </c>
      <c r="D481" s="915">
        <v>4</v>
      </c>
      <c r="E481" s="522">
        <v>5</v>
      </c>
      <c r="F481" s="916">
        <v>6</v>
      </c>
      <c r="G481" s="916">
        <v>7</v>
      </c>
      <c r="H481" s="917">
        <v>8</v>
      </c>
      <c r="I481" s="918" t="s">
        <v>510</v>
      </c>
    </row>
    <row r="482" spans="1:14" s="500" customFormat="1" ht="16.5" thickTop="1" thickBot="1" x14ac:dyDescent="0.3">
      <c r="A482" s="926">
        <v>60002100250</v>
      </c>
      <c r="B482" s="785">
        <v>4357</v>
      </c>
      <c r="C482" s="927">
        <v>6121</v>
      </c>
      <c r="D482" s="786">
        <v>11</v>
      </c>
      <c r="E482" s="787" t="s">
        <v>400</v>
      </c>
      <c r="F482" s="720"/>
      <c r="G482" s="929">
        <v>1200</v>
      </c>
      <c r="H482" s="720">
        <v>78</v>
      </c>
      <c r="I482" s="930">
        <f>(H482/G482)*100</f>
        <v>6.5</v>
      </c>
    </row>
    <row r="483" spans="1:14" s="500" customFormat="1" ht="18" customHeight="1" thickTop="1" thickBot="1" x14ac:dyDescent="0.3">
      <c r="A483" s="3192" t="s">
        <v>169</v>
      </c>
      <c r="B483" s="3191"/>
      <c r="C483" s="3191"/>
      <c r="D483" s="3191"/>
      <c r="E483" s="3191"/>
      <c r="F483" s="710">
        <f>F482</f>
        <v>0</v>
      </c>
      <c r="G483" s="710">
        <f>G482</f>
        <v>1200</v>
      </c>
      <c r="H483" s="710">
        <f>H482</f>
        <v>78</v>
      </c>
      <c r="I483" s="695">
        <f>(H483/G483)*100</f>
        <v>6.5</v>
      </c>
    </row>
    <row r="484" spans="1:14" ht="13.5" thickTop="1" x14ac:dyDescent="0.2">
      <c r="K484" s="738"/>
      <c r="L484" s="738"/>
      <c r="M484" s="738"/>
      <c r="N484" s="421"/>
    </row>
    <row r="485" spans="1:14" x14ac:dyDescent="0.2">
      <c r="K485" s="738"/>
      <c r="L485" s="738"/>
      <c r="M485" s="738"/>
      <c r="N485" s="421"/>
    </row>
    <row r="486" spans="1:14" s="500" customFormat="1" ht="13.5" thickBot="1" x14ac:dyDescent="0.25">
      <c r="A486" s="421" t="s">
        <v>302</v>
      </c>
      <c r="B486" s="594"/>
      <c r="D486" s="660"/>
      <c r="F486" s="463"/>
      <c r="G486" s="463"/>
      <c r="H486" s="463"/>
      <c r="I486" s="768" t="s">
        <v>122</v>
      </c>
    </row>
    <row r="487" spans="1:14" s="106" customFormat="1" ht="20.25" customHeight="1" thickTop="1" thickBot="1" x14ac:dyDescent="0.25">
      <c r="A487" s="622" t="s">
        <v>412</v>
      </c>
      <c r="B487" s="624" t="s">
        <v>123</v>
      </c>
      <c r="C487" s="623" t="s">
        <v>124</v>
      </c>
      <c r="D487" s="585" t="s">
        <v>474</v>
      </c>
      <c r="E487" s="625" t="s">
        <v>125</v>
      </c>
      <c r="F487" s="625" t="s">
        <v>126</v>
      </c>
      <c r="G487" s="625" t="s">
        <v>588</v>
      </c>
      <c r="H487" s="625" t="s">
        <v>589</v>
      </c>
      <c r="I487" s="663" t="s">
        <v>590</v>
      </c>
    </row>
    <row r="488" spans="1:14" s="375" customFormat="1" ht="13.5" thickTop="1" thickBot="1" x14ac:dyDescent="0.25">
      <c r="A488" s="914">
        <v>1</v>
      </c>
      <c r="B488" s="915">
        <v>2</v>
      </c>
      <c r="C488" s="915">
        <v>3</v>
      </c>
      <c r="D488" s="915">
        <v>4</v>
      </c>
      <c r="E488" s="522">
        <v>5</v>
      </c>
      <c r="F488" s="916">
        <v>6</v>
      </c>
      <c r="G488" s="916">
        <v>7</v>
      </c>
      <c r="H488" s="917">
        <v>8</v>
      </c>
      <c r="I488" s="918" t="s">
        <v>510</v>
      </c>
    </row>
    <row r="489" spans="1:14" s="500" customFormat="1" ht="16.5" thickTop="1" thickBot="1" x14ac:dyDescent="0.3">
      <c r="A489" s="926">
        <v>60002100251</v>
      </c>
      <c r="B489" s="785">
        <v>4322</v>
      </c>
      <c r="C489" s="927">
        <v>6121</v>
      </c>
      <c r="D489" s="786">
        <v>870</v>
      </c>
      <c r="E489" s="787" t="s">
        <v>400</v>
      </c>
      <c r="F489" s="720"/>
      <c r="G489" s="929">
        <v>5730</v>
      </c>
      <c r="H489" s="720">
        <v>5241</v>
      </c>
      <c r="I489" s="930">
        <f>(H489/G489)*100</f>
        <v>91.465968586387433</v>
      </c>
    </row>
    <row r="490" spans="1:14" s="500" customFormat="1" ht="18" customHeight="1" thickTop="1" thickBot="1" x14ac:dyDescent="0.3">
      <c r="A490" s="3192" t="s">
        <v>169</v>
      </c>
      <c r="B490" s="3191"/>
      <c r="C490" s="3191"/>
      <c r="D490" s="3191"/>
      <c r="E490" s="3191"/>
      <c r="F490" s="710">
        <f>F489</f>
        <v>0</v>
      </c>
      <c r="G490" s="710">
        <f>G489</f>
        <v>5730</v>
      </c>
      <c r="H490" s="710">
        <f>H489</f>
        <v>5241</v>
      </c>
      <c r="I490" s="695">
        <f>(H490/G490)*100</f>
        <v>91.465968586387433</v>
      </c>
    </row>
    <row r="491" spans="1:14" ht="13.5" thickTop="1" x14ac:dyDescent="0.2">
      <c r="K491" s="738"/>
      <c r="L491" s="738"/>
      <c r="M491" s="738"/>
      <c r="N491" s="421"/>
    </row>
    <row r="492" spans="1:14" x14ac:dyDescent="0.2">
      <c r="K492" s="738"/>
      <c r="L492" s="738"/>
      <c r="M492" s="738"/>
      <c r="N492" s="421"/>
    </row>
    <row r="493" spans="1:14" s="500" customFormat="1" ht="13.5" thickBot="1" x14ac:dyDescent="0.25">
      <c r="A493" s="421" t="s">
        <v>303</v>
      </c>
      <c r="B493" s="594"/>
      <c r="D493" s="660"/>
      <c r="F493" s="463"/>
      <c r="G493" s="463"/>
      <c r="H493" s="463"/>
      <c r="I493" s="768" t="s">
        <v>122</v>
      </c>
    </row>
    <row r="494" spans="1:14" s="106" customFormat="1" ht="20.25" customHeight="1" thickTop="1" thickBot="1" x14ac:dyDescent="0.25">
      <c r="A494" s="622" t="s">
        <v>412</v>
      </c>
      <c r="B494" s="624" t="s">
        <v>123</v>
      </c>
      <c r="C494" s="623" t="s">
        <v>124</v>
      </c>
      <c r="D494" s="585" t="s">
        <v>474</v>
      </c>
      <c r="E494" s="625" t="s">
        <v>125</v>
      </c>
      <c r="F494" s="625" t="s">
        <v>126</v>
      </c>
      <c r="G494" s="625" t="s">
        <v>588</v>
      </c>
      <c r="H494" s="625" t="s">
        <v>589</v>
      </c>
      <c r="I494" s="663" t="s">
        <v>590</v>
      </c>
    </row>
    <row r="495" spans="1:14" s="375" customFormat="1" ht="13.5" thickTop="1" thickBot="1" x14ac:dyDescent="0.25">
      <c r="A495" s="914">
        <v>1</v>
      </c>
      <c r="B495" s="915">
        <v>2</v>
      </c>
      <c r="C495" s="915">
        <v>3</v>
      </c>
      <c r="D495" s="915">
        <v>4</v>
      </c>
      <c r="E495" s="522">
        <v>5</v>
      </c>
      <c r="F495" s="916">
        <v>6</v>
      </c>
      <c r="G495" s="916">
        <v>7</v>
      </c>
      <c r="H495" s="917">
        <v>8</v>
      </c>
      <c r="I495" s="918" t="s">
        <v>510</v>
      </c>
    </row>
    <row r="496" spans="1:14" s="500" customFormat="1" ht="16.5" thickTop="1" thickBot="1" x14ac:dyDescent="0.3">
      <c r="A496" s="926">
        <v>60002100252</v>
      </c>
      <c r="B496" s="785">
        <v>4322</v>
      </c>
      <c r="C496" s="927">
        <v>6121</v>
      </c>
      <c r="D496" s="786">
        <v>11</v>
      </c>
      <c r="E496" s="787" t="s">
        <v>400</v>
      </c>
      <c r="F496" s="720"/>
      <c r="G496" s="929">
        <v>527</v>
      </c>
      <c r="H496" s="720">
        <v>459</v>
      </c>
      <c r="I496" s="930">
        <f>(H496/G496)*100</f>
        <v>87.096774193548384</v>
      </c>
    </row>
    <row r="497" spans="1:14" s="500" customFormat="1" ht="18" customHeight="1" thickTop="1" thickBot="1" x14ac:dyDescent="0.3">
      <c r="A497" s="3192" t="s">
        <v>169</v>
      </c>
      <c r="B497" s="3191"/>
      <c r="C497" s="3191"/>
      <c r="D497" s="3191"/>
      <c r="E497" s="3191"/>
      <c r="F497" s="710">
        <f>F496</f>
        <v>0</v>
      </c>
      <c r="G497" s="710">
        <f>G496</f>
        <v>527</v>
      </c>
      <c r="H497" s="710">
        <f>H496</f>
        <v>459</v>
      </c>
      <c r="I497" s="695">
        <f>(H497/G497)*100</f>
        <v>87.096774193548384</v>
      </c>
    </row>
    <row r="498" spans="1:14" ht="13.5" thickTop="1" x14ac:dyDescent="0.2">
      <c r="K498" s="738"/>
      <c r="L498" s="738"/>
      <c r="M498" s="738"/>
      <c r="N498" s="421"/>
    </row>
    <row r="499" spans="1:14" x14ac:dyDescent="0.2">
      <c r="K499" s="738"/>
      <c r="L499" s="738"/>
      <c r="M499" s="738"/>
      <c r="N499" s="421"/>
    </row>
    <row r="500" spans="1:14" s="500" customFormat="1" ht="13.5" thickBot="1" x14ac:dyDescent="0.25">
      <c r="A500" s="421" t="s">
        <v>304</v>
      </c>
      <c r="B500" s="594"/>
      <c r="D500" s="660"/>
      <c r="F500" s="463"/>
      <c r="G500" s="463"/>
      <c r="H500" s="463"/>
      <c r="I500" s="768" t="s">
        <v>122</v>
      </c>
    </row>
    <row r="501" spans="1:14" s="106" customFormat="1" ht="20.25" customHeight="1" thickTop="1" thickBot="1" x14ac:dyDescent="0.25">
      <c r="A501" s="622" t="s">
        <v>412</v>
      </c>
      <c r="B501" s="624" t="s">
        <v>123</v>
      </c>
      <c r="C501" s="623" t="s">
        <v>124</v>
      </c>
      <c r="D501" s="585" t="s">
        <v>474</v>
      </c>
      <c r="E501" s="625" t="s">
        <v>125</v>
      </c>
      <c r="F501" s="625" t="s">
        <v>126</v>
      </c>
      <c r="G501" s="625" t="s">
        <v>588</v>
      </c>
      <c r="H501" s="625" t="s">
        <v>589</v>
      </c>
      <c r="I501" s="663" t="s">
        <v>590</v>
      </c>
    </row>
    <row r="502" spans="1:14" s="375" customFormat="1" ht="13.5" thickTop="1" thickBot="1" x14ac:dyDescent="0.25">
      <c r="A502" s="914">
        <v>1</v>
      </c>
      <c r="B502" s="915">
        <v>2</v>
      </c>
      <c r="C502" s="915">
        <v>3</v>
      </c>
      <c r="D502" s="915">
        <v>4</v>
      </c>
      <c r="E502" s="522">
        <v>5</v>
      </c>
      <c r="F502" s="916">
        <v>6</v>
      </c>
      <c r="G502" s="916">
        <v>7</v>
      </c>
      <c r="H502" s="917">
        <v>8</v>
      </c>
      <c r="I502" s="918" t="s">
        <v>510</v>
      </c>
    </row>
    <row r="503" spans="1:14" s="500" customFormat="1" ht="16.5" thickTop="1" thickBot="1" x14ac:dyDescent="0.3">
      <c r="A503" s="926">
        <v>60002100253</v>
      </c>
      <c r="B503" s="785">
        <v>4322</v>
      </c>
      <c r="C503" s="927">
        <v>5171</v>
      </c>
      <c r="D503" s="786">
        <v>11</v>
      </c>
      <c r="E503" s="787" t="s">
        <v>598</v>
      </c>
      <c r="F503" s="720"/>
      <c r="G503" s="929">
        <v>1560</v>
      </c>
      <c r="H503" s="720">
        <v>1198</v>
      </c>
      <c r="I503" s="930">
        <f>(H503/G503)*100</f>
        <v>76.794871794871796</v>
      </c>
    </row>
    <row r="504" spans="1:14" s="500" customFormat="1" ht="18" customHeight="1" thickTop="1" thickBot="1" x14ac:dyDescent="0.3">
      <c r="A504" s="3180" t="s">
        <v>170</v>
      </c>
      <c r="B504" s="3181"/>
      <c r="C504" s="3181"/>
      <c r="D504" s="3181"/>
      <c r="E504" s="3181"/>
      <c r="F504" s="710">
        <f>F503</f>
        <v>0</v>
      </c>
      <c r="G504" s="710">
        <f>G503</f>
        <v>1560</v>
      </c>
      <c r="H504" s="710">
        <f>H503</f>
        <v>1198</v>
      </c>
      <c r="I504" s="695">
        <f>(H504/G504)*100</f>
        <v>76.794871794871796</v>
      </c>
    </row>
    <row r="505" spans="1:14" ht="13.5" thickTop="1" x14ac:dyDescent="0.2">
      <c r="K505" s="738"/>
      <c r="L505" s="738"/>
      <c r="M505" s="738"/>
      <c r="N505" s="421"/>
    </row>
    <row r="506" spans="1:14" x14ac:dyDescent="0.2">
      <c r="K506" s="738"/>
      <c r="L506" s="738"/>
      <c r="M506" s="738"/>
      <c r="N506" s="421"/>
    </row>
    <row r="507" spans="1:14" s="500" customFormat="1" ht="13.5" thickBot="1" x14ac:dyDescent="0.25">
      <c r="A507" s="421" t="s">
        <v>305</v>
      </c>
      <c r="B507" s="594"/>
      <c r="D507" s="660"/>
      <c r="F507" s="463"/>
      <c r="G507" s="463"/>
      <c r="H507" s="463"/>
      <c r="I507" s="768" t="s">
        <v>122</v>
      </c>
    </row>
    <row r="508" spans="1:14" s="106" customFormat="1" ht="20.25" customHeight="1" thickTop="1" thickBot="1" x14ac:dyDescent="0.25">
      <c r="A508" s="622" t="s">
        <v>412</v>
      </c>
      <c r="B508" s="624" t="s">
        <v>123</v>
      </c>
      <c r="C508" s="623" t="s">
        <v>124</v>
      </c>
      <c r="D508" s="585" t="s">
        <v>474</v>
      </c>
      <c r="E508" s="625" t="s">
        <v>125</v>
      </c>
      <c r="F508" s="625" t="s">
        <v>126</v>
      </c>
      <c r="G508" s="625" t="s">
        <v>588</v>
      </c>
      <c r="H508" s="625" t="s">
        <v>589</v>
      </c>
      <c r="I508" s="663" t="s">
        <v>590</v>
      </c>
    </row>
    <row r="509" spans="1:14" s="375" customFormat="1" ht="13.5" thickTop="1" thickBot="1" x14ac:dyDescent="0.25">
      <c r="A509" s="914">
        <v>1</v>
      </c>
      <c r="B509" s="915">
        <v>2</v>
      </c>
      <c r="C509" s="915">
        <v>3</v>
      </c>
      <c r="D509" s="915">
        <v>4</v>
      </c>
      <c r="E509" s="522">
        <v>5</v>
      </c>
      <c r="F509" s="916">
        <v>6</v>
      </c>
      <c r="G509" s="916">
        <v>7</v>
      </c>
      <c r="H509" s="917">
        <v>8</v>
      </c>
      <c r="I509" s="918" t="s">
        <v>510</v>
      </c>
    </row>
    <row r="510" spans="1:14" s="500" customFormat="1" ht="16.5" thickTop="1" thickBot="1" x14ac:dyDescent="0.3">
      <c r="A510" s="926">
        <v>60002100255</v>
      </c>
      <c r="B510" s="785">
        <v>4357</v>
      </c>
      <c r="C510" s="927">
        <v>6121</v>
      </c>
      <c r="D510" s="786">
        <v>11</v>
      </c>
      <c r="E510" s="787" t="s">
        <v>400</v>
      </c>
      <c r="F510" s="720"/>
      <c r="G510" s="929">
        <v>1314</v>
      </c>
      <c r="H510" s="720">
        <v>115</v>
      </c>
      <c r="I510" s="930">
        <f>(H510/G510)*100</f>
        <v>8.7519025875190248</v>
      </c>
    </row>
    <row r="511" spans="1:14" s="500" customFormat="1" ht="18" customHeight="1" thickTop="1" thickBot="1" x14ac:dyDescent="0.3">
      <c r="A511" s="3192" t="s">
        <v>169</v>
      </c>
      <c r="B511" s="3191"/>
      <c r="C511" s="3191"/>
      <c r="D511" s="3191"/>
      <c r="E511" s="3191"/>
      <c r="F511" s="710">
        <f>F510</f>
        <v>0</v>
      </c>
      <c r="G511" s="710">
        <f>G510</f>
        <v>1314</v>
      </c>
      <c r="H511" s="710">
        <f>H510</f>
        <v>115</v>
      </c>
      <c r="I511" s="695">
        <f>(H511/G511)*100</f>
        <v>8.7519025875190248</v>
      </c>
    </row>
    <row r="512" spans="1:14" ht="13.5" thickTop="1" x14ac:dyDescent="0.2">
      <c r="K512" s="738"/>
      <c r="L512" s="738"/>
      <c r="M512" s="738"/>
      <c r="N512" s="421"/>
    </row>
    <row r="513" spans="1:14" x14ac:dyDescent="0.2">
      <c r="K513" s="738"/>
      <c r="L513" s="738"/>
      <c r="M513" s="738"/>
      <c r="N513" s="421"/>
    </row>
    <row r="514" spans="1:14" s="500" customFormat="1" ht="13.5" thickBot="1" x14ac:dyDescent="0.25">
      <c r="A514" s="421" t="s">
        <v>546</v>
      </c>
      <c r="B514" s="594"/>
      <c r="D514" s="660"/>
      <c r="F514" s="463"/>
      <c r="G514" s="463"/>
      <c r="H514" s="463"/>
      <c r="I514" s="768" t="s">
        <v>122</v>
      </c>
    </row>
    <row r="515" spans="1:14" s="106" customFormat="1" ht="20.25" customHeight="1" thickTop="1" thickBot="1" x14ac:dyDescent="0.25">
      <c r="A515" s="622" t="s">
        <v>412</v>
      </c>
      <c r="B515" s="624" t="s">
        <v>123</v>
      </c>
      <c r="C515" s="623" t="s">
        <v>124</v>
      </c>
      <c r="D515" s="585" t="s">
        <v>474</v>
      </c>
      <c r="E515" s="625" t="s">
        <v>125</v>
      </c>
      <c r="F515" s="625" t="s">
        <v>126</v>
      </c>
      <c r="G515" s="625" t="s">
        <v>588</v>
      </c>
      <c r="H515" s="625" t="s">
        <v>589</v>
      </c>
      <c r="I515" s="663" t="s">
        <v>590</v>
      </c>
    </row>
    <row r="516" spans="1:14" s="375" customFormat="1" ht="13.5" thickTop="1" thickBot="1" x14ac:dyDescent="0.25">
      <c r="A516" s="914">
        <v>1</v>
      </c>
      <c r="B516" s="915">
        <v>2</v>
      </c>
      <c r="C516" s="915">
        <v>3</v>
      </c>
      <c r="D516" s="915">
        <v>4</v>
      </c>
      <c r="E516" s="522">
        <v>5</v>
      </c>
      <c r="F516" s="916">
        <v>6</v>
      </c>
      <c r="G516" s="916">
        <v>7</v>
      </c>
      <c r="H516" s="917">
        <v>8</v>
      </c>
      <c r="I516" s="918" t="s">
        <v>510</v>
      </c>
    </row>
    <row r="517" spans="1:14" s="500" customFormat="1" ht="16.5" thickTop="1" thickBot="1" x14ac:dyDescent="0.3">
      <c r="A517" s="926">
        <v>60002100256</v>
      </c>
      <c r="B517" s="785">
        <v>4357</v>
      </c>
      <c r="C517" s="927">
        <v>6121</v>
      </c>
      <c r="D517" s="786">
        <v>11</v>
      </c>
      <c r="E517" s="787" t="s">
        <v>400</v>
      </c>
      <c r="F517" s="720"/>
      <c r="G517" s="929">
        <v>759</v>
      </c>
      <c r="H517" s="720">
        <v>759</v>
      </c>
      <c r="I517" s="930">
        <f>(H517/G517)*100</f>
        <v>100</v>
      </c>
    </row>
    <row r="518" spans="1:14" s="500" customFormat="1" ht="18" customHeight="1" thickTop="1" thickBot="1" x14ac:dyDescent="0.3">
      <c r="A518" s="3192" t="s">
        <v>169</v>
      </c>
      <c r="B518" s="3191"/>
      <c r="C518" s="3191"/>
      <c r="D518" s="3191"/>
      <c r="E518" s="3191"/>
      <c r="F518" s="710">
        <f>F517</f>
        <v>0</v>
      </c>
      <c r="G518" s="710">
        <f>G517</f>
        <v>759</v>
      </c>
      <c r="H518" s="710">
        <f>H517</f>
        <v>759</v>
      </c>
      <c r="I518" s="695">
        <f>(H518/G518)*100</f>
        <v>100</v>
      </c>
    </row>
    <row r="519" spans="1:14" ht="13.5" thickTop="1" x14ac:dyDescent="0.2">
      <c r="K519" s="738"/>
      <c r="L519" s="738"/>
      <c r="M519" s="738"/>
      <c r="N519" s="421"/>
    </row>
    <row r="520" spans="1:14" x14ac:dyDescent="0.2">
      <c r="K520" s="738"/>
      <c r="L520" s="738"/>
      <c r="M520" s="738"/>
      <c r="N520" s="421"/>
    </row>
    <row r="521" spans="1:14" s="500" customFormat="1" ht="13.5" thickBot="1" x14ac:dyDescent="0.25">
      <c r="A521" s="421" t="s">
        <v>547</v>
      </c>
      <c r="B521" s="594"/>
      <c r="D521" s="660"/>
      <c r="F521" s="463"/>
      <c r="G521" s="463"/>
      <c r="H521" s="463"/>
      <c r="I521" s="768" t="s">
        <v>122</v>
      </c>
    </row>
    <row r="522" spans="1:14" s="106" customFormat="1" ht="20.25" customHeight="1" thickTop="1" thickBot="1" x14ac:dyDescent="0.25">
      <c r="A522" s="622" t="s">
        <v>412</v>
      </c>
      <c r="B522" s="624" t="s">
        <v>123</v>
      </c>
      <c r="C522" s="623" t="s">
        <v>124</v>
      </c>
      <c r="D522" s="585" t="s">
        <v>474</v>
      </c>
      <c r="E522" s="625" t="s">
        <v>125</v>
      </c>
      <c r="F522" s="625" t="s">
        <v>126</v>
      </c>
      <c r="G522" s="625" t="s">
        <v>588</v>
      </c>
      <c r="H522" s="625" t="s">
        <v>589</v>
      </c>
      <c r="I522" s="663" t="s">
        <v>590</v>
      </c>
    </row>
    <row r="523" spans="1:14" s="375" customFormat="1" ht="13.5" thickTop="1" thickBot="1" x14ac:dyDescent="0.25">
      <c r="A523" s="914">
        <v>1</v>
      </c>
      <c r="B523" s="915">
        <v>2</v>
      </c>
      <c r="C523" s="915">
        <v>3</v>
      </c>
      <c r="D523" s="915">
        <v>4</v>
      </c>
      <c r="E523" s="522">
        <v>5</v>
      </c>
      <c r="F523" s="916">
        <v>6</v>
      </c>
      <c r="G523" s="916">
        <v>7</v>
      </c>
      <c r="H523" s="917">
        <v>8</v>
      </c>
      <c r="I523" s="918" t="s">
        <v>510</v>
      </c>
    </row>
    <row r="524" spans="1:14" s="500" customFormat="1" ht="16.5" thickTop="1" thickBot="1" x14ac:dyDescent="0.3">
      <c r="A524" s="926">
        <v>60002100258</v>
      </c>
      <c r="B524" s="785">
        <v>4357</v>
      </c>
      <c r="C524" s="927">
        <v>6121</v>
      </c>
      <c r="D524" s="786">
        <v>870</v>
      </c>
      <c r="E524" s="787" t="s">
        <v>400</v>
      </c>
      <c r="F524" s="720"/>
      <c r="G524" s="929">
        <v>545</v>
      </c>
      <c r="H524" s="720">
        <v>0</v>
      </c>
      <c r="I524" s="930">
        <f>(H524/G524)*100</f>
        <v>0</v>
      </c>
    </row>
    <row r="525" spans="1:14" s="500" customFormat="1" ht="18" customHeight="1" thickTop="1" thickBot="1" x14ac:dyDescent="0.3">
      <c r="A525" s="3192" t="s">
        <v>169</v>
      </c>
      <c r="B525" s="3191"/>
      <c r="C525" s="3191"/>
      <c r="D525" s="3191"/>
      <c r="E525" s="3191"/>
      <c r="F525" s="710">
        <f>F524</f>
        <v>0</v>
      </c>
      <c r="G525" s="710">
        <f>G524</f>
        <v>545</v>
      </c>
      <c r="H525" s="710">
        <f>H524</f>
        <v>0</v>
      </c>
      <c r="I525" s="695">
        <f>(H525/G525)*100</f>
        <v>0</v>
      </c>
    </row>
    <row r="526" spans="1:14" ht="13.5" thickTop="1" x14ac:dyDescent="0.2">
      <c r="K526" s="738"/>
      <c r="L526" s="738"/>
      <c r="M526" s="738"/>
      <c r="N526" s="421"/>
    </row>
    <row r="527" spans="1:14" x14ac:dyDescent="0.2">
      <c r="K527" s="738"/>
      <c r="L527" s="738"/>
      <c r="M527" s="738"/>
      <c r="N527" s="421"/>
    </row>
    <row r="528" spans="1:14" s="500" customFormat="1" ht="13.5" thickBot="1" x14ac:dyDescent="0.25">
      <c r="A528" s="421" t="s">
        <v>219</v>
      </c>
      <c r="B528" s="594"/>
      <c r="D528" s="660"/>
      <c r="F528" s="463"/>
      <c r="G528" s="463"/>
      <c r="H528" s="463"/>
      <c r="I528" s="768" t="s">
        <v>122</v>
      </c>
    </row>
    <row r="529" spans="1:14" s="106" customFormat="1" ht="20.25" customHeight="1" thickTop="1" thickBot="1" x14ac:dyDescent="0.25">
      <c r="A529" s="622" t="s">
        <v>412</v>
      </c>
      <c r="B529" s="624" t="s">
        <v>123</v>
      </c>
      <c r="C529" s="623" t="s">
        <v>124</v>
      </c>
      <c r="D529" s="585" t="s">
        <v>474</v>
      </c>
      <c r="E529" s="625" t="s">
        <v>125</v>
      </c>
      <c r="F529" s="625" t="s">
        <v>126</v>
      </c>
      <c r="G529" s="625" t="s">
        <v>588</v>
      </c>
      <c r="H529" s="625" t="s">
        <v>589</v>
      </c>
      <c r="I529" s="663" t="s">
        <v>590</v>
      </c>
    </row>
    <row r="530" spans="1:14" s="375" customFormat="1" ht="13.5" thickTop="1" thickBot="1" x14ac:dyDescent="0.25">
      <c r="A530" s="914">
        <v>1</v>
      </c>
      <c r="B530" s="915">
        <v>2</v>
      </c>
      <c r="C530" s="915">
        <v>3</v>
      </c>
      <c r="D530" s="915">
        <v>4</v>
      </c>
      <c r="E530" s="522">
        <v>5</v>
      </c>
      <c r="F530" s="916">
        <v>6</v>
      </c>
      <c r="G530" s="916">
        <v>7</v>
      </c>
      <c r="H530" s="917">
        <v>8</v>
      </c>
      <c r="I530" s="918" t="s">
        <v>510</v>
      </c>
    </row>
    <row r="531" spans="1:14" s="500" customFormat="1" ht="16.5" thickTop="1" thickBot="1" x14ac:dyDescent="0.3">
      <c r="A531" s="926">
        <v>60002100259</v>
      </c>
      <c r="B531" s="785">
        <v>4357</v>
      </c>
      <c r="C531" s="927">
        <v>6121</v>
      </c>
      <c r="D531" s="786">
        <v>870</v>
      </c>
      <c r="E531" s="787" t="s">
        <v>400</v>
      </c>
      <c r="F531" s="720"/>
      <c r="G531" s="929">
        <v>1305</v>
      </c>
      <c r="H531" s="720">
        <v>103</v>
      </c>
      <c r="I531" s="930">
        <f>(H531/G531)*100</f>
        <v>7.8927203065134091</v>
      </c>
    </row>
    <row r="532" spans="1:14" s="500" customFormat="1" ht="18" customHeight="1" thickTop="1" thickBot="1" x14ac:dyDescent="0.3">
      <c r="A532" s="3192" t="s">
        <v>169</v>
      </c>
      <c r="B532" s="3191"/>
      <c r="C532" s="3191"/>
      <c r="D532" s="3191"/>
      <c r="E532" s="3191"/>
      <c r="F532" s="710">
        <f>F531</f>
        <v>0</v>
      </c>
      <c r="G532" s="710">
        <f>G531</f>
        <v>1305</v>
      </c>
      <c r="H532" s="710">
        <f>H531</f>
        <v>103</v>
      </c>
      <c r="I532" s="695">
        <f>(H532/G532)*100</f>
        <v>7.8927203065134091</v>
      </c>
    </row>
    <row r="533" spans="1:14" ht="13.5" thickTop="1" x14ac:dyDescent="0.2">
      <c r="K533" s="738"/>
      <c r="L533" s="738"/>
      <c r="M533" s="738"/>
      <c r="N533" s="421"/>
    </row>
    <row r="534" spans="1:14" x14ac:dyDescent="0.2">
      <c r="K534" s="738"/>
      <c r="L534" s="738"/>
      <c r="M534" s="738"/>
      <c r="N534" s="421"/>
    </row>
    <row r="535" spans="1:14" s="500" customFormat="1" ht="13.5" thickBot="1" x14ac:dyDescent="0.25">
      <c r="A535" s="421" t="s">
        <v>220</v>
      </c>
      <c r="B535" s="594"/>
      <c r="D535" s="660"/>
      <c r="F535" s="463"/>
      <c r="G535" s="463"/>
      <c r="H535" s="463"/>
      <c r="I535" s="768" t="s">
        <v>122</v>
      </c>
    </row>
    <row r="536" spans="1:14" s="106" customFormat="1" ht="20.25" customHeight="1" thickTop="1" thickBot="1" x14ac:dyDescent="0.25">
      <c r="A536" s="622" t="s">
        <v>412</v>
      </c>
      <c r="B536" s="624" t="s">
        <v>123</v>
      </c>
      <c r="C536" s="623" t="s">
        <v>124</v>
      </c>
      <c r="D536" s="585" t="s">
        <v>474</v>
      </c>
      <c r="E536" s="625" t="s">
        <v>125</v>
      </c>
      <c r="F536" s="625" t="s">
        <v>126</v>
      </c>
      <c r="G536" s="625" t="s">
        <v>588</v>
      </c>
      <c r="H536" s="625" t="s">
        <v>589</v>
      </c>
      <c r="I536" s="663" t="s">
        <v>590</v>
      </c>
    </row>
    <row r="537" spans="1:14" s="375" customFormat="1" ht="13.5" thickTop="1" thickBot="1" x14ac:dyDescent="0.25">
      <c r="A537" s="914">
        <v>1</v>
      </c>
      <c r="B537" s="915">
        <v>2</v>
      </c>
      <c r="C537" s="915">
        <v>3</v>
      </c>
      <c r="D537" s="915">
        <v>4</v>
      </c>
      <c r="E537" s="522">
        <v>5</v>
      </c>
      <c r="F537" s="916">
        <v>6</v>
      </c>
      <c r="G537" s="916">
        <v>7</v>
      </c>
      <c r="H537" s="917">
        <v>8</v>
      </c>
      <c r="I537" s="918" t="s">
        <v>510</v>
      </c>
    </row>
    <row r="538" spans="1:14" s="500" customFormat="1" ht="16.5" thickTop="1" thickBot="1" x14ac:dyDescent="0.3">
      <c r="A538" s="926">
        <v>60002100260</v>
      </c>
      <c r="B538" s="785">
        <v>4351</v>
      </c>
      <c r="C538" s="927">
        <v>6121</v>
      </c>
      <c r="D538" s="786">
        <v>870</v>
      </c>
      <c r="E538" s="787" t="s">
        <v>400</v>
      </c>
      <c r="F538" s="720"/>
      <c r="G538" s="929">
        <v>105</v>
      </c>
      <c r="H538" s="720">
        <v>104</v>
      </c>
      <c r="I538" s="930">
        <f>(H538/G538)*100</f>
        <v>99.047619047619051</v>
      </c>
    </row>
    <row r="539" spans="1:14" s="500" customFormat="1" ht="18" customHeight="1" thickTop="1" thickBot="1" x14ac:dyDescent="0.3">
      <c r="A539" s="3192" t="s">
        <v>169</v>
      </c>
      <c r="B539" s="3191"/>
      <c r="C539" s="3191"/>
      <c r="D539" s="3191"/>
      <c r="E539" s="3191"/>
      <c r="F539" s="710">
        <f>F538</f>
        <v>0</v>
      </c>
      <c r="G539" s="710">
        <f>G538</f>
        <v>105</v>
      </c>
      <c r="H539" s="710">
        <f>H538</f>
        <v>104</v>
      </c>
      <c r="I539" s="695">
        <f>(H539/G539)*100</f>
        <v>99.047619047619051</v>
      </c>
    </row>
    <row r="540" spans="1:14" ht="13.5" thickTop="1" x14ac:dyDescent="0.2">
      <c r="K540" s="738"/>
      <c r="L540" s="738"/>
      <c r="M540" s="738"/>
      <c r="N540" s="421"/>
    </row>
    <row r="541" spans="1:14" x14ac:dyDescent="0.2">
      <c r="K541" s="738"/>
      <c r="L541" s="738"/>
      <c r="M541" s="738"/>
      <c r="N541" s="421"/>
    </row>
    <row r="542" spans="1:14" s="500" customFormat="1" ht="13.5" thickBot="1" x14ac:dyDescent="0.25">
      <c r="A542" s="421" t="s">
        <v>434</v>
      </c>
      <c r="B542" s="594"/>
      <c r="D542" s="660"/>
      <c r="F542" s="463"/>
      <c r="G542" s="463"/>
      <c r="H542" s="463"/>
      <c r="I542" s="768" t="s">
        <v>122</v>
      </c>
    </row>
    <row r="543" spans="1:14" s="106" customFormat="1" ht="20.25" customHeight="1" thickTop="1" thickBot="1" x14ac:dyDescent="0.25">
      <c r="A543" s="622" t="s">
        <v>412</v>
      </c>
      <c r="B543" s="624" t="s">
        <v>123</v>
      </c>
      <c r="C543" s="623" t="s">
        <v>124</v>
      </c>
      <c r="D543" s="585" t="s">
        <v>474</v>
      </c>
      <c r="E543" s="625" t="s">
        <v>125</v>
      </c>
      <c r="F543" s="625" t="s">
        <v>126</v>
      </c>
      <c r="G543" s="625" t="s">
        <v>588</v>
      </c>
      <c r="H543" s="625" t="s">
        <v>589</v>
      </c>
      <c r="I543" s="663" t="s">
        <v>590</v>
      </c>
    </row>
    <row r="544" spans="1:14" s="375" customFormat="1" ht="13.5" thickTop="1" thickBot="1" x14ac:dyDescent="0.25">
      <c r="A544" s="914">
        <v>1</v>
      </c>
      <c r="B544" s="915">
        <v>2</v>
      </c>
      <c r="C544" s="915">
        <v>3</v>
      </c>
      <c r="D544" s="915">
        <v>4</v>
      </c>
      <c r="E544" s="522">
        <v>5</v>
      </c>
      <c r="F544" s="916">
        <v>6</v>
      </c>
      <c r="G544" s="916">
        <v>7</v>
      </c>
      <c r="H544" s="917">
        <v>8</v>
      </c>
      <c r="I544" s="918" t="s">
        <v>510</v>
      </c>
    </row>
    <row r="545" spans="1:14" s="500" customFormat="1" ht="16.5" thickTop="1" thickBot="1" x14ac:dyDescent="0.3">
      <c r="A545" s="926">
        <v>60002100262</v>
      </c>
      <c r="B545" s="785">
        <v>4357</v>
      </c>
      <c r="C545" s="927">
        <v>6121</v>
      </c>
      <c r="D545" s="786">
        <v>11</v>
      </c>
      <c r="E545" s="787" t="s">
        <v>400</v>
      </c>
      <c r="F545" s="720"/>
      <c r="G545" s="929">
        <v>550</v>
      </c>
      <c r="H545" s="720">
        <v>99</v>
      </c>
      <c r="I545" s="930">
        <f>(H545/G545)*100</f>
        <v>18</v>
      </c>
    </row>
    <row r="546" spans="1:14" s="500" customFormat="1" ht="18" customHeight="1" thickTop="1" thickBot="1" x14ac:dyDescent="0.3">
      <c r="A546" s="3192" t="s">
        <v>169</v>
      </c>
      <c r="B546" s="3191"/>
      <c r="C546" s="3191"/>
      <c r="D546" s="3191"/>
      <c r="E546" s="3191"/>
      <c r="F546" s="710">
        <f>F545</f>
        <v>0</v>
      </c>
      <c r="G546" s="710">
        <f>G545</f>
        <v>550</v>
      </c>
      <c r="H546" s="710">
        <f>H545</f>
        <v>99</v>
      </c>
      <c r="I546" s="695">
        <f>(H546/G546)*100</f>
        <v>18</v>
      </c>
    </row>
    <row r="547" spans="1:14" ht="13.5" thickTop="1" x14ac:dyDescent="0.2">
      <c r="K547" s="738"/>
      <c r="L547" s="738"/>
      <c r="M547" s="738"/>
      <c r="N547" s="421"/>
    </row>
    <row r="548" spans="1:14" x14ac:dyDescent="0.2">
      <c r="K548" s="738"/>
      <c r="L548" s="738"/>
      <c r="M548" s="738"/>
      <c r="N548" s="421"/>
    </row>
    <row r="549" spans="1:14" s="500" customFormat="1" ht="13.5" thickBot="1" x14ac:dyDescent="0.25">
      <c r="A549" s="421" t="s">
        <v>435</v>
      </c>
      <c r="B549" s="594"/>
      <c r="D549" s="660"/>
      <c r="F549" s="463"/>
      <c r="G549" s="463"/>
      <c r="H549" s="463"/>
      <c r="I549" s="768" t="s">
        <v>122</v>
      </c>
    </row>
    <row r="550" spans="1:14" s="106" customFormat="1" ht="20.25" customHeight="1" thickTop="1" thickBot="1" x14ac:dyDescent="0.25">
      <c r="A550" s="622" t="s">
        <v>412</v>
      </c>
      <c r="B550" s="624" t="s">
        <v>123</v>
      </c>
      <c r="C550" s="623" t="s">
        <v>124</v>
      </c>
      <c r="D550" s="585" t="s">
        <v>474</v>
      </c>
      <c r="E550" s="625" t="s">
        <v>125</v>
      </c>
      <c r="F550" s="625" t="s">
        <v>126</v>
      </c>
      <c r="G550" s="625" t="s">
        <v>588</v>
      </c>
      <c r="H550" s="625" t="s">
        <v>589</v>
      </c>
      <c r="I550" s="663" t="s">
        <v>590</v>
      </c>
    </row>
    <row r="551" spans="1:14" s="375" customFormat="1" ht="13.5" thickTop="1" thickBot="1" x14ac:dyDescent="0.25">
      <c r="A551" s="914">
        <v>1</v>
      </c>
      <c r="B551" s="915">
        <v>2</v>
      </c>
      <c r="C551" s="915">
        <v>3</v>
      </c>
      <c r="D551" s="915">
        <v>4</v>
      </c>
      <c r="E551" s="522">
        <v>5</v>
      </c>
      <c r="F551" s="916">
        <v>6</v>
      </c>
      <c r="G551" s="916">
        <v>7</v>
      </c>
      <c r="H551" s="917">
        <v>8</v>
      </c>
      <c r="I551" s="918" t="s">
        <v>510</v>
      </c>
    </row>
    <row r="552" spans="1:14" s="500" customFormat="1" ht="16.5" thickTop="1" thickBot="1" x14ac:dyDescent="0.3">
      <c r="A552" s="926">
        <v>60002100263</v>
      </c>
      <c r="B552" s="785">
        <v>4357</v>
      </c>
      <c r="C552" s="927">
        <v>6121</v>
      </c>
      <c r="D552" s="786">
        <v>11</v>
      </c>
      <c r="E552" s="787" t="s">
        <v>400</v>
      </c>
      <c r="F552" s="720"/>
      <c r="G552" s="929">
        <v>150</v>
      </c>
      <c r="H552" s="720">
        <v>109</v>
      </c>
      <c r="I552" s="930">
        <f>(H552/G552)*100</f>
        <v>72.666666666666671</v>
      </c>
    </row>
    <row r="553" spans="1:14" s="500" customFormat="1" ht="18" customHeight="1" thickTop="1" thickBot="1" x14ac:dyDescent="0.3">
      <c r="A553" s="3192" t="s">
        <v>169</v>
      </c>
      <c r="B553" s="3191"/>
      <c r="C553" s="3191"/>
      <c r="D553" s="3191"/>
      <c r="E553" s="3191"/>
      <c r="F553" s="710">
        <f>F552</f>
        <v>0</v>
      </c>
      <c r="G553" s="710">
        <f>G552</f>
        <v>150</v>
      </c>
      <c r="H553" s="710">
        <f>H552</f>
        <v>109</v>
      </c>
      <c r="I553" s="695">
        <f>(H553/G553)*100</f>
        <v>72.666666666666671</v>
      </c>
    </row>
    <row r="554" spans="1:14" ht="13.5" thickTop="1" x14ac:dyDescent="0.2">
      <c r="K554" s="738"/>
      <c r="L554" s="738"/>
      <c r="M554" s="738"/>
      <c r="N554" s="421"/>
    </row>
    <row r="555" spans="1:14" x14ac:dyDescent="0.2">
      <c r="K555" s="738"/>
      <c r="L555" s="738"/>
      <c r="M555" s="738"/>
      <c r="N555" s="421"/>
    </row>
    <row r="556" spans="1:14" s="500" customFormat="1" ht="13.5" thickBot="1" x14ac:dyDescent="0.25">
      <c r="A556" s="421" t="s">
        <v>437</v>
      </c>
      <c r="B556" s="594"/>
      <c r="D556" s="660"/>
      <c r="F556" s="463"/>
      <c r="G556" s="463"/>
      <c r="H556" s="463"/>
      <c r="I556" s="768" t="s">
        <v>122</v>
      </c>
    </row>
    <row r="557" spans="1:14" s="106" customFormat="1" ht="20.25" customHeight="1" thickTop="1" thickBot="1" x14ac:dyDescent="0.25">
      <c r="A557" s="622" t="s">
        <v>412</v>
      </c>
      <c r="B557" s="624" t="s">
        <v>123</v>
      </c>
      <c r="C557" s="623" t="s">
        <v>124</v>
      </c>
      <c r="D557" s="585" t="s">
        <v>474</v>
      </c>
      <c r="E557" s="625" t="s">
        <v>125</v>
      </c>
      <c r="F557" s="625" t="s">
        <v>126</v>
      </c>
      <c r="G557" s="625" t="s">
        <v>588</v>
      </c>
      <c r="H557" s="625" t="s">
        <v>589</v>
      </c>
      <c r="I557" s="663" t="s">
        <v>590</v>
      </c>
    </row>
    <row r="558" spans="1:14" s="375" customFormat="1" ht="13.5" thickTop="1" thickBot="1" x14ac:dyDescent="0.25">
      <c r="A558" s="914">
        <v>1</v>
      </c>
      <c r="B558" s="915">
        <v>2</v>
      </c>
      <c r="C558" s="915">
        <v>3</v>
      </c>
      <c r="D558" s="915">
        <v>4</v>
      </c>
      <c r="E558" s="522">
        <v>5</v>
      </c>
      <c r="F558" s="916">
        <v>6</v>
      </c>
      <c r="G558" s="916">
        <v>7</v>
      </c>
      <c r="H558" s="917">
        <v>8</v>
      </c>
      <c r="I558" s="918" t="s">
        <v>510</v>
      </c>
    </row>
    <row r="559" spans="1:14" s="500" customFormat="1" ht="16.5" thickTop="1" thickBot="1" x14ac:dyDescent="0.3">
      <c r="A559" s="926">
        <v>60002100264</v>
      </c>
      <c r="B559" s="785">
        <v>4357</v>
      </c>
      <c r="C559" s="927">
        <v>5169</v>
      </c>
      <c r="D559" s="786">
        <v>870</v>
      </c>
      <c r="E559" s="787" t="s">
        <v>436</v>
      </c>
      <c r="F559" s="720"/>
      <c r="G559" s="929">
        <v>300</v>
      </c>
      <c r="H559" s="720">
        <v>0</v>
      </c>
      <c r="I559" s="930">
        <f>(H559/G559)*100</f>
        <v>0</v>
      </c>
    </row>
    <row r="560" spans="1:14" s="500" customFormat="1" ht="18" customHeight="1" thickTop="1" thickBot="1" x14ac:dyDescent="0.3">
      <c r="A560" s="3180" t="s">
        <v>170</v>
      </c>
      <c r="B560" s="3181"/>
      <c r="C560" s="3181"/>
      <c r="D560" s="3181"/>
      <c r="E560" s="3181"/>
      <c r="F560" s="710">
        <f>F559</f>
        <v>0</v>
      </c>
      <c r="G560" s="710">
        <f>G559</f>
        <v>300</v>
      </c>
      <c r="H560" s="710">
        <f>H559</f>
        <v>0</v>
      </c>
      <c r="I560" s="695">
        <f>(H560/G560)*100</f>
        <v>0</v>
      </c>
    </row>
    <row r="561" spans="1:14" ht="13.5" thickTop="1" x14ac:dyDescent="0.2">
      <c r="K561" s="738"/>
      <c r="L561" s="738"/>
      <c r="M561" s="738"/>
      <c r="N561" s="421"/>
    </row>
    <row r="562" spans="1:14" x14ac:dyDescent="0.2">
      <c r="K562" s="738"/>
      <c r="L562" s="738"/>
      <c r="M562" s="738"/>
      <c r="N562" s="421"/>
    </row>
    <row r="563" spans="1:14" s="500" customFormat="1" ht="13.5" thickBot="1" x14ac:dyDescent="0.25">
      <c r="A563" s="421" t="s">
        <v>438</v>
      </c>
      <c r="B563" s="594"/>
      <c r="D563" s="660"/>
      <c r="F563" s="463"/>
      <c r="G563" s="463"/>
      <c r="H563" s="463"/>
      <c r="I563" s="768" t="s">
        <v>122</v>
      </c>
    </row>
    <row r="564" spans="1:14" s="106" customFormat="1" ht="20.25" customHeight="1" thickTop="1" thickBot="1" x14ac:dyDescent="0.25">
      <c r="A564" s="622" t="s">
        <v>412</v>
      </c>
      <c r="B564" s="624" t="s">
        <v>123</v>
      </c>
      <c r="C564" s="623" t="s">
        <v>124</v>
      </c>
      <c r="D564" s="585" t="s">
        <v>474</v>
      </c>
      <c r="E564" s="625" t="s">
        <v>125</v>
      </c>
      <c r="F564" s="625" t="s">
        <v>126</v>
      </c>
      <c r="G564" s="625" t="s">
        <v>588</v>
      </c>
      <c r="H564" s="625" t="s">
        <v>589</v>
      </c>
      <c r="I564" s="663" t="s">
        <v>590</v>
      </c>
    </row>
    <row r="565" spans="1:14" s="375" customFormat="1" ht="13.5" thickTop="1" thickBot="1" x14ac:dyDescent="0.25">
      <c r="A565" s="914">
        <v>1</v>
      </c>
      <c r="B565" s="915">
        <v>2</v>
      </c>
      <c r="C565" s="915">
        <v>3</v>
      </c>
      <c r="D565" s="915">
        <v>4</v>
      </c>
      <c r="E565" s="522">
        <v>5</v>
      </c>
      <c r="F565" s="916">
        <v>6</v>
      </c>
      <c r="G565" s="916">
        <v>7</v>
      </c>
      <c r="H565" s="917">
        <v>8</v>
      </c>
      <c r="I565" s="918" t="s">
        <v>510</v>
      </c>
    </row>
    <row r="566" spans="1:14" s="500" customFormat="1" ht="16.5" thickTop="1" thickBot="1" x14ac:dyDescent="0.3">
      <c r="A566" s="926">
        <v>60002100267</v>
      </c>
      <c r="B566" s="785">
        <v>4357</v>
      </c>
      <c r="C566" s="956">
        <v>6121</v>
      </c>
      <c r="D566" s="786">
        <v>11</v>
      </c>
      <c r="E566" s="787" t="s">
        <v>400</v>
      </c>
      <c r="F566" s="720"/>
      <c r="G566" s="929">
        <v>200</v>
      </c>
      <c r="H566" s="720">
        <v>191</v>
      </c>
      <c r="I566" s="930">
        <f>(H566/G566)*100</f>
        <v>95.5</v>
      </c>
    </row>
    <row r="567" spans="1:14" s="500" customFormat="1" ht="18" customHeight="1" thickTop="1" thickBot="1" x14ac:dyDescent="0.3">
      <c r="A567" s="3192" t="s">
        <v>169</v>
      </c>
      <c r="B567" s="3191"/>
      <c r="C567" s="3191"/>
      <c r="D567" s="3191"/>
      <c r="E567" s="3191"/>
      <c r="F567" s="710">
        <f>F566</f>
        <v>0</v>
      </c>
      <c r="G567" s="710">
        <f>G566</f>
        <v>200</v>
      </c>
      <c r="H567" s="710">
        <f>H566</f>
        <v>191</v>
      </c>
      <c r="I567" s="695">
        <f>(H567/G567)*100</f>
        <v>95.5</v>
      </c>
    </row>
    <row r="568" spans="1:14" ht="13.5" thickTop="1" x14ac:dyDescent="0.2">
      <c r="K568" s="738"/>
      <c r="L568" s="738"/>
      <c r="M568" s="738"/>
      <c r="N568" s="421"/>
    </row>
    <row r="569" spans="1:14" x14ac:dyDescent="0.2">
      <c r="K569" s="738"/>
      <c r="L569" s="738"/>
      <c r="M569" s="738"/>
      <c r="N569" s="421"/>
    </row>
    <row r="570" spans="1:14" s="500" customFormat="1" ht="13.5" thickBot="1" x14ac:dyDescent="0.25">
      <c r="A570" s="421" t="s">
        <v>439</v>
      </c>
      <c r="B570" s="594"/>
      <c r="D570" s="660"/>
      <c r="F570" s="463"/>
      <c r="G570" s="463"/>
      <c r="H570" s="463"/>
      <c r="I570" s="768" t="s">
        <v>122</v>
      </c>
    </row>
    <row r="571" spans="1:14" s="106" customFormat="1" ht="20.25" customHeight="1" thickTop="1" thickBot="1" x14ac:dyDescent="0.25">
      <c r="A571" s="622" t="s">
        <v>412</v>
      </c>
      <c r="B571" s="624" t="s">
        <v>123</v>
      </c>
      <c r="C571" s="623" t="s">
        <v>124</v>
      </c>
      <c r="D571" s="585" t="s">
        <v>474</v>
      </c>
      <c r="E571" s="625" t="s">
        <v>125</v>
      </c>
      <c r="F571" s="625" t="s">
        <v>126</v>
      </c>
      <c r="G571" s="625" t="s">
        <v>588</v>
      </c>
      <c r="H571" s="625" t="s">
        <v>589</v>
      </c>
      <c r="I571" s="663" t="s">
        <v>590</v>
      </c>
    </row>
    <row r="572" spans="1:14" s="375" customFormat="1" ht="13.5" thickTop="1" thickBot="1" x14ac:dyDescent="0.25">
      <c r="A572" s="914">
        <v>1</v>
      </c>
      <c r="B572" s="915">
        <v>2</v>
      </c>
      <c r="C572" s="915">
        <v>3</v>
      </c>
      <c r="D572" s="915">
        <v>4</v>
      </c>
      <c r="E572" s="522">
        <v>5</v>
      </c>
      <c r="F572" s="916">
        <v>6</v>
      </c>
      <c r="G572" s="916">
        <v>7</v>
      </c>
      <c r="H572" s="917">
        <v>8</v>
      </c>
      <c r="I572" s="918" t="s">
        <v>510</v>
      </c>
    </row>
    <row r="573" spans="1:14" s="500" customFormat="1" ht="16.5" thickTop="1" thickBot="1" x14ac:dyDescent="0.3">
      <c r="A573" s="926">
        <v>60002100268</v>
      </c>
      <c r="B573" s="785">
        <v>4357</v>
      </c>
      <c r="C573" s="927">
        <v>6121</v>
      </c>
      <c r="D573" s="786">
        <v>11</v>
      </c>
      <c r="E573" s="787" t="s">
        <v>400</v>
      </c>
      <c r="F573" s="720"/>
      <c r="G573" s="929">
        <v>2218</v>
      </c>
      <c r="H573" s="720">
        <v>876</v>
      </c>
      <c r="I573" s="930">
        <f>(H573/G573)*100</f>
        <v>39.495040577096482</v>
      </c>
    </row>
    <row r="574" spans="1:14" s="500" customFormat="1" ht="18" customHeight="1" thickTop="1" thickBot="1" x14ac:dyDescent="0.3">
      <c r="A574" s="3192" t="s">
        <v>169</v>
      </c>
      <c r="B574" s="3191"/>
      <c r="C574" s="3191"/>
      <c r="D574" s="3191"/>
      <c r="E574" s="3191"/>
      <c r="F574" s="710">
        <f>F573</f>
        <v>0</v>
      </c>
      <c r="G574" s="710">
        <f>G573</f>
        <v>2218</v>
      </c>
      <c r="H574" s="710">
        <f>H573</f>
        <v>876</v>
      </c>
      <c r="I574" s="695">
        <f>(H574/G574)*100</f>
        <v>39.495040577096482</v>
      </c>
    </row>
    <row r="575" spans="1:14" ht="13.5" thickTop="1" x14ac:dyDescent="0.2">
      <c r="K575" s="738"/>
      <c r="L575" s="738"/>
      <c r="M575" s="738"/>
      <c r="N575" s="421"/>
    </row>
    <row r="576" spans="1:14" x14ac:dyDescent="0.2">
      <c r="K576" s="738"/>
      <c r="L576" s="738"/>
      <c r="M576" s="738"/>
      <c r="N576" s="421"/>
    </row>
    <row r="577" spans="1:14" s="500" customFormat="1" ht="13.5" thickBot="1" x14ac:dyDescent="0.25">
      <c r="A577" s="421" t="s">
        <v>659</v>
      </c>
      <c r="B577" s="594"/>
      <c r="D577" s="660"/>
      <c r="F577" s="463"/>
      <c r="G577" s="463"/>
      <c r="H577" s="463"/>
      <c r="I577" s="768" t="s">
        <v>122</v>
      </c>
    </row>
    <row r="578" spans="1:14" s="106" customFormat="1" ht="20.25" customHeight="1" thickTop="1" thickBot="1" x14ac:dyDescent="0.25">
      <c r="A578" s="622" t="s">
        <v>412</v>
      </c>
      <c r="B578" s="624" t="s">
        <v>123</v>
      </c>
      <c r="C578" s="623" t="s">
        <v>124</v>
      </c>
      <c r="D578" s="585" t="s">
        <v>474</v>
      </c>
      <c r="E578" s="625" t="s">
        <v>125</v>
      </c>
      <c r="F578" s="625" t="s">
        <v>126</v>
      </c>
      <c r="G578" s="625" t="s">
        <v>588</v>
      </c>
      <c r="H578" s="625" t="s">
        <v>589</v>
      </c>
      <c r="I578" s="663" t="s">
        <v>590</v>
      </c>
    </row>
    <row r="579" spans="1:14" s="375" customFormat="1" ht="13.5" thickTop="1" thickBot="1" x14ac:dyDescent="0.25">
      <c r="A579" s="914">
        <v>1</v>
      </c>
      <c r="B579" s="915">
        <v>2</v>
      </c>
      <c r="C579" s="915">
        <v>3</v>
      </c>
      <c r="D579" s="915">
        <v>4</v>
      </c>
      <c r="E579" s="522">
        <v>5</v>
      </c>
      <c r="F579" s="916">
        <v>6</v>
      </c>
      <c r="G579" s="916">
        <v>7</v>
      </c>
      <c r="H579" s="917">
        <v>8</v>
      </c>
      <c r="I579" s="918" t="s">
        <v>510</v>
      </c>
    </row>
    <row r="580" spans="1:14" s="500" customFormat="1" ht="16.5" thickTop="1" thickBot="1" x14ac:dyDescent="0.3">
      <c r="A580" s="926">
        <v>60002100269</v>
      </c>
      <c r="B580" s="785">
        <v>4322</v>
      </c>
      <c r="C580" s="927">
        <v>5171</v>
      </c>
      <c r="D580" s="786">
        <v>11</v>
      </c>
      <c r="E580" s="787" t="s">
        <v>598</v>
      </c>
      <c r="F580" s="720"/>
      <c r="G580" s="929">
        <v>1235</v>
      </c>
      <c r="H580" s="720">
        <v>1203</v>
      </c>
      <c r="I580" s="930">
        <f>(H580/G580)*100</f>
        <v>97.408906882591097</v>
      </c>
    </row>
    <row r="581" spans="1:14" s="500" customFormat="1" ht="18" customHeight="1" thickTop="1" thickBot="1" x14ac:dyDescent="0.3">
      <c r="A581" s="3180" t="s">
        <v>170</v>
      </c>
      <c r="B581" s="3181"/>
      <c r="C581" s="3181"/>
      <c r="D581" s="3181"/>
      <c r="E581" s="3181"/>
      <c r="F581" s="710">
        <f>F580</f>
        <v>0</v>
      </c>
      <c r="G581" s="710">
        <f>G580</f>
        <v>1235</v>
      </c>
      <c r="H581" s="710">
        <f>H580</f>
        <v>1203</v>
      </c>
      <c r="I581" s="695">
        <f>(H581/G581)*100</f>
        <v>97.408906882591097</v>
      </c>
    </row>
    <row r="582" spans="1:14" ht="13.5" thickTop="1" x14ac:dyDescent="0.2">
      <c r="K582" s="738"/>
      <c r="L582" s="738"/>
      <c r="M582" s="738"/>
      <c r="N582" s="421"/>
    </row>
    <row r="583" spans="1:14" x14ac:dyDescent="0.2">
      <c r="K583" s="738"/>
      <c r="L583" s="738"/>
      <c r="M583" s="738"/>
      <c r="N583" s="421"/>
    </row>
    <row r="584" spans="1:14" s="500" customFormat="1" ht="13.5" thickBot="1" x14ac:dyDescent="0.25">
      <c r="A584" s="421" t="s">
        <v>562</v>
      </c>
      <c r="B584" s="594"/>
      <c r="D584" s="660"/>
      <c r="F584" s="463"/>
      <c r="G584" s="463"/>
      <c r="H584" s="463"/>
      <c r="I584" s="768" t="s">
        <v>122</v>
      </c>
    </row>
    <row r="585" spans="1:14" s="106" customFormat="1" ht="20.25" customHeight="1" thickTop="1" thickBot="1" x14ac:dyDescent="0.25">
      <c r="A585" s="622" t="s">
        <v>412</v>
      </c>
      <c r="B585" s="624" t="s">
        <v>123</v>
      </c>
      <c r="C585" s="623" t="s">
        <v>124</v>
      </c>
      <c r="D585" s="585" t="s">
        <v>474</v>
      </c>
      <c r="E585" s="625" t="s">
        <v>125</v>
      </c>
      <c r="F585" s="625" t="s">
        <v>126</v>
      </c>
      <c r="G585" s="625" t="s">
        <v>588</v>
      </c>
      <c r="H585" s="625" t="s">
        <v>589</v>
      </c>
      <c r="I585" s="663" t="s">
        <v>590</v>
      </c>
    </row>
    <row r="586" spans="1:14" s="375" customFormat="1" ht="13.5" thickTop="1" thickBot="1" x14ac:dyDescent="0.25">
      <c r="A586" s="914">
        <v>1</v>
      </c>
      <c r="B586" s="915">
        <v>2</v>
      </c>
      <c r="C586" s="915">
        <v>3</v>
      </c>
      <c r="D586" s="915">
        <v>4</v>
      </c>
      <c r="E586" s="522">
        <v>5</v>
      </c>
      <c r="F586" s="916">
        <v>6</v>
      </c>
      <c r="G586" s="916">
        <v>7</v>
      </c>
      <c r="H586" s="917">
        <v>8</v>
      </c>
      <c r="I586" s="918" t="s">
        <v>510</v>
      </c>
    </row>
    <row r="587" spans="1:14" s="500" customFormat="1" ht="15.75" thickTop="1" x14ac:dyDescent="0.25">
      <c r="A587" s="776">
        <v>60002100270</v>
      </c>
      <c r="B587" s="651">
        <v>4322</v>
      </c>
      <c r="C587" s="603">
        <v>6121</v>
      </c>
      <c r="D587" s="791">
        <v>11</v>
      </c>
      <c r="E587" s="654" t="s">
        <v>400</v>
      </c>
      <c r="F587" s="779"/>
      <c r="G587" s="924">
        <v>176</v>
      </c>
      <c r="H587" s="779">
        <v>176</v>
      </c>
      <c r="I587" s="925">
        <f>(H587/G587)*100</f>
        <v>100</v>
      </c>
    </row>
    <row r="588" spans="1:14" s="500" customFormat="1" ht="15.75" thickBot="1" x14ac:dyDescent="0.3">
      <c r="A588" s="781">
        <v>60002100270</v>
      </c>
      <c r="B588" s="722">
        <v>4322</v>
      </c>
      <c r="C588" s="722">
        <v>6122</v>
      </c>
      <c r="D588" s="945">
        <v>11</v>
      </c>
      <c r="E588" s="944" t="s">
        <v>401</v>
      </c>
      <c r="F588" s="943"/>
      <c r="G588" s="943">
        <v>339</v>
      </c>
      <c r="H588" s="943">
        <v>339</v>
      </c>
      <c r="I588" s="792">
        <f>(H588/G588)*100</f>
        <v>100</v>
      </c>
    </row>
    <row r="589" spans="1:14" s="500" customFormat="1" ht="18" customHeight="1" thickTop="1" thickBot="1" x14ac:dyDescent="0.3">
      <c r="A589" s="3192" t="s">
        <v>169</v>
      </c>
      <c r="B589" s="3191"/>
      <c r="C589" s="3191"/>
      <c r="D589" s="3191"/>
      <c r="E589" s="3191"/>
      <c r="F589" s="710">
        <f>F587</f>
        <v>0</v>
      </c>
      <c r="G589" s="710">
        <f>G587+G588</f>
        <v>515</v>
      </c>
      <c r="H589" s="710">
        <f>H587+H588</f>
        <v>515</v>
      </c>
      <c r="I589" s="695">
        <f>(H589/G589)*100</f>
        <v>100</v>
      </c>
    </row>
    <row r="590" spans="1:14" ht="13.5" thickTop="1" x14ac:dyDescent="0.2">
      <c r="K590" s="738"/>
      <c r="L590" s="738"/>
      <c r="M590" s="738"/>
      <c r="N590" s="421"/>
    </row>
    <row r="591" spans="1:14" x14ac:dyDescent="0.2">
      <c r="K591" s="738"/>
      <c r="L591" s="738"/>
      <c r="M591" s="738"/>
      <c r="N591" s="421"/>
    </row>
    <row r="592" spans="1:14" s="500" customFormat="1" ht="13.5" thickBot="1" x14ac:dyDescent="0.25">
      <c r="A592" s="421" t="s">
        <v>563</v>
      </c>
      <c r="B592" s="594"/>
      <c r="D592" s="660"/>
      <c r="F592" s="463"/>
      <c r="G592" s="463"/>
      <c r="H592" s="463"/>
      <c r="I592" s="768" t="s">
        <v>122</v>
      </c>
    </row>
    <row r="593" spans="1:14" s="106" customFormat="1" ht="20.25" customHeight="1" thickTop="1" thickBot="1" x14ac:dyDescent="0.25">
      <c r="A593" s="622" t="s">
        <v>412</v>
      </c>
      <c r="B593" s="624" t="s">
        <v>123</v>
      </c>
      <c r="C593" s="623" t="s">
        <v>124</v>
      </c>
      <c r="D593" s="585" t="s">
        <v>474</v>
      </c>
      <c r="E593" s="625" t="s">
        <v>125</v>
      </c>
      <c r="F593" s="625" t="s">
        <v>126</v>
      </c>
      <c r="G593" s="625" t="s">
        <v>588</v>
      </c>
      <c r="H593" s="625" t="s">
        <v>589</v>
      </c>
      <c r="I593" s="663" t="s">
        <v>590</v>
      </c>
    </row>
    <row r="594" spans="1:14" s="375" customFormat="1" ht="13.5" thickTop="1" thickBot="1" x14ac:dyDescent="0.25">
      <c r="A594" s="914">
        <v>1</v>
      </c>
      <c r="B594" s="915">
        <v>2</v>
      </c>
      <c r="C594" s="915">
        <v>3</v>
      </c>
      <c r="D594" s="915">
        <v>4</v>
      </c>
      <c r="E594" s="522">
        <v>5</v>
      </c>
      <c r="F594" s="916">
        <v>6</v>
      </c>
      <c r="G594" s="916">
        <v>7</v>
      </c>
      <c r="H594" s="917">
        <v>8</v>
      </c>
      <c r="I594" s="918" t="s">
        <v>510</v>
      </c>
    </row>
    <row r="595" spans="1:14" s="500" customFormat="1" ht="16.5" thickTop="1" thickBot="1" x14ac:dyDescent="0.3">
      <c r="A595" s="926">
        <v>60002100271</v>
      </c>
      <c r="B595" s="785">
        <v>4357</v>
      </c>
      <c r="C595" s="927">
        <v>6121</v>
      </c>
      <c r="D595" s="786">
        <v>11</v>
      </c>
      <c r="E595" s="787" t="s">
        <v>400</v>
      </c>
      <c r="F595" s="720"/>
      <c r="G595" s="929">
        <v>1626</v>
      </c>
      <c r="H595" s="720">
        <v>1622</v>
      </c>
      <c r="I595" s="930">
        <f>(H595/G595)*100</f>
        <v>99.753997539975401</v>
      </c>
    </row>
    <row r="596" spans="1:14" s="500" customFormat="1" ht="18" customHeight="1" thickTop="1" thickBot="1" x14ac:dyDescent="0.3">
      <c r="A596" s="3192" t="s">
        <v>169</v>
      </c>
      <c r="B596" s="3191"/>
      <c r="C596" s="3191"/>
      <c r="D596" s="3191"/>
      <c r="E596" s="3191"/>
      <c r="F596" s="710">
        <f>F595</f>
        <v>0</v>
      </c>
      <c r="G596" s="710">
        <f>G595</f>
        <v>1626</v>
      </c>
      <c r="H596" s="710">
        <f>H595</f>
        <v>1622</v>
      </c>
      <c r="I596" s="695">
        <f>(H596/G596)*100</f>
        <v>99.753997539975401</v>
      </c>
    </row>
    <row r="597" spans="1:14" ht="13.5" thickTop="1" x14ac:dyDescent="0.2">
      <c r="K597" s="738"/>
      <c r="L597" s="738"/>
      <c r="M597" s="738"/>
      <c r="N597" s="421"/>
    </row>
    <row r="598" spans="1:14" x14ac:dyDescent="0.2">
      <c r="K598" s="738"/>
      <c r="L598" s="738"/>
      <c r="M598" s="738"/>
      <c r="N598" s="421"/>
    </row>
    <row r="599" spans="1:14" x14ac:dyDescent="0.2">
      <c r="K599" s="738"/>
      <c r="L599" s="738"/>
      <c r="M599" s="738"/>
      <c r="N599" s="421"/>
    </row>
    <row r="600" spans="1:14" x14ac:dyDescent="0.2">
      <c r="K600" s="738"/>
      <c r="L600" s="738"/>
      <c r="M600" s="738"/>
      <c r="N600" s="421"/>
    </row>
    <row r="601" spans="1:14" x14ac:dyDescent="0.2">
      <c r="K601" s="738"/>
      <c r="L601" s="738"/>
      <c r="M601" s="738"/>
      <c r="N601" s="421"/>
    </row>
    <row r="602" spans="1:14" s="500" customFormat="1" ht="13.5" thickBot="1" x14ac:dyDescent="0.25">
      <c r="A602" s="421" t="s">
        <v>564</v>
      </c>
      <c r="B602" s="594"/>
      <c r="D602" s="660"/>
      <c r="F602" s="463"/>
      <c r="G602" s="463"/>
      <c r="H602" s="463"/>
      <c r="I602" s="768" t="s">
        <v>122</v>
      </c>
    </row>
    <row r="603" spans="1:14" s="106" customFormat="1" ht="20.25" customHeight="1" thickTop="1" thickBot="1" x14ac:dyDescent="0.25">
      <c r="A603" s="622" t="s">
        <v>412</v>
      </c>
      <c r="B603" s="624" t="s">
        <v>123</v>
      </c>
      <c r="C603" s="623" t="s">
        <v>124</v>
      </c>
      <c r="D603" s="585" t="s">
        <v>474</v>
      </c>
      <c r="E603" s="625" t="s">
        <v>125</v>
      </c>
      <c r="F603" s="625" t="s">
        <v>126</v>
      </c>
      <c r="G603" s="625" t="s">
        <v>588</v>
      </c>
      <c r="H603" s="625" t="s">
        <v>589</v>
      </c>
      <c r="I603" s="663" t="s">
        <v>590</v>
      </c>
    </row>
    <row r="604" spans="1:14" s="375" customFormat="1" ht="13.5" thickTop="1" thickBot="1" x14ac:dyDescent="0.25">
      <c r="A604" s="914">
        <v>1</v>
      </c>
      <c r="B604" s="915">
        <v>2</v>
      </c>
      <c r="C604" s="915">
        <v>3</v>
      </c>
      <c r="D604" s="915">
        <v>4</v>
      </c>
      <c r="E604" s="522">
        <v>5</v>
      </c>
      <c r="F604" s="916">
        <v>6</v>
      </c>
      <c r="G604" s="916">
        <v>7</v>
      </c>
      <c r="H604" s="917">
        <v>8</v>
      </c>
      <c r="I604" s="918" t="s">
        <v>510</v>
      </c>
    </row>
    <row r="605" spans="1:14" s="500" customFormat="1" ht="16.5" thickTop="1" thickBot="1" x14ac:dyDescent="0.3">
      <c r="A605" s="926">
        <v>60002100273</v>
      </c>
      <c r="B605" s="785">
        <v>4357</v>
      </c>
      <c r="C605" s="927">
        <v>6121</v>
      </c>
      <c r="D605" s="786">
        <v>11</v>
      </c>
      <c r="E605" s="787" t="s">
        <v>400</v>
      </c>
      <c r="F605" s="720"/>
      <c r="G605" s="929">
        <v>921</v>
      </c>
      <c r="H605" s="720">
        <v>917</v>
      </c>
      <c r="I605" s="930">
        <f>(H605/G605)*100</f>
        <v>99.565689467969605</v>
      </c>
    </row>
    <row r="606" spans="1:14" s="500" customFormat="1" ht="18" customHeight="1" thickTop="1" thickBot="1" x14ac:dyDescent="0.3">
      <c r="A606" s="3192" t="s">
        <v>169</v>
      </c>
      <c r="B606" s="3191"/>
      <c r="C606" s="3191"/>
      <c r="D606" s="3191"/>
      <c r="E606" s="3191"/>
      <c r="F606" s="710">
        <f>F605</f>
        <v>0</v>
      </c>
      <c r="G606" s="710">
        <f>G605</f>
        <v>921</v>
      </c>
      <c r="H606" s="710">
        <f>H605</f>
        <v>917</v>
      </c>
      <c r="I606" s="695">
        <f>(H606/G606)*100</f>
        <v>99.565689467969605</v>
      </c>
    </row>
    <row r="607" spans="1:14" ht="13.5" thickTop="1" x14ac:dyDescent="0.2">
      <c r="K607" s="738"/>
      <c r="L607" s="738"/>
      <c r="M607" s="738"/>
      <c r="N607" s="421"/>
    </row>
    <row r="608" spans="1:14" x14ac:dyDescent="0.2">
      <c r="K608" s="738"/>
      <c r="L608" s="738"/>
      <c r="M608" s="738"/>
      <c r="N608" s="421"/>
    </row>
    <row r="609" spans="1:14" s="500" customFormat="1" ht="13.5" thickBot="1" x14ac:dyDescent="0.25">
      <c r="A609" s="421" t="s">
        <v>565</v>
      </c>
      <c r="B609" s="594"/>
      <c r="D609" s="660"/>
      <c r="F609" s="463"/>
      <c r="G609" s="463"/>
      <c r="H609" s="463"/>
      <c r="I609" s="768" t="s">
        <v>122</v>
      </c>
    </row>
    <row r="610" spans="1:14" s="106" customFormat="1" ht="20.25" customHeight="1" thickTop="1" thickBot="1" x14ac:dyDescent="0.25">
      <c r="A610" s="622" t="s">
        <v>412</v>
      </c>
      <c r="B610" s="624" t="s">
        <v>123</v>
      </c>
      <c r="C610" s="623" t="s">
        <v>124</v>
      </c>
      <c r="D610" s="585" t="s">
        <v>474</v>
      </c>
      <c r="E610" s="625" t="s">
        <v>125</v>
      </c>
      <c r="F610" s="625" t="s">
        <v>126</v>
      </c>
      <c r="G610" s="625" t="s">
        <v>588</v>
      </c>
      <c r="H610" s="625" t="s">
        <v>589</v>
      </c>
      <c r="I610" s="663" t="s">
        <v>590</v>
      </c>
    </row>
    <row r="611" spans="1:14" s="375" customFormat="1" ht="13.5" thickTop="1" thickBot="1" x14ac:dyDescent="0.25">
      <c r="A611" s="914">
        <v>1</v>
      </c>
      <c r="B611" s="915">
        <v>2</v>
      </c>
      <c r="C611" s="915">
        <v>3</v>
      </c>
      <c r="D611" s="915">
        <v>4</v>
      </c>
      <c r="E611" s="522">
        <v>5</v>
      </c>
      <c r="F611" s="916">
        <v>6</v>
      </c>
      <c r="G611" s="916">
        <v>7</v>
      </c>
      <c r="H611" s="917">
        <v>8</v>
      </c>
      <c r="I611" s="918" t="s">
        <v>510</v>
      </c>
    </row>
    <row r="612" spans="1:14" s="500" customFormat="1" ht="16.5" thickTop="1" thickBot="1" x14ac:dyDescent="0.3">
      <c r="A612" s="926">
        <v>60002100274</v>
      </c>
      <c r="B612" s="785">
        <v>4357</v>
      </c>
      <c r="C612" s="927">
        <v>6122</v>
      </c>
      <c r="D612" s="786">
        <v>11</v>
      </c>
      <c r="E612" s="787" t="s">
        <v>401</v>
      </c>
      <c r="F612" s="720"/>
      <c r="G612" s="929">
        <v>2975</v>
      </c>
      <c r="H612" s="720">
        <v>0</v>
      </c>
      <c r="I612" s="930">
        <f>(H612/G612)*100</f>
        <v>0</v>
      </c>
    </row>
    <row r="613" spans="1:14" s="500" customFormat="1" ht="18" customHeight="1" thickTop="1" thickBot="1" x14ac:dyDescent="0.3">
      <c r="A613" s="3192" t="s">
        <v>169</v>
      </c>
      <c r="B613" s="3191"/>
      <c r="C613" s="3191"/>
      <c r="D613" s="3191"/>
      <c r="E613" s="3191"/>
      <c r="F613" s="710">
        <f>F612</f>
        <v>0</v>
      </c>
      <c r="G613" s="710">
        <f>G612</f>
        <v>2975</v>
      </c>
      <c r="H613" s="710">
        <f>H612</f>
        <v>0</v>
      </c>
      <c r="I613" s="695">
        <f>(H613/G613)*100</f>
        <v>0</v>
      </c>
    </row>
    <row r="614" spans="1:14" ht="13.5" thickTop="1" x14ac:dyDescent="0.2">
      <c r="K614" s="738"/>
      <c r="L614" s="738"/>
      <c r="M614" s="738"/>
      <c r="N614" s="421"/>
    </row>
    <row r="615" spans="1:14" x14ac:dyDescent="0.2">
      <c r="K615" s="738"/>
      <c r="L615" s="738"/>
      <c r="M615" s="738"/>
      <c r="N615" s="421"/>
    </row>
    <row r="616" spans="1:14" s="500" customFormat="1" ht="13.5" thickBot="1" x14ac:dyDescent="0.25">
      <c r="A616" s="421" t="s">
        <v>566</v>
      </c>
      <c r="B616" s="594"/>
      <c r="D616" s="660"/>
      <c r="F616" s="463"/>
      <c r="G616" s="463"/>
      <c r="H616" s="463"/>
      <c r="I616" s="768" t="s">
        <v>122</v>
      </c>
    </row>
    <row r="617" spans="1:14" s="106" customFormat="1" ht="20.25" customHeight="1" thickTop="1" thickBot="1" x14ac:dyDescent="0.25">
      <c r="A617" s="622" t="s">
        <v>412</v>
      </c>
      <c r="B617" s="624" t="s">
        <v>123</v>
      </c>
      <c r="C617" s="623" t="s">
        <v>124</v>
      </c>
      <c r="D617" s="585" t="s">
        <v>474</v>
      </c>
      <c r="E617" s="625" t="s">
        <v>125</v>
      </c>
      <c r="F617" s="625" t="s">
        <v>126</v>
      </c>
      <c r="G617" s="625" t="s">
        <v>588</v>
      </c>
      <c r="H617" s="625" t="s">
        <v>589</v>
      </c>
      <c r="I617" s="663" t="s">
        <v>590</v>
      </c>
    </row>
    <row r="618" spans="1:14" s="375" customFormat="1" ht="13.5" thickTop="1" thickBot="1" x14ac:dyDescent="0.25">
      <c r="A618" s="914">
        <v>1</v>
      </c>
      <c r="B618" s="915">
        <v>2</v>
      </c>
      <c r="C618" s="915">
        <v>3</v>
      </c>
      <c r="D618" s="915">
        <v>4</v>
      </c>
      <c r="E618" s="522">
        <v>5</v>
      </c>
      <c r="F618" s="916">
        <v>6</v>
      </c>
      <c r="G618" s="916">
        <v>7</v>
      </c>
      <c r="H618" s="917">
        <v>8</v>
      </c>
      <c r="I618" s="918" t="s">
        <v>510</v>
      </c>
    </row>
    <row r="619" spans="1:14" s="500" customFormat="1" ht="16.5" thickTop="1" thickBot="1" x14ac:dyDescent="0.3">
      <c r="A619" s="926">
        <v>60002100279</v>
      </c>
      <c r="B619" s="785">
        <v>4357</v>
      </c>
      <c r="C619" s="927">
        <v>6121</v>
      </c>
      <c r="D619" s="786">
        <v>11</v>
      </c>
      <c r="E619" s="787" t="s">
        <v>400</v>
      </c>
      <c r="F619" s="720"/>
      <c r="G619" s="929">
        <v>1462</v>
      </c>
      <c r="H619" s="720">
        <v>908</v>
      </c>
      <c r="I619" s="930">
        <f>(H619/G619)*100</f>
        <v>62.106703146374834</v>
      </c>
    </row>
    <row r="620" spans="1:14" s="500" customFormat="1" ht="18" customHeight="1" thickTop="1" thickBot="1" x14ac:dyDescent="0.3">
      <c r="A620" s="3192" t="s">
        <v>169</v>
      </c>
      <c r="B620" s="3191"/>
      <c r="C620" s="3191"/>
      <c r="D620" s="3191"/>
      <c r="E620" s="3191"/>
      <c r="F620" s="710">
        <f>F619</f>
        <v>0</v>
      </c>
      <c r="G620" s="710">
        <f>G619</f>
        <v>1462</v>
      </c>
      <c r="H620" s="710">
        <f>H619</f>
        <v>908</v>
      </c>
      <c r="I620" s="695">
        <f>(H620/G620)*100</f>
        <v>62.106703146374834</v>
      </c>
    </row>
    <row r="621" spans="1:14" ht="13.5" thickTop="1" x14ac:dyDescent="0.2">
      <c r="K621" s="738"/>
      <c r="L621" s="738"/>
      <c r="M621" s="738"/>
      <c r="N621" s="421"/>
    </row>
    <row r="622" spans="1:14" x14ac:dyDescent="0.2">
      <c r="K622" s="738"/>
      <c r="L622" s="738"/>
      <c r="M622" s="738"/>
      <c r="N622" s="421"/>
    </row>
    <row r="623" spans="1:14" s="500" customFormat="1" ht="13.5" thickBot="1" x14ac:dyDescent="0.25">
      <c r="A623" s="421" t="s">
        <v>84</v>
      </c>
      <c r="B623" s="594"/>
      <c r="D623" s="660"/>
      <c r="F623" s="463"/>
      <c r="G623" s="463"/>
      <c r="H623" s="463"/>
      <c r="I623" s="768" t="s">
        <v>122</v>
      </c>
    </row>
    <row r="624" spans="1:14" s="106" customFormat="1" ht="20.25" customHeight="1" thickTop="1" thickBot="1" x14ac:dyDescent="0.25">
      <c r="A624" s="622" t="s">
        <v>412</v>
      </c>
      <c r="B624" s="624" t="s">
        <v>123</v>
      </c>
      <c r="C624" s="623" t="s">
        <v>124</v>
      </c>
      <c r="D624" s="585" t="s">
        <v>474</v>
      </c>
      <c r="E624" s="625" t="s">
        <v>125</v>
      </c>
      <c r="F624" s="625" t="s">
        <v>126</v>
      </c>
      <c r="G624" s="625" t="s">
        <v>588</v>
      </c>
      <c r="H624" s="625" t="s">
        <v>589</v>
      </c>
      <c r="I624" s="663" t="s">
        <v>590</v>
      </c>
    </row>
    <row r="625" spans="1:14" s="375" customFormat="1" ht="13.5" thickTop="1" thickBot="1" x14ac:dyDescent="0.25">
      <c r="A625" s="914">
        <v>1</v>
      </c>
      <c r="B625" s="915">
        <v>2</v>
      </c>
      <c r="C625" s="915">
        <v>3</v>
      </c>
      <c r="D625" s="915">
        <v>4</v>
      </c>
      <c r="E625" s="522">
        <v>5</v>
      </c>
      <c r="F625" s="916">
        <v>6</v>
      </c>
      <c r="G625" s="916">
        <v>7</v>
      </c>
      <c r="H625" s="917">
        <v>8</v>
      </c>
      <c r="I625" s="918" t="s">
        <v>510</v>
      </c>
    </row>
    <row r="626" spans="1:14" s="500" customFormat="1" ht="16.5" thickTop="1" thickBot="1" x14ac:dyDescent="0.3">
      <c r="A626" s="926">
        <v>60002100314</v>
      </c>
      <c r="B626" s="785">
        <v>4357</v>
      </c>
      <c r="C626" s="927">
        <v>6121</v>
      </c>
      <c r="D626" s="786">
        <v>11</v>
      </c>
      <c r="E626" s="787" t="s">
        <v>400</v>
      </c>
      <c r="F626" s="720"/>
      <c r="G626" s="929">
        <v>646</v>
      </c>
      <c r="H626" s="720">
        <v>72</v>
      </c>
      <c r="I626" s="930">
        <f>(H626/G626)*100</f>
        <v>11.145510835913312</v>
      </c>
    </row>
    <row r="627" spans="1:14" s="500" customFormat="1" ht="18" customHeight="1" thickTop="1" thickBot="1" x14ac:dyDescent="0.3">
      <c r="A627" s="3192" t="s">
        <v>169</v>
      </c>
      <c r="B627" s="3191"/>
      <c r="C627" s="3191"/>
      <c r="D627" s="3191"/>
      <c r="E627" s="3191"/>
      <c r="F627" s="710">
        <f>F626</f>
        <v>0</v>
      </c>
      <c r="G627" s="710">
        <f>G626</f>
        <v>646</v>
      </c>
      <c r="H627" s="710">
        <f>H626</f>
        <v>72</v>
      </c>
      <c r="I627" s="695">
        <f>(H627/G627)*100</f>
        <v>11.145510835913312</v>
      </c>
    </row>
    <row r="628" spans="1:14" ht="13.5" thickTop="1" x14ac:dyDescent="0.2">
      <c r="K628" s="738"/>
      <c r="L628" s="738"/>
      <c r="M628" s="738"/>
      <c r="N628" s="421"/>
    </row>
    <row r="629" spans="1:14" x14ac:dyDescent="0.2">
      <c r="K629" s="738"/>
      <c r="L629" s="738"/>
      <c r="M629" s="738"/>
      <c r="N629" s="421"/>
    </row>
    <row r="630" spans="1:14" s="500" customFormat="1" ht="13.5" thickBot="1" x14ac:dyDescent="0.25">
      <c r="A630" s="421" t="s">
        <v>366</v>
      </c>
      <c r="B630" s="594"/>
      <c r="D630" s="660"/>
      <c r="F630" s="463"/>
      <c r="G630" s="463"/>
      <c r="H630" s="463"/>
      <c r="I630" s="768" t="s">
        <v>122</v>
      </c>
    </row>
    <row r="631" spans="1:14" s="106" customFormat="1" ht="20.25" customHeight="1" thickTop="1" thickBot="1" x14ac:dyDescent="0.25">
      <c r="A631" s="622" t="s">
        <v>412</v>
      </c>
      <c r="B631" s="624" t="s">
        <v>123</v>
      </c>
      <c r="C631" s="623" t="s">
        <v>124</v>
      </c>
      <c r="D631" s="585" t="s">
        <v>474</v>
      </c>
      <c r="E631" s="625" t="s">
        <v>125</v>
      </c>
      <c r="F631" s="625" t="s">
        <v>126</v>
      </c>
      <c r="G631" s="625" t="s">
        <v>588</v>
      </c>
      <c r="H631" s="625" t="s">
        <v>589</v>
      </c>
      <c r="I631" s="663" t="s">
        <v>590</v>
      </c>
    </row>
    <row r="632" spans="1:14" s="375" customFormat="1" ht="13.5" thickTop="1" thickBot="1" x14ac:dyDescent="0.25">
      <c r="A632" s="914">
        <v>1</v>
      </c>
      <c r="B632" s="915">
        <v>2</v>
      </c>
      <c r="C632" s="915">
        <v>3</v>
      </c>
      <c r="D632" s="915">
        <v>4</v>
      </c>
      <c r="E632" s="522">
        <v>5</v>
      </c>
      <c r="F632" s="916">
        <v>6</v>
      </c>
      <c r="G632" s="916">
        <v>7</v>
      </c>
      <c r="H632" s="917">
        <v>8</v>
      </c>
      <c r="I632" s="918" t="s">
        <v>510</v>
      </c>
    </row>
    <row r="633" spans="1:14" s="500" customFormat="1" ht="16.5" thickTop="1" thickBot="1" x14ac:dyDescent="0.3">
      <c r="A633" s="926">
        <v>60002100318</v>
      </c>
      <c r="B633" s="785">
        <v>4357</v>
      </c>
      <c r="C633" s="927">
        <v>6121</v>
      </c>
      <c r="D633" s="786">
        <v>11</v>
      </c>
      <c r="E633" s="787" t="s">
        <v>400</v>
      </c>
      <c r="F633" s="720"/>
      <c r="G633" s="929">
        <v>670</v>
      </c>
      <c r="H633" s="720">
        <v>68</v>
      </c>
      <c r="I633" s="930">
        <f>(H633/G633)*100</f>
        <v>10.149253731343283</v>
      </c>
    </row>
    <row r="634" spans="1:14" s="500" customFormat="1" ht="18" customHeight="1" thickTop="1" thickBot="1" x14ac:dyDescent="0.3">
      <c r="A634" s="3192" t="s">
        <v>169</v>
      </c>
      <c r="B634" s="3191"/>
      <c r="C634" s="3191"/>
      <c r="D634" s="3191"/>
      <c r="E634" s="3191"/>
      <c r="F634" s="710">
        <f>F633</f>
        <v>0</v>
      </c>
      <c r="G634" s="710">
        <f>G633</f>
        <v>670</v>
      </c>
      <c r="H634" s="710">
        <f>H633</f>
        <v>68</v>
      </c>
      <c r="I634" s="695">
        <f>(H634/G634)*100</f>
        <v>10.149253731343283</v>
      </c>
    </row>
    <row r="635" spans="1:14" ht="13.5" thickTop="1" x14ac:dyDescent="0.2">
      <c r="K635" s="738"/>
      <c r="L635" s="738"/>
      <c r="M635" s="738"/>
      <c r="N635" s="421"/>
    </row>
    <row r="636" spans="1:14" x14ac:dyDescent="0.2">
      <c r="K636" s="738"/>
      <c r="L636" s="738"/>
      <c r="M636" s="738"/>
      <c r="N636" s="421"/>
    </row>
    <row r="637" spans="1:14" s="500" customFormat="1" ht="13.5" thickBot="1" x14ac:dyDescent="0.25">
      <c r="A637" s="421" t="s">
        <v>367</v>
      </c>
      <c r="B637" s="594"/>
      <c r="D637" s="660"/>
      <c r="F637" s="463"/>
      <c r="G637" s="463"/>
      <c r="H637" s="463"/>
      <c r="I637" s="768" t="s">
        <v>122</v>
      </c>
    </row>
    <row r="638" spans="1:14" s="106" customFormat="1" ht="20.25" customHeight="1" thickTop="1" thickBot="1" x14ac:dyDescent="0.25">
      <c r="A638" s="622" t="s">
        <v>412</v>
      </c>
      <c r="B638" s="624" t="s">
        <v>123</v>
      </c>
      <c r="C638" s="623" t="s">
        <v>124</v>
      </c>
      <c r="D638" s="585" t="s">
        <v>474</v>
      </c>
      <c r="E638" s="625" t="s">
        <v>125</v>
      </c>
      <c r="F638" s="625" t="s">
        <v>126</v>
      </c>
      <c r="G638" s="625" t="s">
        <v>588</v>
      </c>
      <c r="H638" s="625" t="s">
        <v>589</v>
      </c>
      <c r="I638" s="663" t="s">
        <v>590</v>
      </c>
    </row>
    <row r="639" spans="1:14" s="375" customFormat="1" ht="13.5" thickTop="1" thickBot="1" x14ac:dyDescent="0.25">
      <c r="A639" s="914">
        <v>1</v>
      </c>
      <c r="B639" s="915">
        <v>2</v>
      </c>
      <c r="C639" s="915">
        <v>3</v>
      </c>
      <c r="D639" s="915">
        <v>4</v>
      </c>
      <c r="E639" s="522">
        <v>5</v>
      </c>
      <c r="F639" s="916">
        <v>6</v>
      </c>
      <c r="G639" s="916">
        <v>7</v>
      </c>
      <c r="H639" s="917">
        <v>8</v>
      </c>
      <c r="I639" s="918" t="s">
        <v>510</v>
      </c>
    </row>
    <row r="640" spans="1:14" s="500" customFormat="1" ht="16.5" thickTop="1" thickBot="1" x14ac:dyDescent="0.3">
      <c r="A640" s="926">
        <v>60002100328</v>
      </c>
      <c r="B640" s="785">
        <v>4357</v>
      </c>
      <c r="C640" s="927">
        <v>6121</v>
      </c>
      <c r="D640" s="786">
        <v>11</v>
      </c>
      <c r="E640" s="787" t="s">
        <v>400</v>
      </c>
      <c r="F640" s="720"/>
      <c r="G640" s="929">
        <v>800</v>
      </c>
      <c r="H640" s="720">
        <v>0</v>
      </c>
      <c r="I640" s="930">
        <f>(H640/G640)*100</f>
        <v>0</v>
      </c>
      <c r="K640" s="463">
        <f>F420+F427+F434+F441+F448+F455+F462+F473+F476+F483+F490+F497+F504+F511+F518+F525+F532+F539+F546+F553+F560+F567+F574+F581+F589+F596+F606+F613+F620+F627+F634+F641</f>
        <v>9650</v>
      </c>
      <c r="L640" s="463">
        <f>G420+G427+G434+G441+G448+G455+G462+G473+G476+G483+G490+G497+G504+G511+G518+G525+G532+G539+G546+G553+G560+G567+G574+G581+G589+G596+G606+G613+G620+G627+G634+G641</f>
        <v>42586</v>
      </c>
      <c r="M640" s="463">
        <f>H420+H427+H434+H441+H448+H455+H462+H473+H476+H483+H490+H497+H504+H511+H518+H525+H532+H539+H546+H553+H560+H567+H574+H581+H589+H596+H606+H613+H620+H627+H634+H641</f>
        <v>29353</v>
      </c>
      <c r="N640" s="500" t="s">
        <v>696</v>
      </c>
    </row>
    <row r="641" spans="1:14" s="500" customFormat="1" ht="18" customHeight="1" thickTop="1" thickBot="1" x14ac:dyDescent="0.3">
      <c r="A641" s="3192" t="s">
        <v>169</v>
      </c>
      <c r="B641" s="3191"/>
      <c r="C641" s="3191"/>
      <c r="D641" s="3191"/>
      <c r="E641" s="3191"/>
      <c r="F641" s="710">
        <f>F640</f>
        <v>0</v>
      </c>
      <c r="G641" s="710">
        <f>G640</f>
        <v>800</v>
      </c>
      <c r="H641" s="710">
        <f>H640</f>
        <v>0</v>
      </c>
      <c r="I641" s="695">
        <f>(H641/G641)*100</f>
        <v>0</v>
      </c>
    </row>
    <row r="642" spans="1:14" ht="13.5" thickTop="1" x14ac:dyDescent="0.2">
      <c r="K642" s="738"/>
      <c r="L642" s="738"/>
      <c r="M642" s="738"/>
      <c r="N642" s="421"/>
    </row>
    <row r="643" spans="1:14" x14ac:dyDescent="0.2">
      <c r="K643" s="738"/>
      <c r="L643" s="738"/>
      <c r="M643" s="738"/>
      <c r="N643" s="421"/>
    </row>
    <row r="644" spans="1:14" s="500" customFormat="1" ht="13.5" thickBot="1" x14ac:dyDescent="0.25">
      <c r="A644" s="421" t="s">
        <v>368</v>
      </c>
      <c r="B644" s="594"/>
      <c r="D644" s="660"/>
      <c r="F644" s="463"/>
      <c r="G644" s="463"/>
      <c r="H644" s="463"/>
      <c r="I644" s="768" t="s">
        <v>122</v>
      </c>
    </row>
    <row r="645" spans="1:14" s="106" customFormat="1" ht="20.25" customHeight="1" thickTop="1" thickBot="1" x14ac:dyDescent="0.25">
      <c r="A645" s="622" t="s">
        <v>412</v>
      </c>
      <c r="B645" s="624" t="s">
        <v>123</v>
      </c>
      <c r="C645" s="623" t="s">
        <v>124</v>
      </c>
      <c r="D645" s="585" t="s">
        <v>474</v>
      </c>
      <c r="E645" s="625" t="s">
        <v>125</v>
      </c>
      <c r="F645" s="625" t="s">
        <v>126</v>
      </c>
      <c r="G645" s="625" t="s">
        <v>588</v>
      </c>
      <c r="H645" s="625" t="s">
        <v>589</v>
      </c>
      <c r="I645" s="663" t="s">
        <v>590</v>
      </c>
    </row>
    <row r="646" spans="1:14" s="375" customFormat="1" ht="13.5" thickTop="1" thickBot="1" x14ac:dyDescent="0.25">
      <c r="A646" s="914">
        <v>1</v>
      </c>
      <c r="B646" s="915">
        <v>2</v>
      </c>
      <c r="C646" s="915">
        <v>3</v>
      </c>
      <c r="D646" s="915">
        <v>4</v>
      </c>
      <c r="E646" s="522">
        <v>5</v>
      </c>
      <c r="F646" s="916">
        <v>6</v>
      </c>
      <c r="G646" s="916">
        <v>7</v>
      </c>
      <c r="H646" s="917">
        <v>8</v>
      </c>
      <c r="I646" s="918" t="s">
        <v>510</v>
      </c>
    </row>
    <row r="647" spans="1:14" s="500" customFormat="1" ht="16.5" thickTop="1" thickBot="1" x14ac:dyDescent="0.3">
      <c r="A647" s="926">
        <v>60003100066</v>
      </c>
      <c r="B647" s="785">
        <v>3315</v>
      </c>
      <c r="C647" s="927">
        <v>6121</v>
      </c>
      <c r="D647" s="786">
        <v>13</v>
      </c>
      <c r="E647" s="787" t="s">
        <v>400</v>
      </c>
      <c r="F647" s="720"/>
      <c r="G647" s="929">
        <v>357</v>
      </c>
      <c r="H647" s="720">
        <v>325</v>
      </c>
      <c r="I647" s="930">
        <f>(H647/G647)*100</f>
        <v>91.036414565826334</v>
      </c>
    </row>
    <row r="648" spans="1:14" s="500" customFormat="1" ht="18" customHeight="1" thickTop="1" thickBot="1" x14ac:dyDescent="0.3">
      <c r="A648" s="3192" t="s">
        <v>169</v>
      </c>
      <c r="B648" s="3191"/>
      <c r="C648" s="3191"/>
      <c r="D648" s="3191"/>
      <c r="E648" s="3191"/>
      <c r="F648" s="710">
        <f>F647</f>
        <v>0</v>
      </c>
      <c r="G648" s="710">
        <f>G647</f>
        <v>357</v>
      </c>
      <c r="H648" s="710">
        <f>H647</f>
        <v>325</v>
      </c>
      <c r="I648" s="695">
        <f>(H648/G648)*100</f>
        <v>91.036414565826334</v>
      </c>
    </row>
    <row r="649" spans="1:14" ht="13.5" thickTop="1" x14ac:dyDescent="0.2">
      <c r="K649" s="738"/>
      <c r="L649" s="738"/>
      <c r="M649" s="738"/>
      <c r="N649" s="421"/>
    </row>
    <row r="650" spans="1:14" x14ac:dyDescent="0.2">
      <c r="K650" s="738"/>
      <c r="L650" s="738"/>
      <c r="M650" s="738"/>
      <c r="N650" s="421"/>
    </row>
    <row r="651" spans="1:14" s="500" customFormat="1" ht="13.5" thickBot="1" x14ac:dyDescent="0.25">
      <c r="A651" s="421" t="s">
        <v>525</v>
      </c>
      <c r="B651" s="594"/>
      <c r="D651" s="660"/>
      <c r="F651" s="463"/>
      <c r="G651" s="463"/>
      <c r="H651" s="463"/>
      <c r="I651" s="768" t="s">
        <v>122</v>
      </c>
    </row>
    <row r="652" spans="1:14" s="106" customFormat="1" ht="20.25" customHeight="1" thickTop="1" thickBot="1" x14ac:dyDescent="0.25">
      <c r="A652" s="622" t="s">
        <v>412</v>
      </c>
      <c r="B652" s="624" t="s">
        <v>123</v>
      </c>
      <c r="C652" s="623" t="s">
        <v>124</v>
      </c>
      <c r="D652" s="585" t="s">
        <v>474</v>
      </c>
      <c r="E652" s="625" t="s">
        <v>125</v>
      </c>
      <c r="F652" s="625" t="s">
        <v>126</v>
      </c>
      <c r="G652" s="625" t="s">
        <v>588</v>
      </c>
      <c r="H652" s="625" t="s">
        <v>589</v>
      </c>
      <c r="I652" s="663" t="s">
        <v>590</v>
      </c>
    </row>
    <row r="653" spans="1:14" s="375" customFormat="1" ht="13.5" thickTop="1" thickBot="1" x14ac:dyDescent="0.25">
      <c r="A653" s="914">
        <v>1</v>
      </c>
      <c r="B653" s="915">
        <v>2</v>
      </c>
      <c r="C653" s="915">
        <v>3</v>
      </c>
      <c r="D653" s="915">
        <v>4</v>
      </c>
      <c r="E653" s="522">
        <v>5</v>
      </c>
      <c r="F653" s="916">
        <v>6</v>
      </c>
      <c r="G653" s="916">
        <v>7</v>
      </c>
      <c r="H653" s="917">
        <v>8</v>
      </c>
      <c r="I653" s="918" t="s">
        <v>510</v>
      </c>
    </row>
    <row r="654" spans="1:14" s="500" customFormat="1" ht="16.5" thickTop="1" thickBot="1" x14ac:dyDescent="0.3">
      <c r="A654" s="926">
        <v>60003100067</v>
      </c>
      <c r="B654" s="785">
        <v>3315</v>
      </c>
      <c r="C654" s="927">
        <v>6121</v>
      </c>
      <c r="D654" s="786">
        <v>13</v>
      </c>
      <c r="E654" s="787" t="s">
        <v>400</v>
      </c>
      <c r="F654" s="720">
        <v>2900</v>
      </c>
      <c r="G654" s="929">
        <v>1</v>
      </c>
      <c r="H654" s="720">
        <v>0</v>
      </c>
      <c r="I654" s="930">
        <f>(H654/G654)*100</f>
        <v>0</v>
      </c>
    </row>
    <row r="655" spans="1:14" s="500" customFormat="1" ht="18" customHeight="1" thickTop="1" thickBot="1" x14ac:dyDescent="0.3">
      <c r="A655" s="3192" t="s">
        <v>169</v>
      </c>
      <c r="B655" s="3191"/>
      <c r="C655" s="3191"/>
      <c r="D655" s="3191"/>
      <c r="E655" s="3191"/>
      <c r="F655" s="710">
        <f>F654</f>
        <v>2900</v>
      </c>
      <c r="G655" s="710">
        <f>G654</f>
        <v>1</v>
      </c>
      <c r="H655" s="710">
        <f>H654</f>
        <v>0</v>
      </c>
      <c r="I655" s="695">
        <f>(H655/G655)*100</f>
        <v>0</v>
      </c>
    </row>
    <row r="656" spans="1:14" ht="13.5" thickTop="1" x14ac:dyDescent="0.2">
      <c r="K656" s="738"/>
      <c r="L656" s="738"/>
      <c r="M656" s="738"/>
      <c r="N656" s="421"/>
    </row>
    <row r="657" spans="1:14" x14ac:dyDescent="0.2">
      <c r="K657" s="738"/>
      <c r="L657" s="738"/>
      <c r="M657" s="738"/>
      <c r="N657" s="421"/>
    </row>
    <row r="658" spans="1:14" s="500" customFormat="1" ht="13.5" thickBot="1" x14ac:dyDescent="0.25">
      <c r="A658" s="421" t="s">
        <v>526</v>
      </c>
      <c r="B658" s="594"/>
      <c r="D658" s="660"/>
      <c r="F658" s="463"/>
      <c r="G658" s="463"/>
      <c r="H658" s="463"/>
      <c r="I658" s="768" t="s">
        <v>122</v>
      </c>
    </row>
    <row r="659" spans="1:14" s="106" customFormat="1" ht="20.25" customHeight="1" thickTop="1" thickBot="1" x14ac:dyDescent="0.25">
      <c r="A659" s="622" t="s">
        <v>412</v>
      </c>
      <c r="B659" s="624" t="s">
        <v>123</v>
      </c>
      <c r="C659" s="623" t="s">
        <v>124</v>
      </c>
      <c r="D659" s="585" t="s">
        <v>474</v>
      </c>
      <c r="E659" s="625" t="s">
        <v>125</v>
      </c>
      <c r="F659" s="625" t="s">
        <v>126</v>
      </c>
      <c r="G659" s="625" t="s">
        <v>588</v>
      </c>
      <c r="H659" s="625" t="s">
        <v>589</v>
      </c>
      <c r="I659" s="663" t="s">
        <v>590</v>
      </c>
    </row>
    <row r="660" spans="1:14" s="375" customFormat="1" ht="13.5" thickTop="1" thickBot="1" x14ac:dyDescent="0.25">
      <c r="A660" s="914">
        <v>1</v>
      </c>
      <c r="B660" s="915">
        <v>2</v>
      </c>
      <c r="C660" s="915">
        <v>3</v>
      </c>
      <c r="D660" s="915">
        <v>4</v>
      </c>
      <c r="E660" s="522">
        <v>5</v>
      </c>
      <c r="F660" s="916">
        <v>6</v>
      </c>
      <c r="G660" s="916">
        <v>7</v>
      </c>
      <c r="H660" s="917">
        <v>8</v>
      </c>
      <c r="I660" s="918" t="s">
        <v>510</v>
      </c>
    </row>
    <row r="661" spans="1:14" s="375" customFormat="1" ht="16.5" thickTop="1" thickBot="1" x14ac:dyDescent="0.3">
      <c r="A661" s="926">
        <v>60003100069</v>
      </c>
      <c r="B661" s="785">
        <v>3315</v>
      </c>
      <c r="C661" s="927">
        <v>5171</v>
      </c>
      <c r="D661" s="786">
        <v>13</v>
      </c>
      <c r="E661" s="787" t="s">
        <v>598</v>
      </c>
      <c r="F661" s="720">
        <v>8652</v>
      </c>
      <c r="G661" s="929">
        <v>0</v>
      </c>
      <c r="H661" s="720">
        <v>0</v>
      </c>
      <c r="I661" s="930">
        <v>0</v>
      </c>
    </row>
    <row r="662" spans="1:14" s="375" customFormat="1" ht="16.5" thickTop="1" thickBot="1" x14ac:dyDescent="0.3">
      <c r="A662" s="3192" t="s">
        <v>170</v>
      </c>
      <c r="B662" s="3191"/>
      <c r="C662" s="3191"/>
      <c r="D662" s="3191"/>
      <c r="E662" s="3191"/>
      <c r="F662" s="720">
        <f>F661</f>
        <v>8652</v>
      </c>
      <c r="G662" s="720">
        <f>G661</f>
        <v>0</v>
      </c>
      <c r="H662" s="720">
        <f>H661</f>
        <v>0</v>
      </c>
      <c r="I662" s="930">
        <v>0</v>
      </c>
    </row>
    <row r="663" spans="1:14" s="500" customFormat="1" ht="16.5" thickTop="1" thickBot="1" x14ac:dyDescent="0.3">
      <c r="A663" s="926">
        <v>60003100069</v>
      </c>
      <c r="B663" s="785">
        <v>3315</v>
      </c>
      <c r="C663" s="927">
        <v>6121</v>
      </c>
      <c r="D663" s="786">
        <v>870</v>
      </c>
      <c r="E663" s="787" t="s">
        <v>400</v>
      </c>
      <c r="F663" s="720"/>
      <c r="G663" s="929">
        <v>9974</v>
      </c>
      <c r="H663" s="720">
        <v>9950</v>
      </c>
      <c r="I663" s="930">
        <f>(H663/G663)*100</f>
        <v>99.759374373370775</v>
      </c>
    </row>
    <row r="664" spans="1:14" s="500" customFormat="1" ht="18" customHeight="1" thickTop="1" thickBot="1" x14ac:dyDescent="0.3">
      <c r="A664" s="3192" t="s">
        <v>169</v>
      </c>
      <c r="B664" s="3191"/>
      <c r="C664" s="3191"/>
      <c r="D664" s="3191"/>
      <c r="E664" s="3191"/>
      <c r="F664" s="710">
        <f>F663</f>
        <v>0</v>
      </c>
      <c r="G664" s="710">
        <f>G663</f>
        <v>9974</v>
      </c>
      <c r="H664" s="710">
        <f>H663</f>
        <v>9950</v>
      </c>
      <c r="I664" s="695">
        <f>(H664/G664)*100</f>
        <v>99.759374373370775</v>
      </c>
    </row>
    <row r="665" spans="1:14" ht="13.5" thickTop="1" x14ac:dyDescent="0.2">
      <c r="K665" s="738"/>
      <c r="L665" s="738"/>
      <c r="M665" s="738"/>
      <c r="N665" s="421"/>
    </row>
    <row r="666" spans="1:14" x14ac:dyDescent="0.2">
      <c r="K666" s="738"/>
      <c r="L666" s="738"/>
      <c r="M666" s="738"/>
      <c r="N666" s="421"/>
    </row>
    <row r="667" spans="1:14" x14ac:dyDescent="0.2">
      <c r="K667" s="738"/>
      <c r="L667" s="738"/>
      <c r="M667" s="738"/>
      <c r="N667" s="421"/>
    </row>
    <row r="668" spans="1:14" x14ac:dyDescent="0.2">
      <c r="K668" s="738"/>
      <c r="L668" s="738"/>
      <c r="M668" s="738"/>
      <c r="N668" s="421"/>
    </row>
    <row r="669" spans="1:14" s="500" customFormat="1" ht="13.5" thickBot="1" x14ac:dyDescent="0.25">
      <c r="A669" s="421" t="s">
        <v>527</v>
      </c>
      <c r="B669" s="594"/>
      <c r="D669" s="660"/>
      <c r="F669" s="463"/>
      <c r="G669" s="463"/>
      <c r="H669" s="463"/>
      <c r="I669" s="768" t="s">
        <v>122</v>
      </c>
    </row>
    <row r="670" spans="1:14" s="106" customFormat="1" ht="20.25" customHeight="1" thickTop="1" thickBot="1" x14ac:dyDescent="0.25">
      <c r="A670" s="622" t="s">
        <v>412</v>
      </c>
      <c r="B670" s="624" t="s">
        <v>123</v>
      </c>
      <c r="C670" s="623" t="s">
        <v>124</v>
      </c>
      <c r="D670" s="585" t="s">
        <v>474</v>
      </c>
      <c r="E670" s="625" t="s">
        <v>125</v>
      </c>
      <c r="F670" s="625" t="s">
        <v>126</v>
      </c>
      <c r="G670" s="625" t="s">
        <v>588</v>
      </c>
      <c r="H670" s="625" t="s">
        <v>589</v>
      </c>
      <c r="I670" s="663" t="s">
        <v>590</v>
      </c>
    </row>
    <row r="671" spans="1:14" s="375" customFormat="1" ht="13.5" thickTop="1" thickBot="1" x14ac:dyDescent="0.25">
      <c r="A671" s="914">
        <v>1</v>
      </c>
      <c r="B671" s="915">
        <v>2</v>
      </c>
      <c r="C671" s="915">
        <v>3</v>
      </c>
      <c r="D671" s="915">
        <v>4</v>
      </c>
      <c r="E671" s="522">
        <v>5</v>
      </c>
      <c r="F671" s="916">
        <v>6</v>
      </c>
      <c r="G671" s="916">
        <v>7</v>
      </c>
      <c r="H671" s="917">
        <v>8</v>
      </c>
      <c r="I671" s="918" t="s">
        <v>510</v>
      </c>
    </row>
    <row r="672" spans="1:14" s="500" customFormat="1" ht="16.5" thickTop="1" thickBot="1" x14ac:dyDescent="0.3">
      <c r="A672" s="926">
        <v>60003100078</v>
      </c>
      <c r="B672" s="785">
        <v>3315</v>
      </c>
      <c r="C672" s="927">
        <v>5137</v>
      </c>
      <c r="D672" s="786">
        <v>870</v>
      </c>
      <c r="E672" s="787" t="s">
        <v>118</v>
      </c>
      <c r="F672" s="720"/>
      <c r="G672" s="929">
        <v>4598</v>
      </c>
      <c r="H672" s="720">
        <v>3299</v>
      </c>
      <c r="I672" s="930">
        <f>(H672/G672)*100</f>
        <v>71.748586341887773</v>
      </c>
    </row>
    <row r="673" spans="1:14" s="500" customFormat="1" ht="16.5" thickTop="1" thickBot="1" x14ac:dyDescent="0.3">
      <c r="A673" s="3180" t="s">
        <v>170</v>
      </c>
      <c r="B673" s="3181"/>
      <c r="C673" s="3181"/>
      <c r="D673" s="3181"/>
      <c r="E673" s="3181"/>
      <c r="F673" s="720">
        <v>0</v>
      </c>
      <c r="G673" s="720">
        <f>G672</f>
        <v>4598</v>
      </c>
      <c r="H673" s="720">
        <f>H672</f>
        <v>3299</v>
      </c>
      <c r="I673" s="930">
        <f>(H673/G673)*100</f>
        <v>71.748586341887773</v>
      </c>
    </row>
    <row r="674" spans="1:14" s="500" customFormat="1" ht="15.75" thickTop="1" x14ac:dyDescent="0.25">
      <c r="A674" s="967">
        <v>60003100078</v>
      </c>
      <c r="B674" s="968">
        <v>3315</v>
      </c>
      <c r="C674" s="968">
        <v>6121</v>
      </c>
      <c r="D674" s="942">
        <v>13</v>
      </c>
      <c r="E674" s="941" t="s">
        <v>400</v>
      </c>
      <c r="F674" s="940">
        <v>23295</v>
      </c>
      <c r="G674" s="940">
        <v>0</v>
      </c>
      <c r="H674" s="940">
        <v>0</v>
      </c>
      <c r="I674" s="925">
        <v>0</v>
      </c>
    </row>
    <row r="675" spans="1:14" s="500" customFormat="1" ht="15" x14ac:dyDescent="0.25">
      <c r="A675" s="947">
        <v>60003100078</v>
      </c>
      <c r="B675" s="645">
        <v>3315</v>
      </c>
      <c r="C675" s="645">
        <v>6121</v>
      </c>
      <c r="D675" s="936">
        <v>870</v>
      </c>
      <c r="E675" s="946" t="s">
        <v>400</v>
      </c>
      <c r="F675" s="687"/>
      <c r="G675" s="687">
        <v>22012</v>
      </c>
      <c r="H675" s="687">
        <v>20538</v>
      </c>
      <c r="I675" s="681">
        <f>(H675/G675)*100</f>
        <v>93.30365255315283</v>
      </c>
    </row>
    <row r="676" spans="1:14" s="500" customFormat="1" ht="15" x14ac:dyDescent="0.25">
      <c r="A676" s="947">
        <v>60003100078</v>
      </c>
      <c r="B676" s="645">
        <v>3315</v>
      </c>
      <c r="C676" s="645">
        <v>6122</v>
      </c>
      <c r="D676" s="936">
        <v>870</v>
      </c>
      <c r="E676" s="946" t="s">
        <v>401</v>
      </c>
      <c r="F676" s="687"/>
      <c r="G676" s="687">
        <v>1497</v>
      </c>
      <c r="H676" s="687">
        <v>536</v>
      </c>
      <c r="I676" s="681">
        <f>(H676/G676)*100</f>
        <v>35.804943219772881</v>
      </c>
    </row>
    <row r="677" spans="1:14" s="500" customFormat="1" ht="15.75" thickBot="1" x14ac:dyDescent="0.3">
      <c r="A677" s="781">
        <v>60003100078</v>
      </c>
      <c r="B677" s="722">
        <v>3315</v>
      </c>
      <c r="C677" s="722">
        <v>6129</v>
      </c>
      <c r="D677" s="945">
        <v>870</v>
      </c>
      <c r="E677" s="944" t="s">
        <v>523</v>
      </c>
      <c r="F677" s="943"/>
      <c r="G677" s="943">
        <v>174</v>
      </c>
      <c r="H677" s="943">
        <v>0</v>
      </c>
      <c r="I677" s="792">
        <v>0</v>
      </c>
    </row>
    <row r="678" spans="1:14" s="500" customFormat="1" ht="18" customHeight="1" thickTop="1" thickBot="1" x14ac:dyDescent="0.3">
      <c r="A678" s="3192" t="s">
        <v>169</v>
      </c>
      <c r="B678" s="3191"/>
      <c r="C678" s="3191"/>
      <c r="D678" s="3191"/>
      <c r="E678" s="3191"/>
      <c r="F678" s="710">
        <f>F674</f>
        <v>23295</v>
      </c>
      <c r="G678" s="710">
        <f>G675+G676+G677</f>
        <v>23683</v>
      </c>
      <c r="H678" s="710">
        <f>H675+H676+H677</f>
        <v>21074</v>
      </c>
      <c r="I678" s="695">
        <f>(H678/G678)*100</f>
        <v>88.98365916480175</v>
      </c>
    </row>
    <row r="679" spans="1:14" ht="13.5" thickTop="1" x14ac:dyDescent="0.2">
      <c r="K679" s="738"/>
      <c r="L679" s="738"/>
      <c r="M679" s="738"/>
      <c r="N679" s="421"/>
    </row>
    <row r="680" spans="1:14" x14ac:dyDescent="0.2">
      <c r="K680" s="738"/>
      <c r="L680" s="738"/>
      <c r="M680" s="738"/>
      <c r="N680" s="421"/>
    </row>
    <row r="681" spans="1:14" s="500" customFormat="1" ht="13.5" thickBot="1" x14ac:dyDescent="0.25">
      <c r="A681" s="421" t="s">
        <v>528</v>
      </c>
      <c r="B681" s="594"/>
      <c r="D681" s="660"/>
      <c r="F681" s="463"/>
      <c r="G681" s="463"/>
      <c r="H681" s="463"/>
      <c r="I681" s="768" t="s">
        <v>122</v>
      </c>
    </row>
    <row r="682" spans="1:14" s="106" customFormat="1" ht="20.25" customHeight="1" thickTop="1" thickBot="1" x14ac:dyDescent="0.25">
      <c r="A682" s="622" t="s">
        <v>412</v>
      </c>
      <c r="B682" s="624" t="s">
        <v>123</v>
      </c>
      <c r="C682" s="623" t="s">
        <v>124</v>
      </c>
      <c r="D682" s="585" t="s">
        <v>474</v>
      </c>
      <c r="E682" s="625" t="s">
        <v>125</v>
      </c>
      <c r="F682" s="625" t="s">
        <v>126</v>
      </c>
      <c r="G682" s="625" t="s">
        <v>588</v>
      </c>
      <c r="H682" s="625" t="s">
        <v>589</v>
      </c>
      <c r="I682" s="663" t="s">
        <v>590</v>
      </c>
    </row>
    <row r="683" spans="1:14" s="375" customFormat="1" ht="13.5" thickTop="1" thickBot="1" x14ac:dyDescent="0.25">
      <c r="A683" s="914">
        <v>1</v>
      </c>
      <c r="B683" s="915">
        <v>2</v>
      </c>
      <c r="C683" s="915">
        <v>3</v>
      </c>
      <c r="D683" s="915">
        <v>4</v>
      </c>
      <c r="E683" s="522">
        <v>5</v>
      </c>
      <c r="F683" s="916">
        <v>6</v>
      </c>
      <c r="G683" s="916">
        <v>7</v>
      </c>
      <c r="H683" s="917">
        <v>8</v>
      </c>
      <c r="I683" s="918" t="s">
        <v>510</v>
      </c>
    </row>
    <row r="684" spans="1:14" s="500" customFormat="1" ht="16.5" thickTop="1" thickBot="1" x14ac:dyDescent="0.3">
      <c r="A684" s="926">
        <v>60003100198</v>
      </c>
      <c r="B684" s="785">
        <v>3315</v>
      </c>
      <c r="C684" s="927">
        <v>6121</v>
      </c>
      <c r="D684" s="786">
        <v>13</v>
      </c>
      <c r="E684" s="787" t="s">
        <v>400</v>
      </c>
      <c r="F684" s="720"/>
      <c r="G684" s="929">
        <v>374</v>
      </c>
      <c r="H684" s="720">
        <v>30</v>
      </c>
      <c r="I684" s="930">
        <f>(H684/G684)*100</f>
        <v>8.0213903743315509</v>
      </c>
    </row>
    <row r="685" spans="1:14" s="500" customFormat="1" ht="18" customHeight="1" thickTop="1" thickBot="1" x14ac:dyDescent="0.3">
      <c r="A685" s="3192" t="s">
        <v>169</v>
      </c>
      <c r="B685" s="3191"/>
      <c r="C685" s="3191"/>
      <c r="D685" s="3191"/>
      <c r="E685" s="3191"/>
      <c r="F685" s="710">
        <f>F684</f>
        <v>0</v>
      </c>
      <c r="G685" s="710">
        <f>G684</f>
        <v>374</v>
      </c>
      <c r="H685" s="710">
        <f>H684</f>
        <v>30</v>
      </c>
      <c r="I685" s="695">
        <f>(H685/G685)*100</f>
        <v>8.0213903743315509</v>
      </c>
    </row>
    <row r="686" spans="1:14" ht="13.5" thickTop="1" x14ac:dyDescent="0.2">
      <c r="K686" s="738"/>
      <c r="L686" s="738"/>
      <c r="M686" s="738"/>
      <c r="N686" s="421"/>
    </row>
    <row r="687" spans="1:14" x14ac:dyDescent="0.2">
      <c r="K687" s="738"/>
      <c r="L687" s="738"/>
      <c r="M687" s="738"/>
      <c r="N687" s="421"/>
    </row>
    <row r="688" spans="1:14" s="500" customFormat="1" ht="13.5" thickBot="1" x14ac:dyDescent="0.25">
      <c r="A688" s="421" t="s">
        <v>529</v>
      </c>
      <c r="B688" s="594"/>
      <c r="D688" s="660"/>
      <c r="F688" s="463"/>
      <c r="G688" s="463"/>
      <c r="H688" s="463"/>
      <c r="I688" s="768" t="s">
        <v>122</v>
      </c>
    </row>
    <row r="689" spans="1:14" s="106" customFormat="1" ht="20.25" customHeight="1" thickTop="1" thickBot="1" x14ac:dyDescent="0.25">
      <c r="A689" s="622" t="s">
        <v>412</v>
      </c>
      <c r="B689" s="624" t="s">
        <v>123</v>
      </c>
      <c r="C689" s="623" t="s">
        <v>124</v>
      </c>
      <c r="D689" s="585" t="s">
        <v>474</v>
      </c>
      <c r="E689" s="625" t="s">
        <v>125</v>
      </c>
      <c r="F689" s="625" t="s">
        <v>126</v>
      </c>
      <c r="G689" s="625" t="s">
        <v>588</v>
      </c>
      <c r="H689" s="625" t="s">
        <v>589</v>
      </c>
      <c r="I689" s="663" t="s">
        <v>590</v>
      </c>
    </row>
    <row r="690" spans="1:14" s="375" customFormat="1" ht="13.5" thickTop="1" thickBot="1" x14ac:dyDescent="0.25">
      <c r="A690" s="914">
        <v>1</v>
      </c>
      <c r="B690" s="915">
        <v>2</v>
      </c>
      <c r="C690" s="915">
        <v>3</v>
      </c>
      <c r="D690" s="915">
        <v>4</v>
      </c>
      <c r="E690" s="522">
        <v>5</v>
      </c>
      <c r="F690" s="916">
        <v>6</v>
      </c>
      <c r="G690" s="916">
        <v>7</v>
      </c>
      <c r="H690" s="917">
        <v>8</v>
      </c>
      <c r="I690" s="918" t="s">
        <v>510</v>
      </c>
    </row>
    <row r="691" spans="1:14" s="500" customFormat="1" ht="16.5" thickTop="1" thickBot="1" x14ac:dyDescent="0.3">
      <c r="A691" s="926">
        <v>60003100206</v>
      </c>
      <c r="B691" s="785">
        <v>3315</v>
      </c>
      <c r="C691" s="927">
        <v>6121</v>
      </c>
      <c r="D691" s="786">
        <v>870</v>
      </c>
      <c r="E691" s="787" t="s">
        <v>400</v>
      </c>
      <c r="F691" s="720"/>
      <c r="G691" s="929">
        <v>7100</v>
      </c>
      <c r="H691" s="720">
        <v>4741</v>
      </c>
      <c r="I691" s="930">
        <f>(H691/G691)*100</f>
        <v>66.774647887323951</v>
      </c>
    </row>
    <row r="692" spans="1:14" s="500" customFormat="1" ht="18" customHeight="1" thickTop="1" thickBot="1" x14ac:dyDescent="0.3">
      <c r="A692" s="3192" t="s">
        <v>169</v>
      </c>
      <c r="B692" s="3191"/>
      <c r="C692" s="3191"/>
      <c r="D692" s="3191"/>
      <c r="E692" s="3191"/>
      <c r="F692" s="710">
        <f>F691</f>
        <v>0</v>
      </c>
      <c r="G692" s="710">
        <f>G691</f>
        <v>7100</v>
      </c>
      <c r="H692" s="710">
        <f>H691</f>
        <v>4741</v>
      </c>
      <c r="I692" s="695">
        <f>(H692/G692)*100</f>
        <v>66.774647887323951</v>
      </c>
    </row>
    <row r="693" spans="1:14" ht="13.5" thickTop="1" x14ac:dyDescent="0.2">
      <c r="K693" s="738"/>
      <c r="L693" s="738"/>
      <c r="M693" s="738"/>
      <c r="N693" s="421"/>
    </row>
    <row r="694" spans="1:14" x14ac:dyDescent="0.2">
      <c r="K694" s="738"/>
      <c r="L694" s="738"/>
      <c r="M694" s="738"/>
      <c r="N694" s="421"/>
    </row>
    <row r="695" spans="1:14" s="500" customFormat="1" ht="13.5" thickBot="1" x14ac:dyDescent="0.25">
      <c r="A695" s="421" t="s">
        <v>530</v>
      </c>
      <c r="B695" s="594"/>
      <c r="D695" s="660"/>
      <c r="F695" s="463"/>
      <c r="G695" s="463"/>
      <c r="H695" s="463"/>
      <c r="I695" s="768" t="s">
        <v>122</v>
      </c>
    </row>
    <row r="696" spans="1:14" s="106" customFormat="1" ht="20.25" customHeight="1" thickTop="1" thickBot="1" x14ac:dyDescent="0.25">
      <c r="A696" s="622" t="s">
        <v>412</v>
      </c>
      <c r="B696" s="624" t="s">
        <v>123</v>
      </c>
      <c r="C696" s="623" t="s">
        <v>124</v>
      </c>
      <c r="D696" s="585" t="s">
        <v>474</v>
      </c>
      <c r="E696" s="625" t="s">
        <v>125</v>
      </c>
      <c r="F696" s="625" t="s">
        <v>126</v>
      </c>
      <c r="G696" s="625" t="s">
        <v>588</v>
      </c>
      <c r="H696" s="625" t="s">
        <v>589</v>
      </c>
      <c r="I696" s="663" t="s">
        <v>590</v>
      </c>
    </row>
    <row r="697" spans="1:14" s="375" customFormat="1" ht="13.5" thickTop="1" thickBot="1" x14ac:dyDescent="0.25">
      <c r="A697" s="914">
        <v>1</v>
      </c>
      <c r="B697" s="915">
        <v>2</v>
      </c>
      <c r="C697" s="915">
        <v>3</v>
      </c>
      <c r="D697" s="915">
        <v>4</v>
      </c>
      <c r="E697" s="522">
        <v>5</v>
      </c>
      <c r="F697" s="916">
        <v>6</v>
      </c>
      <c r="G697" s="916">
        <v>7</v>
      </c>
      <c r="H697" s="917">
        <v>8</v>
      </c>
      <c r="I697" s="918" t="s">
        <v>510</v>
      </c>
    </row>
    <row r="698" spans="1:14" s="500" customFormat="1" ht="16.5" thickTop="1" thickBot="1" x14ac:dyDescent="0.3">
      <c r="A698" s="926">
        <v>60003100208</v>
      </c>
      <c r="B698" s="785">
        <v>3315</v>
      </c>
      <c r="C698" s="927">
        <v>6121</v>
      </c>
      <c r="D698" s="786">
        <v>13</v>
      </c>
      <c r="E698" s="787" t="s">
        <v>400</v>
      </c>
      <c r="F698" s="720"/>
      <c r="G698" s="929">
        <v>5527</v>
      </c>
      <c r="H698" s="720">
        <v>5493</v>
      </c>
      <c r="I698" s="930">
        <f>(H698/G698)*100</f>
        <v>99.384838067667815</v>
      </c>
    </row>
    <row r="699" spans="1:14" s="500" customFormat="1" ht="18" customHeight="1" thickTop="1" thickBot="1" x14ac:dyDescent="0.3">
      <c r="A699" s="3192" t="s">
        <v>169</v>
      </c>
      <c r="B699" s="3191"/>
      <c r="C699" s="3191"/>
      <c r="D699" s="3191"/>
      <c r="E699" s="3191"/>
      <c r="F699" s="710">
        <f>F698</f>
        <v>0</v>
      </c>
      <c r="G699" s="710">
        <f>G698</f>
        <v>5527</v>
      </c>
      <c r="H699" s="710">
        <f>H698</f>
        <v>5493</v>
      </c>
      <c r="I699" s="695">
        <f>(H699/G699)*100</f>
        <v>99.384838067667815</v>
      </c>
    </row>
    <row r="700" spans="1:14" ht="13.5" thickTop="1" x14ac:dyDescent="0.2">
      <c r="K700" s="738"/>
      <c r="L700" s="738"/>
      <c r="M700" s="738"/>
      <c r="N700" s="421"/>
    </row>
    <row r="701" spans="1:14" x14ac:dyDescent="0.2">
      <c r="K701" s="738"/>
      <c r="L701" s="738"/>
      <c r="M701" s="738"/>
      <c r="N701" s="421"/>
    </row>
    <row r="702" spans="1:14" s="500" customFormat="1" ht="13.5" thickBot="1" x14ac:dyDescent="0.25">
      <c r="A702" s="421" t="s">
        <v>531</v>
      </c>
      <c r="B702" s="594"/>
      <c r="D702" s="660"/>
      <c r="F702" s="463"/>
      <c r="G702" s="463"/>
      <c r="H702" s="463"/>
      <c r="I702" s="768" t="s">
        <v>122</v>
      </c>
    </row>
    <row r="703" spans="1:14" s="106" customFormat="1" ht="20.25" customHeight="1" thickTop="1" thickBot="1" x14ac:dyDescent="0.25">
      <c r="A703" s="622" t="s">
        <v>412</v>
      </c>
      <c r="B703" s="624" t="s">
        <v>123</v>
      </c>
      <c r="C703" s="623" t="s">
        <v>124</v>
      </c>
      <c r="D703" s="585" t="s">
        <v>474</v>
      </c>
      <c r="E703" s="625" t="s">
        <v>125</v>
      </c>
      <c r="F703" s="625" t="s">
        <v>126</v>
      </c>
      <c r="G703" s="625" t="s">
        <v>588</v>
      </c>
      <c r="H703" s="625" t="s">
        <v>589</v>
      </c>
      <c r="I703" s="663" t="s">
        <v>590</v>
      </c>
    </row>
    <row r="704" spans="1:14" s="375" customFormat="1" ht="13.5" thickTop="1" thickBot="1" x14ac:dyDescent="0.25">
      <c r="A704" s="914">
        <v>1</v>
      </c>
      <c r="B704" s="915">
        <v>2</v>
      </c>
      <c r="C704" s="915">
        <v>3</v>
      </c>
      <c r="D704" s="915">
        <v>4</v>
      </c>
      <c r="E704" s="522">
        <v>5</v>
      </c>
      <c r="F704" s="916">
        <v>6</v>
      </c>
      <c r="G704" s="916">
        <v>7</v>
      </c>
      <c r="H704" s="917">
        <v>8</v>
      </c>
      <c r="I704" s="918" t="s">
        <v>510</v>
      </c>
    </row>
    <row r="705" spans="1:14" s="500" customFormat="1" ht="16.5" thickTop="1" thickBot="1" x14ac:dyDescent="0.3">
      <c r="A705" s="926">
        <v>60003100217</v>
      </c>
      <c r="B705" s="785">
        <v>3315</v>
      </c>
      <c r="C705" s="927">
        <v>6121</v>
      </c>
      <c r="D705" s="786">
        <v>13</v>
      </c>
      <c r="E705" s="787" t="s">
        <v>400</v>
      </c>
      <c r="F705" s="720"/>
      <c r="G705" s="929">
        <v>177</v>
      </c>
      <c r="H705" s="720">
        <v>30</v>
      </c>
      <c r="I705" s="930">
        <f>(H705/G705)*100</f>
        <v>16.949152542372879</v>
      </c>
    </row>
    <row r="706" spans="1:14" s="500" customFormat="1" ht="18" customHeight="1" thickTop="1" thickBot="1" x14ac:dyDescent="0.3">
      <c r="A706" s="3192" t="s">
        <v>169</v>
      </c>
      <c r="B706" s="3191"/>
      <c r="C706" s="3191"/>
      <c r="D706" s="3191"/>
      <c r="E706" s="3191"/>
      <c r="F706" s="710">
        <f>F705</f>
        <v>0</v>
      </c>
      <c r="G706" s="710">
        <f>G705</f>
        <v>177</v>
      </c>
      <c r="H706" s="710">
        <f>H705</f>
        <v>30</v>
      </c>
      <c r="I706" s="695">
        <f>(H706/G706)*100</f>
        <v>16.949152542372879</v>
      </c>
    </row>
    <row r="707" spans="1:14" ht="13.5" thickTop="1" x14ac:dyDescent="0.2">
      <c r="K707" s="738"/>
      <c r="L707" s="738"/>
      <c r="M707" s="738"/>
      <c r="N707" s="421"/>
    </row>
    <row r="708" spans="1:14" x14ac:dyDescent="0.2">
      <c r="K708" s="738"/>
      <c r="L708" s="738"/>
      <c r="M708" s="738"/>
      <c r="N708" s="421"/>
    </row>
    <row r="709" spans="1:14" s="500" customFormat="1" ht="13.5" thickBot="1" x14ac:dyDescent="0.25">
      <c r="A709" s="421" t="s">
        <v>532</v>
      </c>
      <c r="B709" s="594"/>
      <c r="D709" s="660"/>
      <c r="F709" s="463"/>
      <c r="G709" s="463"/>
      <c r="H709" s="463"/>
      <c r="I709" s="768" t="s">
        <v>122</v>
      </c>
    </row>
    <row r="710" spans="1:14" s="106" customFormat="1" ht="20.25" customHeight="1" thickTop="1" thickBot="1" x14ac:dyDescent="0.25">
      <c r="A710" s="622" t="s">
        <v>412</v>
      </c>
      <c r="B710" s="624" t="s">
        <v>123</v>
      </c>
      <c r="C710" s="623" t="s">
        <v>124</v>
      </c>
      <c r="D710" s="585" t="s">
        <v>474</v>
      </c>
      <c r="E710" s="625" t="s">
        <v>125</v>
      </c>
      <c r="F710" s="625" t="s">
        <v>126</v>
      </c>
      <c r="G710" s="625" t="s">
        <v>588</v>
      </c>
      <c r="H710" s="625" t="s">
        <v>589</v>
      </c>
      <c r="I710" s="663" t="s">
        <v>590</v>
      </c>
    </row>
    <row r="711" spans="1:14" s="375" customFormat="1" ht="13.5" thickTop="1" thickBot="1" x14ac:dyDescent="0.25">
      <c r="A711" s="914">
        <v>1</v>
      </c>
      <c r="B711" s="915">
        <v>2</v>
      </c>
      <c r="C711" s="915">
        <v>3</v>
      </c>
      <c r="D711" s="915">
        <v>4</v>
      </c>
      <c r="E711" s="522">
        <v>5</v>
      </c>
      <c r="F711" s="916">
        <v>6</v>
      </c>
      <c r="G711" s="916">
        <v>7</v>
      </c>
      <c r="H711" s="917">
        <v>8</v>
      </c>
      <c r="I711" s="918" t="s">
        <v>510</v>
      </c>
    </row>
    <row r="712" spans="1:14" s="500" customFormat="1" ht="16.5" thickTop="1" thickBot="1" x14ac:dyDescent="0.3">
      <c r="A712" s="926">
        <v>60003100218</v>
      </c>
      <c r="B712" s="785">
        <v>3315</v>
      </c>
      <c r="C712" s="927">
        <v>6121</v>
      </c>
      <c r="D712" s="786">
        <v>13</v>
      </c>
      <c r="E712" s="787" t="s">
        <v>400</v>
      </c>
      <c r="F712" s="720"/>
      <c r="G712" s="929">
        <v>155</v>
      </c>
      <c r="H712" s="720">
        <v>155</v>
      </c>
      <c r="I712" s="930">
        <f>(H712/G712)*100</f>
        <v>100</v>
      </c>
    </row>
    <row r="713" spans="1:14" s="500" customFormat="1" ht="18" customHeight="1" thickTop="1" thickBot="1" x14ac:dyDescent="0.3">
      <c r="A713" s="3192" t="s">
        <v>169</v>
      </c>
      <c r="B713" s="3191"/>
      <c r="C713" s="3191"/>
      <c r="D713" s="3191"/>
      <c r="E713" s="3191"/>
      <c r="F713" s="710">
        <f>F712</f>
        <v>0</v>
      </c>
      <c r="G713" s="710">
        <f>G712</f>
        <v>155</v>
      </c>
      <c r="H713" s="710">
        <f>H712</f>
        <v>155</v>
      </c>
      <c r="I713" s="695">
        <f>(H713/G713)*100</f>
        <v>100</v>
      </c>
    </row>
    <row r="714" spans="1:14" ht="13.5" thickTop="1" x14ac:dyDescent="0.2">
      <c r="K714" s="738"/>
      <c r="L714" s="738"/>
      <c r="M714" s="738"/>
      <c r="N714" s="421"/>
    </row>
    <row r="715" spans="1:14" x14ac:dyDescent="0.2">
      <c r="K715" s="738"/>
      <c r="L715" s="738"/>
      <c r="M715" s="738"/>
      <c r="N715" s="421"/>
    </row>
    <row r="716" spans="1:14" s="500" customFormat="1" ht="13.5" thickBot="1" x14ac:dyDescent="0.25">
      <c r="A716" s="421" t="s">
        <v>466</v>
      </c>
      <c r="B716" s="594"/>
      <c r="D716" s="660"/>
      <c r="F716" s="463"/>
      <c r="G716" s="463"/>
      <c r="H716" s="463"/>
      <c r="I716" s="768" t="s">
        <v>122</v>
      </c>
    </row>
    <row r="717" spans="1:14" s="106" customFormat="1" ht="20.25" customHeight="1" thickTop="1" thickBot="1" x14ac:dyDescent="0.25">
      <c r="A717" s="622" t="s">
        <v>412</v>
      </c>
      <c r="B717" s="624" t="s">
        <v>123</v>
      </c>
      <c r="C717" s="623" t="s">
        <v>124</v>
      </c>
      <c r="D717" s="585" t="s">
        <v>474</v>
      </c>
      <c r="E717" s="625" t="s">
        <v>125</v>
      </c>
      <c r="F717" s="625" t="s">
        <v>126</v>
      </c>
      <c r="G717" s="625" t="s">
        <v>588</v>
      </c>
      <c r="H717" s="625" t="s">
        <v>589</v>
      </c>
      <c r="I717" s="663" t="s">
        <v>590</v>
      </c>
    </row>
    <row r="718" spans="1:14" s="375" customFormat="1" ht="13.5" thickTop="1" thickBot="1" x14ac:dyDescent="0.25">
      <c r="A718" s="914">
        <v>1</v>
      </c>
      <c r="B718" s="915">
        <v>2</v>
      </c>
      <c r="C718" s="915">
        <v>3</v>
      </c>
      <c r="D718" s="915">
        <v>4</v>
      </c>
      <c r="E718" s="522">
        <v>5</v>
      </c>
      <c r="F718" s="916">
        <v>6</v>
      </c>
      <c r="G718" s="916">
        <v>7</v>
      </c>
      <c r="H718" s="917">
        <v>8</v>
      </c>
      <c r="I718" s="918" t="s">
        <v>510</v>
      </c>
    </row>
    <row r="719" spans="1:14" s="500" customFormat="1" ht="16.5" thickTop="1" thickBot="1" x14ac:dyDescent="0.3">
      <c r="A719" s="926">
        <v>60003100280</v>
      </c>
      <c r="B719" s="785">
        <v>3314</v>
      </c>
      <c r="C719" s="927">
        <v>6121</v>
      </c>
      <c r="D719" s="786">
        <v>13</v>
      </c>
      <c r="E719" s="787" t="s">
        <v>400</v>
      </c>
      <c r="F719" s="720"/>
      <c r="G719" s="929">
        <v>802</v>
      </c>
      <c r="H719" s="720">
        <v>802</v>
      </c>
      <c r="I719" s="930">
        <f>(H719/G719)*100</f>
        <v>100</v>
      </c>
    </row>
    <row r="720" spans="1:14" s="500" customFormat="1" ht="18" customHeight="1" thickTop="1" thickBot="1" x14ac:dyDescent="0.3">
      <c r="A720" s="3192" t="s">
        <v>169</v>
      </c>
      <c r="B720" s="3191"/>
      <c r="C720" s="3191"/>
      <c r="D720" s="3191"/>
      <c r="E720" s="3191"/>
      <c r="F720" s="710">
        <f>F719</f>
        <v>0</v>
      </c>
      <c r="G720" s="710">
        <f>G719</f>
        <v>802</v>
      </c>
      <c r="H720" s="710">
        <f>H719</f>
        <v>802</v>
      </c>
      <c r="I720" s="695">
        <f>(H720/G720)*100</f>
        <v>100</v>
      </c>
    </row>
    <row r="721" spans="1:14" ht="13.5" thickTop="1" x14ac:dyDescent="0.2">
      <c r="K721" s="738"/>
      <c r="L721" s="738"/>
      <c r="M721" s="738"/>
      <c r="N721" s="421"/>
    </row>
    <row r="722" spans="1:14" x14ac:dyDescent="0.2">
      <c r="K722" s="738"/>
      <c r="L722" s="738"/>
      <c r="M722" s="738"/>
      <c r="N722" s="421"/>
    </row>
    <row r="723" spans="1:14" s="500" customFormat="1" ht="13.5" thickBot="1" x14ac:dyDescent="0.25">
      <c r="A723" s="421" t="s">
        <v>467</v>
      </c>
      <c r="B723" s="594"/>
      <c r="D723" s="660"/>
      <c r="F723" s="463"/>
      <c r="G723" s="463"/>
      <c r="H723" s="463"/>
      <c r="I723" s="768" t="s">
        <v>122</v>
      </c>
    </row>
    <row r="724" spans="1:14" s="106" customFormat="1" ht="20.25" customHeight="1" thickTop="1" thickBot="1" x14ac:dyDescent="0.25">
      <c r="A724" s="622" t="s">
        <v>412</v>
      </c>
      <c r="B724" s="624" t="s">
        <v>123</v>
      </c>
      <c r="C724" s="623" t="s">
        <v>124</v>
      </c>
      <c r="D724" s="585" t="s">
        <v>474</v>
      </c>
      <c r="E724" s="625" t="s">
        <v>125</v>
      </c>
      <c r="F724" s="625" t="s">
        <v>126</v>
      </c>
      <c r="G724" s="625" t="s">
        <v>588</v>
      </c>
      <c r="H724" s="625" t="s">
        <v>589</v>
      </c>
      <c r="I724" s="663" t="s">
        <v>590</v>
      </c>
    </row>
    <row r="725" spans="1:14" s="375" customFormat="1" ht="13.5" thickTop="1" thickBot="1" x14ac:dyDescent="0.25">
      <c r="A725" s="914">
        <v>1</v>
      </c>
      <c r="B725" s="915">
        <v>2</v>
      </c>
      <c r="C725" s="915">
        <v>3</v>
      </c>
      <c r="D725" s="915">
        <v>4</v>
      </c>
      <c r="E725" s="522">
        <v>5</v>
      </c>
      <c r="F725" s="916">
        <v>6</v>
      </c>
      <c r="G725" s="916">
        <v>7</v>
      </c>
      <c r="H725" s="917">
        <v>8</v>
      </c>
      <c r="I725" s="918" t="s">
        <v>510</v>
      </c>
    </row>
    <row r="726" spans="1:14" s="500" customFormat="1" ht="16.5" thickTop="1" thickBot="1" x14ac:dyDescent="0.3">
      <c r="A726" s="926">
        <v>60003100281</v>
      </c>
      <c r="B726" s="785">
        <v>3315</v>
      </c>
      <c r="C726" s="927">
        <v>6121</v>
      </c>
      <c r="D726" s="786">
        <v>870</v>
      </c>
      <c r="E726" s="787" t="s">
        <v>400</v>
      </c>
      <c r="F726" s="720"/>
      <c r="G726" s="929">
        <v>12173</v>
      </c>
      <c r="H726" s="720">
        <v>12173</v>
      </c>
      <c r="I726" s="930">
        <f>(H726/G726)*100</f>
        <v>100</v>
      </c>
    </row>
    <row r="727" spans="1:14" s="500" customFormat="1" ht="18" customHeight="1" thickTop="1" thickBot="1" x14ac:dyDescent="0.3">
      <c r="A727" s="3192" t="s">
        <v>169</v>
      </c>
      <c r="B727" s="3191"/>
      <c r="C727" s="3191"/>
      <c r="D727" s="3191"/>
      <c r="E727" s="3191"/>
      <c r="F727" s="710">
        <f>F726</f>
        <v>0</v>
      </c>
      <c r="G727" s="710">
        <f>G726</f>
        <v>12173</v>
      </c>
      <c r="H727" s="710">
        <f>H726</f>
        <v>12173</v>
      </c>
      <c r="I727" s="695">
        <f>(H727/G727)*100</f>
        <v>100</v>
      </c>
    </row>
    <row r="728" spans="1:14" ht="13.5" thickTop="1" x14ac:dyDescent="0.2">
      <c r="K728" s="738"/>
      <c r="L728" s="738"/>
      <c r="M728" s="738"/>
      <c r="N728" s="421"/>
    </row>
    <row r="729" spans="1:14" x14ac:dyDescent="0.2">
      <c r="K729" s="738"/>
      <c r="L729" s="738"/>
      <c r="M729" s="738"/>
      <c r="N729" s="421"/>
    </row>
    <row r="730" spans="1:14" s="500" customFormat="1" ht="13.5" thickBot="1" x14ac:dyDescent="0.25">
      <c r="A730" s="421" t="s">
        <v>468</v>
      </c>
      <c r="B730" s="594"/>
      <c r="D730" s="660"/>
      <c r="F730" s="463"/>
      <c r="G730" s="463"/>
      <c r="H730" s="463"/>
      <c r="I730" s="768" t="s">
        <v>122</v>
      </c>
    </row>
    <row r="731" spans="1:14" s="106" customFormat="1" ht="20.25" customHeight="1" thickTop="1" thickBot="1" x14ac:dyDescent="0.25">
      <c r="A731" s="622" t="s">
        <v>412</v>
      </c>
      <c r="B731" s="624" t="s">
        <v>123</v>
      </c>
      <c r="C731" s="623" t="s">
        <v>124</v>
      </c>
      <c r="D731" s="585" t="s">
        <v>474</v>
      </c>
      <c r="E731" s="625" t="s">
        <v>125</v>
      </c>
      <c r="F731" s="625" t="s">
        <v>126</v>
      </c>
      <c r="G731" s="625" t="s">
        <v>588</v>
      </c>
      <c r="H731" s="625" t="s">
        <v>589</v>
      </c>
      <c r="I731" s="663" t="s">
        <v>590</v>
      </c>
    </row>
    <row r="732" spans="1:14" s="375" customFormat="1" ht="13.5" thickTop="1" thickBot="1" x14ac:dyDescent="0.25">
      <c r="A732" s="914">
        <v>1</v>
      </c>
      <c r="B732" s="915">
        <v>2</v>
      </c>
      <c r="C732" s="915">
        <v>3</v>
      </c>
      <c r="D732" s="915">
        <v>4</v>
      </c>
      <c r="E732" s="522">
        <v>5</v>
      </c>
      <c r="F732" s="916">
        <v>6</v>
      </c>
      <c r="G732" s="916">
        <v>7</v>
      </c>
      <c r="H732" s="917">
        <v>8</v>
      </c>
      <c r="I732" s="918" t="s">
        <v>510</v>
      </c>
    </row>
    <row r="733" spans="1:14" s="500" customFormat="1" ht="16.5" thickTop="1" thickBot="1" x14ac:dyDescent="0.3">
      <c r="A733" s="926">
        <v>60003100283</v>
      </c>
      <c r="B733" s="785">
        <v>3315</v>
      </c>
      <c r="C733" s="927">
        <v>6121</v>
      </c>
      <c r="D733" s="786">
        <v>13</v>
      </c>
      <c r="E733" s="787" t="s">
        <v>400</v>
      </c>
      <c r="F733" s="720"/>
      <c r="G733" s="929">
        <v>200</v>
      </c>
      <c r="H733" s="720">
        <v>0</v>
      </c>
      <c r="I733" s="930">
        <f>(H733/G733)*100</f>
        <v>0</v>
      </c>
    </row>
    <row r="734" spans="1:14" s="500" customFormat="1" ht="18" customHeight="1" thickTop="1" thickBot="1" x14ac:dyDescent="0.3">
      <c r="A734" s="3192" t="s">
        <v>169</v>
      </c>
      <c r="B734" s="3191"/>
      <c r="C734" s="3191"/>
      <c r="D734" s="3191"/>
      <c r="E734" s="3191"/>
      <c r="F734" s="710">
        <f>F733</f>
        <v>0</v>
      </c>
      <c r="G734" s="710">
        <f>G733</f>
        <v>200</v>
      </c>
      <c r="H734" s="710">
        <f>H733</f>
        <v>0</v>
      </c>
      <c r="I734" s="695">
        <f>(H734/G734)*100</f>
        <v>0</v>
      </c>
    </row>
    <row r="735" spans="1:14" s="500" customFormat="1" ht="14.25" thickTop="1" thickBot="1" x14ac:dyDescent="0.25">
      <c r="A735" s="421" t="s">
        <v>469</v>
      </c>
      <c r="B735" s="594"/>
      <c r="D735" s="660"/>
      <c r="F735" s="463"/>
      <c r="G735" s="463"/>
      <c r="H735" s="463"/>
      <c r="I735" s="768" t="s">
        <v>122</v>
      </c>
    </row>
    <row r="736" spans="1:14" s="106" customFormat="1" ht="20.25" customHeight="1" thickTop="1" thickBot="1" x14ac:dyDescent="0.25">
      <c r="A736" s="622" t="s">
        <v>412</v>
      </c>
      <c r="B736" s="624" t="s">
        <v>123</v>
      </c>
      <c r="C736" s="623" t="s">
        <v>124</v>
      </c>
      <c r="D736" s="585" t="s">
        <v>474</v>
      </c>
      <c r="E736" s="625" t="s">
        <v>125</v>
      </c>
      <c r="F736" s="625" t="s">
        <v>126</v>
      </c>
      <c r="G736" s="625" t="s">
        <v>588</v>
      </c>
      <c r="H736" s="625" t="s">
        <v>589</v>
      </c>
      <c r="I736" s="663" t="s">
        <v>590</v>
      </c>
    </row>
    <row r="737" spans="1:14" s="375" customFormat="1" ht="13.5" thickTop="1" thickBot="1" x14ac:dyDescent="0.25">
      <c r="A737" s="914">
        <v>1</v>
      </c>
      <c r="B737" s="915">
        <v>2</v>
      </c>
      <c r="C737" s="915">
        <v>3</v>
      </c>
      <c r="D737" s="915">
        <v>4</v>
      </c>
      <c r="E737" s="522">
        <v>5</v>
      </c>
      <c r="F737" s="916">
        <v>6</v>
      </c>
      <c r="G737" s="916">
        <v>7</v>
      </c>
      <c r="H737" s="917">
        <v>8</v>
      </c>
      <c r="I737" s="918" t="s">
        <v>510</v>
      </c>
    </row>
    <row r="738" spans="1:14" s="500" customFormat="1" ht="16.5" thickTop="1" thickBot="1" x14ac:dyDescent="0.3">
      <c r="A738" s="926">
        <v>60003100284</v>
      </c>
      <c r="B738" s="785">
        <v>3315</v>
      </c>
      <c r="C738" s="927">
        <v>6121</v>
      </c>
      <c r="D738" s="786">
        <v>13</v>
      </c>
      <c r="E738" s="787" t="s">
        <v>400</v>
      </c>
      <c r="F738" s="720"/>
      <c r="G738" s="929">
        <v>2330</v>
      </c>
      <c r="H738" s="720">
        <v>1200</v>
      </c>
      <c r="I738" s="930">
        <f>(H738/G738)*100</f>
        <v>51.502145922746777</v>
      </c>
    </row>
    <row r="739" spans="1:14" s="500" customFormat="1" ht="18" customHeight="1" thickTop="1" thickBot="1" x14ac:dyDescent="0.3">
      <c r="A739" s="3192" t="s">
        <v>169</v>
      </c>
      <c r="B739" s="3191"/>
      <c r="C739" s="3191"/>
      <c r="D739" s="3191"/>
      <c r="E739" s="3191"/>
      <c r="F739" s="710">
        <f>F738</f>
        <v>0</v>
      </c>
      <c r="G739" s="710">
        <f>G738</f>
        <v>2330</v>
      </c>
      <c r="H739" s="710">
        <f>H738</f>
        <v>1200</v>
      </c>
      <c r="I739" s="695">
        <f>(H739/G739)*100</f>
        <v>51.502145922746777</v>
      </c>
    </row>
    <row r="740" spans="1:14" ht="13.5" thickTop="1" x14ac:dyDescent="0.2">
      <c r="K740" s="738"/>
      <c r="L740" s="738"/>
      <c r="M740" s="738"/>
      <c r="N740" s="421"/>
    </row>
    <row r="741" spans="1:14" x14ac:dyDescent="0.2">
      <c r="K741" s="738"/>
      <c r="L741" s="738"/>
      <c r="M741" s="738"/>
      <c r="N741" s="421"/>
    </row>
    <row r="742" spans="1:14" s="500" customFormat="1" ht="13.5" thickBot="1" x14ac:dyDescent="0.25">
      <c r="A742" s="421" t="s">
        <v>470</v>
      </c>
      <c r="B742" s="594"/>
      <c r="D742" s="660"/>
      <c r="F742" s="463"/>
      <c r="G742" s="463"/>
      <c r="H742" s="463"/>
      <c r="I742" s="768" t="s">
        <v>122</v>
      </c>
    </row>
    <row r="743" spans="1:14" s="106" customFormat="1" ht="20.25" customHeight="1" thickTop="1" thickBot="1" x14ac:dyDescent="0.25">
      <c r="A743" s="622" t="s">
        <v>412</v>
      </c>
      <c r="B743" s="624" t="s">
        <v>123</v>
      </c>
      <c r="C743" s="623" t="s">
        <v>124</v>
      </c>
      <c r="D743" s="585" t="s">
        <v>474</v>
      </c>
      <c r="E743" s="625" t="s">
        <v>125</v>
      </c>
      <c r="F743" s="625" t="s">
        <v>126</v>
      </c>
      <c r="G743" s="625" t="s">
        <v>588</v>
      </c>
      <c r="H743" s="625" t="s">
        <v>589</v>
      </c>
      <c r="I743" s="663" t="s">
        <v>590</v>
      </c>
    </row>
    <row r="744" spans="1:14" s="375" customFormat="1" ht="13.5" thickTop="1" thickBot="1" x14ac:dyDescent="0.25">
      <c r="A744" s="914">
        <v>1</v>
      </c>
      <c r="B744" s="915">
        <v>2</v>
      </c>
      <c r="C744" s="915">
        <v>3</v>
      </c>
      <c r="D744" s="915">
        <v>4</v>
      </c>
      <c r="E744" s="522">
        <v>5</v>
      </c>
      <c r="F744" s="916">
        <v>6</v>
      </c>
      <c r="G744" s="916">
        <v>7</v>
      </c>
      <c r="H744" s="917">
        <v>8</v>
      </c>
      <c r="I744" s="918" t="s">
        <v>510</v>
      </c>
    </row>
    <row r="745" spans="1:14" s="375" customFormat="1" ht="16.5" thickTop="1" thickBot="1" x14ac:dyDescent="0.3">
      <c r="A745" s="983">
        <v>60003100286</v>
      </c>
      <c r="B745" s="984">
        <v>3319</v>
      </c>
      <c r="C745" s="971">
        <v>5171</v>
      </c>
      <c r="D745" s="786">
        <v>13</v>
      </c>
      <c r="E745" s="948" t="s">
        <v>598</v>
      </c>
      <c r="F745" s="949"/>
      <c r="G745" s="950">
        <v>2159</v>
      </c>
      <c r="H745" s="951">
        <v>2159</v>
      </c>
      <c r="I745" s="930">
        <f>(H745/G745)*100</f>
        <v>100</v>
      </c>
    </row>
    <row r="746" spans="1:14" s="375" customFormat="1" ht="16.5" thickTop="1" thickBot="1" x14ac:dyDescent="0.3">
      <c r="A746" s="3180" t="s">
        <v>170</v>
      </c>
      <c r="B746" s="3181"/>
      <c r="C746" s="3181"/>
      <c r="D746" s="3181"/>
      <c r="E746" s="3181"/>
      <c r="F746" s="703">
        <v>0</v>
      </c>
      <c r="G746" s="951">
        <f>G745</f>
        <v>2159</v>
      </c>
      <c r="H746" s="951">
        <f>H745</f>
        <v>2159</v>
      </c>
      <c r="I746" s="930">
        <f>(H746/G746)*100</f>
        <v>100</v>
      </c>
    </row>
    <row r="747" spans="1:14" s="500" customFormat="1" ht="16.5" thickTop="1" thickBot="1" x14ac:dyDescent="0.3">
      <c r="A747" s="926">
        <v>60003100286</v>
      </c>
      <c r="B747" s="785">
        <v>3319</v>
      </c>
      <c r="C747" s="927">
        <v>6121</v>
      </c>
      <c r="D747" s="786">
        <v>13</v>
      </c>
      <c r="E747" s="787" t="s">
        <v>400</v>
      </c>
      <c r="F747" s="720"/>
      <c r="G747" s="929">
        <v>1</v>
      </c>
      <c r="H747" s="720">
        <v>0</v>
      </c>
      <c r="I747" s="930">
        <f>(H747/G747)*100</f>
        <v>0</v>
      </c>
    </row>
    <row r="748" spans="1:14" s="500" customFormat="1" ht="18" customHeight="1" thickTop="1" thickBot="1" x14ac:dyDescent="0.3">
      <c r="A748" s="3192" t="s">
        <v>169</v>
      </c>
      <c r="B748" s="3191"/>
      <c r="C748" s="3191"/>
      <c r="D748" s="3191"/>
      <c r="E748" s="3191"/>
      <c r="F748" s="710">
        <f>F747</f>
        <v>0</v>
      </c>
      <c r="G748" s="710">
        <f>G747</f>
        <v>1</v>
      </c>
      <c r="H748" s="710">
        <f>H747</f>
        <v>0</v>
      </c>
      <c r="I748" s="695">
        <f>(H748/G748)*100</f>
        <v>0</v>
      </c>
    </row>
    <row r="749" spans="1:14" ht="13.5" thickTop="1" x14ac:dyDescent="0.2">
      <c r="K749" s="738"/>
      <c r="L749" s="738"/>
      <c r="M749" s="738"/>
      <c r="N749" s="421"/>
    </row>
    <row r="750" spans="1:14" x14ac:dyDescent="0.2">
      <c r="K750" s="738"/>
      <c r="L750" s="738"/>
      <c r="M750" s="738"/>
      <c r="N750" s="421"/>
    </row>
    <row r="751" spans="1:14" s="500" customFormat="1" ht="13.5" thickBot="1" x14ac:dyDescent="0.25">
      <c r="A751" s="421" t="s">
        <v>470</v>
      </c>
      <c r="B751" s="594"/>
      <c r="D751" s="660"/>
      <c r="F751" s="463"/>
      <c r="G751" s="463"/>
      <c r="H751" s="463"/>
      <c r="I751" s="768" t="s">
        <v>122</v>
      </c>
    </row>
    <row r="752" spans="1:14" s="106" customFormat="1" ht="20.25" customHeight="1" thickTop="1" thickBot="1" x14ac:dyDescent="0.25">
      <c r="A752" s="622" t="s">
        <v>412</v>
      </c>
      <c r="B752" s="624" t="s">
        <v>123</v>
      </c>
      <c r="C752" s="623" t="s">
        <v>124</v>
      </c>
      <c r="D752" s="585" t="s">
        <v>474</v>
      </c>
      <c r="E752" s="625" t="s">
        <v>125</v>
      </c>
      <c r="F752" s="625" t="s">
        <v>126</v>
      </c>
      <c r="G752" s="625" t="s">
        <v>588</v>
      </c>
      <c r="H752" s="625" t="s">
        <v>589</v>
      </c>
      <c r="I752" s="663" t="s">
        <v>590</v>
      </c>
    </row>
    <row r="753" spans="1:14" s="375" customFormat="1" ht="13.5" thickTop="1" thickBot="1" x14ac:dyDescent="0.25">
      <c r="A753" s="914">
        <v>1</v>
      </c>
      <c r="B753" s="915">
        <v>2</v>
      </c>
      <c r="C753" s="915">
        <v>3</v>
      </c>
      <c r="D753" s="915">
        <v>4</v>
      </c>
      <c r="E753" s="522">
        <v>5</v>
      </c>
      <c r="F753" s="916">
        <v>6</v>
      </c>
      <c r="G753" s="916">
        <v>7</v>
      </c>
      <c r="H753" s="917">
        <v>8</v>
      </c>
      <c r="I753" s="918" t="s">
        <v>510</v>
      </c>
    </row>
    <row r="754" spans="1:14" s="500" customFormat="1" ht="15.75" thickTop="1" x14ac:dyDescent="0.25">
      <c r="A754" s="776">
        <v>60003100315</v>
      </c>
      <c r="B754" s="651">
        <v>3315</v>
      </c>
      <c r="C754" s="603">
        <v>5901</v>
      </c>
      <c r="D754" s="791">
        <v>0</v>
      </c>
      <c r="E754" s="654" t="s">
        <v>399</v>
      </c>
      <c r="F754" s="779"/>
      <c r="G754" s="924">
        <v>300</v>
      </c>
      <c r="H754" s="779">
        <v>0</v>
      </c>
      <c r="I754" s="925">
        <f>(H754/G754)*100</f>
        <v>0</v>
      </c>
    </row>
    <row r="755" spans="1:14" s="500" customFormat="1" ht="15.75" thickBot="1" x14ac:dyDescent="0.3">
      <c r="A755" s="781">
        <v>60003100315</v>
      </c>
      <c r="B755" s="722">
        <v>3315</v>
      </c>
      <c r="C755" s="722">
        <v>5901</v>
      </c>
      <c r="D755" s="945">
        <v>24</v>
      </c>
      <c r="E755" s="944" t="s">
        <v>399</v>
      </c>
      <c r="F755" s="943"/>
      <c r="G755" s="943">
        <v>350</v>
      </c>
      <c r="H755" s="943">
        <v>0</v>
      </c>
      <c r="I755" s="792">
        <f>(H755/G755)*100</f>
        <v>0</v>
      </c>
    </row>
    <row r="756" spans="1:14" s="500" customFormat="1" ht="18" customHeight="1" thickTop="1" thickBot="1" x14ac:dyDescent="0.3">
      <c r="A756" s="3192" t="s">
        <v>170</v>
      </c>
      <c r="B756" s="3191"/>
      <c r="C756" s="3191"/>
      <c r="D756" s="3191"/>
      <c r="E756" s="3191"/>
      <c r="F756" s="710">
        <f>F754</f>
        <v>0</v>
      </c>
      <c r="G756" s="710">
        <f>G754+G755</f>
        <v>650</v>
      </c>
      <c r="H756" s="710">
        <f>H754+H755</f>
        <v>0</v>
      </c>
      <c r="I756" s="695">
        <f>(H756/G756)*100</f>
        <v>0</v>
      </c>
      <c r="K756" s="463"/>
      <c r="L756" s="463"/>
      <c r="M756" s="463"/>
    </row>
    <row r="757" spans="1:14" ht="13.5" thickTop="1" x14ac:dyDescent="0.2">
      <c r="K757" s="738"/>
      <c r="L757" s="738"/>
      <c r="M757" s="738"/>
      <c r="N757" s="421"/>
    </row>
    <row r="758" spans="1:14" x14ac:dyDescent="0.2">
      <c r="K758" s="738"/>
      <c r="L758" s="738"/>
      <c r="M758" s="738"/>
      <c r="N758" s="421"/>
    </row>
    <row r="759" spans="1:14" s="500" customFormat="1" ht="13.5" thickBot="1" x14ac:dyDescent="0.25">
      <c r="A759" s="421" t="s">
        <v>472</v>
      </c>
      <c r="B759" s="594"/>
      <c r="D759" s="660"/>
      <c r="F759" s="463"/>
      <c r="G759" s="463"/>
      <c r="H759" s="463"/>
      <c r="I759" s="768" t="s">
        <v>122</v>
      </c>
    </row>
    <row r="760" spans="1:14" s="106" customFormat="1" ht="20.25" customHeight="1" thickTop="1" thickBot="1" x14ac:dyDescent="0.25">
      <c r="A760" s="622" t="s">
        <v>412</v>
      </c>
      <c r="B760" s="624" t="s">
        <v>123</v>
      </c>
      <c r="C760" s="623" t="s">
        <v>124</v>
      </c>
      <c r="D760" s="585" t="s">
        <v>474</v>
      </c>
      <c r="E760" s="625" t="s">
        <v>125</v>
      </c>
      <c r="F760" s="625" t="s">
        <v>126</v>
      </c>
      <c r="G760" s="625" t="s">
        <v>588</v>
      </c>
      <c r="H760" s="625" t="s">
        <v>589</v>
      </c>
      <c r="I760" s="663" t="s">
        <v>590</v>
      </c>
    </row>
    <row r="761" spans="1:14" s="375" customFormat="1" ht="13.5" thickTop="1" thickBot="1" x14ac:dyDescent="0.25">
      <c r="A761" s="914">
        <v>1</v>
      </c>
      <c r="B761" s="915">
        <v>2</v>
      </c>
      <c r="C761" s="915">
        <v>3</v>
      </c>
      <c r="D761" s="915">
        <v>4</v>
      </c>
      <c r="E761" s="522">
        <v>5</v>
      </c>
      <c r="F761" s="916">
        <v>6</v>
      </c>
      <c r="G761" s="916">
        <v>7</v>
      </c>
      <c r="H761" s="917">
        <v>8</v>
      </c>
      <c r="I761" s="918" t="s">
        <v>510</v>
      </c>
    </row>
    <row r="762" spans="1:14" s="500" customFormat="1" ht="15.75" thickTop="1" x14ac:dyDescent="0.25">
      <c r="A762" s="776">
        <v>60003100330</v>
      </c>
      <c r="B762" s="651">
        <v>3399</v>
      </c>
      <c r="C762" s="603">
        <v>6121</v>
      </c>
      <c r="D762" s="791">
        <v>13</v>
      </c>
      <c r="E762" s="654" t="s">
        <v>400</v>
      </c>
      <c r="F762" s="779"/>
      <c r="G762" s="924">
        <v>270</v>
      </c>
      <c r="H762" s="779">
        <v>0</v>
      </c>
      <c r="I762" s="925">
        <f>(H762/G762)*100</f>
        <v>0</v>
      </c>
    </row>
    <row r="763" spans="1:14" s="500" customFormat="1" ht="15.75" thickBot="1" x14ac:dyDescent="0.3">
      <c r="A763" s="781">
        <v>60003100330</v>
      </c>
      <c r="B763" s="722">
        <v>3399</v>
      </c>
      <c r="C763" s="722">
        <v>6329</v>
      </c>
      <c r="D763" s="945">
        <v>13</v>
      </c>
      <c r="E763" s="944" t="s">
        <v>471</v>
      </c>
      <c r="F763" s="943"/>
      <c r="G763" s="943">
        <v>130</v>
      </c>
      <c r="H763" s="943">
        <v>0</v>
      </c>
      <c r="I763" s="792">
        <f>(H763/G763)*100</f>
        <v>0</v>
      </c>
    </row>
    <row r="764" spans="1:14" s="500" customFormat="1" ht="18" customHeight="1" thickTop="1" thickBot="1" x14ac:dyDescent="0.3">
      <c r="A764" s="3192" t="s">
        <v>169</v>
      </c>
      <c r="B764" s="3191"/>
      <c r="C764" s="3191"/>
      <c r="D764" s="3191"/>
      <c r="E764" s="3191"/>
      <c r="F764" s="710">
        <f>F762</f>
        <v>0</v>
      </c>
      <c r="G764" s="710">
        <f>G762+G763</f>
        <v>400</v>
      </c>
      <c r="H764" s="710">
        <f>H762+H763</f>
        <v>0</v>
      </c>
      <c r="I764" s="695">
        <f>(H764/G764)*100</f>
        <v>0</v>
      </c>
      <c r="K764" s="463">
        <f>F648+F655+F662+F664+F673+F678+F685+F692+F699+F706+F713+F720+F727+F734+F739+F746+F748+F764+F756</f>
        <v>34847</v>
      </c>
      <c r="L764" s="463">
        <f>G648+G655+G662+G664+G673+G678+G685+G692+G699+G706+G713+G720+G727+G734+G739+G746+G748+G764+G756</f>
        <v>70661</v>
      </c>
      <c r="M764" s="463">
        <f>H648+H655+H662+H664+H673+H678+H685+H692+H699+H706+H713+H720+H727+H734+H739+H746+H748+H764+H756</f>
        <v>61431</v>
      </c>
      <c r="N764" s="500" t="s">
        <v>700</v>
      </c>
    </row>
    <row r="765" spans="1:14" ht="13.5" thickTop="1" x14ac:dyDescent="0.2">
      <c r="K765" s="738"/>
      <c r="L765" s="738"/>
      <c r="M765" s="738"/>
      <c r="N765" s="421"/>
    </row>
    <row r="766" spans="1:14" x14ac:dyDescent="0.2">
      <c r="K766" s="738"/>
      <c r="L766" s="738"/>
      <c r="M766" s="738"/>
      <c r="N766" s="421"/>
    </row>
    <row r="767" spans="1:14" s="500" customFormat="1" ht="13.5" thickBot="1" x14ac:dyDescent="0.25">
      <c r="A767" s="421" t="s">
        <v>473</v>
      </c>
      <c r="B767" s="594"/>
      <c r="D767" s="660"/>
      <c r="F767" s="463"/>
      <c r="G767" s="463"/>
      <c r="H767" s="463"/>
      <c r="I767" s="768" t="s">
        <v>122</v>
      </c>
    </row>
    <row r="768" spans="1:14" s="106" customFormat="1" ht="20.25" customHeight="1" thickTop="1" thickBot="1" x14ac:dyDescent="0.25">
      <c r="A768" s="622" t="s">
        <v>412</v>
      </c>
      <c r="B768" s="624" t="s">
        <v>123</v>
      </c>
      <c r="C768" s="623" t="s">
        <v>124</v>
      </c>
      <c r="D768" s="585" t="s">
        <v>474</v>
      </c>
      <c r="E768" s="625" t="s">
        <v>125</v>
      </c>
      <c r="F768" s="625" t="s">
        <v>126</v>
      </c>
      <c r="G768" s="625" t="s">
        <v>588</v>
      </c>
      <c r="H768" s="625" t="s">
        <v>589</v>
      </c>
      <c r="I768" s="663" t="s">
        <v>590</v>
      </c>
    </row>
    <row r="769" spans="1:14" s="375" customFormat="1" ht="13.5" thickTop="1" thickBot="1" x14ac:dyDescent="0.25">
      <c r="A769" s="914">
        <v>1</v>
      </c>
      <c r="B769" s="915">
        <v>2</v>
      </c>
      <c r="C769" s="915">
        <v>3</v>
      </c>
      <c r="D769" s="915">
        <v>4</v>
      </c>
      <c r="E769" s="522">
        <v>5</v>
      </c>
      <c r="F769" s="916">
        <v>6</v>
      </c>
      <c r="G769" s="916">
        <v>7</v>
      </c>
      <c r="H769" s="917">
        <v>8</v>
      </c>
      <c r="I769" s="918" t="s">
        <v>510</v>
      </c>
    </row>
    <row r="770" spans="1:14" s="500" customFormat="1" ht="15.75" thickTop="1" x14ac:dyDescent="0.25">
      <c r="A770" s="776">
        <v>60004100000</v>
      </c>
      <c r="B770" s="651">
        <v>2212</v>
      </c>
      <c r="C770" s="603">
        <v>6121</v>
      </c>
      <c r="D770" s="791">
        <v>12</v>
      </c>
      <c r="E770" s="654" t="s">
        <v>400</v>
      </c>
      <c r="F770" s="779"/>
      <c r="G770" s="924">
        <v>25</v>
      </c>
      <c r="H770" s="779">
        <v>0</v>
      </c>
      <c r="I770" s="925">
        <f>(H770/G770)*100</f>
        <v>0</v>
      </c>
    </row>
    <row r="771" spans="1:14" s="500" customFormat="1" ht="15.75" thickBot="1" x14ac:dyDescent="0.3">
      <c r="A771" s="781">
        <v>60004100000</v>
      </c>
      <c r="B771" s="722">
        <v>2212</v>
      </c>
      <c r="C771" s="722">
        <v>6121</v>
      </c>
      <c r="D771" s="945">
        <v>91628</v>
      </c>
      <c r="E771" s="944" t="s">
        <v>400</v>
      </c>
      <c r="F771" s="943"/>
      <c r="G771" s="943">
        <v>84318</v>
      </c>
      <c r="H771" s="943">
        <v>83768</v>
      </c>
      <c r="I771" s="792">
        <f>(H771/G771)*100</f>
        <v>99.347707488318036</v>
      </c>
    </row>
    <row r="772" spans="1:14" s="500" customFormat="1" ht="18" customHeight="1" thickTop="1" thickBot="1" x14ac:dyDescent="0.3">
      <c r="A772" s="3192" t="s">
        <v>169</v>
      </c>
      <c r="B772" s="3191"/>
      <c r="C772" s="3191"/>
      <c r="D772" s="3191"/>
      <c r="E772" s="3191"/>
      <c r="F772" s="710">
        <f>F770</f>
        <v>0</v>
      </c>
      <c r="G772" s="710">
        <f>G770+G771</f>
        <v>84343</v>
      </c>
      <c r="H772" s="710">
        <f>H770+H771</f>
        <v>83768</v>
      </c>
      <c r="I772" s="695">
        <f>(H772/G772)*100</f>
        <v>99.318259962296807</v>
      </c>
    </row>
    <row r="773" spans="1:14" ht="13.5" thickTop="1" x14ac:dyDescent="0.2">
      <c r="K773" s="738"/>
      <c r="L773" s="738"/>
      <c r="M773" s="738"/>
      <c r="N773" s="421"/>
    </row>
    <row r="774" spans="1:14" x14ac:dyDescent="0.2">
      <c r="K774" s="738"/>
      <c r="L774" s="738"/>
      <c r="M774" s="738"/>
      <c r="N774" s="421"/>
    </row>
    <row r="775" spans="1:14" s="500" customFormat="1" ht="13.5" thickBot="1" x14ac:dyDescent="0.25">
      <c r="A775" s="421" t="s">
        <v>706</v>
      </c>
      <c r="B775" s="594"/>
      <c r="D775" s="660"/>
      <c r="F775" s="463"/>
      <c r="G775" s="463"/>
      <c r="H775" s="463"/>
      <c r="I775" s="768" t="s">
        <v>122</v>
      </c>
    </row>
    <row r="776" spans="1:14" s="106" customFormat="1" ht="20.25" customHeight="1" thickTop="1" thickBot="1" x14ac:dyDescent="0.25">
      <c r="A776" s="622" t="s">
        <v>412</v>
      </c>
      <c r="B776" s="624" t="s">
        <v>123</v>
      </c>
      <c r="C776" s="623" t="s">
        <v>124</v>
      </c>
      <c r="D776" s="585" t="s">
        <v>474</v>
      </c>
      <c r="E776" s="625" t="s">
        <v>125</v>
      </c>
      <c r="F776" s="625" t="s">
        <v>126</v>
      </c>
      <c r="G776" s="625" t="s">
        <v>588</v>
      </c>
      <c r="H776" s="625" t="s">
        <v>589</v>
      </c>
      <c r="I776" s="663" t="s">
        <v>590</v>
      </c>
    </row>
    <row r="777" spans="1:14" s="375" customFormat="1" ht="13.5" thickTop="1" thickBot="1" x14ac:dyDescent="0.25">
      <c r="A777" s="914">
        <v>1</v>
      </c>
      <c r="B777" s="915">
        <v>2</v>
      </c>
      <c r="C777" s="915">
        <v>3</v>
      </c>
      <c r="D777" s="915">
        <v>4</v>
      </c>
      <c r="E777" s="522">
        <v>5</v>
      </c>
      <c r="F777" s="916">
        <v>6</v>
      </c>
      <c r="G777" s="916">
        <v>7</v>
      </c>
      <c r="H777" s="917">
        <v>8</v>
      </c>
      <c r="I777" s="918" t="s">
        <v>510</v>
      </c>
    </row>
    <row r="778" spans="1:14" s="500" customFormat="1" ht="16.5" thickTop="1" thickBot="1" x14ac:dyDescent="0.3">
      <c r="A778" s="926">
        <v>60004100012</v>
      </c>
      <c r="B778" s="785">
        <v>2212</v>
      </c>
      <c r="C778" s="927">
        <v>6121</v>
      </c>
      <c r="D778" s="786">
        <v>12</v>
      </c>
      <c r="E778" s="787" t="s">
        <v>400</v>
      </c>
      <c r="F778" s="720"/>
      <c r="G778" s="929">
        <v>1</v>
      </c>
      <c r="H778" s="720">
        <v>0</v>
      </c>
      <c r="I778" s="930">
        <f>(H778/G778)*100</f>
        <v>0</v>
      </c>
    </row>
    <row r="779" spans="1:14" s="500" customFormat="1" ht="18" customHeight="1" thickTop="1" thickBot="1" x14ac:dyDescent="0.3">
      <c r="A779" s="3192" t="s">
        <v>169</v>
      </c>
      <c r="B779" s="3191"/>
      <c r="C779" s="3191"/>
      <c r="D779" s="3191"/>
      <c r="E779" s="3191"/>
      <c r="F779" s="710">
        <f>F778</f>
        <v>0</v>
      </c>
      <c r="G779" s="710">
        <f>G778</f>
        <v>1</v>
      </c>
      <c r="H779" s="710">
        <f>H778</f>
        <v>0</v>
      </c>
      <c r="I779" s="695">
        <f>(H779/G779)*100</f>
        <v>0</v>
      </c>
    </row>
    <row r="780" spans="1:14" ht="13.5" thickTop="1" x14ac:dyDescent="0.2">
      <c r="K780" s="738"/>
      <c r="L780" s="738"/>
      <c r="M780" s="738"/>
      <c r="N780" s="421"/>
    </row>
    <row r="781" spans="1:14" x14ac:dyDescent="0.2">
      <c r="K781" s="738"/>
      <c r="L781" s="738"/>
      <c r="M781" s="738"/>
      <c r="N781" s="421"/>
    </row>
    <row r="782" spans="1:14" s="500" customFormat="1" ht="13.5" thickBot="1" x14ac:dyDescent="0.25">
      <c r="A782" s="421" t="s">
        <v>251</v>
      </c>
      <c r="B782" s="594"/>
      <c r="D782" s="660"/>
      <c r="F782" s="463"/>
      <c r="G782" s="463"/>
      <c r="H782" s="463"/>
      <c r="I782" s="768" t="s">
        <v>122</v>
      </c>
    </row>
    <row r="783" spans="1:14" s="106" customFormat="1" ht="20.25" customHeight="1" thickTop="1" thickBot="1" x14ac:dyDescent="0.25">
      <c r="A783" s="622" t="s">
        <v>412</v>
      </c>
      <c r="B783" s="624" t="s">
        <v>123</v>
      </c>
      <c r="C783" s="623" t="s">
        <v>124</v>
      </c>
      <c r="D783" s="585" t="s">
        <v>474</v>
      </c>
      <c r="E783" s="625" t="s">
        <v>125</v>
      </c>
      <c r="F783" s="625" t="s">
        <v>126</v>
      </c>
      <c r="G783" s="625" t="s">
        <v>588</v>
      </c>
      <c r="H783" s="625" t="s">
        <v>589</v>
      </c>
      <c r="I783" s="663" t="s">
        <v>590</v>
      </c>
    </row>
    <row r="784" spans="1:14" s="375" customFormat="1" ht="13.5" thickTop="1" thickBot="1" x14ac:dyDescent="0.25">
      <c r="A784" s="914">
        <v>1</v>
      </c>
      <c r="B784" s="915">
        <v>2</v>
      </c>
      <c r="C784" s="915">
        <v>3</v>
      </c>
      <c r="D784" s="915">
        <v>4</v>
      </c>
      <c r="E784" s="522">
        <v>5</v>
      </c>
      <c r="F784" s="916">
        <v>6</v>
      </c>
      <c r="G784" s="916">
        <v>7</v>
      </c>
      <c r="H784" s="917">
        <v>8</v>
      </c>
      <c r="I784" s="918" t="s">
        <v>510</v>
      </c>
    </row>
    <row r="785" spans="1:14" s="500" customFormat="1" ht="16.5" thickTop="1" thickBot="1" x14ac:dyDescent="0.3">
      <c r="A785" s="926">
        <v>60004100022</v>
      </c>
      <c r="B785" s="785">
        <v>3639</v>
      </c>
      <c r="C785" s="927">
        <v>6130</v>
      </c>
      <c r="D785" s="786">
        <v>12</v>
      </c>
      <c r="E785" s="787" t="s">
        <v>571</v>
      </c>
      <c r="F785" s="720">
        <v>15000</v>
      </c>
      <c r="G785" s="929">
        <v>0</v>
      </c>
      <c r="H785" s="720">
        <v>0</v>
      </c>
      <c r="I785" s="930">
        <v>0</v>
      </c>
    </row>
    <row r="786" spans="1:14" s="500" customFormat="1" ht="18" customHeight="1" thickTop="1" thickBot="1" x14ac:dyDescent="0.3">
      <c r="A786" s="3192" t="s">
        <v>169</v>
      </c>
      <c r="B786" s="3191"/>
      <c r="C786" s="3191"/>
      <c r="D786" s="3191"/>
      <c r="E786" s="3191"/>
      <c r="F786" s="710">
        <f>F785</f>
        <v>15000</v>
      </c>
      <c r="G786" s="710">
        <f>G785</f>
        <v>0</v>
      </c>
      <c r="H786" s="710">
        <f>H785</f>
        <v>0</v>
      </c>
      <c r="I786" s="695">
        <v>0</v>
      </c>
    </row>
    <row r="787" spans="1:14" ht="13.5" thickTop="1" x14ac:dyDescent="0.2">
      <c r="K787" s="738"/>
      <c r="L787" s="738"/>
      <c r="M787" s="738"/>
      <c r="N787" s="421"/>
    </row>
    <row r="788" spans="1:14" x14ac:dyDescent="0.2">
      <c r="K788" s="738"/>
      <c r="L788" s="738"/>
      <c r="M788" s="738"/>
      <c r="N788" s="421"/>
    </row>
    <row r="789" spans="1:14" s="500" customFormat="1" ht="13.5" thickBot="1" x14ac:dyDescent="0.25">
      <c r="A789" s="421" t="s">
        <v>707</v>
      </c>
      <c r="B789" s="594"/>
      <c r="D789" s="660"/>
      <c r="F789" s="463"/>
      <c r="G789" s="463"/>
      <c r="H789" s="463"/>
      <c r="I789" s="768" t="s">
        <v>122</v>
      </c>
    </row>
    <row r="790" spans="1:14" s="106" customFormat="1" ht="20.25" customHeight="1" thickTop="1" thickBot="1" x14ac:dyDescent="0.25">
      <c r="A790" s="622" t="s">
        <v>412</v>
      </c>
      <c r="B790" s="624" t="s">
        <v>123</v>
      </c>
      <c r="C790" s="623" t="s">
        <v>124</v>
      </c>
      <c r="D790" s="585" t="s">
        <v>474</v>
      </c>
      <c r="E790" s="625" t="s">
        <v>125</v>
      </c>
      <c r="F790" s="625" t="s">
        <v>126</v>
      </c>
      <c r="G790" s="625" t="s">
        <v>588</v>
      </c>
      <c r="H790" s="625" t="s">
        <v>589</v>
      </c>
      <c r="I790" s="663" t="s">
        <v>590</v>
      </c>
    </row>
    <row r="791" spans="1:14" s="375" customFormat="1" ht="13.5" thickTop="1" thickBot="1" x14ac:dyDescent="0.25">
      <c r="A791" s="914">
        <v>1</v>
      </c>
      <c r="B791" s="915">
        <v>2</v>
      </c>
      <c r="C791" s="915">
        <v>3</v>
      </c>
      <c r="D791" s="915">
        <v>4</v>
      </c>
      <c r="E791" s="522">
        <v>5</v>
      </c>
      <c r="F791" s="916">
        <v>6</v>
      </c>
      <c r="G791" s="916">
        <v>7</v>
      </c>
      <c r="H791" s="917">
        <v>8</v>
      </c>
      <c r="I791" s="918" t="s">
        <v>510</v>
      </c>
    </row>
    <row r="792" spans="1:14" s="500" customFormat="1" ht="16.5" thickTop="1" thickBot="1" x14ac:dyDescent="0.3">
      <c r="A792" s="926">
        <v>60004100029</v>
      </c>
      <c r="B792" s="785">
        <v>2212</v>
      </c>
      <c r="C792" s="927">
        <v>6121</v>
      </c>
      <c r="D792" s="786">
        <v>12</v>
      </c>
      <c r="E792" s="787" t="s">
        <v>400</v>
      </c>
      <c r="F792" s="720"/>
      <c r="G792" s="929">
        <v>752</v>
      </c>
      <c r="H792" s="720">
        <v>751</v>
      </c>
      <c r="I792" s="930">
        <f>(H792/G792)*100</f>
        <v>99.86702127659575</v>
      </c>
    </row>
    <row r="793" spans="1:14" s="500" customFormat="1" ht="18" customHeight="1" thickTop="1" thickBot="1" x14ac:dyDescent="0.3">
      <c r="A793" s="3192" t="s">
        <v>169</v>
      </c>
      <c r="B793" s="3191"/>
      <c r="C793" s="3191"/>
      <c r="D793" s="3191"/>
      <c r="E793" s="3191"/>
      <c r="F793" s="710">
        <f>F792</f>
        <v>0</v>
      </c>
      <c r="G793" s="710">
        <f>G792</f>
        <v>752</v>
      </c>
      <c r="H793" s="710">
        <f>H792</f>
        <v>751</v>
      </c>
      <c r="I793" s="695">
        <f>(H793/G793)*100</f>
        <v>99.86702127659575</v>
      </c>
    </row>
    <row r="794" spans="1:14" ht="13.5" thickTop="1" x14ac:dyDescent="0.2">
      <c r="K794" s="738"/>
      <c r="L794" s="738"/>
      <c r="M794" s="738"/>
      <c r="N794" s="421"/>
    </row>
    <row r="795" spans="1:14" x14ac:dyDescent="0.2">
      <c r="K795" s="738"/>
      <c r="L795" s="738"/>
      <c r="M795" s="738"/>
      <c r="N795" s="421"/>
    </row>
    <row r="796" spans="1:14" s="500" customFormat="1" ht="13.5" thickBot="1" x14ac:dyDescent="0.25">
      <c r="A796" s="421" t="s">
        <v>708</v>
      </c>
      <c r="B796" s="594"/>
      <c r="D796" s="660"/>
      <c r="F796" s="463"/>
      <c r="G796" s="463"/>
      <c r="H796" s="463"/>
      <c r="I796" s="768" t="s">
        <v>122</v>
      </c>
    </row>
    <row r="797" spans="1:14" s="106" customFormat="1" ht="20.25" customHeight="1" thickTop="1" thickBot="1" x14ac:dyDescent="0.25">
      <c r="A797" s="622" t="s">
        <v>412</v>
      </c>
      <c r="B797" s="624" t="s">
        <v>123</v>
      </c>
      <c r="C797" s="623" t="s">
        <v>124</v>
      </c>
      <c r="D797" s="585" t="s">
        <v>474</v>
      </c>
      <c r="E797" s="625" t="s">
        <v>125</v>
      </c>
      <c r="F797" s="625" t="s">
        <v>126</v>
      </c>
      <c r="G797" s="625" t="s">
        <v>588</v>
      </c>
      <c r="H797" s="625" t="s">
        <v>589</v>
      </c>
      <c r="I797" s="663" t="s">
        <v>590</v>
      </c>
    </row>
    <row r="798" spans="1:14" s="375" customFormat="1" ht="13.5" thickTop="1" thickBot="1" x14ac:dyDescent="0.25">
      <c r="A798" s="914">
        <v>1</v>
      </c>
      <c r="B798" s="915">
        <v>2</v>
      </c>
      <c r="C798" s="915">
        <v>3</v>
      </c>
      <c r="D798" s="915">
        <v>4</v>
      </c>
      <c r="E798" s="522">
        <v>5</v>
      </c>
      <c r="F798" s="916">
        <v>6</v>
      </c>
      <c r="G798" s="916">
        <v>7</v>
      </c>
      <c r="H798" s="917">
        <v>8</v>
      </c>
      <c r="I798" s="918" t="s">
        <v>510</v>
      </c>
    </row>
    <row r="799" spans="1:14" s="500" customFormat="1" ht="16.5" thickTop="1" thickBot="1" x14ac:dyDescent="0.3">
      <c r="A799" s="926">
        <v>60004100032</v>
      </c>
      <c r="B799" s="785">
        <v>2212</v>
      </c>
      <c r="C799" s="927">
        <v>6121</v>
      </c>
      <c r="D799" s="786">
        <v>12</v>
      </c>
      <c r="E799" s="787" t="s">
        <v>400</v>
      </c>
      <c r="F799" s="720"/>
      <c r="G799" s="929">
        <v>569</v>
      </c>
      <c r="H799" s="720">
        <v>440</v>
      </c>
      <c r="I799" s="930">
        <f>(H799/G799)*100</f>
        <v>77.328646748681891</v>
      </c>
    </row>
    <row r="800" spans="1:14" s="500" customFormat="1" ht="18" customHeight="1" thickTop="1" thickBot="1" x14ac:dyDescent="0.3">
      <c r="A800" s="3192" t="s">
        <v>169</v>
      </c>
      <c r="B800" s="3191"/>
      <c r="C800" s="3191"/>
      <c r="D800" s="3191"/>
      <c r="E800" s="3191"/>
      <c r="F800" s="710">
        <f>F799</f>
        <v>0</v>
      </c>
      <c r="G800" s="710">
        <f>G799</f>
        <v>569</v>
      </c>
      <c r="H800" s="710">
        <f>H799</f>
        <v>440</v>
      </c>
      <c r="I800" s="695">
        <f>(H800/G800)*100</f>
        <v>77.328646748681891</v>
      </c>
    </row>
    <row r="801" spans="1:14" s="500" customFormat="1" ht="14.25" thickTop="1" thickBot="1" x14ac:dyDescent="0.25">
      <c r="A801" s="421" t="s">
        <v>709</v>
      </c>
      <c r="B801" s="594"/>
      <c r="D801" s="660"/>
      <c r="F801" s="463"/>
      <c r="G801" s="463"/>
      <c r="H801" s="463"/>
      <c r="I801" s="768" t="s">
        <v>122</v>
      </c>
    </row>
    <row r="802" spans="1:14" s="106" customFormat="1" ht="20.25" customHeight="1" thickTop="1" thickBot="1" x14ac:dyDescent="0.25">
      <c r="A802" s="622" t="s">
        <v>412</v>
      </c>
      <c r="B802" s="624" t="s">
        <v>123</v>
      </c>
      <c r="C802" s="623" t="s">
        <v>124</v>
      </c>
      <c r="D802" s="585" t="s">
        <v>474</v>
      </c>
      <c r="E802" s="625" t="s">
        <v>125</v>
      </c>
      <c r="F802" s="625" t="s">
        <v>126</v>
      </c>
      <c r="G802" s="625" t="s">
        <v>588</v>
      </c>
      <c r="H802" s="625" t="s">
        <v>589</v>
      </c>
      <c r="I802" s="663" t="s">
        <v>590</v>
      </c>
    </row>
    <row r="803" spans="1:14" s="375" customFormat="1" ht="13.5" thickTop="1" thickBot="1" x14ac:dyDescent="0.25">
      <c r="A803" s="914">
        <v>1</v>
      </c>
      <c r="B803" s="915">
        <v>2</v>
      </c>
      <c r="C803" s="915">
        <v>3</v>
      </c>
      <c r="D803" s="915">
        <v>4</v>
      </c>
      <c r="E803" s="522">
        <v>5</v>
      </c>
      <c r="F803" s="916">
        <v>6</v>
      </c>
      <c r="G803" s="916">
        <v>7</v>
      </c>
      <c r="H803" s="917">
        <v>8</v>
      </c>
      <c r="I803" s="918" t="s">
        <v>510</v>
      </c>
    </row>
    <row r="804" spans="1:14" s="500" customFormat="1" ht="16.5" thickTop="1" thickBot="1" x14ac:dyDescent="0.3">
      <c r="A804" s="926">
        <v>60004100033</v>
      </c>
      <c r="B804" s="785">
        <v>2212</v>
      </c>
      <c r="C804" s="927">
        <v>6121</v>
      </c>
      <c r="D804" s="786">
        <v>12</v>
      </c>
      <c r="E804" s="787" t="s">
        <v>400</v>
      </c>
      <c r="F804" s="720"/>
      <c r="G804" s="929">
        <v>36</v>
      </c>
      <c r="H804" s="720">
        <v>23</v>
      </c>
      <c r="I804" s="930">
        <f>(H804/G804)*100</f>
        <v>63.888888888888886</v>
      </c>
    </row>
    <row r="805" spans="1:14" s="500" customFormat="1" ht="18" customHeight="1" thickTop="1" thickBot="1" x14ac:dyDescent="0.3">
      <c r="A805" s="3192" t="s">
        <v>169</v>
      </c>
      <c r="B805" s="3191"/>
      <c r="C805" s="3191"/>
      <c r="D805" s="3191"/>
      <c r="E805" s="3191"/>
      <c r="F805" s="710">
        <f>F804</f>
        <v>0</v>
      </c>
      <c r="G805" s="710">
        <f>G804</f>
        <v>36</v>
      </c>
      <c r="H805" s="710">
        <f>H804</f>
        <v>23</v>
      </c>
      <c r="I805" s="695">
        <f>(H805/G805)*100</f>
        <v>63.888888888888886</v>
      </c>
    </row>
    <row r="806" spans="1:14" ht="13.5" thickTop="1" x14ac:dyDescent="0.2">
      <c r="K806" s="738"/>
      <c r="L806" s="738"/>
      <c r="M806" s="738"/>
      <c r="N806" s="421"/>
    </row>
    <row r="807" spans="1:14" x14ac:dyDescent="0.2">
      <c r="K807" s="738"/>
      <c r="L807" s="738"/>
      <c r="M807" s="738"/>
      <c r="N807" s="421"/>
    </row>
    <row r="808" spans="1:14" s="500" customFormat="1" ht="13.5" thickBot="1" x14ac:dyDescent="0.25">
      <c r="A808" s="421" t="s">
        <v>710</v>
      </c>
      <c r="B808" s="594"/>
      <c r="D808" s="660"/>
      <c r="F808" s="463"/>
      <c r="G808" s="463"/>
      <c r="H808" s="463"/>
      <c r="I808" s="768" t="s">
        <v>122</v>
      </c>
    </row>
    <row r="809" spans="1:14" s="106" customFormat="1" ht="20.25" customHeight="1" thickTop="1" thickBot="1" x14ac:dyDescent="0.25">
      <c r="A809" s="622" t="s">
        <v>412</v>
      </c>
      <c r="B809" s="624" t="s">
        <v>123</v>
      </c>
      <c r="C809" s="623" t="s">
        <v>124</v>
      </c>
      <c r="D809" s="585" t="s">
        <v>474</v>
      </c>
      <c r="E809" s="625" t="s">
        <v>125</v>
      </c>
      <c r="F809" s="625" t="s">
        <v>126</v>
      </c>
      <c r="G809" s="625" t="s">
        <v>588</v>
      </c>
      <c r="H809" s="625" t="s">
        <v>589</v>
      </c>
      <c r="I809" s="663" t="s">
        <v>590</v>
      </c>
    </row>
    <row r="810" spans="1:14" s="375" customFormat="1" ht="13.5" thickTop="1" thickBot="1" x14ac:dyDescent="0.25">
      <c r="A810" s="914">
        <v>1</v>
      </c>
      <c r="B810" s="915">
        <v>2</v>
      </c>
      <c r="C810" s="915">
        <v>3</v>
      </c>
      <c r="D810" s="915">
        <v>4</v>
      </c>
      <c r="E810" s="522">
        <v>5</v>
      </c>
      <c r="F810" s="916">
        <v>6</v>
      </c>
      <c r="G810" s="916">
        <v>7</v>
      </c>
      <c r="H810" s="917">
        <v>8</v>
      </c>
      <c r="I810" s="918" t="s">
        <v>510</v>
      </c>
    </row>
    <row r="811" spans="1:14" s="500" customFormat="1" ht="16.5" thickTop="1" thickBot="1" x14ac:dyDescent="0.3">
      <c r="A811" s="926">
        <v>60004100037</v>
      </c>
      <c r="B811" s="785">
        <v>2212</v>
      </c>
      <c r="C811" s="927">
        <v>6121</v>
      </c>
      <c r="D811" s="786">
        <v>12</v>
      </c>
      <c r="E811" s="787" t="s">
        <v>400</v>
      </c>
      <c r="F811" s="720"/>
      <c r="G811" s="929">
        <v>224</v>
      </c>
      <c r="H811" s="720">
        <v>5</v>
      </c>
      <c r="I811" s="930">
        <f>(H811/G811)*100</f>
        <v>2.2321428571428572</v>
      </c>
    </row>
    <row r="812" spans="1:14" s="500" customFormat="1" ht="18" customHeight="1" thickTop="1" thickBot="1" x14ac:dyDescent="0.3">
      <c r="A812" s="3192" t="s">
        <v>169</v>
      </c>
      <c r="B812" s="3191"/>
      <c r="C812" s="3191"/>
      <c r="D812" s="3191"/>
      <c r="E812" s="3191"/>
      <c r="F812" s="710">
        <f>F811</f>
        <v>0</v>
      </c>
      <c r="G812" s="710">
        <f>G811</f>
        <v>224</v>
      </c>
      <c r="H812" s="710">
        <f>H811</f>
        <v>5</v>
      </c>
      <c r="I812" s="695">
        <f>(H812/G812)*100</f>
        <v>2.2321428571428572</v>
      </c>
    </row>
    <row r="813" spans="1:14" ht="13.5" thickTop="1" x14ac:dyDescent="0.2">
      <c r="K813" s="738"/>
      <c r="L813" s="738"/>
      <c r="M813" s="738"/>
      <c r="N813" s="421"/>
    </row>
    <row r="814" spans="1:14" x14ac:dyDescent="0.2">
      <c r="K814" s="738"/>
      <c r="L814" s="738"/>
      <c r="M814" s="738"/>
      <c r="N814" s="421"/>
    </row>
    <row r="815" spans="1:14" s="500" customFormat="1" ht="13.5" thickBot="1" x14ac:dyDescent="0.25">
      <c r="A815" s="421" t="s">
        <v>711</v>
      </c>
      <c r="B815" s="594"/>
      <c r="D815" s="660"/>
      <c r="F815" s="463"/>
      <c r="G815" s="463"/>
      <c r="H815" s="463"/>
      <c r="I815" s="768" t="s">
        <v>122</v>
      </c>
    </row>
    <row r="816" spans="1:14" s="106" customFormat="1" ht="20.25" customHeight="1" thickTop="1" thickBot="1" x14ac:dyDescent="0.25">
      <c r="A816" s="622" t="s">
        <v>412</v>
      </c>
      <c r="B816" s="624" t="s">
        <v>123</v>
      </c>
      <c r="C816" s="623" t="s">
        <v>124</v>
      </c>
      <c r="D816" s="585" t="s">
        <v>474</v>
      </c>
      <c r="E816" s="625" t="s">
        <v>125</v>
      </c>
      <c r="F816" s="625" t="s">
        <v>126</v>
      </c>
      <c r="G816" s="625" t="s">
        <v>588</v>
      </c>
      <c r="H816" s="625" t="s">
        <v>589</v>
      </c>
      <c r="I816" s="663" t="s">
        <v>590</v>
      </c>
    </row>
    <row r="817" spans="1:14" s="375" customFormat="1" ht="13.5" thickTop="1" thickBot="1" x14ac:dyDescent="0.25">
      <c r="A817" s="914">
        <v>1</v>
      </c>
      <c r="B817" s="915">
        <v>2</v>
      </c>
      <c r="C817" s="915">
        <v>3</v>
      </c>
      <c r="D817" s="915">
        <v>4</v>
      </c>
      <c r="E817" s="522">
        <v>5</v>
      </c>
      <c r="F817" s="916">
        <v>6</v>
      </c>
      <c r="G817" s="916">
        <v>7</v>
      </c>
      <c r="H817" s="917">
        <v>8</v>
      </c>
      <c r="I817" s="918" t="s">
        <v>510</v>
      </c>
    </row>
    <row r="818" spans="1:14" s="500" customFormat="1" ht="15.75" thickTop="1" x14ac:dyDescent="0.25">
      <c r="A818" s="776">
        <v>60004100038</v>
      </c>
      <c r="B818" s="651">
        <v>2212</v>
      </c>
      <c r="C818" s="603">
        <v>6121</v>
      </c>
      <c r="D818" s="791">
        <v>12</v>
      </c>
      <c r="E818" s="654" t="s">
        <v>400</v>
      </c>
      <c r="F818" s="779"/>
      <c r="G818" s="924">
        <v>21</v>
      </c>
      <c r="H818" s="779">
        <v>17</v>
      </c>
      <c r="I818" s="925">
        <f>(H818/G818)*100</f>
        <v>80.952380952380949</v>
      </c>
    </row>
    <row r="819" spans="1:14" s="500" customFormat="1" ht="15.75" thickBot="1" x14ac:dyDescent="0.3">
      <c r="A819" s="781">
        <v>60004100038</v>
      </c>
      <c r="B819" s="722">
        <v>2212</v>
      </c>
      <c r="C819" s="722">
        <v>6130</v>
      </c>
      <c r="D819" s="945">
        <v>12</v>
      </c>
      <c r="E819" s="944" t="s">
        <v>571</v>
      </c>
      <c r="F819" s="943"/>
      <c r="G819" s="943">
        <v>5476</v>
      </c>
      <c r="H819" s="943">
        <v>5477</v>
      </c>
      <c r="I819" s="792">
        <f>(H819/G819)*100</f>
        <v>100.018261504748</v>
      </c>
    </row>
    <row r="820" spans="1:14" s="500" customFormat="1" ht="18" customHeight="1" thickTop="1" thickBot="1" x14ac:dyDescent="0.3">
      <c r="A820" s="3192" t="s">
        <v>169</v>
      </c>
      <c r="B820" s="3191"/>
      <c r="C820" s="3191"/>
      <c r="D820" s="3191"/>
      <c r="E820" s="3191"/>
      <c r="F820" s="710">
        <f>F818</f>
        <v>0</v>
      </c>
      <c r="G820" s="710">
        <f>G818+G819</f>
        <v>5497</v>
      </c>
      <c r="H820" s="710">
        <f>H818+H819</f>
        <v>5494</v>
      </c>
      <c r="I820" s="695">
        <f>(H820/G820)*100</f>
        <v>99.945424777151175</v>
      </c>
    </row>
    <row r="821" spans="1:14" ht="13.5" thickTop="1" x14ac:dyDescent="0.2">
      <c r="K821" s="738"/>
      <c r="L821" s="738"/>
      <c r="M821" s="738"/>
      <c r="N821" s="421"/>
    </row>
    <row r="822" spans="1:14" x14ac:dyDescent="0.2">
      <c r="K822" s="738"/>
      <c r="L822" s="738"/>
      <c r="M822" s="738"/>
      <c r="N822" s="421"/>
    </row>
    <row r="823" spans="1:14" s="500" customFormat="1" ht="13.5" thickBot="1" x14ac:dyDescent="0.25">
      <c r="A823" s="421" t="s">
        <v>701</v>
      </c>
      <c r="B823" s="594"/>
      <c r="D823" s="660"/>
      <c r="F823" s="463"/>
      <c r="G823" s="463"/>
      <c r="H823" s="463"/>
      <c r="I823" s="768" t="s">
        <v>122</v>
      </c>
    </row>
    <row r="824" spans="1:14" s="106" customFormat="1" ht="20.25" customHeight="1" thickTop="1" thickBot="1" x14ac:dyDescent="0.25">
      <c r="A824" s="622" t="s">
        <v>412</v>
      </c>
      <c r="B824" s="624" t="s">
        <v>123</v>
      </c>
      <c r="C824" s="623" t="s">
        <v>124</v>
      </c>
      <c r="D824" s="585" t="s">
        <v>474</v>
      </c>
      <c r="E824" s="625" t="s">
        <v>125</v>
      </c>
      <c r="F824" s="625" t="s">
        <v>126</v>
      </c>
      <c r="G824" s="625" t="s">
        <v>588</v>
      </c>
      <c r="H824" s="625" t="s">
        <v>589</v>
      </c>
      <c r="I824" s="663" t="s">
        <v>590</v>
      </c>
    </row>
    <row r="825" spans="1:14" s="375" customFormat="1" ht="13.5" thickTop="1" thickBot="1" x14ac:dyDescent="0.25">
      <c r="A825" s="914">
        <v>1</v>
      </c>
      <c r="B825" s="915">
        <v>2</v>
      </c>
      <c r="C825" s="915">
        <v>3</v>
      </c>
      <c r="D825" s="915">
        <v>4</v>
      </c>
      <c r="E825" s="522">
        <v>5</v>
      </c>
      <c r="F825" s="916">
        <v>6</v>
      </c>
      <c r="G825" s="916">
        <v>7</v>
      </c>
      <c r="H825" s="917">
        <v>8</v>
      </c>
      <c r="I825" s="918" t="s">
        <v>510</v>
      </c>
    </row>
    <row r="826" spans="1:14" s="500" customFormat="1" ht="16.5" thickTop="1" thickBot="1" x14ac:dyDescent="0.3">
      <c r="A826" s="926">
        <v>60004100040</v>
      </c>
      <c r="B826" s="785">
        <v>2212</v>
      </c>
      <c r="C826" s="927">
        <v>6121</v>
      </c>
      <c r="D826" s="786">
        <v>12</v>
      </c>
      <c r="E826" s="787" t="s">
        <v>400</v>
      </c>
      <c r="F826" s="720"/>
      <c r="G826" s="929">
        <v>134</v>
      </c>
      <c r="H826" s="720">
        <v>133</v>
      </c>
      <c r="I826" s="930">
        <f>(H826/G826)*100</f>
        <v>99.253731343283576</v>
      </c>
    </row>
    <row r="827" spans="1:14" s="500" customFormat="1" ht="18" customHeight="1" thickTop="1" thickBot="1" x14ac:dyDescent="0.3">
      <c r="A827" s="3192" t="s">
        <v>169</v>
      </c>
      <c r="B827" s="3191"/>
      <c r="C827" s="3191"/>
      <c r="D827" s="3191"/>
      <c r="E827" s="3191"/>
      <c r="F827" s="710">
        <f>F826</f>
        <v>0</v>
      </c>
      <c r="G827" s="710">
        <f>G826</f>
        <v>134</v>
      </c>
      <c r="H827" s="710">
        <f>H826</f>
        <v>133</v>
      </c>
      <c r="I827" s="695">
        <f>(H827/G827)*100</f>
        <v>99.253731343283576</v>
      </c>
    </row>
    <row r="828" spans="1:14" ht="13.5" thickTop="1" x14ac:dyDescent="0.2">
      <c r="K828" s="738"/>
      <c r="L828" s="738"/>
      <c r="M828" s="738"/>
      <c r="N828" s="421"/>
    </row>
    <row r="829" spans="1:14" x14ac:dyDescent="0.2">
      <c r="K829" s="738"/>
      <c r="L829" s="738"/>
      <c r="M829" s="738"/>
      <c r="N829" s="421"/>
    </row>
    <row r="830" spans="1:14" s="500" customFormat="1" ht="13.5" thickBot="1" x14ac:dyDescent="0.25">
      <c r="A830" s="421" t="s">
        <v>712</v>
      </c>
      <c r="B830" s="594"/>
      <c r="D830" s="660"/>
      <c r="F830" s="463"/>
      <c r="G830" s="463"/>
      <c r="H830" s="463"/>
      <c r="I830" s="768" t="s">
        <v>122</v>
      </c>
    </row>
    <row r="831" spans="1:14" s="106" customFormat="1" ht="20.25" customHeight="1" thickTop="1" thickBot="1" x14ac:dyDescent="0.25">
      <c r="A831" s="622" t="s">
        <v>412</v>
      </c>
      <c r="B831" s="624" t="s">
        <v>123</v>
      </c>
      <c r="C831" s="623" t="s">
        <v>124</v>
      </c>
      <c r="D831" s="585" t="s">
        <v>474</v>
      </c>
      <c r="E831" s="625" t="s">
        <v>125</v>
      </c>
      <c r="F831" s="625" t="s">
        <v>126</v>
      </c>
      <c r="G831" s="625" t="s">
        <v>588</v>
      </c>
      <c r="H831" s="625" t="s">
        <v>589</v>
      </c>
      <c r="I831" s="663" t="s">
        <v>590</v>
      </c>
    </row>
    <row r="832" spans="1:14" s="375" customFormat="1" ht="13.5" thickTop="1" thickBot="1" x14ac:dyDescent="0.25">
      <c r="A832" s="914">
        <v>1</v>
      </c>
      <c r="B832" s="915">
        <v>2</v>
      </c>
      <c r="C832" s="915">
        <v>3</v>
      </c>
      <c r="D832" s="915">
        <v>4</v>
      </c>
      <c r="E832" s="915">
        <v>5</v>
      </c>
      <c r="F832" s="916">
        <v>6</v>
      </c>
      <c r="G832" s="916">
        <v>7</v>
      </c>
      <c r="H832" s="917">
        <v>8</v>
      </c>
      <c r="I832" s="918" t="s">
        <v>510</v>
      </c>
    </row>
    <row r="833" spans="1:14" s="375" customFormat="1" ht="15.75" thickTop="1" x14ac:dyDescent="0.25">
      <c r="A833" s="969">
        <v>60004100043</v>
      </c>
      <c r="B833" s="970">
        <v>2212</v>
      </c>
      <c r="C833" s="970">
        <v>6121</v>
      </c>
      <c r="D833" s="942">
        <v>12</v>
      </c>
      <c r="E833" s="963" t="s">
        <v>400</v>
      </c>
      <c r="F833" s="962">
        <v>17000</v>
      </c>
      <c r="G833" s="960">
        <v>0</v>
      </c>
      <c r="H833" s="960">
        <v>0</v>
      </c>
      <c r="I833" s="925">
        <v>0</v>
      </c>
    </row>
    <row r="834" spans="1:14" s="500" customFormat="1" ht="15.75" thickBot="1" x14ac:dyDescent="0.3">
      <c r="A834" s="789">
        <v>60004100043</v>
      </c>
      <c r="B834" s="614">
        <v>2212</v>
      </c>
      <c r="C834" s="644">
        <v>6121</v>
      </c>
      <c r="D834" s="782">
        <v>870</v>
      </c>
      <c r="E834" s="961" t="s">
        <v>400</v>
      </c>
      <c r="F834" s="716"/>
      <c r="G834" s="783">
        <v>8368</v>
      </c>
      <c r="H834" s="716">
        <v>8351</v>
      </c>
      <c r="I834" s="792">
        <f>(H834/G834)*100</f>
        <v>99.796845124282981</v>
      </c>
    </row>
    <row r="835" spans="1:14" s="500" customFormat="1" ht="18" customHeight="1" thickTop="1" thickBot="1" x14ac:dyDescent="0.3">
      <c r="A835" s="3192" t="s">
        <v>169</v>
      </c>
      <c r="B835" s="3191"/>
      <c r="C835" s="3191"/>
      <c r="D835" s="3191"/>
      <c r="E835" s="3191"/>
      <c r="F835" s="710">
        <f>F833</f>
        <v>17000</v>
      </c>
      <c r="G835" s="710">
        <f>G834</f>
        <v>8368</v>
      </c>
      <c r="H835" s="710">
        <f>H834</f>
        <v>8351</v>
      </c>
      <c r="I835" s="695">
        <f>(H835/G835)*100</f>
        <v>99.796845124282981</v>
      </c>
    </row>
    <row r="836" spans="1:14" ht="13.5" thickTop="1" x14ac:dyDescent="0.2">
      <c r="K836" s="738"/>
      <c r="L836" s="738"/>
      <c r="M836" s="738"/>
      <c r="N836" s="421"/>
    </row>
    <row r="837" spans="1:14" x14ac:dyDescent="0.2">
      <c r="K837" s="738"/>
      <c r="L837" s="738"/>
      <c r="M837" s="738"/>
      <c r="N837" s="421"/>
    </row>
    <row r="838" spans="1:14" s="500" customFormat="1" ht="13.5" thickBot="1" x14ac:dyDescent="0.25">
      <c r="A838" s="421" t="s">
        <v>627</v>
      </c>
      <c r="B838" s="594"/>
      <c r="D838" s="660"/>
      <c r="F838" s="463"/>
      <c r="G838" s="463"/>
      <c r="H838" s="463"/>
      <c r="I838" s="768" t="s">
        <v>122</v>
      </c>
    </row>
    <row r="839" spans="1:14" s="106" customFormat="1" ht="20.25" customHeight="1" thickTop="1" thickBot="1" x14ac:dyDescent="0.25">
      <c r="A839" s="622" t="s">
        <v>412</v>
      </c>
      <c r="B839" s="624" t="s">
        <v>123</v>
      </c>
      <c r="C839" s="623" t="s">
        <v>124</v>
      </c>
      <c r="D839" s="585" t="s">
        <v>474</v>
      </c>
      <c r="E839" s="625" t="s">
        <v>125</v>
      </c>
      <c r="F839" s="625" t="s">
        <v>126</v>
      </c>
      <c r="G839" s="625" t="s">
        <v>588</v>
      </c>
      <c r="H839" s="625" t="s">
        <v>589</v>
      </c>
      <c r="I839" s="663" t="s">
        <v>590</v>
      </c>
    </row>
    <row r="840" spans="1:14" s="375" customFormat="1" ht="13.5" thickTop="1" thickBot="1" x14ac:dyDescent="0.25">
      <c r="A840" s="914">
        <v>1</v>
      </c>
      <c r="B840" s="915">
        <v>2</v>
      </c>
      <c r="C840" s="915">
        <v>3</v>
      </c>
      <c r="D840" s="915">
        <v>4</v>
      </c>
      <c r="E840" s="522">
        <v>5</v>
      </c>
      <c r="F840" s="916">
        <v>6</v>
      </c>
      <c r="G840" s="916">
        <v>7</v>
      </c>
      <c r="H840" s="917">
        <v>8</v>
      </c>
      <c r="I840" s="918" t="s">
        <v>510</v>
      </c>
    </row>
    <row r="841" spans="1:14" s="375" customFormat="1" ht="15.75" thickTop="1" x14ac:dyDescent="0.25">
      <c r="A841" s="969">
        <v>60004100044</v>
      </c>
      <c r="B841" s="970">
        <v>2212</v>
      </c>
      <c r="C841" s="970">
        <v>6121</v>
      </c>
      <c r="D841" s="942">
        <v>12</v>
      </c>
      <c r="E841" s="963" t="s">
        <v>400</v>
      </c>
      <c r="F841" s="962">
        <v>15000</v>
      </c>
      <c r="G841" s="960">
        <v>0</v>
      </c>
      <c r="H841" s="960">
        <v>0</v>
      </c>
      <c r="I841" s="925">
        <v>0</v>
      </c>
    </row>
    <row r="842" spans="1:14" s="500" customFormat="1" ht="15.75" thickBot="1" x14ac:dyDescent="0.3">
      <c r="A842" s="789">
        <v>60004100044</v>
      </c>
      <c r="B842" s="614">
        <v>2212</v>
      </c>
      <c r="C842" s="644">
        <v>6121</v>
      </c>
      <c r="D842" s="782">
        <v>870</v>
      </c>
      <c r="E842" s="961" t="s">
        <v>400</v>
      </c>
      <c r="F842" s="716"/>
      <c r="G842" s="783">
        <v>1599</v>
      </c>
      <c r="H842" s="716">
        <v>1536</v>
      </c>
      <c r="I842" s="792">
        <f>(H842/G842)*100</f>
        <v>96.060037523452152</v>
      </c>
    </row>
    <row r="843" spans="1:14" s="500" customFormat="1" ht="18" customHeight="1" thickTop="1" thickBot="1" x14ac:dyDescent="0.3">
      <c r="A843" s="3192" t="s">
        <v>169</v>
      </c>
      <c r="B843" s="3191"/>
      <c r="C843" s="3191"/>
      <c r="D843" s="3191"/>
      <c r="E843" s="3191"/>
      <c r="F843" s="710">
        <f>F841</f>
        <v>15000</v>
      </c>
      <c r="G843" s="710">
        <f>G842</f>
        <v>1599</v>
      </c>
      <c r="H843" s="710">
        <f>H842</f>
        <v>1536</v>
      </c>
      <c r="I843" s="695">
        <v>0</v>
      </c>
    </row>
    <row r="844" spans="1:14" ht="13.5" thickTop="1" x14ac:dyDescent="0.2">
      <c r="K844" s="738"/>
      <c r="L844" s="738"/>
      <c r="M844" s="738"/>
      <c r="N844" s="421"/>
    </row>
    <row r="845" spans="1:14" x14ac:dyDescent="0.2">
      <c r="K845" s="738"/>
      <c r="L845" s="738"/>
      <c r="M845" s="738"/>
      <c r="N845" s="421"/>
    </row>
    <row r="846" spans="1:14" s="500" customFormat="1" ht="13.5" thickBot="1" x14ac:dyDescent="0.25">
      <c r="A846" s="421" t="s">
        <v>252</v>
      </c>
      <c r="B846" s="594"/>
      <c r="D846" s="660"/>
      <c r="F846" s="463"/>
      <c r="G846" s="463"/>
      <c r="H846" s="463"/>
      <c r="I846" s="768" t="s">
        <v>122</v>
      </c>
    </row>
    <row r="847" spans="1:14" s="106" customFormat="1" ht="20.25" customHeight="1" thickTop="1" thickBot="1" x14ac:dyDescent="0.25">
      <c r="A847" s="622" t="s">
        <v>412</v>
      </c>
      <c r="B847" s="624" t="s">
        <v>123</v>
      </c>
      <c r="C847" s="623" t="s">
        <v>124</v>
      </c>
      <c r="D847" s="585" t="s">
        <v>474</v>
      </c>
      <c r="E847" s="625" t="s">
        <v>125</v>
      </c>
      <c r="F847" s="625" t="s">
        <v>126</v>
      </c>
      <c r="G847" s="625" t="s">
        <v>588</v>
      </c>
      <c r="H847" s="625" t="s">
        <v>589</v>
      </c>
      <c r="I847" s="663" t="s">
        <v>590</v>
      </c>
    </row>
    <row r="848" spans="1:14" s="375" customFormat="1" ht="13.5" thickTop="1" thickBot="1" x14ac:dyDescent="0.25">
      <c r="A848" s="914">
        <v>1</v>
      </c>
      <c r="B848" s="915">
        <v>2</v>
      </c>
      <c r="C848" s="915">
        <v>3</v>
      </c>
      <c r="D848" s="915">
        <v>4</v>
      </c>
      <c r="E848" s="522">
        <v>5</v>
      </c>
      <c r="F848" s="916">
        <v>6</v>
      </c>
      <c r="G848" s="916">
        <v>7</v>
      </c>
      <c r="H848" s="917">
        <v>8</v>
      </c>
      <c r="I848" s="918" t="s">
        <v>510</v>
      </c>
    </row>
    <row r="849" spans="1:14" s="375" customFormat="1" ht="16.5" thickTop="1" thickBot="1" x14ac:dyDescent="0.3">
      <c r="A849" s="980">
        <v>60004100046</v>
      </c>
      <c r="B849" s="981">
        <v>2212</v>
      </c>
      <c r="C849" s="981">
        <v>6121</v>
      </c>
      <c r="D849" s="953">
        <v>12</v>
      </c>
      <c r="E849" s="964" t="s">
        <v>400</v>
      </c>
      <c r="F849" s="965">
        <v>1000</v>
      </c>
      <c r="G849" s="966">
        <v>0</v>
      </c>
      <c r="H849" s="966">
        <v>0</v>
      </c>
      <c r="I849" s="930">
        <v>0</v>
      </c>
    </row>
    <row r="850" spans="1:14" s="500" customFormat="1" ht="18" customHeight="1" thickTop="1" thickBot="1" x14ac:dyDescent="0.3">
      <c r="A850" s="3192" t="s">
        <v>169</v>
      </c>
      <c r="B850" s="3191"/>
      <c r="C850" s="3191"/>
      <c r="D850" s="3191"/>
      <c r="E850" s="3191"/>
      <c r="F850" s="710">
        <f>F849</f>
        <v>1000</v>
      </c>
      <c r="G850" s="710">
        <f>G849</f>
        <v>0</v>
      </c>
      <c r="H850" s="710">
        <f>H849</f>
        <v>0</v>
      </c>
      <c r="I850" s="695">
        <v>0</v>
      </c>
    </row>
    <row r="851" spans="1:14" ht="13.5" thickTop="1" x14ac:dyDescent="0.2">
      <c r="K851" s="738"/>
      <c r="L851" s="738"/>
      <c r="M851" s="738"/>
      <c r="N851" s="421"/>
    </row>
    <row r="852" spans="1:14" x14ac:dyDescent="0.2">
      <c r="K852" s="738"/>
      <c r="L852" s="738"/>
      <c r="M852" s="738"/>
      <c r="N852" s="421"/>
    </row>
    <row r="853" spans="1:14" s="500" customFormat="1" ht="13.5" thickBot="1" x14ac:dyDescent="0.25">
      <c r="A853" s="421" t="s">
        <v>628</v>
      </c>
      <c r="B853" s="594"/>
      <c r="D853" s="660"/>
      <c r="F853" s="463"/>
      <c r="G853" s="463"/>
      <c r="H853" s="463"/>
      <c r="I853" s="768" t="s">
        <v>122</v>
      </c>
    </row>
    <row r="854" spans="1:14" s="106" customFormat="1" ht="20.25" customHeight="1" thickTop="1" thickBot="1" x14ac:dyDescent="0.25">
      <c r="A854" s="622" t="s">
        <v>412</v>
      </c>
      <c r="B854" s="624" t="s">
        <v>123</v>
      </c>
      <c r="C854" s="623" t="s">
        <v>124</v>
      </c>
      <c r="D854" s="585" t="s">
        <v>474</v>
      </c>
      <c r="E854" s="625" t="s">
        <v>125</v>
      </c>
      <c r="F854" s="625" t="s">
        <v>126</v>
      </c>
      <c r="G854" s="625" t="s">
        <v>588</v>
      </c>
      <c r="H854" s="625" t="s">
        <v>589</v>
      </c>
      <c r="I854" s="663" t="s">
        <v>590</v>
      </c>
    </row>
    <row r="855" spans="1:14" s="375" customFormat="1" ht="13.5" thickTop="1" thickBot="1" x14ac:dyDescent="0.25">
      <c r="A855" s="914">
        <v>1</v>
      </c>
      <c r="B855" s="915">
        <v>2</v>
      </c>
      <c r="C855" s="915">
        <v>3</v>
      </c>
      <c r="D855" s="915">
        <v>4</v>
      </c>
      <c r="E855" s="522">
        <v>5</v>
      </c>
      <c r="F855" s="916">
        <v>6</v>
      </c>
      <c r="G855" s="916">
        <v>7</v>
      </c>
      <c r="H855" s="917">
        <v>8</v>
      </c>
      <c r="I855" s="918" t="s">
        <v>510</v>
      </c>
    </row>
    <row r="856" spans="1:14" s="500" customFormat="1" ht="16.5" thickTop="1" thickBot="1" x14ac:dyDescent="0.3">
      <c r="A856" s="926">
        <v>60004100047</v>
      </c>
      <c r="B856" s="785">
        <v>2212</v>
      </c>
      <c r="C856" s="927">
        <v>6121</v>
      </c>
      <c r="D856" s="786">
        <v>12</v>
      </c>
      <c r="E856" s="787" t="s">
        <v>400</v>
      </c>
      <c r="F856" s="720"/>
      <c r="G856" s="929">
        <v>333</v>
      </c>
      <c r="H856" s="720">
        <v>333</v>
      </c>
      <c r="I856" s="930">
        <f>(H856/G856)*100</f>
        <v>100</v>
      </c>
    </row>
    <row r="857" spans="1:14" s="500" customFormat="1" ht="18" customHeight="1" thickTop="1" thickBot="1" x14ac:dyDescent="0.3">
      <c r="A857" s="3192" t="s">
        <v>169</v>
      </c>
      <c r="B857" s="3191"/>
      <c r="C857" s="3191"/>
      <c r="D857" s="3191"/>
      <c r="E857" s="3191"/>
      <c r="F857" s="710">
        <f>F856</f>
        <v>0</v>
      </c>
      <c r="G857" s="710">
        <f>G856</f>
        <v>333</v>
      </c>
      <c r="H857" s="710">
        <f>H856</f>
        <v>333</v>
      </c>
      <c r="I857" s="695">
        <f>(H857/G857)*100</f>
        <v>100</v>
      </c>
    </row>
    <row r="858" spans="1:14" ht="13.5" thickTop="1" x14ac:dyDescent="0.2">
      <c r="K858" s="738"/>
      <c r="L858" s="738"/>
      <c r="M858" s="738"/>
      <c r="N858" s="421"/>
    </row>
    <row r="859" spans="1:14" x14ac:dyDescent="0.2">
      <c r="K859" s="738"/>
      <c r="L859" s="738"/>
      <c r="M859" s="738"/>
      <c r="N859" s="421"/>
    </row>
    <row r="860" spans="1:14" s="500" customFormat="1" ht="13.5" thickBot="1" x14ac:dyDescent="0.25">
      <c r="A860" s="421" t="s">
        <v>629</v>
      </c>
      <c r="B860" s="594"/>
      <c r="D860" s="660"/>
      <c r="F860" s="463"/>
      <c r="G860" s="463"/>
      <c r="H860" s="463"/>
      <c r="I860" s="768" t="s">
        <v>122</v>
      </c>
    </row>
    <row r="861" spans="1:14" s="106" customFormat="1" ht="20.25" customHeight="1" thickTop="1" thickBot="1" x14ac:dyDescent="0.25">
      <c r="A861" s="622" t="s">
        <v>412</v>
      </c>
      <c r="B861" s="624" t="s">
        <v>123</v>
      </c>
      <c r="C861" s="623" t="s">
        <v>124</v>
      </c>
      <c r="D861" s="585" t="s">
        <v>474</v>
      </c>
      <c r="E861" s="625" t="s">
        <v>125</v>
      </c>
      <c r="F861" s="625" t="s">
        <v>126</v>
      </c>
      <c r="G861" s="625" t="s">
        <v>588</v>
      </c>
      <c r="H861" s="625" t="s">
        <v>589</v>
      </c>
      <c r="I861" s="663" t="s">
        <v>590</v>
      </c>
    </row>
    <row r="862" spans="1:14" s="375" customFormat="1" ht="13.5" thickTop="1" thickBot="1" x14ac:dyDescent="0.25">
      <c r="A862" s="914">
        <v>1</v>
      </c>
      <c r="B862" s="915">
        <v>2</v>
      </c>
      <c r="C862" s="915">
        <v>3</v>
      </c>
      <c r="D862" s="915">
        <v>4</v>
      </c>
      <c r="E862" s="522">
        <v>5</v>
      </c>
      <c r="F862" s="916">
        <v>6</v>
      </c>
      <c r="G862" s="916">
        <v>7</v>
      </c>
      <c r="H862" s="917">
        <v>8</v>
      </c>
      <c r="I862" s="918" t="s">
        <v>510</v>
      </c>
    </row>
    <row r="863" spans="1:14" s="500" customFormat="1" ht="16.5" thickTop="1" thickBot="1" x14ac:dyDescent="0.3">
      <c r="A863" s="926">
        <v>60004100048</v>
      </c>
      <c r="B863" s="785">
        <v>2212</v>
      </c>
      <c r="C863" s="927">
        <v>6121</v>
      </c>
      <c r="D863" s="786">
        <v>12</v>
      </c>
      <c r="E863" s="787" t="s">
        <v>400</v>
      </c>
      <c r="F863" s="720"/>
      <c r="G863" s="929">
        <v>2488</v>
      </c>
      <c r="H863" s="720">
        <v>2487</v>
      </c>
      <c r="I863" s="930">
        <f>(H863/G863)*100</f>
        <v>99.959807073954991</v>
      </c>
    </row>
    <row r="864" spans="1:14" s="500" customFormat="1" ht="18" customHeight="1" thickTop="1" thickBot="1" x14ac:dyDescent="0.3">
      <c r="A864" s="3192" t="s">
        <v>169</v>
      </c>
      <c r="B864" s="3191"/>
      <c r="C864" s="3191"/>
      <c r="D864" s="3191"/>
      <c r="E864" s="3191"/>
      <c r="F864" s="710">
        <f>F863</f>
        <v>0</v>
      </c>
      <c r="G864" s="710">
        <f>G863</f>
        <v>2488</v>
      </c>
      <c r="H864" s="710">
        <f>H863</f>
        <v>2487</v>
      </c>
      <c r="I864" s="695">
        <f>(H864/G864)*100</f>
        <v>99.959807073954991</v>
      </c>
    </row>
    <row r="865" spans="1:14" ht="13.5" thickTop="1" x14ac:dyDescent="0.2">
      <c r="K865" s="738"/>
      <c r="L865" s="738"/>
      <c r="M865" s="738"/>
      <c r="N865" s="421"/>
    </row>
    <row r="866" spans="1:14" x14ac:dyDescent="0.2">
      <c r="K866" s="738"/>
      <c r="L866" s="738"/>
      <c r="M866" s="738"/>
      <c r="N866" s="421"/>
    </row>
    <row r="867" spans="1:14" x14ac:dyDescent="0.2">
      <c r="K867" s="738"/>
      <c r="L867" s="738"/>
      <c r="M867" s="738"/>
      <c r="N867" s="421"/>
    </row>
    <row r="868" spans="1:14" s="500" customFormat="1" ht="13.5" thickBot="1" x14ac:dyDescent="0.25">
      <c r="A868" s="421" t="s">
        <v>630</v>
      </c>
      <c r="B868" s="594"/>
      <c r="D868" s="660"/>
      <c r="F868" s="463"/>
      <c r="G868" s="463"/>
      <c r="H868" s="463"/>
      <c r="I868" s="768" t="s">
        <v>122</v>
      </c>
    </row>
    <row r="869" spans="1:14" s="106" customFormat="1" ht="20.25" customHeight="1" thickTop="1" thickBot="1" x14ac:dyDescent="0.25">
      <c r="A869" s="622" t="s">
        <v>412</v>
      </c>
      <c r="B869" s="624" t="s">
        <v>123</v>
      </c>
      <c r="C869" s="623" t="s">
        <v>124</v>
      </c>
      <c r="D869" s="585" t="s">
        <v>474</v>
      </c>
      <c r="E869" s="625" t="s">
        <v>125</v>
      </c>
      <c r="F869" s="625" t="s">
        <v>126</v>
      </c>
      <c r="G869" s="625" t="s">
        <v>588</v>
      </c>
      <c r="H869" s="625" t="s">
        <v>589</v>
      </c>
      <c r="I869" s="663" t="s">
        <v>590</v>
      </c>
    </row>
    <row r="870" spans="1:14" s="375" customFormat="1" ht="13.5" thickTop="1" thickBot="1" x14ac:dyDescent="0.25">
      <c r="A870" s="914">
        <v>1</v>
      </c>
      <c r="B870" s="915">
        <v>2</v>
      </c>
      <c r="C870" s="915">
        <v>3</v>
      </c>
      <c r="D870" s="915">
        <v>4</v>
      </c>
      <c r="E870" s="522">
        <v>5</v>
      </c>
      <c r="F870" s="916">
        <v>6</v>
      </c>
      <c r="G870" s="916">
        <v>7</v>
      </c>
      <c r="H870" s="917">
        <v>8</v>
      </c>
      <c r="I870" s="918" t="s">
        <v>510</v>
      </c>
    </row>
    <row r="871" spans="1:14" s="500" customFormat="1" ht="16.5" thickTop="1" thickBot="1" x14ac:dyDescent="0.3">
      <c r="A871" s="926">
        <v>60004100050</v>
      </c>
      <c r="B871" s="785">
        <v>2212</v>
      </c>
      <c r="C871" s="927">
        <v>6121</v>
      </c>
      <c r="D871" s="786">
        <v>12</v>
      </c>
      <c r="E871" s="787" t="s">
        <v>400</v>
      </c>
      <c r="F871" s="720"/>
      <c r="G871" s="929">
        <v>706</v>
      </c>
      <c r="H871" s="720">
        <v>705</v>
      </c>
      <c r="I871" s="930">
        <f>(H871/G871)*100</f>
        <v>99.858356940509921</v>
      </c>
    </row>
    <row r="872" spans="1:14" s="500" customFormat="1" ht="18" customHeight="1" thickTop="1" thickBot="1" x14ac:dyDescent="0.3">
      <c r="A872" s="3192" t="s">
        <v>169</v>
      </c>
      <c r="B872" s="3191"/>
      <c r="C872" s="3191"/>
      <c r="D872" s="3191"/>
      <c r="E872" s="3191"/>
      <c r="F872" s="710">
        <f>F871</f>
        <v>0</v>
      </c>
      <c r="G872" s="710">
        <f>G871</f>
        <v>706</v>
      </c>
      <c r="H872" s="710">
        <f>H871</f>
        <v>705</v>
      </c>
      <c r="I872" s="695">
        <f>(H872/G872)*100</f>
        <v>99.858356940509921</v>
      </c>
    </row>
    <row r="873" spans="1:14" ht="13.5" thickTop="1" x14ac:dyDescent="0.2">
      <c r="K873" s="738"/>
      <c r="L873" s="738"/>
      <c r="M873" s="738"/>
      <c r="N873" s="421"/>
    </row>
    <row r="874" spans="1:14" x14ac:dyDescent="0.2">
      <c r="K874" s="738"/>
      <c r="L874" s="738"/>
      <c r="M874" s="738"/>
      <c r="N874" s="421"/>
    </row>
    <row r="875" spans="1:14" s="500" customFormat="1" ht="13.5" thickBot="1" x14ac:dyDescent="0.25">
      <c r="A875" s="421" t="s">
        <v>631</v>
      </c>
      <c r="B875" s="594"/>
      <c r="D875" s="660"/>
      <c r="F875" s="463"/>
      <c r="G875" s="463"/>
      <c r="H875" s="463"/>
      <c r="I875" s="768" t="s">
        <v>122</v>
      </c>
    </row>
    <row r="876" spans="1:14" s="106" customFormat="1" ht="20.25" customHeight="1" thickTop="1" thickBot="1" x14ac:dyDescent="0.25">
      <c r="A876" s="622" t="s">
        <v>412</v>
      </c>
      <c r="B876" s="624" t="s">
        <v>123</v>
      </c>
      <c r="C876" s="623" t="s">
        <v>124</v>
      </c>
      <c r="D876" s="585" t="s">
        <v>474</v>
      </c>
      <c r="E876" s="625" t="s">
        <v>125</v>
      </c>
      <c r="F876" s="625" t="s">
        <v>126</v>
      </c>
      <c r="G876" s="625" t="s">
        <v>588</v>
      </c>
      <c r="H876" s="625" t="s">
        <v>589</v>
      </c>
      <c r="I876" s="663" t="s">
        <v>590</v>
      </c>
    </row>
    <row r="877" spans="1:14" s="375" customFormat="1" ht="13.5" thickTop="1" thickBot="1" x14ac:dyDescent="0.25">
      <c r="A877" s="914">
        <v>1</v>
      </c>
      <c r="B877" s="915">
        <v>2</v>
      </c>
      <c r="C877" s="915">
        <v>3</v>
      </c>
      <c r="D877" s="915">
        <v>4</v>
      </c>
      <c r="E877" s="522">
        <v>5</v>
      </c>
      <c r="F877" s="916">
        <v>6</v>
      </c>
      <c r="G877" s="916">
        <v>7</v>
      </c>
      <c r="H877" s="917">
        <v>8</v>
      </c>
      <c r="I877" s="918" t="s">
        <v>510</v>
      </c>
    </row>
    <row r="878" spans="1:14" s="500" customFormat="1" ht="15.75" thickTop="1" x14ac:dyDescent="0.25">
      <c r="A878" s="776">
        <v>60004100060</v>
      </c>
      <c r="B878" s="651">
        <v>2212</v>
      </c>
      <c r="C878" s="603">
        <v>6121</v>
      </c>
      <c r="D878" s="791">
        <v>12</v>
      </c>
      <c r="E878" s="654" t="s">
        <v>400</v>
      </c>
      <c r="F878" s="779"/>
      <c r="G878" s="924">
        <v>15</v>
      </c>
      <c r="H878" s="779">
        <v>0</v>
      </c>
      <c r="I878" s="925">
        <f>(H878/G878)*100</f>
        <v>0</v>
      </c>
    </row>
    <row r="879" spans="1:14" s="500" customFormat="1" ht="15.75" thickBot="1" x14ac:dyDescent="0.3">
      <c r="A879" s="781">
        <v>60004100060</v>
      </c>
      <c r="B879" s="722">
        <v>2212</v>
      </c>
      <c r="C879" s="722">
        <v>6130</v>
      </c>
      <c r="D879" s="945">
        <v>12</v>
      </c>
      <c r="E879" s="944" t="s">
        <v>571</v>
      </c>
      <c r="F879" s="943"/>
      <c r="G879" s="943">
        <v>13</v>
      </c>
      <c r="H879" s="943">
        <v>13</v>
      </c>
      <c r="I879" s="792">
        <f>(H879/G879)*100</f>
        <v>100</v>
      </c>
    </row>
    <row r="880" spans="1:14" s="500" customFormat="1" ht="18" customHeight="1" thickTop="1" thickBot="1" x14ac:dyDescent="0.3">
      <c r="A880" s="3192" t="s">
        <v>169</v>
      </c>
      <c r="B880" s="3191"/>
      <c r="C880" s="3191"/>
      <c r="D880" s="3191"/>
      <c r="E880" s="3191"/>
      <c r="F880" s="710">
        <f>F878</f>
        <v>0</v>
      </c>
      <c r="G880" s="710">
        <f>G878+G879</f>
        <v>28</v>
      </c>
      <c r="H880" s="710">
        <f>H878+H879</f>
        <v>13</v>
      </c>
      <c r="I880" s="695">
        <f>(H880/G880)*100</f>
        <v>46.428571428571431</v>
      </c>
    </row>
    <row r="881" spans="1:14" ht="13.5" thickTop="1" x14ac:dyDescent="0.2">
      <c r="K881" s="738"/>
      <c r="L881" s="738"/>
      <c r="M881" s="738"/>
      <c r="N881" s="421"/>
    </row>
    <row r="882" spans="1:14" x14ac:dyDescent="0.2">
      <c r="K882" s="738"/>
      <c r="L882" s="738"/>
      <c r="M882" s="738"/>
      <c r="N882" s="421"/>
    </row>
    <row r="883" spans="1:14" s="500" customFormat="1" ht="13.5" thickBot="1" x14ac:dyDescent="0.25">
      <c r="A883" s="421" t="s">
        <v>632</v>
      </c>
      <c r="B883" s="594"/>
      <c r="D883" s="660"/>
      <c r="F883" s="463"/>
      <c r="G883" s="463"/>
      <c r="H883" s="463"/>
      <c r="I883" s="768" t="s">
        <v>122</v>
      </c>
    </row>
    <row r="884" spans="1:14" s="106" customFormat="1" ht="20.25" customHeight="1" thickTop="1" thickBot="1" x14ac:dyDescent="0.25">
      <c r="A884" s="622" t="s">
        <v>412</v>
      </c>
      <c r="B884" s="624" t="s">
        <v>123</v>
      </c>
      <c r="C884" s="623" t="s">
        <v>124</v>
      </c>
      <c r="D884" s="585" t="s">
        <v>474</v>
      </c>
      <c r="E884" s="625" t="s">
        <v>125</v>
      </c>
      <c r="F884" s="625" t="s">
        <v>126</v>
      </c>
      <c r="G884" s="625" t="s">
        <v>588</v>
      </c>
      <c r="H884" s="625" t="s">
        <v>589</v>
      </c>
      <c r="I884" s="663" t="s">
        <v>590</v>
      </c>
    </row>
    <row r="885" spans="1:14" s="375" customFormat="1" ht="13.5" thickTop="1" thickBot="1" x14ac:dyDescent="0.25">
      <c r="A885" s="914">
        <v>1</v>
      </c>
      <c r="B885" s="915">
        <v>2</v>
      </c>
      <c r="C885" s="915">
        <v>3</v>
      </c>
      <c r="D885" s="915">
        <v>4</v>
      </c>
      <c r="E885" s="522">
        <v>5</v>
      </c>
      <c r="F885" s="916">
        <v>6</v>
      </c>
      <c r="G885" s="916">
        <v>7</v>
      </c>
      <c r="H885" s="917">
        <v>8</v>
      </c>
      <c r="I885" s="918" t="s">
        <v>510</v>
      </c>
    </row>
    <row r="886" spans="1:14" s="500" customFormat="1" ht="15.75" thickTop="1" x14ac:dyDescent="0.25">
      <c r="A886" s="776">
        <v>60004100061</v>
      </c>
      <c r="B886" s="651">
        <v>2212</v>
      </c>
      <c r="C886" s="603">
        <v>6121</v>
      </c>
      <c r="D886" s="791">
        <v>12</v>
      </c>
      <c r="E886" s="654" t="s">
        <v>400</v>
      </c>
      <c r="F886" s="779">
        <v>31035</v>
      </c>
      <c r="G886" s="924">
        <v>7959</v>
      </c>
      <c r="H886" s="779">
        <v>7925</v>
      </c>
      <c r="I886" s="925">
        <f>(H886/G886)*100</f>
        <v>99.572810654604851</v>
      </c>
    </row>
    <row r="887" spans="1:14" s="500" customFormat="1" ht="15.75" thickBot="1" x14ac:dyDescent="0.3">
      <c r="A887" s="781">
        <v>60004100061</v>
      </c>
      <c r="B887" s="722">
        <v>2212</v>
      </c>
      <c r="C887" s="722">
        <v>6121</v>
      </c>
      <c r="D887" s="945">
        <v>805</v>
      </c>
      <c r="E887" s="944" t="s">
        <v>400</v>
      </c>
      <c r="F887" s="943"/>
      <c r="G887" s="943">
        <v>23814</v>
      </c>
      <c r="H887" s="943">
        <v>22826</v>
      </c>
      <c r="I887" s="792">
        <f>(H887/G887)*100</f>
        <v>95.851179978164097</v>
      </c>
    </row>
    <row r="888" spans="1:14" s="500" customFormat="1" ht="18" customHeight="1" thickTop="1" thickBot="1" x14ac:dyDescent="0.3">
      <c r="A888" s="3192" t="s">
        <v>169</v>
      </c>
      <c r="B888" s="3191"/>
      <c r="C888" s="3191"/>
      <c r="D888" s="3191"/>
      <c r="E888" s="3191"/>
      <c r="F888" s="710">
        <f>F886</f>
        <v>31035</v>
      </c>
      <c r="G888" s="710">
        <f>G886+G887</f>
        <v>31773</v>
      </c>
      <c r="H888" s="710">
        <f>H886+H887</f>
        <v>30751</v>
      </c>
      <c r="I888" s="695">
        <f>(H888/G888)*100</f>
        <v>96.783432474113241</v>
      </c>
    </row>
    <row r="889" spans="1:14" ht="13.5" thickTop="1" x14ac:dyDescent="0.2">
      <c r="K889" s="738"/>
      <c r="L889" s="738"/>
      <c r="M889" s="738"/>
      <c r="N889" s="421"/>
    </row>
    <row r="890" spans="1:14" x14ac:dyDescent="0.2">
      <c r="K890" s="738"/>
      <c r="L890" s="738"/>
      <c r="M890" s="738"/>
      <c r="N890" s="421"/>
    </row>
    <row r="891" spans="1:14" s="500" customFormat="1" ht="13.5" thickBot="1" x14ac:dyDescent="0.25">
      <c r="A891" s="421" t="s">
        <v>633</v>
      </c>
      <c r="B891" s="594"/>
      <c r="D891" s="660"/>
      <c r="F891" s="463"/>
      <c r="G891" s="463"/>
      <c r="H891" s="463"/>
      <c r="I891" s="768" t="s">
        <v>122</v>
      </c>
    </row>
    <row r="892" spans="1:14" s="106" customFormat="1" ht="20.25" customHeight="1" thickTop="1" thickBot="1" x14ac:dyDescent="0.25">
      <c r="A892" s="622" t="s">
        <v>412</v>
      </c>
      <c r="B892" s="624" t="s">
        <v>123</v>
      </c>
      <c r="C892" s="623" t="s">
        <v>124</v>
      </c>
      <c r="D892" s="585" t="s">
        <v>474</v>
      </c>
      <c r="E892" s="625" t="s">
        <v>125</v>
      </c>
      <c r="F892" s="625" t="s">
        <v>126</v>
      </c>
      <c r="G892" s="625" t="s">
        <v>588</v>
      </c>
      <c r="H892" s="625" t="s">
        <v>589</v>
      </c>
      <c r="I892" s="663" t="s">
        <v>590</v>
      </c>
    </row>
    <row r="893" spans="1:14" s="375" customFormat="1" ht="13.5" thickTop="1" thickBot="1" x14ac:dyDescent="0.25">
      <c r="A893" s="914">
        <v>1</v>
      </c>
      <c r="B893" s="915">
        <v>2</v>
      </c>
      <c r="C893" s="915">
        <v>3</v>
      </c>
      <c r="D893" s="915">
        <v>4</v>
      </c>
      <c r="E893" s="522">
        <v>5</v>
      </c>
      <c r="F893" s="916">
        <v>6</v>
      </c>
      <c r="G893" s="916">
        <v>7</v>
      </c>
      <c r="H893" s="917">
        <v>8</v>
      </c>
      <c r="I893" s="918" t="s">
        <v>510</v>
      </c>
    </row>
    <row r="894" spans="1:14" s="375" customFormat="1" ht="15.75" thickTop="1" x14ac:dyDescent="0.25">
      <c r="A894" s="776">
        <v>60004100081</v>
      </c>
      <c r="B894" s="651">
        <v>2212</v>
      </c>
      <c r="C894" s="603">
        <v>6121</v>
      </c>
      <c r="D894" s="791">
        <v>12</v>
      </c>
      <c r="E894" s="654" t="s">
        <v>400</v>
      </c>
      <c r="F894" s="779">
        <v>600</v>
      </c>
      <c r="G894" s="924">
        <v>0</v>
      </c>
      <c r="H894" s="779">
        <v>0</v>
      </c>
      <c r="I894" s="925">
        <v>0</v>
      </c>
    </row>
    <row r="895" spans="1:14" s="500" customFormat="1" ht="15.75" thickBot="1" x14ac:dyDescent="0.3">
      <c r="A895" s="781">
        <v>60004100081</v>
      </c>
      <c r="B895" s="722">
        <v>2212</v>
      </c>
      <c r="C895" s="722">
        <v>6121</v>
      </c>
      <c r="D895" s="945">
        <v>805</v>
      </c>
      <c r="E895" s="944" t="s">
        <v>400</v>
      </c>
      <c r="F895" s="943"/>
      <c r="G895" s="943">
        <v>855</v>
      </c>
      <c r="H895" s="943">
        <v>743</v>
      </c>
      <c r="I895" s="792">
        <f>(H895/G895)*100</f>
        <v>86.900584795321635</v>
      </c>
    </row>
    <row r="896" spans="1:14" s="500" customFormat="1" ht="18" customHeight="1" thickTop="1" thickBot="1" x14ac:dyDescent="0.3">
      <c r="A896" s="3192" t="s">
        <v>169</v>
      </c>
      <c r="B896" s="3191"/>
      <c r="C896" s="3191"/>
      <c r="D896" s="3191"/>
      <c r="E896" s="3191"/>
      <c r="F896" s="710">
        <f>F894</f>
        <v>600</v>
      </c>
      <c r="G896" s="710">
        <f>G895</f>
        <v>855</v>
      </c>
      <c r="H896" s="710">
        <f>H895</f>
        <v>743</v>
      </c>
      <c r="I896" s="695">
        <f>(H896/G896)*100</f>
        <v>86.900584795321635</v>
      </c>
    </row>
    <row r="897" spans="1:14" ht="13.5" thickTop="1" x14ac:dyDescent="0.2">
      <c r="K897" s="738"/>
      <c r="L897" s="738"/>
      <c r="M897" s="738"/>
      <c r="N897" s="421"/>
    </row>
    <row r="898" spans="1:14" x14ac:dyDescent="0.2">
      <c r="K898" s="738"/>
      <c r="L898" s="738"/>
      <c r="M898" s="738"/>
      <c r="N898" s="421"/>
    </row>
    <row r="899" spans="1:14" s="500" customFormat="1" ht="13.5" thickBot="1" x14ac:dyDescent="0.25">
      <c r="A899" s="421" t="s">
        <v>497</v>
      </c>
      <c r="B899" s="594"/>
      <c r="D899" s="660"/>
      <c r="F899" s="463"/>
      <c r="G899" s="463"/>
      <c r="H899" s="463"/>
      <c r="I899" s="768" t="s">
        <v>122</v>
      </c>
    </row>
    <row r="900" spans="1:14" s="106" customFormat="1" ht="20.25" customHeight="1" thickTop="1" thickBot="1" x14ac:dyDescent="0.25">
      <c r="A900" s="622" t="s">
        <v>412</v>
      </c>
      <c r="B900" s="624" t="s">
        <v>123</v>
      </c>
      <c r="C900" s="623" t="s">
        <v>124</v>
      </c>
      <c r="D900" s="585" t="s">
        <v>474</v>
      </c>
      <c r="E900" s="625" t="s">
        <v>125</v>
      </c>
      <c r="F900" s="625" t="s">
        <v>126</v>
      </c>
      <c r="G900" s="625" t="s">
        <v>588</v>
      </c>
      <c r="H900" s="625" t="s">
        <v>589</v>
      </c>
      <c r="I900" s="663" t="s">
        <v>590</v>
      </c>
    </row>
    <row r="901" spans="1:14" s="375" customFormat="1" ht="13.5" thickTop="1" thickBot="1" x14ac:dyDescent="0.25">
      <c r="A901" s="914">
        <v>1</v>
      </c>
      <c r="B901" s="915">
        <v>2</v>
      </c>
      <c r="C901" s="915">
        <v>3</v>
      </c>
      <c r="D901" s="915">
        <v>4</v>
      </c>
      <c r="E901" s="522">
        <v>5</v>
      </c>
      <c r="F901" s="916">
        <v>6</v>
      </c>
      <c r="G901" s="916">
        <v>7</v>
      </c>
      <c r="H901" s="917">
        <v>8</v>
      </c>
      <c r="I901" s="918" t="s">
        <v>510</v>
      </c>
    </row>
    <row r="902" spans="1:14" s="500" customFormat="1" ht="16.5" thickTop="1" thickBot="1" x14ac:dyDescent="0.3">
      <c r="A902" s="926">
        <v>60004100086</v>
      </c>
      <c r="B902" s="785">
        <v>2212</v>
      </c>
      <c r="C902" s="927">
        <v>5169</v>
      </c>
      <c r="D902" s="786">
        <v>805</v>
      </c>
      <c r="E902" s="921" t="s">
        <v>568</v>
      </c>
      <c r="F902" s="720"/>
      <c r="G902" s="929">
        <v>144</v>
      </c>
      <c r="H902" s="720">
        <v>144</v>
      </c>
      <c r="I902" s="930">
        <f t="shared" ref="I902:I907" si="2">(H902/G902)*100</f>
        <v>100</v>
      </c>
    </row>
    <row r="903" spans="1:14" s="500" customFormat="1" ht="18" customHeight="1" thickTop="1" thickBot="1" x14ac:dyDescent="0.3">
      <c r="A903" s="3180" t="s">
        <v>170</v>
      </c>
      <c r="B903" s="3181"/>
      <c r="C903" s="3181"/>
      <c r="D903" s="3181"/>
      <c r="E903" s="3181"/>
      <c r="F903" s="710">
        <f>F902</f>
        <v>0</v>
      </c>
      <c r="G903" s="710">
        <f>G902</f>
        <v>144</v>
      </c>
      <c r="H903" s="710">
        <f>H902</f>
        <v>144</v>
      </c>
      <c r="I903" s="695">
        <f t="shared" si="2"/>
        <v>100</v>
      </c>
    </row>
    <row r="904" spans="1:14" s="500" customFormat="1" ht="15.75" thickTop="1" x14ac:dyDescent="0.25">
      <c r="A904" s="776">
        <v>60004100086</v>
      </c>
      <c r="B904" s="651">
        <v>2212</v>
      </c>
      <c r="C904" s="603">
        <v>6121</v>
      </c>
      <c r="D904" s="791">
        <v>12</v>
      </c>
      <c r="E904" s="305" t="s">
        <v>400</v>
      </c>
      <c r="F904" s="779">
        <v>26000</v>
      </c>
      <c r="G904" s="924">
        <v>889</v>
      </c>
      <c r="H904" s="779">
        <v>861</v>
      </c>
      <c r="I904" s="925">
        <f t="shared" si="2"/>
        <v>96.850393700787393</v>
      </c>
    </row>
    <row r="905" spans="1:14" s="500" customFormat="1" ht="15" x14ac:dyDescent="0.25">
      <c r="A905" s="947">
        <v>60004100086</v>
      </c>
      <c r="B905" s="645">
        <v>2212</v>
      </c>
      <c r="C905" s="645">
        <v>6121</v>
      </c>
      <c r="D905" s="936">
        <v>805</v>
      </c>
      <c r="E905" s="946" t="s">
        <v>400</v>
      </c>
      <c r="F905" s="687"/>
      <c r="G905" s="687">
        <v>28873</v>
      </c>
      <c r="H905" s="687">
        <v>28838</v>
      </c>
      <c r="I905" s="681">
        <f t="shared" si="2"/>
        <v>99.878779482561569</v>
      </c>
    </row>
    <row r="906" spans="1:14" s="500" customFormat="1" ht="15.75" thickBot="1" x14ac:dyDescent="0.3">
      <c r="A906" s="781">
        <v>60004100086</v>
      </c>
      <c r="B906" s="722">
        <v>2212</v>
      </c>
      <c r="C906" s="722">
        <v>6130</v>
      </c>
      <c r="D906" s="945">
        <v>805</v>
      </c>
      <c r="E906" s="944" t="s">
        <v>571</v>
      </c>
      <c r="F906" s="943"/>
      <c r="G906" s="943">
        <v>5</v>
      </c>
      <c r="H906" s="943">
        <v>5</v>
      </c>
      <c r="I906" s="792">
        <f t="shared" si="2"/>
        <v>100</v>
      </c>
    </row>
    <row r="907" spans="1:14" s="500" customFormat="1" ht="18" customHeight="1" thickTop="1" thickBot="1" x14ac:dyDescent="0.3">
      <c r="A907" s="3192" t="s">
        <v>169</v>
      </c>
      <c r="B907" s="3191"/>
      <c r="C907" s="3191"/>
      <c r="D907" s="3191"/>
      <c r="E907" s="3191"/>
      <c r="F907" s="710">
        <f>F904</f>
        <v>26000</v>
      </c>
      <c r="G907" s="710">
        <f>G904+G905+G906</f>
        <v>29767</v>
      </c>
      <c r="H907" s="710">
        <f>H904+H905+H906</f>
        <v>29704</v>
      </c>
      <c r="I907" s="695">
        <f t="shared" si="2"/>
        <v>99.788356233412841</v>
      </c>
    </row>
    <row r="908" spans="1:14" ht="13.5" thickTop="1" x14ac:dyDescent="0.2">
      <c r="K908" s="738"/>
      <c r="L908" s="738"/>
      <c r="M908" s="738"/>
      <c r="N908" s="421"/>
    </row>
    <row r="909" spans="1:14" x14ac:dyDescent="0.2">
      <c r="K909" s="738"/>
      <c r="L909" s="738"/>
      <c r="M909" s="738"/>
      <c r="N909" s="421"/>
    </row>
    <row r="910" spans="1:14" s="500" customFormat="1" ht="13.5" thickBot="1" x14ac:dyDescent="0.25">
      <c r="A910" s="421" t="s">
        <v>498</v>
      </c>
      <c r="B910" s="594"/>
      <c r="D910" s="660"/>
      <c r="F910" s="463"/>
      <c r="G910" s="463"/>
      <c r="H910" s="463"/>
      <c r="I910" s="768" t="s">
        <v>122</v>
      </c>
    </row>
    <row r="911" spans="1:14" s="106" customFormat="1" ht="20.25" customHeight="1" thickTop="1" thickBot="1" x14ac:dyDescent="0.25">
      <c r="A911" s="622" t="s">
        <v>412</v>
      </c>
      <c r="B911" s="624" t="s">
        <v>123</v>
      </c>
      <c r="C911" s="623" t="s">
        <v>124</v>
      </c>
      <c r="D911" s="585" t="s">
        <v>474</v>
      </c>
      <c r="E911" s="625" t="s">
        <v>125</v>
      </c>
      <c r="F911" s="625" t="s">
        <v>126</v>
      </c>
      <c r="G911" s="625" t="s">
        <v>588</v>
      </c>
      <c r="H911" s="625" t="s">
        <v>589</v>
      </c>
      <c r="I911" s="663" t="s">
        <v>590</v>
      </c>
    </row>
    <row r="912" spans="1:14" s="375" customFormat="1" ht="13.5" thickTop="1" thickBot="1" x14ac:dyDescent="0.25">
      <c r="A912" s="914">
        <v>1</v>
      </c>
      <c r="B912" s="915">
        <v>2</v>
      </c>
      <c r="C912" s="915">
        <v>3</v>
      </c>
      <c r="D912" s="915">
        <v>4</v>
      </c>
      <c r="E912" s="522">
        <v>5</v>
      </c>
      <c r="F912" s="916">
        <v>6</v>
      </c>
      <c r="G912" s="916">
        <v>7</v>
      </c>
      <c r="H912" s="917">
        <v>8</v>
      </c>
      <c r="I912" s="918" t="s">
        <v>510</v>
      </c>
    </row>
    <row r="913" spans="1:14" s="500" customFormat="1" ht="16.5" thickTop="1" thickBot="1" x14ac:dyDescent="0.3">
      <c r="A913" s="926">
        <v>60004100099</v>
      </c>
      <c r="B913" s="785">
        <v>2212</v>
      </c>
      <c r="C913" s="927">
        <v>6121</v>
      </c>
      <c r="D913" s="786">
        <v>12</v>
      </c>
      <c r="E913" s="787" t="s">
        <v>400</v>
      </c>
      <c r="F913" s="720"/>
      <c r="G913" s="929">
        <v>3642</v>
      </c>
      <c r="H913" s="720">
        <v>3642</v>
      </c>
      <c r="I913" s="930">
        <f>(H913/G913)*100</f>
        <v>100</v>
      </c>
    </row>
    <row r="914" spans="1:14" s="500" customFormat="1" ht="18" customHeight="1" thickTop="1" thickBot="1" x14ac:dyDescent="0.3">
      <c r="A914" s="3192" t="s">
        <v>169</v>
      </c>
      <c r="B914" s="3191"/>
      <c r="C914" s="3191"/>
      <c r="D914" s="3191"/>
      <c r="E914" s="3191"/>
      <c r="F914" s="710">
        <f>F913</f>
        <v>0</v>
      </c>
      <c r="G914" s="710">
        <f>G913</f>
        <v>3642</v>
      </c>
      <c r="H914" s="710">
        <f>H913</f>
        <v>3642</v>
      </c>
      <c r="I914" s="695">
        <f>(H914/G914)*100</f>
        <v>100</v>
      </c>
    </row>
    <row r="915" spans="1:14" ht="13.5" thickTop="1" x14ac:dyDescent="0.2">
      <c r="K915" s="738"/>
      <c r="L915" s="738"/>
      <c r="M915" s="738"/>
      <c r="N915" s="421"/>
    </row>
    <row r="916" spans="1:14" x14ac:dyDescent="0.2">
      <c r="K916" s="738"/>
      <c r="L916" s="738"/>
      <c r="M916" s="738"/>
      <c r="N916" s="421"/>
    </row>
    <row r="917" spans="1:14" s="500" customFormat="1" ht="13.5" thickBot="1" x14ac:dyDescent="0.25">
      <c r="A917" s="421" t="s">
        <v>499</v>
      </c>
      <c r="B917" s="594"/>
      <c r="D917" s="660"/>
      <c r="F917" s="463"/>
      <c r="G917" s="463"/>
      <c r="H917" s="463"/>
      <c r="I917" s="768" t="s">
        <v>122</v>
      </c>
    </row>
    <row r="918" spans="1:14" s="106" customFormat="1" ht="20.25" customHeight="1" thickTop="1" thickBot="1" x14ac:dyDescent="0.25">
      <c r="A918" s="622" t="s">
        <v>412</v>
      </c>
      <c r="B918" s="624" t="s">
        <v>123</v>
      </c>
      <c r="C918" s="623" t="s">
        <v>124</v>
      </c>
      <c r="D918" s="585" t="s">
        <v>474</v>
      </c>
      <c r="E918" s="625" t="s">
        <v>125</v>
      </c>
      <c r="F918" s="625" t="s">
        <v>126</v>
      </c>
      <c r="G918" s="625" t="s">
        <v>588</v>
      </c>
      <c r="H918" s="625" t="s">
        <v>589</v>
      </c>
      <c r="I918" s="663" t="s">
        <v>590</v>
      </c>
    </row>
    <row r="919" spans="1:14" s="375" customFormat="1" ht="13.5" thickTop="1" thickBot="1" x14ac:dyDescent="0.25">
      <c r="A919" s="914">
        <v>1</v>
      </c>
      <c r="B919" s="915">
        <v>2</v>
      </c>
      <c r="C919" s="915">
        <v>3</v>
      </c>
      <c r="D919" s="915">
        <v>4</v>
      </c>
      <c r="E919" s="522">
        <v>5</v>
      </c>
      <c r="F919" s="916">
        <v>6</v>
      </c>
      <c r="G919" s="916">
        <v>7</v>
      </c>
      <c r="H919" s="917">
        <v>8</v>
      </c>
      <c r="I919" s="918" t="s">
        <v>510</v>
      </c>
    </row>
    <row r="920" spans="1:14" s="500" customFormat="1" ht="16.5" thickTop="1" thickBot="1" x14ac:dyDescent="0.3">
      <c r="A920" s="926">
        <v>60004100104</v>
      </c>
      <c r="B920" s="785">
        <v>2212</v>
      </c>
      <c r="C920" s="927">
        <v>6121</v>
      </c>
      <c r="D920" s="786">
        <v>12</v>
      </c>
      <c r="E920" s="787" t="s">
        <v>400</v>
      </c>
      <c r="F920" s="720"/>
      <c r="G920" s="929">
        <v>554</v>
      </c>
      <c r="H920" s="720">
        <v>553</v>
      </c>
      <c r="I920" s="930">
        <f>(H920/G920)*100</f>
        <v>99.819494584837543</v>
      </c>
    </row>
    <row r="921" spans="1:14" s="500" customFormat="1" ht="18" customHeight="1" thickTop="1" thickBot="1" x14ac:dyDescent="0.3">
      <c r="A921" s="3192" t="s">
        <v>169</v>
      </c>
      <c r="B921" s="3191"/>
      <c r="C921" s="3191"/>
      <c r="D921" s="3191"/>
      <c r="E921" s="3191"/>
      <c r="F921" s="710">
        <f>F920</f>
        <v>0</v>
      </c>
      <c r="G921" s="710">
        <f>G920</f>
        <v>554</v>
      </c>
      <c r="H921" s="710">
        <f>H920</f>
        <v>553</v>
      </c>
      <c r="I921" s="695">
        <f>(H921/G921)*100</f>
        <v>99.819494584837543</v>
      </c>
    </row>
    <row r="922" spans="1:14" ht="13.5" thickTop="1" x14ac:dyDescent="0.2">
      <c r="K922" s="738"/>
      <c r="L922" s="738"/>
      <c r="M922" s="738"/>
      <c r="N922" s="421"/>
    </row>
    <row r="923" spans="1:14" x14ac:dyDescent="0.2">
      <c r="K923" s="738"/>
      <c r="L923" s="738"/>
      <c r="M923" s="738"/>
      <c r="N923" s="421"/>
    </row>
    <row r="924" spans="1:14" s="500" customFormat="1" ht="13.5" thickBot="1" x14ac:dyDescent="0.25">
      <c r="A924" s="421" t="s">
        <v>500</v>
      </c>
      <c r="B924" s="594"/>
      <c r="D924" s="660"/>
      <c r="F924" s="463"/>
      <c r="G924" s="463"/>
      <c r="H924" s="463"/>
      <c r="I924" s="768" t="s">
        <v>122</v>
      </c>
    </row>
    <row r="925" spans="1:14" s="106" customFormat="1" ht="20.25" customHeight="1" thickTop="1" thickBot="1" x14ac:dyDescent="0.25">
      <c r="A925" s="622" t="s">
        <v>412</v>
      </c>
      <c r="B925" s="624" t="s">
        <v>123</v>
      </c>
      <c r="C925" s="623" t="s">
        <v>124</v>
      </c>
      <c r="D925" s="585" t="s">
        <v>474</v>
      </c>
      <c r="E925" s="625" t="s">
        <v>125</v>
      </c>
      <c r="F925" s="625" t="s">
        <v>126</v>
      </c>
      <c r="G925" s="625" t="s">
        <v>588</v>
      </c>
      <c r="H925" s="625" t="s">
        <v>589</v>
      </c>
      <c r="I925" s="663" t="s">
        <v>590</v>
      </c>
    </row>
    <row r="926" spans="1:14" s="375" customFormat="1" ht="13.5" thickTop="1" thickBot="1" x14ac:dyDescent="0.25">
      <c r="A926" s="914">
        <v>1</v>
      </c>
      <c r="B926" s="915">
        <v>2</v>
      </c>
      <c r="C926" s="915">
        <v>3</v>
      </c>
      <c r="D926" s="915">
        <v>4</v>
      </c>
      <c r="E926" s="522">
        <v>5</v>
      </c>
      <c r="F926" s="916">
        <v>6</v>
      </c>
      <c r="G926" s="916">
        <v>7</v>
      </c>
      <c r="H926" s="917">
        <v>8</v>
      </c>
      <c r="I926" s="918" t="s">
        <v>510</v>
      </c>
    </row>
    <row r="927" spans="1:14" s="500" customFormat="1" ht="16.5" thickTop="1" thickBot="1" x14ac:dyDescent="0.3">
      <c r="A927" s="926">
        <v>60004100107</v>
      </c>
      <c r="B927" s="785">
        <v>2212</v>
      </c>
      <c r="C927" s="927">
        <v>6121</v>
      </c>
      <c r="D927" s="786">
        <v>12</v>
      </c>
      <c r="E927" s="787" t="s">
        <v>400</v>
      </c>
      <c r="F927" s="720"/>
      <c r="G927" s="929">
        <v>1072</v>
      </c>
      <c r="H927" s="720">
        <v>1072</v>
      </c>
      <c r="I927" s="930">
        <f>(H927/G927)*100</f>
        <v>100</v>
      </c>
    </row>
    <row r="928" spans="1:14" s="500" customFormat="1" ht="18" customHeight="1" thickTop="1" thickBot="1" x14ac:dyDescent="0.3">
      <c r="A928" s="3192" t="s">
        <v>169</v>
      </c>
      <c r="B928" s="3191"/>
      <c r="C928" s="3191"/>
      <c r="D928" s="3191"/>
      <c r="E928" s="3191"/>
      <c r="F928" s="710">
        <f>F927</f>
        <v>0</v>
      </c>
      <c r="G928" s="710">
        <f>G927</f>
        <v>1072</v>
      </c>
      <c r="H928" s="710">
        <f>H927</f>
        <v>1072</v>
      </c>
      <c r="I928" s="695">
        <f>(H928/G928)*100</f>
        <v>100</v>
      </c>
    </row>
    <row r="929" spans="1:14" ht="13.5" thickTop="1" x14ac:dyDescent="0.2">
      <c r="K929" s="738"/>
      <c r="L929" s="738"/>
      <c r="M929" s="738"/>
      <c r="N929" s="421"/>
    </row>
    <row r="930" spans="1:14" x14ac:dyDescent="0.2">
      <c r="K930" s="738"/>
      <c r="L930" s="738"/>
      <c r="M930" s="738"/>
      <c r="N930" s="421"/>
    </row>
    <row r="931" spans="1:14" x14ac:dyDescent="0.2">
      <c r="K931" s="738"/>
      <c r="L931" s="738"/>
      <c r="M931" s="738"/>
      <c r="N931" s="421"/>
    </row>
    <row r="932" spans="1:14" x14ac:dyDescent="0.2">
      <c r="K932" s="738"/>
      <c r="L932" s="738"/>
      <c r="M932" s="738"/>
      <c r="N932" s="421"/>
    </row>
    <row r="933" spans="1:14" x14ac:dyDescent="0.2">
      <c r="K933" s="738"/>
      <c r="L933" s="738"/>
      <c r="M933" s="738"/>
      <c r="N933" s="421"/>
    </row>
    <row r="934" spans="1:14" x14ac:dyDescent="0.2">
      <c r="K934" s="738"/>
      <c r="L934" s="738"/>
      <c r="M934" s="738"/>
      <c r="N934" s="421"/>
    </row>
    <row r="935" spans="1:14" s="500" customFormat="1" ht="13.5" thickBot="1" x14ac:dyDescent="0.25">
      <c r="A935" s="421" t="s">
        <v>501</v>
      </c>
      <c r="B935" s="594"/>
      <c r="D935" s="660"/>
      <c r="F935" s="463"/>
      <c r="G935" s="463"/>
      <c r="H935" s="463"/>
      <c r="I935" s="768" t="s">
        <v>122</v>
      </c>
    </row>
    <row r="936" spans="1:14" s="106" customFormat="1" ht="20.25" customHeight="1" thickTop="1" thickBot="1" x14ac:dyDescent="0.25">
      <c r="A936" s="622" t="s">
        <v>412</v>
      </c>
      <c r="B936" s="624" t="s">
        <v>123</v>
      </c>
      <c r="C936" s="623" t="s">
        <v>124</v>
      </c>
      <c r="D936" s="585" t="s">
        <v>474</v>
      </c>
      <c r="E936" s="625" t="s">
        <v>125</v>
      </c>
      <c r="F936" s="625" t="s">
        <v>126</v>
      </c>
      <c r="G936" s="625" t="s">
        <v>588</v>
      </c>
      <c r="H936" s="625" t="s">
        <v>589</v>
      </c>
      <c r="I936" s="663" t="s">
        <v>590</v>
      </c>
    </row>
    <row r="937" spans="1:14" s="375" customFormat="1" ht="13.5" thickTop="1" thickBot="1" x14ac:dyDescent="0.25">
      <c r="A937" s="914">
        <v>1</v>
      </c>
      <c r="B937" s="915">
        <v>2</v>
      </c>
      <c r="C937" s="915">
        <v>3</v>
      </c>
      <c r="D937" s="915">
        <v>4</v>
      </c>
      <c r="E937" s="522">
        <v>5</v>
      </c>
      <c r="F937" s="916">
        <v>6</v>
      </c>
      <c r="G937" s="916">
        <v>7</v>
      </c>
      <c r="H937" s="917">
        <v>8</v>
      </c>
      <c r="I937" s="918" t="s">
        <v>510</v>
      </c>
    </row>
    <row r="938" spans="1:14" s="500" customFormat="1" ht="16.5" thickTop="1" thickBot="1" x14ac:dyDescent="0.3">
      <c r="A938" s="926">
        <v>60004100108</v>
      </c>
      <c r="B938" s="785">
        <v>2212</v>
      </c>
      <c r="C938" s="927">
        <v>6121</v>
      </c>
      <c r="D938" s="786">
        <v>12</v>
      </c>
      <c r="E938" s="787" t="s">
        <v>400</v>
      </c>
      <c r="F938" s="720"/>
      <c r="G938" s="929">
        <v>609</v>
      </c>
      <c r="H938" s="720">
        <v>609</v>
      </c>
      <c r="I938" s="930">
        <f>(H938/G938)*100</f>
        <v>100</v>
      </c>
    </row>
    <row r="939" spans="1:14" s="500" customFormat="1" ht="18" customHeight="1" thickTop="1" thickBot="1" x14ac:dyDescent="0.3">
      <c r="A939" s="3192" t="s">
        <v>169</v>
      </c>
      <c r="B939" s="3191"/>
      <c r="C939" s="3191"/>
      <c r="D939" s="3191"/>
      <c r="E939" s="3191"/>
      <c r="F939" s="710">
        <f>F938</f>
        <v>0</v>
      </c>
      <c r="G939" s="710">
        <f>G938</f>
        <v>609</v>
      </c>
      <c r="H939" s="710">
        <f>H938</f>
        <v>609</v>
      </c>
      <c r="I939" s="695">
        <f>(H939/G939)*100</f>
        <v>100</v>
      </c>
    </row>
    <row r="940" spans="1:14" ht="13.5" thickTop="1" x14ac:dyDescent="0.2">
      <c r="K940" s="738"/>
      <c r="L940" s="738"/>
      <c r="M940" s="738"/>
      <c r="N940" s="421"/>
    </row>
    <row r="941" spans="1:14" x14ac:dyDescent="0.2">
      <c r="K941" s="738"/>
      <c r="L941" s="738"/>
      <c r="M941" s="738"/>
      <c r="N941" s="421"/>
    </row>
    <row r="942" spans="1:14" s="500" customFormat="1" ht="13.5" thickBot="1" x14ac:dyDescent="0.25">
      <c r="A942" s="421" t="s">
        <v>351</v>
      </c>
      <c r="B942" s="594"/>
      <c r="D942" s="660"/>
      <c r="F942" s="463"/>
      <c r="G942" s="463"/>
      <c r="H942" s="463"/>
      <c r="I942" s="768" t="s">
        <v>122</v>
      </c>
    </row>
    <row r="943" spans="1:14" s="106" customFormat="1" ht="20.25" customHeight="1" thickTop="1" thickBot="1" x14ac:dyDescent="0.25">
      <c r="A943" s="622" t="s">
        <v>412</v>
      </c>
      <c r="B943" s="624" t="s">
        <v>123</v>
      </c>
      <c r="C943" s="623" t="s">
        <v>124</v>
      </c>
      <c r="D943" s="585" t="s">
        <v>474</v>
      </c>
      <c r="E943" s="625" t="s">
        <v>125</v>
      </c>
      <c r="F943" s="625" t="s">
        <v>126</v>
      </c>
      <c r="G943" s="625" t="s">
        <v>588</v>
      </c>
      <c r="H943" s="625" t="s">
        <v>589</v>
      </c>
      <c r="I943" s="663" t="s">
        <v>590</v>
      </c>
    </row>
    <row r="944" spans="1:14" s="375" customFormat="1" ht="13.5" thickTop="1" thickBot="1" x14ac:dyDescent="0.25">
      <c r="A944" s="914">
        <v>1</v>
      </c>
      <c r="B944" s="915">
        <v>2</v>
      </c>
      <c r="C944" s="915">
        <v>3</v>
      </c>
      <c r="D944" s="915">
        <v>4</v>
      </c>
      <c r="E944" s="522">
        <v>5</v>
      </c>
      <c r="F944" s="916">
        <v>6</v>
      </c>
      <c r="G944" s="916">
        <v>7</v>
      </c>
      <c r="H944" s="917">
        <v>8</v>
      </c>
      <c r="I944" s="918" t="s">
        <v>510</v>
      </c>
    </row>
    <row r="945" spans="1:14" s="500" customFormat="1" ht="16.5" thickTop="1" thickBot="1" x14ac:dyDescent="0.3">
      <c r="A945" s="926">
        <v>60004100109</v>
      </c>
      <c r="B945" s="785">
        <v>2212</v>
      </c>
      <c r="C945" s="927">
        <v>6121</v>
      </c>
      <c r="D945" s="786">
        <v>12</v>
      </c>
      <c r="E945" s="787" t="s">
        <v>400</v>
      </c>
      <c r="F945" s="720"/>
      <c r="G945" s="929">
        <v>1102</v>
      </c>
      <c r="H945" s="720">
        <v>725</v>
      </c>
      <c r="I945" s="930">
        <f>(H945/G945)*100</f>
        <v>65.789473684210535</v>
      </c>
    </row>
    <row r="946" spans="1:14" s="500" customFormat="1" ht="18" customHeight="1" thickTop="1" thickBot="1" x14ac:dyDescent="0.3">
      <c r="A946" s="3192" t="s">
        <v>169</v>
      </c>
      <c r="B946" s="3191"/>
      <c r="C946" s="3191"/>
      <c r="D946" s="3191"/>
      <c r="E946" s="3191"/>
      <c r="F946" s="710">
        <f>F945</f>
        <v>0</v>
      </c>
      <c r="G946" s="710">
        <f>G945</f>
        <v>1102</v>
      </c>
      <c r="H946" s="710">
        <f>H945</f>
        <v>725</v>
      </c>
      <c r="I946" s="695">
        <f>(H946/G946)*100</f>
        <v>65.789473684210535</v>
      </c>
    </row>
    <row r="947" spans="1:14" ht="13.5" thickTop="1" x14ac:dyDescent="0.2">
      <c r="K947" s="738"/>
      <c r="L947" s="738"/>
      <c r="M947" s="738"/>
      <c r="N947" s="421"/>
    </row>
    <row r="948" spans="1:14" x14ac:dyDescent="0.2">
      <c r="K948" s="738"/>
      <c r="L948" s="738"/>
      <c r="M948" s="738"/>
      <c r="N948" s="421"/>
    </row>
    <row r="949" spans="1:14" s="500" customFormat="1" ht="13.5" thickBot="1" x14ac:dyDescent="0.25">
      <c r="A949" s="421" t="s">
        <v>352</v>
      </c>
      <c r="B949" s="594"/>
      <c r="D949" s="660"/>
      <c r="F949" s="463"/>
      <c r="G949" s="463"/>
      <c r="H949" s="463"/>
      <c r="I949" s="768" t="s">
        <v>122</v>
      </c>
    </row>
    <row r="950" spans="1:14" s="106" customFormat="1" ht="20.25" customHeight="1" thickTop="1" thickBot="1" x14ac:dyDescent="0.25">
      <c r="A950" s="622" t="s">
        <v>412</v>
      </c>
      <c r="B950" s="624" t="s">
        <v>123</v>
      </c>
      <c r="C950" s="623" t="s">
        <v>124</v>
      </c>
      <c r="D950" s="585" t="s">
        <v>474</v>
      </c>
      <c r="E950" s="625" t="s">
        <v>125</v>
      </c>
      <c r="F950" s="625" t="s">
        <v>126</v>
      </c>
      <c r="G950" s="625" t="s">
        <v>588</v>
      </c>
      <c r="H950" s="625" t="s">
        <v>589</v>
      </c>
      <c r="I950" s="663" t="s">
        <v>590</v>
      </c>
    </row>
    <row r="951" spans="1:14" s="375" customFormat="1" ht="13.5" thickTop="1" thickBot="1" x14ac:dyDescent="0.25">
      <c r="A951" s="914">
        <v>1</v>
      </c>
      <c r="B951" s="915">
        <v>2</v>
      </c>
      <c r="C951" s="915">
        <v>3</v>
      </c>
      <c r="D951" s="915">
        <v>4</v>
      </c>
      <c r="E951" s="522">
        <v>5</v>
      </c>
      <c r="F951" s="916">
        <v>6</v>
      </c>
      <c r="G951" s="916">
        <v>7</v>
      </c>
      <c r="H951" s="917">
        <v>8</v>
      </c>
      <c r="I951" s="918" t="s">
        <v>510</v>
      </c>
    </row>
    <row r="952" spans="1:14" s="500" customFormat="1" ht="16.5" thickTop="1" thickBot="1" x14ac:dyDescent="0.3">
      <c r="A952" s="926">
        <v>60004100110</v>
      </c>
      <c r="B952" s="785">
        <v>2212</v>
      </c>
      <c r="C952" s="927">
        <v>6121</v>
      </c>
      <c r="D952" s="786">
        <v>12</v>
      </c>
      <c r="E952" s="787" t="s">
        <v>400</v>
      </c>
      <c r="F952" s="720"/>
      <c r="G952" s="929">
        <v>292</v>
      </c>
      <c r="H952" s="720">
        <v>292</v>
      </c>
      <c r="I952" s="930">
        <f>(H952/G952)*100</f>
        <v>100</v>
      </c>
    </row>
    <row r="953" spans="1:14" s="500" customFormat="1" ht="18" customHeight="1" thickTop="1" thickBot="1" x14ac:dyDescent="0.3">
      <c r="A953" s="3192" t="s">
        <v>169</v>
      </c>
      <c r="B953" s="3191"/>
      <c r="C953" s="3191"/>
      <c r="D953" s="3191"/>
      <c r="E953" s="3191"/>
      <c r="F953" s="710">
        <f>F952</f>
        <v>0</v>
      </c>
      <c r="G953" s="710">
        <f>G952</f>
        <v>292</v>
      </c>
      <c r="H953" s="710">
        <f>H952</f>
        <v>292</v>
      </c>
      <c r="I953" s="695">
        <f>(H953/G953)*100</f>
        <v>100</v>
      </c>
    </row>
    <row r="954" spans="1:14" ht="13.5" thickTop="1" x14ac:dyDescent="0.2">
      <c r="K954" s="738"/>
      <c r="L954" s="738"/>
      <c r="M954" s="738"/>
      <c r="N954" s="421"/>
    </row>
    <row r="955" spans="1:14" x14ac:dyDescent="0.2">
      <c r="K955" s="738"/>
      <c r="L955" s="738"/>
      <c r="M955" s="738"/>
      <c r="N955" s="421"/>
    </row>
    <row r="956" spans="1:14" s="500" customFormat="1" ht="13.5" thickBot="1" x14ac:dyDescent="0.25">
      <c r="A956" s="421" t="s">
        <v>353</v>
      </c>
      <c r="B956" s="594"/>
      <c r="D956" s="660"/>
      <c r="F956" s="463"/>
      <c r="G956" s="463"/>
      <c r="H956" s="463"/>
      <c r="I956" s="768" t="s">
        <v>122</v>
      </c>
    </row>
    <row r="957" spans="1:14" s="106" customFormat="1" ht="20.25" customHeight="1" thickTop="1" thickBot="1" x14ac:dyDescent="0.25">
      <c r="A957" s="622" t="s">
        <v>412</v>
      </c>
      <c r="B957" s="624" t="s">
        <v>123</v>
      </c>
      <c r="C957" s="623" t="s">
        <v>124</v>
      </c>
      <c r="D957" s="585" t="s">
        <v>474</v>
      </c>
      <c r="E957" s="625" t="s">
        <v>125</v>
      </c>
      <c r="F957" s="625" t="s">
        <v>126</v>
      </c>
      <c r="G957" s="625" t="s">
        <v>588</v>
      </c>
      <c r="H957" s="625" t="s">
        <v>589</v>
      </c>
      <c r="I957" s="663" t="s">
        <v>590</v>
      </c>
    </row>
    <row r="958" spans="1:14" s="375" customFormat="1" ht="13.5" thickTop="1" thickBot="1" x14ac:dyDescent="0.25">
      <c r="A958" s="914">
        <v>1</v>
      </c>
      <c r="B958" s="915">
        <v>2</v>
      </c>
      <c r="C958" s="915">
        <v>3</v>
      </c>
      <c r="D958" s="915">
        <v>4</v>
      </c>
      <c r="E958" s="522">
        <v>5</v>
      </c>
      <c r="F958" s="916">
        <v>6</v>
      </c>
      <c r="G958" s="916">
        <v>7</v>
      </c>
      <c r="H958" s="917">
        <v>8</v>
      </c>
      <c r="I958" s="918" t="s">
        <v>510</v>
      </c>
    </row>
    <row r="959" spans="1:14" s="500" customFormat="1" ht="16.5" thickTop="1" thickBot="1" x14ac:dyDescent="0.3">
      <c r="A959" s="926">
        <v>60004100111</v>
      </c>
      <c r="B959" s="785">
        <v>2212</v>
      </c>
      <c r="C959" s="927">
        <v>6121</v>
      </c>
      <c r="D959" s="786">
        <v>12</v>
      </c>
      <c r="E959" s="787" t="s">
        <v>400</v>
      </c>
      <c r="F959" s="720"/>
      <c r="G959" s="929">
        <v>200</v>
      </c>
      <c r="H959" s="720">
        <v>199</v>
      </c>
      <c r="I959" s="930">
        <f>(H959/G959)*100</f>
        <v>99.5</v>
      </c>
    </row>
    <row r="960" spans="1:14" s="500" customFormat="1" ht="18" customHeight="1" thickTop="1" thickBot="1" x14ac:dyDescent="0.3">
      <c r="A960" s="3192" t="s">
        <v>169</v>
      </c>
      <c r="B960" s="3191"/>
      <c r="C960" s="3191"/>
      <c r="D960" s="3191"/>
      <c r="E960" s="3191"/>
      <c r="F960" s="710">
        <f>F959</f>
        <v>0</v>
      </c>
      <c r="G960" s="710">
        <f>G959</f>
        <v>200</v>
      </c>
      <c r="H960" s="710">
        <f>H959</f>
        <v>199</v>
      </c>
      <c r="I960" s="695">
        <f>(H960/G960)*100</f>
        <v>99.5</v>
      </c>
    </row>
    <row r="961" spans="1:14" ht="13.5" thickTop="1" x14ac:dyDescent="0.2">
      <c r="K961" s="738"/>
      <c r="L961" s="738"/>
      <c r="M961" s="738"/>
      <c r="N961" s="421"/>
    </row>
    <row r="962" spans="1:14" x14ac:dyDescent="0.2">
      <c r="K962" s="738"/>
      <c r="L962" s="738"/>
      <c r="M962" s="738"/>
      <c r="N962" s="421"/>
    </row>
    <row r="963" spans="1:14" s="500" customFormat="1" ht="13.5" thickBot="1" x14ac:dyDescent="0.25">
      <c r="A963" s="421" t="s">
        <v>678</v>
      </c>
      <c r="B963" s="594"/>
      <c r="D963" s="660"/>
      <c r="F963" s="463"/>
      <c r="G963" s="463"/>
      <c r="H963" s="463"/>
      <c r="I963" s="768" t="s">
        <v>122</v>
      </c>
    </row>
    <row r="964" spans="1:14" s="106" customFormat="1" ht="20.25" customHeight="1" thickTop="1" thickBot="1" x14ac:dyDescent="0.25">
      <c r="A964" s="622" t="s">
        <v>412</v>
      </c>
      <c r="B964" s="624" t="s">
        <v>123</v>
      </c>
      <c r="C964" s="623" t="s">
        <v>124</v>
      </c>
      <c r="D964" s="585" t="s">
        <v>474</v>
      </c>
      <c r="E964" s="625" t="s">
        <v>125</v>
      </c>
      <c r="F964" s="625" t="s">
        <v>126</v>
      </c>
      <c r="G964" s="625" t="s">
        <v>588</v>
      </c>
      <c r="H964" s="625" t="s">
        <v>589</v>
      </c>
      <c r="I964" s="663" t="s">
        <v>590</v>
      </c>
    </row>
    <row r="965" spans="1:14" s="375" customFormat="1" ht="13.5" thickTop="1" thickBot="1" x14ac:dyDescent="0.25">
      <c r="A965" s="914">
        <v>1</v>
      </c>
      <c r="B965" s="915">
        <v>2</v>
      </c>
      <c r="C965" s="915">
        <v>3</v>
      </c>
      <c r="D965" s="915">
        <v>4</v>
      </c>
      <c r="E965" s="522">
        <v>5</v>
      </c>
      <c r="F965" s="916">
        <v>6</v>
      </c>
      <c r="G965" s="916">
        <v>7</v>
      </c>
      <c r="H965" s="917">
        <v>8</v>
      </c>
      <c r="I965" s="918" t="s">
        <v>510</v>
      </c>
    </row>
    <row r="966" spans="1:14" s="500" customFormat="1" ht="16.5" thickTop="1" thickBot="1" x14ac:dyDescent="0.3">
      <c r="A966" s="926">
        <v>60004100114</v>
      </c>
      <c r="B966" s="785">
        <v>2212</v>
      </c>
      <c r="C966" s="927">
        <v>6121</v>
      </c>
      <c r="D966" s="786">
        <v>12</v>
      </c>
      <c r="E966" s="787" t="s">
        <v>400</v>
      </c>
      <c r="F966" s="720"/>
      <c r="G966" s="929">
        <v>1538</v>
      </c>
      <c r="H966" s="720">
        <v>1537</v>
      </c>
      <c r="I966" s="930">
        <f>(H966/G966)*100</f>
        <v>99.934980494148235</v>
      </c>
    </row>
    <row r="967" spans="1:14" s="500" customFormat="1" ht="18" customHeight="1" thickTop="1" thickBot="1" x14ac:dyDescent="0.3">
      <c r="A967" s="3192" t="s">
        <v>169</v>
      </c>
      <c r="B967" s="3191"/>
      <c r="C967" s="3191"/>
      <c r="D967" s="3191"/>
      <c r="E967" s="3191"/>
      <c r="F967" s="710">
        <f>F966</f>
        <v>0</v>
      </c>
      <c r="G967" s="710">
        <f>G966</f>
        <v>1538</v>
      </c>
      <c r="H967" s="710">
        <f>H966</f>
        <v>1537</v>
      </c>
      <c r="I967" s="695">
        <f>(H967/G967)*100</f>
        <v>99.934980494148235</v>
      </c>
    </row>
    <row r="968" spans="1:14" ht="13.5" thickTop="1" x14ac:dyDescent="0.2">
      <c r="K968" s="738"/>
      <c r="L968" s="738"/>
      <c r="M968" s="738"/>
      <c r="N968" s="421"/>
    </row>
    <row r="969" spans="1:14" x14ac:dyDescent="0.2">
      <c r="K969" s="738"/>
      <c r="L969" s="738"/>
      <c r="M969" s="738"/>
      <c r="N969" s="421"/>
    </row>
    <row r="970" spans="1:14" s="500" customFormat="1" ht="13.5" thickBot="1" x14ac:dyDescent="0.25">
      <c r="A970" s="421" t="s">
        <v>19</v>
      </c>
      <c r="B970" s="594"/>
      <c r="D970" s="660"/>
      <c r="F970" s="463"/>
      <c r="G970" s="463"/>
      <c r="H970" s="463"/>
      <c r="I970" s="768" t="s">
        <v>122</v>
      </c>
    </row>
    <row r="971" spans="1:14" s="106" customFormat="1" ht="20.25" customHeight="1" thickTop="1" thickBot="1" x14ac:dyDescent="0.25">
      <c r="A971" s="622" t="s">
        <v>412</v>
      </c>
      <c r="B971" s="624" t="s">
        <v>123</v>
      </c>
      <c r="C971" s="623" t="s">
        <v>124</v>
      </c>
      <c r="D971" s="585" t="s">
        <v>474</v>
      </c>
      <c r="E971" s="625" t="s">
        <v>125</v>
      </c>
      <c r="F971" s="625" t="s">
        <v>126</v>
      </c>
      <c r="G971" s="625" t="s">
        <v>588</v>
      </c>
      <c r="H971" s="625" t="s">
        <v>589</v>
      </c>
      <c r="I971" s="663" t="s">
        <v>590</v>
      </c>
    </row>
    <row r="972" spans="1:14" s="375" customFormat="1" ht="13.5" thickTop="1" thickBot="1" x14ac:dyDescent="0.25">
      <c r="A972" s="914">
        <v>1</v>
      </c>
      <c r="B972" s="915">
        <v>2</v>
      </c>
      <c r="C972" s="915">
        <v>3</v>
      </c>
      <c r="D972" s="915">
        <v>4</v>
      </c>
      <c r="E972" s="522">
        <v>5</v>
      </c>
      <c r="F972" s="916">
        <v>6</v>
      </c>
      <c r="G972" s="916">
        <v>7</v>
      </c>
      <c r="H972" s="917">
        <v>8</v>
      </c>
      <c r="I972" s="918" t="s">
        <v>510</v>
      </c>
    </row>
    <row r="973" spans="1:14" s="500" customFormat="1" ht="16.5" thickTop="1" thickBot="1" x14ac:dyDescent="0.3">
      <c r="A973" s="926">
        <v>60004100115</v>
      </c>
      <c r="B973" s="785">
        <v>2212</v>
      </c>
      <c r="C973" s="927">
        <v>6121</v>
      </c>
      <c r="D973" s="786">
        <v>12</v>
      </c>
      <c r="E973" s="787" t="s">
        <v>400</v>
      </c>
      <c r="F973" s="720"/>
      <c r="G973" s="929">
        <v>1437</v>
      </c>
      <c r="H973" s="720">
        <v>1436</v>
      </c>
      <c r="I973" s="930">
        <f>(H973/G973)*100</f>
        <v>99.930410577592212</v>
      </c>
    </row>
    <row r="974" spans="1:14" s="500" customFormat="1" ht="18" customHeight="1" thickTop="1" thickBot="1" x14ac:dyDescent="0.3">
      <c r="A974" s="3192" t="s">
        <v>169</v>
      </c>
      <c r="B974" s="3191"/>
      <c r="C974" s="3191"/>
      <c r="D974" s="3191"/>
      <c r="E974" s="3191"/>
      <c r="F974" s="710">
        <f>F973</f>
        <v>0</v>
      </c>
      <c r="G974" s="710">
        <f>G973</f>
        <v>1437</v>
      </c>
      <c r="H974" s="710">
        <f>H973</f>
        <v>1436</v>
      </c>
      <c r="I974" s="695">
        <f>(H974/G974)*100</f>
        <v>99.930410577592212</v>
      </c>
    </row>
    <row r="975" spans="1:14" ht="13.5" thickTop="1" x14ac:dyDescent="0.2">
      <c r="K975" s="738"/>
      <c r="L975" s="738"/>
      <c r="M975" s="738"/>
      <c r="N975" s="421"/>
    </row>
    <row r="976" spans="1:14" x14ac:dyDescent="0.2">
      <c r="K976" s="738"/>
      <c r="L976" s="738"/>
      <c r="M976" s="738"/>
      <c r="N976" s="421"/>
    </row>
    <row r="977" spans="1:14" s="500" customFormat="1" ht="13.5" thickBot="1" x14ac:dyDescent="0.25">
      <c r="A977" s="421" t="s">
        <v>191</v>
      </c>
      <c r="B977" s="594"/>
      <c r="D977" s="660"/>
      <c r="F977" s="463"/>
      <c r="G977" s="463"/>
      <c r="H977" s="463"/>
      <c r="I977" s="768" t="s">
        <v>122</v>
      </c>
    </row>
    <row r="978" spans="1:14" s="106" customFormat="1" ht="20.25" customHeight="1" thickTop="1" thickBot="1" x14ac:dyDescent="0.25">
      <c r="A978" s="622" t="s">
        <v>412</v>
      </c>
      <c r="B978" s="624" t="s">
        <v>123</v>
      </c>
      <c r="C978" s="623" t="s">
        <v>124</v>
      </c>
      <c r="D978" s="585" t="s">
        <v>474</v>
      </c>
      <c r="E978" s="625" t="s">
        <v>125</v>
      </c>
      <c r="F978" s="625" t="s">
        <v>126</v>
      </c>
      <c r="G978" s="625" t="s">
        <v>588</v>
      </c>
      <c r="H978" s="625" t="s">
        <v>589</v>
      </c>
      <c r="I978" s="663" t="s">
        <v>590</v>
      </c>
    </row>
    <row r="979" spans="1:14" s="375" customFormat="1" ht="13.5" thickTop="1" thickBot="1" x14ac:dyDescent="0.25">
      <c r="A979" s="914">
        <v>1</v>
      </c>
      <c r="B979" s="915">
        <v>2</v>
      </c>
      <c r="C979" s="915">
        <v>3</v>
      </c>
      <c r="D979" s="915">
        <v>4</v>
      </c>
      <c r="E979" s="522">
        <v>5</v>
      </c>
      <c r="F979" s="916">
        <v>6</v>
      </c>
      <c r="G979" s="916">
        <v>7</v>
      </c>
      <c r="H979" s="917">
        <v>8</v>
      </c>
      <c r="I979" s="918" t="s">
        <v>510</v>
      </c>
    </row>
    <row r="980" spans="1:14" s="500" customFormat="1" ht="16.5" thickTop="1" thickBot="1" x14ac:dyDescent="0.3">
      <c r="A980" s="926">
        <v>60004100130</v>
      </c>
      <c r="B980" s="785">
        <v>2212</v>
      </c>
      <c r="C980" s="927">
        <v>5166</v>
      </c>
      <c r="D980" s="786">
        <v>12</v>
      </c>
      <c r="E980" s="787" t="s">
        <v>400</v>
      </c>
      <c r="F980" s="720">
        <v>1000</v>
      </c>
      <c r="G980" s="929">
        <v>8</v>
      </c>
      <c r="H980" s="720">
        <v>0</v>
      </c>
      <c r="I980" s="930">
        <f>(H980/G980)*100</f>
        <v>0</v>
      </c>
    </row>
    <row r="981" spans="1:14" s="500" customFormat="1" ht="18" customHeight="1" thickTop="1" thickBot="1" x14ac:dyDescent="0.3">
      <c r="A981" s="3192" t="s">
        <v>170</v>
      </c>
      <c r="B981" s="3191"/>
      <c r="C981" s="3191"/>
      <c r="D981" s="3191"/>
      <c r="E981" s="3191"/>
      <c r="F981" s="710">
        <f>F980</f>
        <v>1000</v>
      </c>
      <c r="G981" s="710">
        <f>G980</f>
        <v>8</v>
      </c>
      <c r="H981" s="710">
        <f>H980</f>
        <v>0</v>
      </c>
      <c r="I981" s="695">
        <f>(H981/G981)*100</f>
        <v>0</v>
      </c>
    </row>
    <row r="982" spans="1:14" ht="13.5" thickTop="1" x14ac:dyDescent="0.2">
      <c r="K982" s="738"/>
      <c r="L982" s="738"/>
      <c r="M982" s="738"/>
      <c r="N982" s="421"/>
    </row>
    <row r="983" spans="1:14" x14ac:dyDescent="0.2">
      <c r="K983" s="738"/>
      <c r="L983" s="738"/>
      <c r="M983" s="738"/>
      <c r="N983" s="421"/>
    </row>
    <row r="984" spans="1:14" s="500" customFormat="1" ht="13.5" thickBot="1" x14ac:dyDescent="0.25">
      <c r="A984" s="421" t="s">
        <v>192</v>
      </c>
      <c r="B984" s="594"/>
      <c r="D984" s="660"/>
      <c r="F984" s="463"/>
      <c r="G984" s="463"/>
      <c r="H984" s="463"/>
      <c r="I984" s="768" t="s">
        <v>122</v>
      </c>
    </row>
    <row r="985" spans="1:14" s="106" customFormat="1" ht="20.25" customHeight="1" thickTop="1" thickBot="1" x14ac:dyDescent="0.25">
      <c r="A985" s="622" t="s">
        <v>412</v>
      </c>
      <c r="B985" s="624" t="s">
        <v>123</v>
      </c>
      <c r="C985" s="623" t="s">
        <v>124</v>
      </c>
      <c r="D985" s="585" t="s">
        <v>474</v>
      </c>
      <c r="E985" s="625" t="s">
        <v>125</v>
      </c>
      <c r="F985" s="625" t="s">
        <v>126</v>
      </c>
      <c r="G985" s="625" t="s">
        <v>588</v>
      </c>
      <c r="H985" s="625" t="s">
        <v>589</v>
      </c>
      <c r="I985" s="663" t="s">
        <v>590</v>
      </c>
    </row>
    <row r="986" spans="1:14" s="375" customFormat="1" ht="13.5" thickTop="1" thickBot="1" x14ac:dyDescent="0.25">
      <c r="A986" s="914">
        <v>1</v>
      </c>
      <c r="B986" s="915">
        <v>2</v>
      </c>
      <c r="C986" s="915">
        <v>3</v>
      </c>
      <c r="D986" s="915">
        <v>4</v>
      </c>
      <c r="E986" s="522">
        <v>5</v>
      </c>
      <c r="F986" s="916">
        <v>6</v>
      </c>
      <c r="G986" s="916">
        <v>7</v>
      </c>
      <c r="H986" s="917">
        <v>8</v>
      </c>
      <c r="I986" s="918" t="s">
        <v>510</v>
      </c>
    </row>
    <row r="987" spans="1:14" s="500" customFormat="1" ht="16.5" thickTop="1" thickBot="1" x14ac:dyDescent="0.3">
      <c r="A987" s="926">
        <v>60004100139</v>
      </c>
      <c r="B987" s="785">
        <v>2212</v>
      </c>
      <c r="C987" s="927">
        <v>5169</v>
      </c>
      <c r="D987" s="786">
        <v>805</v>
      </c>
      <c r="E987" s="787" t="s">
        <v>568</v>
      </c>
      <c r="F987" s="720"/>
      <c r="G987" s="929">
        <v>53</v>
      </c>
      <c r="H987" s="720">
        <v>53</v>
      </c>
      <c r="I987" s="930">
        <f>(H987/G987)*100</f>
        <v>100</v>
      </c>
    </row>
    <row r="988" spans="1:14" s="500" customFormat="1" ht="16.5" thickTop="1" thickBot="1" x14ac:dyDescent="0.3">
      <c r="A988" s="3180" t="s">
        <v>170</v>
      </c>
      <c r="B988" s="3181"/>
      <c r="C988" s="3181"/>
      <c r="D988" s="3181"/>
      <c r="E988" s="3181"/>
      <c r="F988" s="720">
        <v>0</v>
      </c>
      <c r="G988" s="720">
        <f>G987</f>
        <v>53</v>
      </c>
      <c r="H988" s="720">
        <f>H987</f>
        <v>53</v>
      </c>
      <c r="I988" s="930">
        <f>(H988/G988)*100</f>
        <v>100</v>
      </c>
    </row>
    <row r="989" spans="1:14" s="500" customFormat="1" ht="16.5" thickTop="1" thickBot="1" x14ac:dyDescent="0.3">
      <c r="A989" s="784">
        <v>60004100139</v>
      </c>
      <c r="B989" s="952">
        <v>2212</v>
      </c>
      <c r="C989" s="952">
        <v>6121</v>
      </c>
      <c r="D989" s="953">
        <v>805</v>
      </c>
      <c r="E989" s="954" t="s">
        <v>400</v>
      </c>
      <c r="F989" s="955"/>
      <c r="G989" s="955">
        <v>16298</v>
      </c>
      <c r="H989" s="955">
        <v>16298</v>
      </c>
      <c r="I989" s="930">
        <f>(H989/G989)*100</f>
        <v>100</v>
      </c>
    </row>
    <row r="990" spans="1:14" s="500" customFormat="1" ht="18" customHeight="1" thickTop="1" thickBot="1" x14ac:dyDescent="0.3">
      <c r="A990" s="3192" t="s">
        <v>169</v>
      </c>
      <c r="B990" s="3191"/>
      <c r="C990" s="3191"/>
      <c r="D990" s="3191"/>
      <c r="E990" s="3191"/>
      <c r="F990" s="710">
        <f>F987</f>
        <v>0</v>
      </c>
      <c r="G990" s="710">
        <f>G989</f>
        <v>16298</v>
      </c>
      <c r="H990" s="710">
        <f>H989</f>
        <v>16298</v>
      </c>
      <c r="I990" s="695">
        <f>(H990/G990)*100</f>
        <v>100</v>
      </c>
    </row>
    <row r="991" spans="1:14" ht="13.5" thickTop="1" x14ac:dyDescent="0.2">
      <c r="K991" s="738"/>
      <c r="L991" s="738"/>
      <c r="M991" s="738"/>
      <c r="N991" s="421"/>
    </row>
    <row r="992" spans="1:14" x14ac:dyDescent="0.2">
      <c r="K992" s="738"/>
      <c r="L992" s="738"/>
      <c r="M992" s="738"/>
      <c r="N992" s="421"/>
    </row>
    <row r="993" spans="1:14" s="500" customFormat="1" ht="13.5" thickBot="1" x14ac:dyDescent="0.25">
      <c r="A993" s="421" t="s">
        <v>193</v>
      </c>
      <c r="B993" s="594"/>
      <c r="D993" s="660"/>
      <c r="F993" s="463"/>
      <c r="G993" s="463"/>
      <c r="H993" s="463"/>
      <c r="I993" s="768" t="s">
        <v>122</v>
      </c>
    </row>
    <row r="994" spans="1:14" s="106" customFormat="1" ht="20.25" customHeight="1" thickTop="1" thickBot="1" x14ac:dyDescent="0.25">
      <c r="A994" s="622" t="s">
        <v>412</v>
      </c>
      <c r="B994" s="624" t="s">
        <v>123</v>
      </c>
      <c r="C994" s="623" t="s">
        <v>124</v>
      </c>
      <c r="D994" s="585" t="s">
        <v>474</v>
      </c>
      <c r="E994" s="625" t="s">
        <v>125</v>
      </c>
      <c r="F994" s="625" t="s">
        <v>126</v>
      </c>
      <c r="G994" s="625" t="s">
        <v>588</v>
      </c>
      <c r="H994" s="625" t="s">
        <v>589</v>
      </c>
      <c r="I994" s="663" t="s">
        <v>590</v>
      </c>
    </row>
    <row r="995" spans="1:14" s="375" customFormat="1" ht="13.5" thickTop="1" thickBot="1" x14ac:dyDescent="0.25">
      <c r="A995" s="914">
        <v>1</v>
      </c>
      <c r="B995" s="915">
        <v>2</v>
      </c>
      <c r="C995" s="915">
        <v>3</v>
      </c>
      <c r="D995" s="915">
        <v>4</v>
      </c>
      <c r="E995" s="522">
        <v>5</v>
      </c>
      <c r="F995" s="916">
        <v>6</v>
      </c>
      <c r="G995" s="916">
        <v>7</v>
      </c>
      <c r="H995" s="917">
        <v>8</v>
      </c>
      <c r="I995" s="918" t="s">
        <v>510</v>
      </c>
    </row>
    <row r="996" spans="1:14" s="500" customFormat="1" ht="16.5" thickTop="1" thickBot="1" x14ac:dyDescent="0.3">
      <c r="A996" s="926">
        <v>60004100290</v>
      </c>
      <c r="B996" s="785">
        <v>2212</v>
      </c>
      <c r="C996" s="927">
        <v>6121</v>
      </c>
      <c r="D996" s="786">
        <v>870</v>
      </c>
      <c r="E996" s="787" t="s">
        <v>400</v>
      </c>
      <c r="F996" s="720"/>
      <c r="G996" s="929">
        <v>11029</v>
      </c>
      <c r="H996" s="720">
        <v>11007</v>
      </c>
      <c r="I996" s="930">
        <f>(H996/G996)*100</f>
        <v>99.800525886299752</v>
      </c>
    </row>
    <row r="997" spans="1:14" s="500" customFormat="1" ht="18" customHeight="1" thickTop="1" thickBot="1" x14ac:dyDescent="0.3">
      <c r="A997" s="3192" t="s">
        <v>169</v>
      </c>
      <c r="B997" s="3191"/>
      <c r="C997" s="3191"/>
      <c r="D997" s="3191"/>
      <c r="E997" s="3191"/>
      <c r="F997" s="710">
        <f>F996</f>
        <v>0</v>
      </c>
      <c r="G997" s="710">
        <f>G996</f>
        <v>11029</v>
      </c>
      <c r="H997" s="710">
        <f>H996</f>
        <v>11007</v>
      </c>
      <c r="I997" s="695">
        <f>(H997/G997)*100</f>
        <v>99.800525886299752</v>
      </c>
    </row>
    <row r="998" spans="1:14" ht="13.5" thickTop="1" x14ac:dyDescent="0.2">
      <c r="K998" s="738"/>
      <c r="L998" s="738"/>
      <c r="M998" s="738"/>
      <c r="N998" s="421"/>
    </row>
    <row r="999" spans="1:14" x14ac:dyDescent="0.2">
      <c r="K999" s="738"/>
      <c r="L999" s="738"/>
      <c r="M999" s="738"/>
      <c r="N999" s="421"/>
    </row>
    <row r="1000" spans="1:14" x14ac:dyDescent="0.2">
      <c r="K1000" s="738"/>
      <c r="L1000" s="738"/>
      <c r="M1000" s="738"/>
      <c r="N1000" s="421"/>
    </row>
    <row r="1001" spans="1:14" x14ac:dyDescent="0.2">
      <c r="K1001" s="738"/>
      <c r="L1001" s="738"/>
      <c r="M1001" s="738"/>
      <c r="N1001" s="421"/>
    </row>
    <row r="1002" spans="1:14" s="500" customFormat="1" ht="13.5" thickBot="1" x14ac:dyDescent="0.25">
      <c r="A1002" s="421" t="s">
        <v>194</v>
      </c>
      <c r="B1002" s="594"/>
      <c r="D1002" s="660"/>
      <c r="F1002" s="463"/>
      <c r="G1002" s="463"/>
      <c r="H1002" s="463"/>
      <c r="I1002" s="768" t="s">
        <v>122</v>
      </c>
    </row>
    <row r="1003" spans="1:14" s="106" customFormat="1" ht="20.25" customHeight="1" thickTop="1" thickBot="1" x14ac:dyDescent="0.25">
      <c r="A1003" s="622" t="s">
        <v>412</v>
      </c>
      <c r="B1003" s="624" t="s">
        <v>123</v>
      </c>
      <c r="C1003" s="623" t="s">
        <v>124</v>
      </c>
      <c r="D1003" s="585" t="s">
        <v>474</v>
      </c>
      <c r="E1003" s="625" t="s">
        <v>125</v>
      </c>
      <c r="F1003" s="625" t="s">
        <v>126</v>
      </c>
      <c r="G1003" s="625" t="s">
        <v>588</v>
      </c>
      <c r="H1003" s="625" t="s">
        <v>589</v>
      </c>
      <c r="I1003" s="663" t="s">
        <v>590</v>
      </c>
    </row>
    <row r="1004" spans="1:14" s="375" customFormat="1" ht="13.5" thickTop="1" thickBot="1" x14ac:dyDescent="0.25">
      <c r="A1004" s="914">
        <v>1</v>
      </c>
      <c r="B1004" s="915">
        <v>2</v>
      </c>
      <c r="C1004" s="915">
        <v>3</v>
      </c>
      <c r="D1004" s="915">
        <v>4</v>
      </c>
      <c r="E1004" s="522">
        <v>5</v>
      </c>
      <c r="F1004" s="916">
        <v>6</v>
      </c>
      <c r="G1004" s="916">
        <v>7</v>
      </c>
      <c r="H1004" s="917">
        <v>8</v>
      </c>
      <c r="I1004" s="918" t="s">
        <v>510</v>
      </c>
    </row>
    <row r="1005" spans="1:14" s="500" customFormat="1" ht="16.5" thickTop="1" thickBot="1" x14ac:dyDescent="0.3">
      <c r="A1005" s="926">
        <v>60004100291</v>
      </c>
      <c r="B1005" s="785">
        <v>2212</v>
      </c>
      <c r="C1005" s="927">
        <v>6121</v>
      </c>
      <c r="D1005" s="786">
        <v>870</v>
      </c>
      <c r="E1005" s="787" t="s">
        <v>400</v>
      </c>
      <c r="F1005" s="720"/>
      <c r="G1005" s="929">
        <v>8280</v>
      </c>
      <c r="H1005" s="720">
        <v>8219</v>
      </c>
      <c r="I1005" s="930">
        <f>(H1005/G1005)*100</f>
        <v>99.263285024154584</v>
      </c>
    </row>
    <row r="1006" spans="1:14" s="500" customFormat="1" ht="18" customHeight="1" thickTop="1" thickBot="1" x14ac:dyDescent="0.3">
      <c r="A1006" s="3192" t="s">
        <v>169</v>
      </c>
      <c r="B1006" s="3191"/>
      <c r="C1006" s="3191"/>
      <c r="D1006" s="3191"/>
      <c r="E1006" s="3191"/>
      <c r="F1006" s="710">
        <f>F1005</f>
        <v>0</v>
      </c>
      <c r="G1006" s="710">
        <f>G1005</f>
        <v>8280</v>
      </c>
      <c r="H1006" s="710">
        <f>H1005</f>
        <v>8219</v>
      </c>
      <c r="I1006" s="695">
        <f>(H1006/G1006)*100</f>
        <v>99.263285024154584</v>
      </c>
    </row>
    <row r="1007" spans="1:14" ht="13.5" thickTop="1" x14ac:dyDescent="0.2">
      <c r="K1007" s="738"/>
      <c r="L1007" s="738"/>
      <c r="M1007" s="738"/>
      <c r="N1007" s="421"/>
    </row>
    <row r="1008" spans="1:14" x14ac:dyDescent="0.2">
      <c r="K1008" s="738"/>
      <c r="L1008" s="738"/>
      <c r="M1008" s="738"/>
      <c r="N1008" s="421"/>
    </row>
    <row r="1009" spans="1:14" s="500" customFormat="1" ht="13.5" thickBot="1" x14ac:dyDescent="0.25">
      <c r="A1009" s="421" t="s">
        <v>195</v>
      </c>
      <c r="B1009" s="594"/>
      <c r="D1009" s="660"/>
      <c r="F1009" s="463"/>
      <c r="G1009" s="463"/>
      <c r="H1009" s="463"/>
      <c r="I1009" s="768" t="s">
        <v>122</v>
      </c>
    </row>
    <row r="1010" spans="1:14" s="106" customFormat="1" ht="20.25" customHeight="1" thickTop="1" thickBot="1" x14ac:dyDescent="0.25">
      <c r="A1010" s="622" t="s">
        <v>412</v>
      </c>
      <c r="B1010" s="624" t="s">
        <v>123</v>
      </c>
      <c r="C1010" s="623" t="s">
        <v>124</v>
      </c>
      <c r="D1010" s="585" t="s">
        <v>474</v>
      </c>
      <c r="E1010" s="625" t="s">
        <v>125</v>
      </c>
      <c r="F1010" s="625" t="s">
        <v>126</v>
      </c>
      <c r="G1010" s="625" t="s">
        <v>588</v>
      </c>
      <c r="H1010" s="625" t="s">
        <v>589</v>
      </c>
      <c r="I1010" s="663" t="s">
        <v>590</v>
      </c>
    </row>
    <row r="1011" spans="1:14" s="375" customFormat="1" ht="13.5" thickTop="1" thickBot="1" x14ac:dyDescent="0.25">
      <c r="A1011" s="914">
        <v>1</v>
      </c>
      <c r="B1011" s="915">
        <v>2</v>
      </c>
      <c r="C1011" s="915">
        <v>3</v>
      </c>
      <c r="D1011" s="915">
        <v>4</v>
      </c>
      <c r="E1011" s="522">
        <v>5</v>
      </c>
      <c r="F1011" s="916">
        <v>6</v>
      </c>
      <c r="G1011" s="916">
        <v>7</v>
      </c>
      <c r="H1011" s="917">
        <v>8</v>
      </c>
      <c r="I1011" s="918" t="s">
        <v>510</v>
      </c>
    </row>
    <row r="1012" spans="1:14" s="500" customFormat="1" ht="16.5" thickTop="1" thickBot="1" x14ac:dyDescent="0.3">
      <c r="A1012" s="926">
        <v>60004100292</v>
      </c>
      <c r="B1012" s="785">
        <v>2212</v>
      </c>
      <c r="C1012" s="927">
        <v>6121</v>
      </c>
      <c r="D1012" s="786">
        <v>870</v>
      </c>
      <c r="E1012" s="787" t="s">
        <v>400</v>
      </c>
      <c r="F1012" s="720"/>
      <c r="G1012" s="929">
        <v>7607</v>
      </c>
      <c r="H1012" s="720">
        <v>5389</v>
      </c>
      <c r="I1012" s="930">
        <f>(H1012/G1012)*100</f>
        <v>70.842644932299208</v>
      </c>
    </row>
    <row r="1013" spans="1:14" s="500" customFormat="1" ht="18" customHeight="1" thickTop="1" thickBot="1" x14ac:dyDescent="0.3">
      <c r="A1013" s="3192" t="s">
        <v>169</v>
      </c>
      <c r="B1013" s="3191"/>
      <c r="C1013" s="3191"/>
      <c r="D1013" s="3191"/>
      <c r="E1013" s="3191"/>
      <c r="F1013" s="710">
        <f>F1012</f>
        <v>0</v>
      </c>
      <c r="G1013" s="710">
        <f>G1012</f>
        <v>7607</v>
      </c>
      <c r="H1013" s="710">
        <f>H1012</f>
        <v>5389</v>
      </c>
      <c r="I1013" s="695">
        <f>(H1013/G1013)*100</f>
        <v>70.842644932299208</v>
      </c>
    </row>
    <row r="1014" spans="1:14" ht="13.5" thickTop="1" x14ac:dyDescent="0.2">
      <c r="K1014" s="738"/>
      <c r="L1014" s="738"/>
      <c r="M1014" s="738"/>
      <c r="N1014" s="421"/>
    </row>
    <row r="1015" spans="1:14" x14ac:dyDescent="0.2">
      <c r="K1015" s="738"/>
      <c r="L1015" s="738"/>
      <c r="M1015" s="738"/>
      <c r="N1015" s="421"/>
    </row>
    <row r="1016" spans="1:14" s="500" customFormat="1" ht="13.5" thickBot="1" x14ac:dyDescent="0.25">
      <c r="A1016" s="421" t="s">
        <v>196</v>
      </c>
      <c r="B1016" s="594"/>
      <c r="D1016" s="660"/>
      <c r="F1016" s="463"/>
      <c r="G1016" s="463"/>
      <c r="H1016" s="463"/>
      <c r="I1016" s="768" t="s">
        <v>122</v>
      </c>
    </row>
    <row r="1017" spans="1:14" s="106" customFormat="1" ht="20.25" customHeight="1" thickTop="1" thickBot="1" x14ac:dyDescent="0.25">
      <c r="A1017" s="622" t="s">
        <v>412</v>
      </c>
      <c r="B1017" s="624" t="s">
        <v>123</v>
      </c>
      <c r="C1017" s="623" t="s">
        <v>124</v>
      </c>
      <c r="D1017" s="585" t="s">
        <v>474</v>
      </c>
      <c r="E1017" s="625" t="s">
        <v>125</v>
      </c>
      <c r="F1017" s="625" t="s">
        <v>126</v>
      </c>
      <c r="G1017" s="625" t="s">
        <v>588</v>
      </c>
      <c r="H1017" s="625" t="s">
        <v>589</v>
      </c>
      <c r="I1017" s="663" t="s">
        <v>590</v>
      </c>
    </row>
    <row r="1018" spans="1:14" s="375" customFormat="1" ht="13.5" thickTop="1" thickBot="1" x14ac:dyDescent="0.25">
      <c r="A1018" s="914">
        <v>1</v>
      </c>
      <c r="B1018" s="915">
        <v>2</v>
      </c>
      <c r="C1018" s="915">
        <v>3</v>
      </c>
      <c r="D1018" s="915">
        <v>4</v>
      </c>
      <c r="E1018" s="522">
        <v>5</v>
      </c>
      <c r="F1018" s="916">
        <v>6</v>
      </c>
      <c r="G1018" s="916">
        <v>7</v>
      </c>
      <c r="H1018" s="917">
        <v>8</v>
      </c>
      <c r="I1018" s="918" t="s">
        <v>510</v>
      </c>
    </row>
    <row r="1019" spans="1:14" s="500" customFormat="1" ht="16.5" thickTop="1" thickBot="1" x14ac:dyDescent="0.3">
      <c r="A1019" s="926">
        <v>60004100341</v>
      </c>
      <c r="B1019" s="785">
        <v>2212</v>
      </c>
      <c r="C1019" s="927">
        <v>5171</v>
      </c>
      <c r="D1019" s="786">
        <v>12</v>
      </c>
      <c r="E1019" s="787" t="s">
        <v>598</v>
      </c>
      <c r="F1019" s="720"/>
      <c r="G1019" s="929">
        <v>441</v>
      </c>
      <c r="H1019" s="720">
        <v>441</v>
      </c>
      <c r="I1019" s="930">
        <f>(H1019/G1019)*100</f>
        <v>100</v>
      </c>
    </row>
    <row r="1020" spans="1:14" s="500" customFormat="1" ht="18" customHeight="1" thickTop="1" thickBot="1" x14ac:dyDescent="0.3">
      <c r="A1020" s="3192" t="s">
        <v>170</v>
      </c>
      <c r="B1020" s="3191"/>
      <c r="C1020" s="3191"/>
      <c r="D1020" s="3191"/>
      <c r="E1020" s="3191"/>
      <c r="F1020" s="710">
        <f>F1019</f>
        <v>0</v>
      </c>
      <c r="G1020" s="710">
        <f>G1019</f>
        <v>441</v>
      </c>
      <c r="H1020" s="710">
        <f>H1019</f>
        <v>441</v>
      </c>
      <c r="I1020" s="695">
        <f>(H1020/G1020)*100</f>
        <v>100</v>
      </c>
    </row>
    <row r="1021" spans="1:14" ht="13.5" thickTop="1" x14ac:dyDescent="0.2">
      <c r="K1021" s="738"/>
      <c r="L1021" s="738"/>
      <c r="M1021" s="738"/>
      <c r="N1021" s="421"/>
    </row>
    <row r="1022" spans="1:14" x14ac:dyDescent="0.2">
      <c r="K1022" s="738"/>
      <c r="L1022" s="738"/>
      <c r="M1022" s="738"/>
      <c r="N1022" s="421"/>
    </row>
    <row r="1023" spans="1:14" s="500" customFormat="1" ht="13.5" thickBot="1" x14ac:dyDescent="0.25">
      <c r="A1023" s="421" t="s">
        <v>197</v>
      </c>
      <c r="B1023" s="594"/>
      <c r="D1023" s="660"/>
      <c r="F1023" s="463"/>
      <c r="G1023" s="463"/>
      <c r="H1023" s="463"/>
      <c r="I1023" s="768" t="s">
        <v>122</v>
      </c>
    </row>
    <row r="1024" spans="1:14" s="106" customFormat="1" ht="20.25" customHeight="1" thickTop="1" thickBot="1" x14ac:dyDescent="0.25">
      <c r="A1024" s="622" t="s">
        <v>412</v>
      </c>
      <c r="B1024" s="624" t="s">
        <v>123</v>
      </c>
      <c r="C1024" s="623" t="s">
        <v>124</v>
      </c>
      <c r="D1024" s="585" t="s">
        <v>474</v>
      </c>
      <c r="E1024" s="625" t="s">
        <v>125</v>
      </c>
      <c r="F1024" s="625" t="s">
        <v>126</v>
      </c>
      <c r="G1024" s="625" t="s">
        <v>588</v>
      </c>
      <c r="H1024" s="625" t="s">
        <v>589</v>
      </c>
      <c r="I1024" s="663" t="s">
        <v>590</v>
      </c>
    </row>
    <row r="1025" spans="1:14" s="375" customFormat="1" ht="13.5" thickTop="1" thickBot="1" x14ac:dyDescent="0.25">
      <c r="A1025" s="914">
        <v>1</v>
      </c>
      <c r="B1025" s="915">
        <v>2</v>
      </c>
      <c r="C1025" s="915">
        <v>3</v>
      </c>
      <c r="D1025" s="915">
        <v>4</v>
      </c>
      <c r="E1025" s="522">
        <v>5</v>
      </c>
      <c r="F1025" s="916">
        <v>6</v>
      </c>
      <c r="G1025" s="916">
        <v>7</v>
      </c>
      <c r="H1025" s="917">
        <v>8</v>
      </c>
      <c r="I1025" s="918" t="s">
        <v>510</v>
      </c>
    </row>
    <row r="1026" spans="1:14" s="500" customFormat="1" ht="16.5" thickTop="1" thickBot="1" x14ac:dyDescent="0.3">
      <c r="A1026" s="926">
        <v>60004100342</v>
      </c>
      <c r="B1026" s="785">
        <v>2212</v>
      </c>
      <c r="C1026" s="927">
        <v>5171</v>
      </c>
      <c r="D1026" s="786">
        <v>12</v>
      </c>
      <c r="E1026" s="787" t="s">
        <v>598</v>
      </c>
      <c r="F1026" s="720"/>
      <c r="G1026" s="929">
        <v>10255</v>
      </c>
      <c r="H1026" s="720">
        <v>10243</v>
      </c>
      <c r="I1026" s="930">
        <f>(H1026/G1026)*100</f>
        <v>99.882983910287663</v>
      </c>
    </row>
    <row r="1027" spans="1:14" s="500" customFormat="1" ht="18" customHeight="1" thickTop="1" thickBot="1" x14ac:dyDescent="0.3">
      <c r="A1027" s="3192" t="s">
        <v>170</v>
      </c>
      <c r="B1027" s="3191"/>
      <c r="C1027" s="3191"/>
      <c r="D1027" s="3191"/>
      <c r="E1027" s="3191"/>
      <c r="F1027" s="710">
        <f>F1026</f>
        <v>0</v>
      </c>
      <c r="G1027" s="710">
        <f>G1026</f>
        <v>10255</v>
      </c>
      <c r="H1027" s="710">
        <f>H1026</f>
        <v>10243</v>
      </c>
      <c r="I1027" s="695">
        <f>(H1027/G1027)*100</f>
        <v>99.882983910287663</v>
      </c>
      <c r="K1027" s="463">
        <f>F772+F779+F786+F793+F800+F805+F812+F820+F835+F843+F850+F857+F864+F872+F880+F888+F896+F903+F907+F914+F921+F928+F939+F946+F953+F960+F967+F974+F981+F988+F990+F997+F1006+F1013+F1020+F1027</f>
        <v>106635</v>
      </c>
      <c r="L1027" s="463">
        <f>G772+G779+G786+G793+G800+G805+G812+G820+G827+G835+G843+G850+G857+G864+G872+G880+G888+G896+G903+G907+G914+G921+G928+G939+G946+G953+G960+G967+G974+G981+G988+G990+G997+G1006+G1013+G1020+G1027</f>
        <v>232034</v>
      </c>
      <c r="M1027" s="463">
        <f>H772+H779+H786+H793+H800+H805+H812+H820+H827+H835+H843+H850+H857+H864+H872+H880+H888+H896+H903+H907+H914+H921+H928+H939+H946+H953+H960+H967+H974+H981+H988+H990+H997+H1006+H1013+H1020+H1027</f>
        <v>227096</v>
      </c>
      <c r="N1027" s="500" t="s">
        <v>697</v>
      </c>
    </row>
    <row r="1028" spans="1:14" ht="13.5" thickTop="1" x14ac:dyDescent="0.2">
      <c r="K1028" s="738"/>
      <c r="L1028" s="738"/>
      <c r="M1028" s="738"/>
      <c r="N1028" s="421"/>
    </row>
    <row r="1029" spans="1:14" x14ac:dyDescent="0.2">
      <c r="K1029" s="738"/>
      <c r="L1029" s="738"/>
      <c r="M1029" s="738"/>
      <c r="N1029" s="421"/>
    </row>
    <row r="1030" spans="1:14" s="500" customFormat="1" ht="13.5" thickBot="1" x14ac:dyDescent="0.25">
      <c r="A1030" s="421" t="s">
        <v>198</v>
      </c>
      <c r="B1030" s="594"/>
      <c r="D1030" s="660"/>
      <c r="F1030" s="463"/>
      <c r="G1030" s="463"/>
      <c r="H1030" s="463"/>
      <c r="I1030" s="768" t="s">
        <v>122</v>
      </c>
    </row>
    <row r="1031" spans="1:14" s="106" customFormat="1" ht="20.25" customHeight="1" thickTop="1" thickBot="1" x14ac:dyDescent="0.25">
      <c r="A1031" s="622" t="s">
        <v>412</v>
      </c>
      <c r="B1031" s="624" t="s">
        <v>123</v>
      </c>
      <c r="C1031" s="623" t="s">
        <v>124</v>
      </c>
      <c r="D1031" s="585" t="s">
        <v>474</v>
      </c>
      <c r="E1031" s="625" t="s">
        <v>125</v>
      </c>
      <c r="F1031" s="625" t="s">
        <v>126</v>
      </c>
      <c r="G1031" s="625" t="s">
        <v>588</v>
      </c>
      <c r="H1031" s="625" t="s">
        <v>589</v>
      </c>
      <c r="I1031" s="663" t="s">
        <v>590</v>
      </c>
    </row>
    <row r="1032" spans="1:14" s="375" customFormat="1" ht="13.5" thickTop="1" thickBot="1" x14ac:dyDescent="0.25">
      <c r="A1032" s="914">
        <v>1</v>
      </c>
      <c r="B1032" s="915">
        <v>2</v>
      </c>
      <c r="C1032" s="915">
        <v>3</v>
      </c>
      <c r="D1032" s="915">
        <v>4</v>
      </c>
      <c r="E1032" s="522">
        <v>5</v>
      </c>
      <c r="F1032" s="916">
        <v>6</v>
      </c>
      <c r="G1032" s="916">
        <v>7</v>
      </c>
      <c r="H1032" s="917">
        <v>8</v>
      </c>
      <c r="I1032" s="918" t="s">
        <v>510</v>
      </c>
    </row>
    <row r="1033" spans="1:14" s="500" customFormat="1" ht="16.5" thickTop="1" thickBot="1" x14ac:dyDescent="0.3">
      <c r="A1033" s="926">
        <v>60005100072</v>
      </c>
      <c r="B1033" s="785">
        <v>3522</v>
      </c>
      <c r="C1033" s="927">
        <v>6121</v>
      </c>
      <c r="D1033" s="786">
        <v>25</v>
      </c>
      <c r="E1033" s="787" t="s">
        <v>400</v>
      </c>
      <c r="F1033" s="720">
        <v>1595</v>
      </c>
      <c r="G1033" s="929">
        <v>1595</v>
      </c>
      <c r="H1033" s="720">
        <v>1595</v>
      </c>
      <c r="I1033" s="930">
        <f>(H1033/G1033)*100</f>
        <v>100</v>
      </c>
    </row>
    <row r="1034" spans="1:14" s="500" customFormat="1" ht="18" customHeight="1" thickTop="1" thickBot="1" x14ac:dyDescent="0.3">
      <c r="A1034" s="3192" t="s">
        <v>169</v>
      </c>
      <c r="B1034" s="3191"/>
      <c r="C1034" s="3191"/>
      <c r="D1034" s="3191"/>
      <c r="E1034" s="3191"/>
      <c r="F1034" s="710">
        <f>F1033</f>
        <v>1595</v>
      </c>
      <c r="G1034" s="710">
        <f>G1033</f>
        <v>1595</v>
      </c>
      <c r="H1034" s="710">
        <f>H1033</f>
        <v>1595</v>
      </c>
      <c r="I1034" s="695">
        <f>(H1034/G1034)*100</f>
        <v>100</v>
      </c>
    </row>
    <row r="1035" spans="1:14" ht="13.5" thickTop="1" x14ac:dyDescent="0.2">
      <c r="K1035" s="738"/>
      <c r="L1035" s="738"/>
      <c r="M1035" s="738"/>
      <c r="N1035" s="421"/>
    </row>
    <row r="1036" spans="1:14" x14ac:dyDescent="0.2">
      <c r="K1036" s="738"/>
      <c r="L1036" s="738"/>
      <c r="M1036" s="738"/>
      <c r="N1036" s="421"/>
    </row>
    <row r="1037" spans="1:14" s="500" customFormat="1" ht="13.5" thickBot="1" x14ac:dyDescent="0.25">
      <c r="A1037" s="421" t="s">
        <v>199</v>
      </c>
      <c r="B1037" s="594"/>
      <c r="D1037" s="660"/>
      <c r="F1037" s="463"/>
      <c r="G1037" s="463"/>
      <c r="H1037" s="463"/>
      <c r="I1037" s="768" t="s">
        <v>122</v>
      </c>
    </row>
    <row r="1038" spans="1:14" s="106" customFormat="1" ht="20.25" customHeight="1" thickTop="1" thickBot="1" x14ac:dyDescent="0.25">
      <c r="A1038" s="622" t="s">
        <v>412</v>
      </c>
      <c r="B1038" s="624" t="s">
        <v>123</v>
      </c>
      <c r="C1038" s="623" t="s">
        <v>124</v>
      </c>
      <c r="D1038" s="585" t="s">
        <v>474</v>
      </c>
      <c r="E1038" s="625" t="s">
        <v>125</v>
      </c>
      <c r="F1038" s="625" t="s">
        <v>126</v>
      </c>
      <c r="G1038" s="625" t="s">
        <v>588</v>
      </c>
      <c r="H1038" s="625" t="s">
        <v>589</v>
      </c>
      <c r="I1038" s="663" t="s">
        <v>590</v>
      </c>
    </row>
    <row r="1039" spans="1:14" s="375" customFormat="1" ht="13.5" thickTop="1" thickBot="1" x14ac:dyDescent="0.25">
      <c r="A1039" s="914">
        <v>1</v>
      </c>
      <c r="B1039" s="915">
        <v>2</v>
      </c>
      <c r="C1039" s="915">
        <v>3</v>
      </c>
      <c r="D1039" s="915">
        <v>4</v>
      </c>
      <c r="E1039" s="522">
        <v>5</v>
      </c>
      <c r="F1039" s="916">
        <v>6</v>
      </c>
      <c r="G1039" s="916">
        <v>7</v>
      </c>
      <c r="H1039" s="917">
        <v>8</v>
      </c>
      <c r="I1039" s="918" t="s">
        <v>510</v>
      </c>
    </row>
    <row r="1040" spans="1:14" s="500" customFormat="1" ht="16.5" thickTop="1" thickBot="1" x14ac:dyDescent="0.3">
      <c r="A1040" s="926">
        <v>60005100080</v>
      </c>
      <c r="B1040" s="785">
        <v>3522</v>
      </c>
      <c r="C1040" s="927">
        <v>6121</v>
      </c>
      <c r="D1040" s="786">
        <v>14</v>
      </c>
      <c r="E1040" s="787" t="s">
        <v>400</v>
      </c>
      <c r="F1040" s="720">
        <v>1433</v>
      </c>
      <c r="G1040" s="929">
        <v>1800</v>
      </c>
      <c r="H1040" s="720">
        <v>1669</v>
      </c>
      <c r="I1040" s="930">
        <f>(H1040/G1040)*100</f>
        <v>92.722222222222214</v>
      </c>
    </row>
    <row r="1041" spans="1:14" s="500" customFormat="1" ht="18" customHeight="1" thickTop="1" thickBot="1" x14ac:dyDescent="0.3">
      <c r="A1041" s="3192" t="s">
        <v>169</v>
      </c>
      <c r="B1041" s="3191"/>
      <c r="C1041" s="3191"/>
      <c r="D1041" s="3191"/>
      <c r="E1041" s="3191"/>
      <c r="F1041" s="710">
        <f>F1040</f>
        <v>1433</v>
      </c>
      <c r="G1041" s="710">
        <f>G1040</f>
        <v>1800</v>
      </c>
      <c r="H1041" s="710">
        <f>H1040</f>
        <v>1669</v>
      </c>
      <c r="I1041" s="695">
        <f>(H1041/G1041)*100</f>
        <v>92.722222222222214</v>
      </c>
    </row>
    <row r="1042" spans="1:14" ht="13.5" thickTop="1" x14ac:dyDescent="0.2">
      <c r="K1042" s="738"/>
      <c r="L1042" s="738"/>
      <c r="M1042" s="738"/>
      <c r="N1042" s="421"/>
    </row>
    <row r="1043" spans="1:14" x14ac:dyDescent="0.2">
      <c r="K1043" s="738"/>
      <c r="L1043" s="738"/>
      <c r="M1043" s="738"/>
      <c r="N1043" s="421"/>
    </row>
    <row r="1044" spans="1:14" s="500" customFormat="1" ht="13.5" thickBot="1" x14ac:dyDescent="0.25">
      <c r="A1044" s="421" t="s">
        <v>201</v>
      </c>
      <c r="B1044" s="594"/>
      <c r="D1044" s="660"/>
      <c r="F1044" s="463"/>
      <c r="G1044" s="463"/>
      <c r="H1044" s="463"/>
      <c r="I1044" s="768" t="s">
        <v>122</v>
      </c>
    </row>
    <row r="1045" spans="1:14" s="106" customFormat="1" ht="20.25" customHeight="1" thickTop="1" thickBot="1" x14ac:dyDescent="0.25">
      <c r="A1045" s="622" t="s">
        <v>412</v>
      </c>
      <c r="B1045" s="624" t="s">
        <v>123</v>
      </c>
      <c r="C1045" s="623" t="s">
        <v>124</v>
      </c>
      <c r="D1045" s="585" t="s">
        <v>474</v>
      </c>
      <c r="E1045" s="625" t="s">
        <v>125</v>
      </c>
      <c r="F1045" s="625" t="s">
        <v>126</v>
      </c>
      <c r="G1045" s="625" t="s">
        <v>588</v>
      </c>
      <c r="H1045" s="625" t="s">
        <v>589</v>
      </c>
      <c r="I1045" s="663" t="s">
        <v>590</v>
      </c>
    </row>
    <row r="1046" spans="1:14" s="375" customFormat="1" ht="13.5" thickTop="1" thickBot="1" x14ac:dyDescent="0.25">
      <c r="A1046" s="521">
        <v>1</v>
      </c>
      <c r="B1046" s="522">
        <v>2</v>
      </c>
      <c r="C1046" s="522">
        <v>3</v>
      </c>
      <c r="D1046" s="522">
        <v>4</v>
      </c>
      <c r="E1046" s="522">
        <v>5</v>
      </c>
      <c r="F1046" s="508">
        <v>6</v>
      </c>
      <c r="G1046" s="508">
        <v>7</v>
      </c>
      <c r="H1046" s="509">
        <v>8</v>
      </c>
      <c r="I1046" s="587" t="s">
        <v>510</v>
      </c>
    </row>
    <row r="1047" spans="1:14" s="375" customFormat="1" ht="15.75" thickTop="1" x14ac:dyDescent="0.25">
      <c r="A1047" s="972">
        <v>60005100136</v>
      </c>
      <c r="B1047" s="973">
        <v>3522</v>
      </c>
      <c r="C1047" s="973">
        <v>5137</v>
      </c>
      <c r="D1047" s="936">
        <v>870</v>
      </c>
      <c r="E1047" s="935" t="s">
        <v>200</v>
      </c>
      <c r="F1047" s="934"/>
      <c r="G1047" s="934">
        <v>752</v>
      </c>
      <c r="H1047" s="934">
        <v>752</v>
      </c>
      <c r="I1047" s="679">
        <f t="shared" ref="I1047:I1054" si="3">(H1047/G1047)*100</f>
        <v>100</v>
      </c>
    </row>
    <row r="1048" spans="1:14" s="375" customFormat="1" ht="15.75" thickBot="1" x14ac:dyDescent="0.3">
      <c r="A1048" s="975">
        <v>60005100136</v>
      </c>
      <c r="B1048" s="976">
        <v>3522</v>
      </c>
      <c r="C1048" s="977">
        <v>5172</v>
      </c>
      <c r="D1048" s="782">
        <v>870</v>
      </c>
      <c r="E1048" s="931" t="s">
        <v>599</v>
      </c>
      <c r="F1048" s="932"/>
      <c r="G1048" s="933">
        <v>121</v>
      </c>
      <c r="H1048" s="932">
        <v>121</v>
      </c>
      <c r="I1048" s="790">
        <f t="shared" si="3"/>
        <v>100</v>
      </c>
    </row>
    <row r="1049" spans="1:14" s="500" customFormat="1" ht="18" customHeight="1" thickTop="1" thickBot="1" x14ac:dyDescent="0.3">
      <c r="A1049" s="3180" t="s">
        <v>170</v>
      </c>
      <c r="B1049" s="3181"/>
      <c r="C1049" s="3181"/>
      <c r="D1049" s="3181"/>
      <c r="E1049" s="3181"/>
      <c r="F1049" s="669">
        <v>0</v>
      </c>
      <c r="G1049" s="669">
        <f>G1047+G1048</f>
        <v>873</v>
      </c>
      <c r="H1049" s="669">
        <f>H1047+H1048</f>
        <v>873</v>
      </c>
      <c r="I1049" s="670">
        <f t="shared" si="3"/>
        <v>100</v>
      </c>
    </row>
    <row r="1050" spans="1:14" s="500" customFormat="1" ht="18" customHeight="1" thickTop="1" x14ac:dyDescent="0.25">
      <c r="A1050" s="972">
        <v>60005100136</v>
      </c>
      <c r="B1050" s="973">
        <v>3522</v>
      </c>
      <c r="C1050" s="973">
        <v>6121</v>
      </c>
      <c r="D1050" s="936">
        <v>14</v>
      </c>
      <c r="E1050" s="935" t="s">
        <v>400</v>
      </c>
      <c r="F1050" s="934">
        <v>36279</v>
      </c>
      <c r="G1050" s="934">
        <v>31347</v>
      </c>
      <c r="H1050" s="934">
        <v>31079</v>
      </c>
      <c r="I1050" s="679">
        <f>(H1050/G1050)*100</f>
        <v>99.145053753150222</v>
      </c>
    </row>
    <row r="1051" spans="1:14" s="375" customFormat="1" ht="15" x14ac:dyDescent="0.25">
      <c r="A1051" s="972">
        <v>60005100136</v>
      </c>
      <c r="B1051" s="973">
        <v>3522</v>
      </c>
      <c r="C1051" s="974">
        <v>6121</v>
      </c>
      <c r="D1051" s="777">
        <v>870</v>
      </c>
      <c r="E1051" s="919" t="s">
        <v>400</v>
      </c>
      <c r="F1051" s="403"/>
      <c r="G1051" s="923">
        <v>31347</v>
      </c>
      <c r="H1051" s="403">
        <v>31079</v>
      </c>
      <c r="I1051" s="679">
        <f t="shared" si="3"/>
        <v>99.145053753150222</v>
      </c>
    </row>
    <row r="1052" spans="1:14" s="375" customFormat="1" ht="15" x14ac:dyDescent="0.25">
      <c r="A1052" s="972">
        <v>60005100136</v>
      </c>
      <c r="B1052" s="973">
        <v>3522</v>
      </c>
      <c r="C1052" s="973">
        <v>6122</v>
      </c>
      <c r="D1052" s="936">
        <v>870</v>
      </c>
      <c r="E1052" s="935" t="s">
        <v>401</v>
      </c>
      <c r="F1052" s="934"/>
      <c r="G1052" s="934">
        <v>3626</v>
      </c>
      <c r="H1052" s="934">
        <v>3626</v>
      </c>
      <c r="I1052" s="679">
        <f t="shared" si="3"/>
        <v>100</v>
      </c>
    </row>
    <row r="1053" spans="1:14" s="375" customFormat="1" ht="15.75" thickBot="1" x14ac:dyDescent="0.3">
      <c r="A1053" s="975">
        <v>60005100136</v>
      </c>
      <c r="B1053" s="976">
        <v>3522</v>
      </c>
      <c r="C1053" s="977">
        <v>6125</v>
      </c>
      <c r="D1053" s="782">
        <v>870</v>
      </c>
      <c r="E1053" s="931" t="s">
        <v>133</v>
      </c>
      <c r="F1053" s="932"/>
      <c r="G1053" s="933">
        <v>701</v>
      </c>
      <c r="H1053" s="932">
        <v>701</v>
      </c>
      <c r="I1053" s="790">
        <f t="shared" si="3"/>
        <v>100</v>
      </c>
    </row>
    <row r="1054" spans="1:14" s="500" customFormat="1" ht="18" customHeight="1" thickTop="1" thickBot="1" x14ac:dyDescent="0.3">
      <c r="A1054" s="3192" t="s">
        <v>169</v>
      </c>
      <c r="B1054" s="3191"/>
      <c r="C1054" s="3191"/>
      <c r="D1054" s="3191"/>
      <c r="E1054" s="3191"/>
      <c r="F1054" s="710">
        <f>F1050</f>
        <v>36279</v>
      </c>
      <c r="G1054" s="710">
        <f>G1051+G1052+G1053</f>
        <v>35674</v>
      </c>
      <c r="H1054" s="710">
        <f>H1051+H1052+H1053</f>
        <v>35406</v>
      </c>
      <c r="I1054" s="670">
        <f t="shared" si="3"/>
        <v>99.248752592924816</v>
      </c>
    </row>
    <row r="1055" spans="1:14" ht="13.5" thickTop="1" x14ac:dyDescent="0.2">
      <c r="K1055" s="738"/>
      <c r="L1055" s="738"/>
      <c r="M1055" s="738"/>
      <c r="N1055" s="421"/>
    </row>
    <row r="1056" spans="1:14" x14ac:dyDescent="0.2">
      <c r="K1056" s="738"/>
      <c r="L1056" s="738"/>
      <c r="M1056" s="738"/>
      <c r="N1056" s="421"/>
    </row>
    <row r="1057" spans="1:14" s="500" customFormat="1" ht="13.5" thickBot="1" x14ac:dyDescent="0.25">
      <c r="A1057" s="421" t="s">
        <v>202</v>
      </c>
      <c r="B1057" s="594"/>
      <c r="D1057" s="660"/>
      <c r="F1057" s="463"/>
      <c r="G1057" s="463"/>
      <c r="H1057" s="463"/>
      <c r="I1057" s="768" t="s">
        <v>122</v>
      </c>
    </row>
    <row r="1058" spans="1:14" s="106" customFormat="1" ht="20.25" customHeight="1" thickTop="1" thickBot="1" x14ac:dyDescent="0.25">
      <c r="A1058" s="622" t="s">
        <v>412</v>
      </c>
      <c r="B1058" s="624" t="s">
        <v>123</v>
      </c>
      <c r="C1058" s="623" t="s">
        <v>124</v>
      </c>
      <c r="D1058" s="585" t="s">
        <v>474</v>
      </c>
      <c r="E1058" s="625" t="s">
        <v>125</v>
      </c>
      <c r="F1058" s="625" t="s">
        <v>126</v>
      </c>
      <c r="G1058" s="625" t="s">
        <v>588</v>
      </c>
      <c r="H1058" s="625" t="s">
        <v>589</v>
      </c>
      <c r="I1058" s="663" t="s">
        <v>590</v>
      </c>
    </row>
    <row r="1059" spans="1:14" s="375" customFormat="1" ht="13.5" thickTop="1" thickBot="1" x14ac:dyDescent="0.25">
      <c r="A1059" s="914">
        <v>1</v>
      </c>
      <c r="B1059" s="915">
        <v>2</v>
      </c>
      <c r="C1059" s="915">
        <v>3</v>
      </c>
      <c r="D1059" s="915">
        <v>4</v>
      </c>
      <c r="E1059" s="522">
        <v>5</v>
      </c>
      <c r="F1059" s="916">
        <v>6</v>
      </c>
      <c r="G1059" s="916">
        <v>7</v>
      </c>
      <c r="H1059" s="917">
        <v>8</v>
      </c>
      <c r="I1059" s="918" t="s">
        <v>510</v>
      </c>
    </row>
    <row r="1060" spans="1:14" s="500" customFormat="1" ht="16.5" thickTop="1" thickBot="1" x14ac:dyDescent="0.3">
      <c r="A1060" s="926">
        <v>60005100293</v>
      </c>
      <c r="B1060" s="785">
        <v>3523</v>
      </c>
      <c r="C1060" s="927">
        <v>6121</v>
      </c>
      <c r="D1060" s="786">
        <v>14</v>
      </c>
      <c r="E1060" s="787" t="s">
        <v>400</v>
      </c>
      <c r="F1060" s="720"/>
      <c r="G1060" s="929">
        <v>5135</v>
      </c>
      <c r="H1060" s="720">
        <v>5112</v>
      </c>
      <c r="I1060" s="930">
        <f>(H1060/G1060)*100</f>
        <v>99.552093476144108</v>
      </c>
    </row>
    <row r="1061" spans="1:14" s="500" customFormat="1" ht="18" customHeight="1" thickTop="1" thickBot="1" x14ac:dyDescent="0.3">
      <c r="A1061" s="3192" t="s">
        <v>169</v>
      </c>
      <c r="B1061" s="3191"/>
      <c r="C1061" s="3191"/>
      <c r="D1061" s="3191"/>
      <c r="E1061" s="3191"/>
      <c r="F1061" s="710">
        <f>F1060</f>
        <v>0</v>
      </c>
      <c r="G1061" s="710">
        <f>G1060</f>
        <v>5135</v>
      </c>
      <c r="H1061" s="710">
        <f>H1060</f>
        <v>5112</v>
      </c>
      <c r="I1061" s="695">
        <f>(H1061/G1061)*100</f>
        <v>99.552093476144108</v>
      </c>
    </row>
    <row r="1062" spans="1:14" ht="13.5" thickTop="1" x14ac:dyDescent="0.2">
      <c r="K1062" s="738"/>
      <c r="L1062" s="738"/>
      <c r="M1062" s="738"/>
      <c r="N1062" s="421"/>
    </row>
    <row r="1063" spans="1:14" x14ac:dyDescent="0.2">
      <c r="K1063" s="738"/>
      <c r="L1063" s="738"/>
      <c r="M1063" s="738"/>
      <c r="N1063" s="421"/>
    </row>
    <row r="1064" spans="1:14" x14ac:dyDescent="0.2">
      <c r="K1064" s="738"/>
      <c r="L1064" s="738"/>
      <c r="M1064" s="738"/>
      <c r="N1064" s="421"/>
    </row>
    <row r="1065" spans="1:14" x14ac:dyDescent="0.2">
      <c r="K1065" s="738"/>
      <c r="L1065" s="738"/>
      <c r="M1065" s="738"/>
      <c r="N1065" s="421"/>
    </row>
    <row r="1066" spans="1:14" x14ac:dyDescent="0.2">
      <c r="K1066" s="738"/>
      <c r="L1066" s="738"/>
      <c r="M1066" s="738"/>
      <c r="N1066" s="421"/>
    </row>
    <row r="1067" spans="1:14" x14ac:dyDescent="0.2">
      <c r="K1067" s="738"/>
      <c r="L1067" s="738"/>
      <c r="M1067" s="738"/>
      <c r="N1067" s="421"/>
    </row>
    <row r="1068" spans="1:14" x14ac:dyDescent="0.2">
      <c r="K1068" s="738"/>
      <c r="L1068" s="738"/>
      <c r="M1068" s="738"/>
      <c r="N1068" s="421"/>
    </row>
    <row r="1069" spans="1:14" s="500" customFormat="1" ht="13.5" thickBot="1" x14ac:dyDescent="0.25">
      <c r="A1069" s="421" t="s">
        <v>203</v>
      </c>
      <c r="B1069" s="594"/>
      <c r="D1069" s="660"/>
      <c r="F1069" s="463"/>
      <c r="G1069" s="463"/>
      <c r="H1069" s="463"/>
      <c r="I1069" s="768" t="s">
        <v>122</v>
      </c>
    </row>
    <row r="1070" spans="1:14" s="106" customFormat="1" ht="20.25" customHeight="1" thickTop="1" thickBot="1" x14ac:dyDescent="0.25">
      <c r="A1070" s="622" t="s">
        <v>412</v>
      </c>
      <c r="B1070" s="624" t="s">
        <v>123</v>
      </c>
      <c r="C1070" s="623" t="s">
        <v>124</v>
      </c>
      <c r="D1070" s="585" t="s">
        <v>474</v>
      </c>
      <c r="E1070" s="625" t="s">
        <v>125</v>
      </c>
      <c r="F1070" s="625" t="s">
        <v>126</v>
      </c>
      <c r="G1070" s="625" t="s">
        <v>588</v>
      </c>
      <c r="H1070" s="625" t="s">
        <v>589</v>
      </c>
      <c r="I1070" s="663" t="s">
        <v>590</v>
      </c>
    </row>
    <row r="1071" spans="1:14" s="375" customFormat="1" ht="13.5" thickTop="1" thickBot="1" x14ac:dyDescent="0.25">
      <c r="A1071" s="914">
        <v>1</v>
      </c>
      <c r="B1071" s="915">
        <v>2</v>
      </c>
      <c r="C1071" s="915">
        <v>3</v>
      </c>
      <c r="D1071" s="915">
        <v>4</v>
      </c>
      <c r="E1071" s="522">
        <v>5</v>
      </c>
      <c r="F1071" s="916">
        <v>6</v>
      </c>
      <c r="G1071" s="916">
        <v>7</v>
      </c>
      <c r="H1071" s="917">
        <v>8</v>
      </c>
      <c r="I1071" s="918" t="s">
        <v>510</v>
      </c>
    </row>
    <row r="1072" spans="1:14" s="500" customFormat="1" ht="16.5" thickTop="1" thickBot="1" x14ac:dyDescent="0.3">
      <c r="A1072" s="926">
        <v>60005100294</v>
      </c>
      <c r="B1072" s="785">
        <v>4322</v>
      </c>
      <c r="C1072" s="927">
        <v>6121</v>
      </c>
      <c r="D1072" s="786">
        <v>14</v>
      </c>
      <c r="E1072" s="787" t="s">
        <v>400</v>
      </c>
      <c r="F1072" s="720"/>
      <c r="G1072" s="929">
        <v>1971</v>
      </c>
      <c r="H1072" s="720">
        <v>518</v>
      </c>
      <c r="I1072" s="930">
        <f>(H1072/G1072)*100</f>
        <v>26.281075596144088</v>
      </c>
    </row>
    <row r="1073" spans="1:14" s="500" customFormat="1" ht="18" customHeight="1" thickTop="1" thickBot="1" x14ac:dyDescent="0.3">
      <c r="A1073" s="3192" t="s">
        <v>169</v>
      </c>
      <c r="B1073" s="3191"/>
      <c r="C1073" s="3191"/>
      <c r="D1073" s="3191"/>
      <c r="E1073" s="3191"/>
      <c r="F1073" s="710">
        <f>F1072</f>
        <v>0</v>
      </c>
      <c r="G1073" s="710">
        <f>G1072</f>
        <v>1971</v>
      </c>
      <c r="H1073" s="710">
        <f>H1072</f>
        <v>518</v>
      </c>
      <c r="I1073" s="695">
        <f>(H1073/G1073)*100</f>
        <v>26.281075596144088</v>
      </c>
    </row>
    <row r="1074" spans="1:14" ht="13.5" thickTop="1" x14ac:dyDescent="0.2">
      <c r="K1074" s="738"/>
      <c r="L1074" s="738"/>
      <c r="M1074" s="738"/>
      <c r="N1074" s="421"/>
    </row>
    <row r="1075" spans="1:14" x14ac:dyDescent="0.2">
      <c r="K1075" s="738"/>
      <c r="L1075" s="738"/>
      <c r="M1075" s="738"/>
      <c r="N1075" s="421"/>
    </row>
    <row r="1076" spans="1:14" s="500" customFormat="1" ht="13.5" thickBot="1" x14ac:dyDescent="0.25">
      <c r="A1076" s="421" t="s">
        <v>204</v>
      </c>
      <c r="B1076" s="594"/>
      <c r="D1076" s="660"/>
      <c r="F1076" s="463"/>
      <c r="G1076" s="463"/>
      <c r="H1076" s="463"/>
      <c r="I1076" s="768" t="s">
        <v>122</v>
      </c>
    </row>
    <row r="1077" spans="1:14" s="106" customFormat="1" ht="20.25" customHeight="1" thickTop="1" thickBot="1" x14ac:dyDescent="0.25">
      <c r="A1077" s="622" t="s">
        <v>412</v>
      </c>
      <c r="B1077" s="624" t="s">
        <v>123</v>
      </c>
      <c r="C1077" s="623" t="s">
        <v>124</v>
      </c>
      <c r="D1077" s="585" t="s">
        <v>474</v>
      </c>
      <c r="E1077" s="625" t="s">
        <v>125</v>
      </c>
      <c r="F1077" s="625" t="s">
        <v>126</v>
      </c>
      <c r="G1077" s="625" t="s">
        <v>588</v>
      </c>
      <c r="H1077" s="625" t="s">
        <v>589</v>
      </c>
      <c r="I1077" s="663" t="s">
        <v>590</v>
      </c>
    </row>
    <row r="1078" spans="1:14" s="375" customFormat="1" ht="13.5" thickTop="1" thickBot="1" x14ac:dyDescent="0.25">
      <c r="A1078" s="914">
        <v>1</v>
      </c>
      <c r="B1078" s="915">
        <v>2</v>
      </c>
      <c r="C1078" s="915">
        <v>3</v>
      </c>
      <c r="D1078" s="915">
        <v>4</v>
      </c>
      <c r="E1078" s="522">
        <v>5</v>
      </c>
      <c r="F1078" s="916">
        <v>6</v>
      </c>
      <c r="G1078" s="916">
        <v>7</v>
      </c>
      <c r="H1078" s="917">
        <v>8</v>
      </c>
      <c r="I1078" s="918" t="s">
        <v>510</v>
      </c>
    </row>
    <row r="1079" spans="1:14" s="500" customFormat="1" ht="16.5" thickTop="1" thickBot="1" x14ac:dyDescent="0.3">
      <c r="A1079" s="926">
        <v>60005100298</v>
      </c>
      <c r="B1079" s="785">
        <v>3523</v>
      </c>
      <c r="C1079" s="927">
        <v>6121</v>
      </c>
      <c r="D1079" s="786">
        <v>14</v>
      </c>
      <c r="E1079" s="787" t="s">
        <v>400</v>
      </c>
      <c r="F1079" s="720"/>
      <c r="G1079" s="929">
        <v>500</v>
      </c>
      <c r="H1079" s="720">
        <v>19</v>
      </c>
      <c r="I1079" s="930">
        <f>(H1079/G1079)*100</f>
        <v>3.8</v>
      </c>
    </row>
    <row r="1080" spans="1:14" s="500" customFormat="1" ht="18" customHeight="1" thickTop="1" thickBot="1" x14ac:dyDescent="0.3">
      <c r="A1080" s="3192" t="s">
        <v>169</v>
      </c>
      <c r="B1080" s="3191"/>
      <c r="C1080" s="3191"/>
      <c r="D1080" s="3191"/>
      <c r="E1080" s="3191"/>
      <c r="F1080" s="710">
        <f>F1079</f>
        <v>0</v>
      </c>
      <c r="G1080" s="710">
        <f>G1079</f>
        <v>500</v>
      </c>
      <c r="H1080" s="710">
        <f>H1079</f>
        <v>19</v>
      </c>
      <c r="I1080" s="695">
        <f>(H1080/G1080)*100</f>
        <v>3.8</v>
      </c>
    </row>
    <row r="1081" spans="1:14" ht="13.5" thickTop="1" x14ac:dyDescent="0.2">
      <c r="K1081" s="738"/>
      <c r="L1081" s="738"/>
      <c r="M1081" s="738"/>
      <c r="N1081" s="421"/>
    </row>
    <row r="1082" spans="1:14" x14ac:dyDescent="0.2">
      <c r="K1082" s="738"/>
      <c r="L1082" s="738"/>
      <c r="M1082" s="738"/>
      <c r="N1082" s="421"/>
    </row>
    <row r="1083" spans="1:14" s="500" customFormat="1" ht="13.5" thickBot="1" x14ac:dyDescent="0.25">
      <c r="A1083" s="421" t="s">
        <v>736</v>
      </c>
      <c r="B1083" s="594"/>
      <c r="D1083" s="660"/>
      <c r="F1083" s="463"/>
      <c r="G1083" s="463"/>
      <c r="H1083" s="463"/>
      <c r="I1083" s="768" t="s">
        <v>122</v>
      </c>
    </row>
    <row r="1084" spans="1:14" s="106" customFormat="1" ht="20.25" customHeight="1" thickTop="1" thickBot="1" x14ac:dyDescent="0.25">
      <c r="A1084" s="622" t="s">
        <v>412</v>
      </c>
      <c r="B1084" s="624" t="s">
        <v>123</v>
      </c>
      <c r="C1084" s="623" t="s">
        <v>124</v>
      </c>
      <c r="D1084" s="585" t="s">
        <v>474</v>
      </c>
      <c r="E1084" s="625" t="s">
        <v>125</v>
      </c>
      <c r="F1084" s="625" t="s">
        <v>126</v>
      </c>
      <c r="G1084" s="625" t="s">
        <v>588</v>
      </c>
      <c r="H1084" s="625" t="s">
        <v>589</v>
      </c>
      <c r="I1084" s="663" t="s">
        <v>590</v>
      </c>
    </row>
    <row r="1085" spans="1:14" s="375" customFormat="1" ht="13.5" thickTop="1" thickBot="1" x14ac:dyDescent="0.25">
      <c r="A1085" s="914">
        <v>1</v>
      </c>
      <c r="B1085" s="915">
        <v>2</v>
      </c>
      <c r="C1085" s="915">
        <v>3</v>
      </c>
      <c r="D1085" s="915">
        <v>4</v>
      </c>
      <c r="E1085" s="522">
        <v>5</v>
      </c>
      <c r="F1085" s="916">
        <v>6</v>
      </c>
      <c r="G1085" s="916">
        <v>7</v>
      </c>
      <c r="H1085" s="917">
        <v>8</v>
      </c>
      <c r="I1085" s="918" t="s">
        <v>510</v>
      </c>
    </row>
    <row r="1086" spans="1:14" s="500" customFormat="1" ht="16.5" thickTop="1" thickBot="1" x14ac:dyDescent="0.3">
      <c r="A1086" s="926">
        <v>60005100299</v>
      </c>
      <c r="B1086" s="785">
        <v>3522</v>
      </c>
      <c r="C1086" s="927">
        <v>6121</v>
      </c>
      <c r="D1086" s="786">
        <v>14</v>
      </c>
      <c r="E1086" s="787" t="s">
        <v>400</v>
      </c>
      <c r="F1086" s="720"/>
      <c r="G1086" s="929">
        <v>118</v>
      </c>
      <c r="H1086" s="720">
        <v>118</v>
      </c>
      <c r="I1086" s="930">
        <f>(H1086/G1086)*100</f>
        <v>100</v>
      </c>
    </row>
    <row r="1087" spans="1:14" s="500" customFormat="1" ht="18" customHeight="1" thickTop="1" thickBot="1" x14ac:dyDescent="0.3">
      <c r="A1087" s="3192" t="s">
        <v>169</v>
      </c>
      <c r="B1087" s="3191"/>
      <c r="C1087" s="3191"/>
      <c r="D1087" s="3191"/>
      <c r="E1087" s="3191"/>
      <c r="F1087" s="710">
        <f>F1086</f>
        <v>0</v>
      </c>
      <c r="G1087" s="710">
        <f>G1086</f>
        <v>118</v>
      </c>
      <c r="H1087" s="710">
        <f>H1086</f>
        <v>118</v>
      </c>
      <c r="I1087" s="695">
        <f>(H1087/G1087)*100</f>
        <v>100</v>
      </c>
    </row>
    <row r="1088" spans="1:14" ht="13.5" thickTop="1" x14ac:dyDescent="0.2">
      <c r="K1088" s="738"/>
      <c r="L1088" s="738"/>
      <c r="M1088" s="738"/>
      <c r="N1088" s="421"/>
    </row>
    <row r="1089" spans="1:14" x14ac:dyDescent="0.2">
      <c r="K1089" s="738"/>
      <c r="L1089" s="738"/>
      <c r="M1089" s="738"/>
      <c r="N1089" s="421"/>
    </row>
    <row r="1090" spans="1:14" s="500" customFormat="1" ht="13.5" thickBot="1" x14ac:dyDescent="0.25">
      <c r="A1090" s="421" t="s">
        <v>737</v>
      </c>
      <c r="B1090" s="594"/>
      <c r="D1090" s="660"/>
      <c r="F1090" s="463"/>
      <c r="G1090" s="463"/>
      <c r="H1090" s="463"/>
      <c r="I1090" s="768" t="s">
        <v>122</v>
      </c>
    </row>
    <row r="1091" spans="1:14" s="106" customFormat="1" ht="20.25" customHeight="1" thickTop="1" thickBot="1" x14ac:dyDescent="0.25">
      <c r="A1091" s="622" t="s">
        <v>412</v>
      </c>
      <c r="B1091" s="624" t="s">
        <v>123</v>
      </c>
      <c r="C1091" s="623" t="s">
        <v>124</v>
      </c>
      <c r="D1091" s="585" t="s">
        <v>474</v>
      </c>
      <c r="E1091" s="625" t="s">
        <v>125</v>
      </c>
      <c r="F1091" s="625" t="s">
        <v>126</v>
      </c>
      <c r="G1091" s="625" t="s">
        <v>588</v>
      </c>
      <c r="H1091" s="625" t="s">
        <v>589</v>
      </c>
      <c r="I1091" s="663" t="s">
        <v>590</v>
      </c>
    </row>
    <row r="1092" spans="1:14" s="375" customFormat="1" ht="13.5" thickTop="1" thickBot="1" x14ac:dyDescent="0.25">
      <c r="A1092" s="914">
        <v>1</v>
      </c>
      <c r="B1092" s="915">
        <v>2</v>
      </c>
      <c r="C1092" s="915">
        <v>3</v>
      </c>
      <c r="D1092" s="915">
        <v>4</v>
      </c>
      <c r="E1092" s="522">
        <v>5</v>
      </c>
      <c r="F1092" s="916">
        <v>6</v>
      </c>
      <c r="G1092" s="916">
        <v>7</v>
      </c>
      <c r="H1092" s="917">
        <v>8</v>
      </c>
      <c r="I1092" s="918" t="s">
        <v>510</v>
      </c>
    </row>
    <row r="1093" spans="1:14" s="500" customFormat="1" ht="16.5" thickTop="1" thickBot="1" x14ac:dyDescent="0.3">
      <c r="A1093" s="926">
        <v>60005100300</v>
      </c>
      <c r="B1093" s="785">
        <v>3523</v>
      </c>
      <c r="C1093" s="927">
        <v>6121</v>
      </c>
      <c r="D1093" s="786">
        <v>14</v>
      </c>
      <c r="E1093" s="787" t="s">
        <v>400</v>
      </c>
      <c r="F1093" s="720"/>
      <c r="G1093" s="929">
        <v>1200</v>
      </c>
      <c r="H1093" s="720">
        <v>1115</v>
      </c>
      <c r="I1093" s="930">
        <f>(H1093/G1093)*100</f>
        <v>92.916666666666671</v>
      </c>
    </row>
    <row r="1094" spans="1:14" s="500" customFormat="1" ht="18" customHeight="1" thickTop="1" thickBot="1" x14ac:dyDescent="0.3">
      <c r="A1094" s="3192" t="s">
        <v>169</v>
      </c>
      <c r="B1094" s="3191"/>
      <c r="C1094" s="3191"/>
      <c r="D1094" s="3191"/>
      <c r="E1094" s="3191"/>
      <c r="F1094" s="710">
        <f>F1093</f>
        <v>0</v>
      </c>
      <c r="G1094" s="710">
        <f>G1093</f>
        <v>1200</v>
      </c>
      <c r="H1094" s="710">
        <f>H1093</f>
        <v>1115</v>
      </c>
      <c r="I1094" s="695">
        <f>(H1094/G1094)*100</f>
        <v>92.916666666666671</v>
      </c>
    </row>
    <row r="1095" spans="1:14" ht="13.5" thickTop="1" x14ac:dyDescent="0.2">
      <c r="K1095" s="738"/>
      <c r="L1095" s="738"/>
      <c r="M1095" s="738"/>
      <c r="N1095" s="421"/>
    </row>
    <row r="1096" spans="1:14" x14ac:dyDescent="0.2">
      <c r="K1096" s="738"/>
      <c r="L1096" s="738"/>
      <c r="M1096" s="738"/>
      <c r="N1096" s="421"/>
    </row>
    <row r="1097" spans="1:14" s="500" customFormat="1" ht="13.5" thickBot="1" x14ac:dyDescent="0.25">
      <c r="A1097" s="421" t="s">
        <v>738</v>
      </c>
      <c r="B1097" s="594"/>
      <c r="D1097" s="660"/>
      <c r="F1097" s="463"/>
      <c r="G1097" s="463"/>
      <c r="H1097" s="463"/>
      <c r="I1097" s="768" t="s">
        <v>122</v>
      </c>
    </row>
    <row r="1098" spans="1:14" s="106" customFormat="1" ht="20.25" customHeight="1" thickTop="1" thickBot="1" x14ac:dyDescent="0.25">
      <c r="A1098" s="622" t="s">
        <v>412</v>
      </c>
      <c r="B1098" s="624" t="s">
        <v>123</v>
      </c>
      <c r="C1098" s="623" t="s">
        <v>124</v>
      </c>
      <c r="D1098" s="585" t="s">
        <v>474</v>
      </c>
      <c r="E1098" s="625" t="s">
        <v>125</v>
      </c>
      <c r="F1098" s="625" t="s">
        <v>126</v>
      </c>
      <c r="G1098" s="625" t="s">
        <v>588</v>
      </c>
      <c r="H1098" s="625" t="s">
        <v>589</v>
      </c>
      <c r="I1098" s="663" t="s">
        <v>590</v>
      </c>
    </row>
    <row r="1099" spans="1:14" s="375" customFormat="1" ht="13.5" thickTop="1" thickBot="1" x14ac:dyDescent="0.25">
      <c r="A1099" s="914">
        <v>1</v>
      </c>
      <c r="B1099" s="915">
        <v>2</v>
      </c>
      <c r="C1099" s="915">
        <v>3</v>
      </c>
      <c r="D1099" s="915">
        <v>4</v>
      </c>
      <c r="E1099" s="522">
        <v>5</v>
      </c>
      <c r="F1099" s="916">
        <v>6</v>
      </c>
      <c r="G1099" s="916">
        <v>7</v>
      </c>
      <c r="H1099" s="917">
        <v>8</v>
      </c>
      <c r="I1099" s="918" t="s">
        <v>510</v>
      </c>
    </row>
    <row r="1100" spans="1:14" s="500" customFormat="1" ht="16.5" thickTop="1" thickBot="1" x14ac:dyDescent="0.3">
      <c r="A1100" s="926">
        <v>60005100301</v>
      </c>
      <c r="B1100" s="785">
        <v>3523</v>
      </c>
      <c r="C1100" s="927">
        <v>6121</v>
      </c>
      <c r="D1100" s="786">
        <v>870</v>
      </c>
      <c r="E1100" s="787" t="s">
        <v>400</v>
      </c>
      <c r="F1100" s="720"/>
      <c r="G1100" s="929">
        <v>7196</v>
      </c>
      <c r="H1100" s="720">
        <v>3446</v>
      </c>
      <c r="I1100" s="930">
        <f>(H1100/G1100)*100</f>
        <v>47.887715397443024</v>
      </c>
    </row>
    <row r="1101" spans="1:14" s="500" customFormat="1" ht="18" customHeight="1" thickTop="1" thickBot="1" x14ac:dyDescent="0.3">
      <c r="A1101" s="3192" t="s">
        <v>169</v>
      </c>
      <c r="B1101" s="3191"/>
      <c r="C1101" s="3191"/>
      <c r="D1101" s="3191"/>
      <c r="E1101" s="3191"/>
      <c r="F1101" s="710">
        <f>F1100</f>
        <v>0</v>
      </c>
      <c r="G1101" s="710">
        <f>G1100</f>
        <v>7196</v>
      </c>
      <c r="H1101" s="710">
        <f>H1100</f>
        <v>3446</v>
      </c>
      <c r="I1101" s="695">
        <f>(H1101/G1101)*100</f>
        <v>47.887715397443024</v>
      </c>
    </row>
    <row r="1102" spans="1:14" ht="13.5" thickTop="1" x14ac:dyDescent="0.2">
      <c r="K1102" s="738"/>
      <c r="L1102" s="738"/>
      <c r="M1102" s="738"/>
      <c r="N1102" s="421"/>
    </row>
    <row r="1103" spans="1:14" x14ac:dyDescent="0.2">
      <c r="K1103" s="738"/>
      <c r="L1103" s="738"/>
      <c r="M1103" s="738"/>
      <c r="N1103" s="421"/>
    </row>
    <row r="1104" spans="1:14" s="500" customFormat="1" ht="13.5" thickBot="1" x14ac:dyDescent="0.25">
      <c r="A1104" s="421" t="s">
        <v>13</v>
      </c>
      <c r="B1104" s="594"/>
      <c r="D1104" s="660"/>
      <c r="F1104" s="463"/>
      <c r="G1104" s="463"/>
      <c r="H1104" s="463"/>
      <c r="I1104" s="768" t="s">
        <v>122</v>
      </c>
    </row>
    <row r="1105" spans="1:14" s="106" customFormat="1" ht="20.25" customHeight="1" thickTop="1" thickBot="1" x14ac:dyDescent="0.25">
      <c r="A1105" s="622" t="s">
        <v>412</v>
      </c>
      <c r="B1105" s="624" t="s">
        <v>123</v>
      </c>
      <c r="C1105" s="623" t="s">
        <v>124</v>
      </c>
      <c r="D1105" s="585" t="s">
        <v>474</v>
      </c>
      <c r="E1105" s="625" t="s">
        <v>125</v>
      </c>
      <c r="F1105" s="625" t="s">
        <v>126</v>
      </c>
      <c r="G1105" s="625" t="s">
        <v>588</v>
      </c>
      <c r="H1105" s="625" t="s">
        <v>589</v>
      </c>
      <c r="I1105" s="663" t="s">
        <v>590</v>
      </c>
    </row>
    <row r="1106" spans="1:14" s="375" customFormat="1" ht="13.5" thickTop="1" thickBot="1" x14ac:dyDescent="0.25">
      <c r="A1106" s="914">
        <v>1</v>
      </c>
      <c r="B1106" s="915">
        <v>2</v>
      </c>
      <c r="C1106" s="915">
        <v>3</v>
      </c>
      <c r="D1106" s="915">
        <v>4</v>
      </c>
      <c r="E1106" s="522">
        <v>5</v>
      </c>
      <c r="F1106" s="916">
        <v>6</v>
      </c>
      <c r="G1106" s="916">
        <v>7</v>
      </c>
      <c r="H1106" s="917">
        <v>8</v>
      </c>
      <c r="I1106" s="918" t="s">
        <v>510</v>
      </c>
    </row>
    <row r="1107" spans="1:14" s="500" customFormat="1" ht="16.5" thickTop="1" thickBot="1" x14ac:dyDescent="0.3">
      <c r="A1107" s="926">
        <v>60005100302</v>
      </c>
      <c r="B1107" s="785">
        <v>3522</v>
      </c>
      <c r="C1107" s="927">
        <v>6121</v>
      </c>
      <c r="D1107" s="786">
        <v>14</v>
      </c>
      <c r="E1107" s="787" t="s">
        <v>400</v>
      </c>
      <c r="F1107" s="720"/>
      <c r="G1107" s="929">
        <v>2079</v>
      </c>
      <c r="H1107" s="720">
        <v>1879</v>
      </c>
      <c r="I1107" s="930">
        <f>(H1107/G1107)*100</f>
        <v>90.379990379990389</v>
      </c>
    </row>
    <row r="1108" spans="1:14" s="500" customFormat="1" ht="18" customHeight="1" thickTop="1" thickBot="1" x14ac:dyDescent="0.3">
      <c r="A1108" s="3192" t="s">
        <v>169</v>
      </c>
      <c r="B1108" s="3191"/>
      <c r="C1108" s="3191"/>
      <c r="D1108" s="3191"/>
      <c r="E1108" s="3191"/>
      <c r="F1108" s="710">
        <f>F1107</f>
        <v>0</v>
      </c>
      <c r="G1108" s="710">
        <f>G1107</f>
        <v>2079</v>
      </c>
      <c r="H1108" s="710">
        <f>H1107</f>
        <v>1879</v>
      </c>
      <c r="I1108" s="695">
        <f>(H1108/G1108)*100</f>
        <v>90.379990379990389</v>
      </c>
    </row>
    <row r="1109" spans="1:14" ht="13.5" thickTop="1" x14ac:dyDescent="0.2">
      <c r="K1109" s="738"/>
      <c r="L1109" s="738"/>
      <c r="M1109" s="738"/>
      <c r="N1109" s="421"/>
    </row>
    <row r="1110" spans="1:14" x14ac:dyDescent="0.2">
      <c r="K1110" s="738"/>
      <c r="L1110" s="738"/>
      <c r="M1110" s="738"/>
      <c r="N1110" s="421"/>
    </row>
    <row r="1111" spans="1:14" s="500" customFormat="1" ht="13.5" thickBot="1" x14ac:dyDescent="0.25">
      <c r="A1111" s="421" t="s">
        <v>14</v>
      </c>
      <c r="B1111" s="594"/>
      <c r="D1111" s="660"/>
      <c r="F1111" s="463"/>
      <c r="G1111" s="463"/>
      <c r="H1111" s="463"/>
      <c r="I1111" s="768" t="s">
        <v>122</v>
      </c>
    </row>
    <row r="1112" spans="1:14" s="106" customFormat="1" ht="20.25" customHeight="1" thickTop="1" thickBot="1" x14ac:dyDescent="0.25">
      <c r="A1112" s="622" t="s">
        <v>412</v>
      </c>
      <c r="B1112" s="624" t="s">
        <v>123</v>
      </c>
      <c r="C1112" s="623" t="s">
        <v>124</v>
      </c>
      <c r="D1112" s="585" t="s">
        <v>474</v>
      </c>
      <c r="E1112" s="625" t="s">
        <v>125</v>
      </c>
      <c r="F1112" s="625" t="s">
        <v>126</v>
      </c>
      <c r="G1112" s="625" t="s">
        <v>588</v>
      </c>
      <c r="H1112" s="625" t="s">
        <v>589</v>
      </c>
      <c r="I1112" s="663" t="s">
        <v>590</v>
      </c>
    </row>
    <row r="1113" spans="1:14" s="375" customFormat="1" ht="13.5" thickTop="1" thickBot="1" x14ac:dyDescent="0.25">
      <c r="A1113" s="914">
        <v>1</v>
      </c>
      <c r="B1113" s="915">
        <v>2</v>
      </c>
      <c r="C1113" s="915">
        <v>3</v>
      </c>
      <c r="D1113" s="915">
        <v>4</v>
      </c>
      <c r="E1113" s="522">
        <v>5</v>
      </c>
      <c r="F1113" s="916">
        <v>6</v>
      </c>
      <c r="G1113" s="916">
        <v>7</v>
      </c>
      <c r="H1113" s="917">
        <v>8</v>
      </c>
      <c r="I1113" s="918" t="s">
        <v>510</v>
      </c>
    </row>
    <row r="1114" spans="1:14" s="500" customFormat="1" ht="16.5" thickTop="1" thickBot="1" x14ac:dyDescent="0.3">
      <c r="A1114" s="926">
        <v>60005100303</v>
      </c>
      <c r="B1114" s="785">
        <v>3522</v>
      </c>
      <c r="C1114" s="927">
        <v>6121</v>
      </c>
      <c r="D1114" s="786">
        <v>14</v>
      </c>
      <c r="E1114" s="787" t="s">
        <v>400</v>
      </c>
      <c r="F1114" s="720"/>
      <c r="G1114" s="929">
        <v>60</v>
      </c>
      <c r="H1114" s="720">
        <v>60</v>
      </c>
      <c r="I1114" s="930">
        <f>(H1114/G1114)*100</f>
        <v>100</v>
      </c>
    </row>
    <row r="1115" spans="1:14" s="500" customFormat="1" ht="18" customHeight="1" thickTop="1" thickBot="1" x14ac:dyDescent="0.3">
      <c r="A1115" s="3192" t="s">
        <v>169</v>
      </c>
      <c r="B1115" s="3191"/>
      <c r="C1115" s="3191"/>
      <c r="D1115" s="3191"/>
      <c r="E1115" s="3191"/>
      <c r="F1115" s="710">
        <f>F1114</f>
        <v>0</v>
      </c>
      <c r="G1115" s="710">
        <f>G1114</f>
        <v>60</v>
      </c>
      <c r="H1115" s="710">
        <f>H1114</f>
        <v>60</v>
      </c>
      <c r="I1115" s="695">
        <f>(H1115/G1115)*100</f>
        <v>100</v>
      </c>
    </row>
    <row r="1116" spans="1:14" ht="13.5" thickTop="1" x14ac:dyDescent="0.2">
      <c r="K1116" s="738"/>
      <c r="L1116" s="738"/>
      <c r="M1116" s="738"/>
      <c r="N1116" s="421"/>
    </row>
    <row r="1117" spans="1:14" x14ac:dyDescent="0.2">
      <c r="K1117" s="738"/>
      <c r="L1117" s="738"/>
      <c r="M1117" s="738"/>
      <c r="N1117" s="421"/>
    </row>
    <row r="1118" spans="1:14" s="500" customFormat="1" ht="13.5" thickBot="1" x14ac:dyDescent="0.25">
      <c r="A1118" s="421" t="s">
        <v>15</v>
      </c>
      <c r="B1118" s="594"/>
      <c r="D1118" s="660"/>
      <c r="F1118" s="463"/>
      <c r="G1118" s="463"/>
      <c r="H1118" s="463"/>
      <c r="I1118" s="768" t="s">
        <v>122</v>
      </c>
    </row>
    <row r="1119" spans="1:14" s="106" customFormat="1" ht="20.25" customHeight="1" thickTop="1" thickBot="1" x14ac:dyDescent="0.25">
      <c r="A1119" s="622" t="s">
        <v>412</v>
      </c>
      <c r="B1119" s="624" t="s">
        <v>123</v>
      </c>
      <c r="C1119" s="623" t="s">
        <v>124</v>
      </c>
      <c r="D1119" s="585" t="s">
        <v>474</v>
      </c>
      <c r="E1119" s="625" t="s">
        <v>125</v>
      </c>
      <c r="F1119" s="625" t="s">
        <v>126</v>
      </c>
      <c r="G1119" s="625" t="s">
        <v>588</v>
      </c>
      <c r="H1119" s="625" t="s">
        <v>589</v>
      </c>
      <c r="I1119" s="663" t="s">
        <v>590</v>
      </c>
    </row>
    <row r="1120" spans="1:14" s="375" customFormat="1" ht="13.5" thickTop="1" thickBot="1" x14ac:dyDescent="0.25">
      <c r="A1120" s="914">
        <v>1</v>
      </c>
      <c r="B1120" s="915">
        <v>2</v>
      </c>
      <c r="C1120" s="915">
        <v>3</v>
      </c>
      <c r="D1120" s="915">
        <v>4</v>
      </c>
      <c r="E1120" s="522">
        <v>5</v>
      </c>
      <c r="F1120" s="916">
        <v>6</v>
      </c>
      <c r="G1120" s="916">
        <v>7</v>
      </c>
      <c r="H1120" s="917">
        <v>8</v>
      </c>
      <c r="I1120" s="918" t="s">
        <v>510</v>
      </c>
    </row>
    <row r="1121" spans="1:14" s="500" customFormat="1" ht="16.5" thickTop="1" thickBot="1" x14ac:dyDescent="0.3">
      <c r="A1121" s="926">
        <v>60005100304</v>
      </c>
      <c r="B1121" s="785">
        <v>3522</v>
      </c>
      <c r="C1121" s="927">
        <v>6121</v>
      </c>
      <c r="D1121" s="786">
        <v>25</v>
      </c>
      <c r="E1121" s="787" t="s">
        <v>400</v>
      </c>
      <c r="F1121" s="720"/>
      <c r="G1121" s="929">
        <v>7082</v>
      </c>
      <c r="H1121" s="720">
        <v>7081</v>
      </c>
      <c r="I1121" s="930">
        <f>(H1121/G1121)*100</f>
        <v>99.985879695001415</v>
      </c>
    </row>
    <row r="1122" spans="1:14" s="500" customFormat="1" ht="18" customHeight="1" thickTop="1" thickBot="1" x14ac:dyDescent="0.3">
      <c r="A1122" s="3192" t="s">
        <v>169</v>
      </c>
      <c r="B1122" s="3191"/>
      <c r="C1122" s="3191"/>
      <c r="D1122" s="3191"/>
      <c r="E1122" s="3191"/>
      <c r="F1122" s="710">
        <f>F1121</f>
        <v>0</v>
      </c>
      <c r="G1122" s="710">
        <f>G1121</f>
        <v>7082</v>
      </c>
      <c r="H1122" s="710">
        <f>H1121</f>
        <v>7081</v>
      </c>
      <c r="I1122" s="695">
        <f>(H1122/G1122)*100</f>
        <v>99.985879695001415</v>
      </c>
    </row>
    <row r="1123" spans="1:14" ht="13.5" thickTop="1" x14ac:dyDescent="0.2">
      <c r="K1123" s="738"/>
      <c r="L1123" s="738"/>
      <c r="M1123" s="738"/>
      <c r="N1123" s="421"/>
    </row>
    <row r="1124" spans="1:14" x14ac:dyDescent="0.2">
      <c r="K1124" s="738"/>
      <c r="L1124" s="738"/>
      <c r="M1124" s="738"/>
      <c r="N1124" s="421"/>
    </row>
    <row r="1125" spans="1:14" s="500" customFormat="1" ht="13.5" thickBot="1" x14ac:dyDescent="0.25">
      <c r="A1125" s="421" t="s">
        <v>16</v>
      </c>
      <c r="B1125" s="594"/>
      <c r="D1125" s="660"/>
      <c r="F1125" s="463"/>
      <c r="G1125" s="463"/>
      <c r="H1125" s="463"/>
      <c r="I1125" s="768" t="s">
        <v>122</v>
      </c>
    </row>
    <row r="1126" spans="1:14" s="106" customFormat="1" ht="20.25" customHeight="1" thickTop="1" thickBot="1" x14ac:dyDescent="0.25">
      <c r="A1126" s="622" t="s">
        <v>412</v>
      </c>
      <c r="B1126" s="624" t="s">
        <v>123</v>
      </c>
      <c r="C1126" s="623" t="s">
        <v>124</v>
      </c>
      <c r="D1126" s="585" t="s">
        <v>474</v>
      </c>
      <c r="E1126" s="625" t="s">
        <v>125</v>
      </c>
      <c r="F1126" s="625" t="s">
        <v>126</v>
      </c>
      <c r="G1126" s="625" t="s">
        <v>588</v>
      </c>
      <c r="H1126" s="625" t="s">
        <v>589</v>
      </c>
      <c r="I1126" s="663" t="s">
        <v>590</v>
      </c>
    </row>
    <row r="1127" spans="1:14" s="375" customFormat="1" ht="13.5" thickTop="1" thickBot="1" x14ac:dyDescent="0.25">
      <c r="A1127" s="914">
        <v>1</v>
      </c>
      <c r="B1127" s="915">
        <v>2</v>
      </c>
      <c r="C1127" s="915">
        <v>3</v>
      </c>
      <c r="D1127" s="915">
        <v>4</v>
      </c>
      <c r="E1127" s="522">
        <v>5</v>
      </c>
      <c r="F1127" s="916">
        <v>6</v>
      </c>
      <c r="G1127" s="916">
        <v>7</v>
      </c>
      <c r="H1127" s="917">
        <v>8</v>
      </c>
      <c r="I1127" s="918" t="s">
        <v>510</v>
      </c>
    </row>
    <row r="1128" spans="1:14" s="500" customFormat="1" ht="16.5" thickTop="1" thickBot="1" x14ac:dyDescent="0.3">
      <c r="A1128" s="926">
        <v>60005100305</v>
      </c>
      <c r="B1128" s="785">
        <v>3522</v>
      </c>
      <c r="C1128" s="927">
        <v>6121</v>
      </c>
      <c r="D1128" s="786">
        <v>25</v>
      </c>
      <c r="E1128" s="787" t="s">
        <v>400</v>
      </c>
      <c r="F1128" s="720"/>
      <c r="G1128" s="929">
        <v>366</v>
      </c>
      <c r="H1128" s="720">
        <v>339</v>
      </c>
      <c r="I1128" s="930">
        <f>(H1128/G1128)*100</f>
        <v>92.622950819672127</v>
      </c>
    </row>
    <row r="1129" spans="1:14" s="500" customFormat="1" ht="18" customHeight="1" thickTop="1" thickBot="1" x14ac:dyDescent="0.3">
      <c r="A1129" s="3192" t="s">
        <v>169</v>
      </c>
      <c r="B1129" s="3191"/>
      <c r="C1129" s="3191"/>
      <c r="D1129" s="3191"/>
      <c r="E1129" s="3191"/>
      <c r="F1129" s="710">
        <f>F1128</f>
        <v>0</v>
      </c>
      <c r="G1129" s="710">
        <f>G1128</f>
        <v>366</v>
      </c>
      <c r="H1129" s="710">
        <f>H1128</f>
        <v>339</v>
      </c>
      <c r="I1129" s="695">
        <f>(H1129/G1129)*100</f>
        <v>92.622950819672127</v>
      </c>
    </row>
    <row r="1130" spans="1:14" ht="13.5" thickTop="1" x14ac:dyDescent="0.2">
      <c r="K1130" s="738"/>
      <c r="L1130" s="738"/>
      <c r="M1130" s="738"/>
      <c r="N1130" s="421"/>
    </row>
    <row r="1131" spans="1:14" x14ac:dyDescent="0.2">
      <c r="K1131" s="738"/>
      <c r="L1131" s="738"/>
      <c r="M1131" s="738"/>
      <c r="N1131" s="421"/>
    </row>
    <row r="1132" spans="1:14" x14ac:dyDescent="0.2">
      <c r="K1132" s="738"/>
      <c r="L1132" s="738"/>
      <c r="M1132" s="738"/>
      <c r="N1132" s="421"/>
    </row>
    <row r="1133" spans="1:14" x14ac:dyDescent="0.2">
      <c r="K1133" s="738"/>
      <c r="L1133" s="738"/>
      <c r="M1133" s="738"/>
      <c r="N1133" s="421"/>
    </row>
    <row r="1134" spans="1:14" x14ac:dyDescent="0.2">
      <c r="K1134" s="738"/>
      <c r="L1134" s="738"/>
      <c r="M1134" s="738"/>
      <c r="N1134" s="421"/>
    </row>
    <row r="1135" spans="1:14" x14ac:dyDescent="0.2">
      <c r="K1135" s="738"/>
      <c r="L1135" s="738"/>
      <c r="M1135" s="738"/>
      <c r="N1135" s="421"/>
    </row>
    <row r="1136" spans="1:14" s="500" customFormat="1" ht="13.5" thickBot="1" x14ac:dyDescent="0.25">
      <c r="A1136" s="421" t="s">
        <v>150</v>
      </c>
      <c r="B1136" s="594"/>
      <c r="D1136" s="660"/>
      <c r="F1136" s="463"/>
      <c r="G1136" s="463"/>
      <c r="H1136" s="463"/>
      <c r="I1136" s="768" t="s">
        <v>122</v>
      </c>
    </row>
    <row r="1137" spans="1:14" s="106" customFormat="1" ht="20.25" customHeight="1" thickTop="1" thickBot="1" x14ac:dyDescent="0.25">
      <c r="A1137" s="622" t="s">
        <v>412</v>
      </c>
      <c r="B1137" s="624" t="s">
        <v>123</v>
      </c>
      <c r="C1137" s="623" t="s">
        <v>124</v>
      </c>
      <c r="D1137" s="585" t="s">
        <v>474</v>
      </c>
      <c r="E1137" s="625" t="s">
        <v>125</v>
      </c>
      <c r="F1137" s="625" t="s">
        <v>126</v>
      </c>
      <c r="G1137" s="625" t="s">
        <v>588</v>
      </c>
      <c r="H1137" s="625" t="s">
        <v>589</v>
      </c>
      <c r="I1137" s="663" t="s">
        <v>590</v>
      </c>
    </row>
    <row r="1138" spans="1:14" s="375" customFormat="1" ht="13.5" thickTop="1" thickBot="1" x14ac:dyDescent="0.25">
      <c r="A1138" s="914">
        <v>1</v>
      </c>
      <c r="B1138" s="915">
        <v>2</v>
      </c>
      <c r="C1138" s="915">
        <v>3</v>
      </c>
      <c r="D1138" s="915">
        <v>4</v>
      </c>
      <c r="E1138" s="522">
        <v>5</v>
      </c>
      <c r="F1138" s="916">
        <v>6</v>
      </c>
      <c r="G1138" s="916">
        <v>7</v>
      </c>
      <c r="H1138" s="917">
        <v>8</v>
      </c>
      <c r="I1138" s="918" t="s">
        <v>510</v>
      </c>
    </row>
    <row r="1139" spans="1:14" s="500" customFormat="1" ht="16.5" thickTop="1" thickBot="1" x14ac:dyDescent="0.3">
      <c r="A1139" s="926">
        <v>60005100306</v>
      </c>
      <c r="B1139" s="785">
        <v>3522</v>
      </c>
      <c r="C1139" s="927">
        <v>6121</v>
      </c>
      <c r="D1139" s="786">
        <v>25</v>
      </c>
      <c r="E1139" s="787" t="s">
        <v>400</v>
      </c>
      <c r="F1139" s="720"/>
      <c r="G1139" s="929">
        <v>99</v>
      </c>
      <c r="H1139" s="720">
        <v>98</v>
      </c>
      <c r="I1139" s="930">
        <f>(H1139/G1139)*100</f>
        <v>98.98989898989899</v>
      </c>
    </row>
    <row r="1140" spans="1:14" s="500" customFormat="1" ht="18" customHeight="1" thickTop="1" thickBot="1" x14ac:dyDescent="0.3">
      <c r="A1140" s="3192" t="s">
        <v>169</v>
      </c>
      <c r="B1140" s="3191"/>
      <c r="C1140" s="3191"/>
      <c r="D1140" s="3191"/>
      <c r="E1140" s="3191"/>
      <c r="F1140" s="710">
        <f>F1139</f>
        <v>0</v>
      </c>
      <c r="G1140" s="710">
        <f>G1139</f>
        <v>99</v>
      </c>
      <c r="H1140" s="710">
        <f>H1139</f>
        <v>98</v>
      </c>
      <c r="I1140" s="695">
        <f>(H1140/G1140)*100</f>
        <v>98.98989898989899</v>
      </c>
    </row>
    <row r="1141" spans="1:14" ht="13.5" thickTop="1" x14ac:dyDescent="0.2">
      <c r="K1141" s="738"/>
      <c r="L1141" s="738"/>
      <c r="M1141" s="738"/>
      <c r="N1141" s="421"/>
    </row>
    <row r="1142" spans="1:14" x14ac:dyDescent="0.2">
      <c r="K1142" s="738"/>
      <c r="L1142" s="738"/>
      <c r="M1142" s="738"/>
      <c r="N1142" s="421"/>
    </row>
    <row r="1143" spans="1:14" s="500" customFormat="1" ht="13.5" thickBot="1" x14ac:dyDescent="0.25">
      <c r="A1143" s="421" t="s">
        <v>393</v>
      </c>
      <c r="B1143" s="594"/>
      <c r="D1143" s="660"/>
      <c r="F1143" s="463"/>
      <c r="G1143" s="463"/>
      <c r="H1143" s="463"/>
      <c r="I1143" s="768" t="s">
        <v>122</v>
      </c>
    </row>
    <row r="1144" spans="1:14" s="106" customFormat="1" ht="20.25" customHeight="1" thickTop="1" thickBot="1" x14ac:dyDescent="0.25">
      <c r="A1144" s="622" t="s">
        <v>412</v>
      </c>
      <c r="B1144" s="624" t="s">
        <v>123</v>
      </c>
      <c r="C1144" s="623" t="s">
        <v>124</v>
      </c>
      <c r="D1144" s="585" t="s">
        <v>474</v>
      </c>
      <c r="E1144" s="625" t="s">
        <v>125</v>
      </c>
      <c r="F1144" s="625" t="s">
        <v>126</v>
      </c>
      <c r="G1144" s="625" t="s">
        <v>588</v>
      </c>
      <c r="H1144" s="625" t="s">
        <v>589</v>
      </c>
      <c r="I1144" s="663" t="s">
        <v>590</v>
      </c>
    </row>
    <row r="1145" spans="1:14" s="375" customFormat="1" ht="13.5" thickTop="1" thickBot="1" x14ac:dyDescent="0.25">
      <c r="A1145" s="914">
        <v>1</v>
      </c>
      <c r="B1145" s="915">
        <v>2</v>
      </c>
      <c r="C1145" s="915">
        <v>3</v>
      </c>
      <c r="D1145" s="915">
        <v>4</v>
      </c>
      <c r="E1145" s="522">
        <v>5</v>
      </c>
      <c r="F1145" s="916">
        <v>6</v>
      </c>
      <c r="G1145" s="916">
        <v>7</v>
      </c>
      <c r="H1145" s="917">
        <v>8</v>
      </c>
      <c r="I1145" s="918" t="s">
        <v>510</v>
      </c>
    </row>
    <row r="1146" spans="1:14" s="500" customFormat="1" ht="16.5" thickTop="1" thickBot="1" x14ac:dyDescent="0.3">
      <c r="A1146" s="926">
        <v>60005100307</v>
      </c>
      <c r="B1146" s="785">
        <v>3522</v>
      </c>
      <c r="C1146" s="927">
        <v>6121</v>
      </c>
      <c r="D1146" s="786">
        <v>25</v>
      </c>
      <c r="E1146" s="787" t="s">
        <v>400</v>
      </c>
      <c r="F1146" s="720"/>
      <c r="G1146" s="929">
        <v>171</v>
      </c>
      <c r="H1146" s="720">
        <v>100</v>
      </c>
      <c r="I1146" s="930">
        <f>(H1146/G1146)*100</f>
        <v>58.479532163742689</v>
      </c>
    </row>
    <row r="1147" spans="1:14" s="500" customFormat="1" ht="18" customHeight="1" thickTop="1" thickBot="1" x14ac:dyDescent="0.3">
      <c r="A1147" s="3192" t="s">
        <v>169</v>
      </c>
      <c r="B1147" s="3191"/>
      <c r="C1147" s="3191"/>
      <c r="D1147" s="3191"/>
      <c r="E1147" s="3191"/>
      <c r="F1147" s="710">
        <f>F1146</f>
        <v>0</v>
      </c>
      <c r="G1147" s="710">
        <f>G1146</f>
        <v>171</v>
      </c>
      <c r="H1147" s="710">
        <f>H1146</f>
        <v>100</v>
      </c>
      <c r="I1147" s="695">
        <f>(H1147/G1147)*100</f>
        <v>58.479532163742689</v>
      </c>
    </row>
    <row r="1148" spans="1:14" ht="13.5" thickTop="1" x14ac:dyDescent="0.2">
      <c r="K1148" s="738"/>
      <c r="L1148" s="738"/>
      <c r="M1148" s="738"/>
      <c r="N1148" s="421"/>
    </row>
    <row r="1149" spans="1:14" x14ac:dyDescent="0.2">
      <c r="K1149" s="738"/>
      <c r="L1149" s="738"/>
      <c r="M1149" s="738"/>
      <c r="N1149" s="421"/>
    </row>
    <row r="1150" spans="1:14" s="500" customFormat="1" ht="13.5" thickBot="1" x14ac:dyDescent="0.25">
      <c r="A1150" s="421" t="s">
        <v>394</v>
      </c>
      <c r="B1150" s="594"/>
      <c r="D1150" s="660"/>
      <c r="F1150" s="463"/>
      <c r="G1150" s="463"/>
      <c r="H1150" s="463"/>
      <c r="I1150" s="768" t="s">
        <v>122</v>
      </c>
    </row>
    <row r="1151" spans="1:14" s="106" customFormat="1" ht="20.25" customHeight="1" thickTop="1" thickBot="1" x14ac:dyDescent="0.25">
      <c r="A1151" s="622" t="s">
        <v>412</v>
      </c>
      <c r="B1151" s="624" t="s">
        <v>123</v>
      </c>
      <c r="C1151" s="623" t="s">
        <v>124</v>
      </c>
      <c r="D1151" s="585" t="s">
        <v>474</v>
      </c>
      <c r="E1151" s="625" t="s">
        <v>125</v>
      </c>
      <c r="F1151" s="625" t="s">
        <v>126</v>
      </c>
      <c r="G1151" s="625" t="s">
        <v>588</v>
      </c>
      <c r="H1151" s="625" t="s">
        <v>589</v>
      </c>
      <c r="I1151" s="663" t="s">
        <v>590</v>
      </c>
    </row>
    <row r="1152" spans="1:14" s="375" customFormat="1" ht="13.5" thickTop="1" thickBot="1" x14ac:dyDescent="0.25">
      <c r="A1152" s="914">
        <v>1</v>
      </c>
      <c r="B1152" s="915">
        <v>2</v>
      </c>
      <c r="C1152" s="915">
        <v>3</v>
      </c>
      <c r="D1152" s="915">
        <v>4</v>
      </c>
      <c r="E1152" s="522">
        <v>5</v>
      </c>
      <c r="F1152" s="916">
        <v>6</v>
      </c>
      <c r="G1152" s="916">
        <v>7</v>
      </c>
      <c r="H1152" s="917">
        <v>8</v>
      </c>
      <c r="I1152" s="918" t="s">
        <v>510</v>
      </c>
    </row>
    <row r="1153" spans="1:14" s="500" customFormat="1" ht="16.5" thickTop="1" thickBot="1" x14ac:dyDescent="0.3">
      <c r="A1153" s="926">
        <v>60005100308</v>
      </c>
      <c r="B1153" s="785">
        <v>3522</v>
      </c>
      <c r="C1153" s="927">
        <v>6121</v>
      </c>
      <c r="D1153" s="786">
        <v>25</v>
      </c>
      <c r="E1153" s="787" t="s">
        <v>400</v>
      </c>
      <c r="F1153" s="720"/>
      <c r="G1153" s="929">
        <v>1698</v>
      </c>
      <c r="H1153" s="720">
        <v>1698</v>
      </c>
      <c r="I1153" s="930">
        <f>(H1153/G1153)*100</f>
        <v>100</v>
      </c>
    </row>
    <row r="1154" spans="1:14" s="500" customFormat="1" ht="18" customHeight="1" thickTop="1" thickBot="1" x14ac:dyDescent="0.3">
      <c r="A1154" s="3192" t="s">
        <v>169</v>
      </c>
      <c r="B1154" s="3191"/>
      <c r="C1154" s="3191"/>
      <c r="D1154" s="3191"/>
      <c r="E1154" s="3191"/>
      <c r="F1154" s="710">
        <f>F1153</f>
        <v>0</v>
      </c>
      <c r="G1154" s="710">
        <f>G1153</f>
        <v>1698</v>
      </c>
      <c r="H1154" s="710">
        <f>H1153</f>
        <v>1698</v>
      </c>
      <c r="I1154" s="695">
        <f>(H1154/G1154)*100</f>
        <v>100</v>
      </c>
    </row>
    <row r="1155" spans="1:14" ht="13.5" thickTop="1" x14ac:dyDescent="0.2">
      <c r="K1155" s="738"/>
      <c r="L1155" s="738"/>
      <c r="M1155" s="738"/>
      <c r="N1155" s="421"/>
    </row>
    <row r="1156" spans="1:14" x14ac:dyDescent="0.2">
      <c r="K1156" s="738"/>
      <c r="L1156" s="738"/>
      <c r="M1156" s="738"/>
      <c r="N1156" s="421"/>
    </row>
    <row r="1157" spans="1:14" s="500" customFormat="1" ht="13.5" thickBot="1" x14ac:dyDescent="0.25">
      <c r="A1157" s="421" t="s">
        <v>395</v>
      </c>
      <c r="B1157" s="594"/>
      <c r="D1157" s="660"/>
      <c r="F1157" s="463"/>
      <c r="G1157" s="463"/>
      <c r="H1157" s="463"/>
      <c r="I1157" s="768" t="s">
        <v>122</v>
      </c>
    </row>
    <row r="1158" spans="1:14" s="106" customFormat="1" ht="20.25" customHeight="1" thickTop="1" thickBot="1" x14ac:dyDescent="0.25">
      <c r="A1158" s="622" t="s">
        <v>412</v>
      </c>
      <c r="B1158" s="624" t="s">
        <v>123</v>
      </c>
      <c r="C1158" s="623" t="s">
        <v>124</v>
      </c>
      <c r="D1158" s="585" t="s">
        <v>474</v>
      </c>
      <c r="E1158" s="625" t="s">
        <v>125</v>
      </c>
      <c r="F1158" s="625" t="s">
        <v>126</v>
      </c>
      <c r="G1158" s="625" t="s">
        <v>588</v>
      </c>
      <c r="H1158" s="625" t="s">
        <v>589</v>
      </c>
      <c r="I1158" s="663" t="s">
        <v>590</v>
      </c>
    </row>
    <row r="1159" spans="1:14" s="375" customFormat="1" ht="13.5" thickTop="1" thickBot="1" x14ac:dyDescent="0.25">
      <c r="A1159" s="914">
        <v>1</v>
      </c>
      <c r="B1159" s="915">
        <v>2</v>
      </c>
      <c r="C1159" s="915">
        <v>3</v>
      </c>
      <c r="D1159" s="915">
        <v>4</v>
      </c>
      <c r="E1159" s="522">
        <v>5</v>
      </c>
      <c r="F1159" s="916">
        <v>6</v>
      </c>
      <c r="G1159" s="916">
        <v>7</v>
      </c>
      <c r="H1159" s="917">
        <v>8</v>
      </c>
      <c r="I1159" s="918" t="s">
        <v>510</v>
      </c>
    </row>
    <row r="1160" spans="1:14" s="500" customFormat="1" ht="16.5" thickTop="1" thickBot="1" x14ac:dyDescent="0.3">
      <c r="A1160" s="926">
        <v>60005100309</v>
      </c>
      <c r="B1160" s="785">
        <v>3522</v>
      </c>
      <c r="C1160" s="927">
        <v>6121</v>
      </c>
      <c r="D1160" s="786">
        <v>25</v>
      </c>
      <c r="E1160" s="787" t="s">
        <v>400</v>
      </c>
      <c r="F1160" s="720"/>
      <c r="G1160" s="929">
        <v>5429</v>
      </c>
      <c r="H1160" s="720">
        <v>5429</v>
      </c>
      <c r="I1160" s="930">
        <f>(H1160/G1160)*100</f>
        <v>100</v>
      </c>
    </row>
    <row r="1161" spans="1:14" s="500" customFormat="1" ht="18" customHeight="1" thickTop="1" thickBot="1" x14ac:dyDescent="0.3">
      <c r="A1161" s="3192" t="s">
        <v>169</v>
      </c>
      <c r="B1161" s="3191"/>
      <c r="C1161" s="3191"/>
      <c r="D1161" s="3191"/>
      <c r="E1161" s="3191"/>
      <c r="F1161" s="710">
        <f>F1160</f>
        <v>0</v>
      </c>
      <c r="G1161" s="710">
        <f>G1160</f>
        <v>5429</v>
      </c>
      <c r="H1161" s="710">
        <f>H1160</f>
        <v>5429</v>
      </c>
      <c r="I1161" s="695">
        <f>(H1161/G1161)*100</f>
        <v>100</v>
      </c>
    </row>
    <row r="1162" spans="1:14" ht="13.5" thickTop="1" x14ac:dyDescent="0.2">
      <c r="K1162" s="738"/>
      <c r="L1162" s="738"/>
      <c r="M1162" s="738"/>
      <c r="N1162" s="421"/>
    </row>
    <row r="1163" spans="1:14" x14ac:dyDescent="0.2">
      <c r="K1163" s="738"/>
      <c r="L1163" s="738"/>
      <c r="M1163" s="738"/>
      <c r="N1163" s="421"/>
    </row>
    <row r="1164" spans="1:14" s="500" customFormat="1" ht="13.5" thickBot="1" x14ac:dyDescent="0.25">
      <c r="A1164" s="421" t="s">
        <v>155</v>
      </c>
      <c r="B1164" s="594"/>
      <c r="D1164" s="660"/>
      <c r="F1164" s="463"/>
      <c r="G1164" s="463"/>
      <c r="H1164" s="463"/>
      <c r="I1164" s="768" t="s">
        <v>122</v>
      </c>
    </row>
    <row r="1165" spans="1:14" s="106" customFormat="1" ht="20.25" customHeight="1" thickTop="1" thickBot="1" x14ac:dyDescent="0.25">
      <c r="A1165" s="622" t="s">
        <v>412</v>
      </c>
      <c r="B1165" s="624" t="s">
        <v>123</v>
      </c>
      <c r="C1165" s="623" t="s">
        <v>124</v>
      </c>
      <c r="D1165" s="585" t="s">
        <v>474</v>
      </c>
      <c r="E1165" s="625" t="s">
        <v>125</v>
      </c>
      <c r="F1165" s="625" t="s">
        <v>126</v>
      </c>
      <c r="G1165" s="625" t="s">
        <v>588</v>
      </c>
      <c r="H1165" s="625" t="s">
        <v>589</v>
      </c>
      <c r="I1165" s="663" t="s">
        <v>590</v>
      </c>
    </row>
    <row r="1166" spans="1:14" s="375" customFormat="1" ht="13.5" thickTop="1" thickBot="1" x14ac:dyDescent="0.25">
      <c r="A1166" s="914">
        <v>1</v>
      </c>
      <c r="B1166" s="915">
        <v>2</v>
      </c>
      <c r="C1166" s="915">
        <v>3</v>
      </c>
      <c r="D1166" s="915">
        <v>4</v>
      </c>
      <c r="E1166" s="522">
        <v>5</v>
      </c>
      <c r="F1166" s="916">
        <v>6</v>
      </c>
      <c r="G1166" s="916">
        <v>7</v>
      </c>
      <c r="H1166" s="917">
        <v>8</v>
      </c>
      <c r="I1166" s="918" t="s">
        <v>510</v>
      </c>
    </row>
    <row r="1167" spans="1:14" s="500" customFormat="1" ht="16.5" thickTop="1" thickBot="1" x14ac:dyDescent="0.3">
      <c r="A1167" s="926">
        <v>60005100310</v>
      </c>
      <c r="B1167" s="785">
        <v>3522</v>
      </c>
      <c r="C1167" s="927">
        <v>6121</v>
      </c>
      <c r="D1167" s="786">
        <v>25</v>
      </c>
      <c r="E1167" s="787" t="s">
        <v>400</v>
      </c>
      <c r="F1167" s="720"/>
      <c r="G1167" s="929">
        <v>4115</v>
      </c>
      <c r="H1167" s="720">
        <v>0</v>
      </c>
      <c r="I1167" s="930">
        <f>(H1167/G1167)*100</f>
        <v>0</v>
      </c>
    </row>
    <row r="1168" spans="1:14" s="500" customFormat="1" ht="18" customHeight="1" thickTop="1" thickBot="1" x14ac:dyDescent="0.3">
      <c r="A1168" s="3192" t="s">
        <v>169</v>
      </c>
      <c r="B1168" s="3191"/>
      <c r="C1168" s="3191"/>
      <c r="D1168" s="3191"/>
      <c r="E1168" s="3191"/>
      <c r="F1168" s="710">
        <f>F1167</f>
        <v>0</v>
      </c>
      <c r="G1168" s="710">
        <f>G1167</f>
        <v>4115</v>
      </c>
      <c r="H1168" s="710">
        <f>H1167</f>
        <v>0</v>
      </c>
      <c r="I1168" s="695">
        <f>(H1168/G1168)*100</f>
        <v>0</v>
      </c>
    </row>
    <row r="1169" spans="1:14" ht="13.5" thickTop="1" x14ac:dyDescent="0.2">
      <c r="K1169" s="738"/>
      <c r="L1169" s="738"/>
      <c r="M1169" s="738"/>
      <c r="N1169" s="421"/>
    </row>
    <row r="1170" spans="1:14" x14ac:dyDescent="0.2">
      <c r="K1170" s="738"/>
      <c r="L1170" s="738"/>
      <c r="M1170" s="738"/>
      <c r="N1170" s="421"/>
    </row>
    <row r="1171" spans="1:14" s="500" customFormat="1" ht="13.5" thickBot="1" x14ac:dyDescent="0.25">
      <c r="A1171" s="421" t="s">
        <v>156</v>
      </c>
      <c r="B1171" s="594"/>
      <c r="D1171" s="660"/>
      <c r="F1171" s="463"/>
      <c r="G1171" s="463"/>
      <c r="H1171" s="463"/>
      <c r="I1171" s="768" t="s">
        <v>122</v>
      </c>
    </row>
    <row r="1172" spans="1:14" s="106" customFormat="1" ht="20.25" customHeight="1" thickTop="1" thickBot="1" x14ac:dyDescent="0.25">
      <c r="A1172" s="622" t="s">
        <v>412</v>
      </c>
      <c r="B1172" s="624" t="s">
        <v>123</v>
      </c>
      <c r="C1172" s="623" t="s">
        <v>124</v>
      </c>
      <c r="D1172" s="585" t="s">
        <v>474</v>
      </c>
      <c r="E1172" s="625" t="s">
        <v>125</v>
      </c>
      <c r="F1172" s="625" t="s">
        <v>126</v>
      </c>
      <c r="G1172" s="625" t="s">
        <v>588</v>
      </c>
      <c r="H1172" s="625" t="s">
        <v>589</v>
      </c>
      <c r="I1172" s="663" t="s">
        <v>590</v>
      </c>
    </row>
    <row r="1173" spans="1:14" s="375" customFormat="1" ht="13.5" thickTop="1" thickBot="1" x14ac:dyDescent="0.25">
      <c r="A1173" s="914">
        <v>1</v>
      </c>
      <c r="B1173" s="915">
        <v>2</v>
      </c>
      <c r="C1173" s="915">
        <v>3</v>
      </c>
      <c r="D1173" s="915">
        <v>4</v>
      </c>
      <c r="E1173" s="522">
        <v>5</v>
      </c>
      <c r="F1173" s="916">
        <v>6</v>
      </c>
      <c r="G1173" s="916">
        <v>7</v>
      </c>
      <c r="H1173" s="917">
        <v>8</v>
      </c>
      <c r="I1173" s="918" t="s">
        <v>510</v>
      </c>
    </row>
    <row r="1174" spans="1:14" s="500" customFormat="1" ht="16.5" thickTop="1" thickBot="1" x14ac:dyDescent="0.3">
      <c r="A1174" s="926">
        <v>60005100311</v>
      </c>
      <c r="B1174" s="785">
        <v>3522</v>
      </c>
      <c r="C1174" s="927">
        <v>6121</v>
      </c>
      <c r="D1174" s="786">
        <v>25</v>
      </c>
      <c r="E1174" s="787" t="s">
        <v>400</v>
      </c>
      <c r="F1174" s="720"/>
      <c r="G1174" s="929">
        <v>843</v>
      </c>
      <c r="H1174" s="720">
        <v>842</v>
      </c>
      <c r="I1174" s="930">
        <f>(H1174/G1174)*100</f>
        <v>99.881376037959669</v>
      </c>
    </row>
    <row r="1175" spans="1:14" s="500" customFormat="1" ht="18" customHeight="1" thickTop="1" thickBot="1" x14ac:dyDescent="0.3">
      <c r="A1175" s="3192" t="s">
        <v>169</v>
      </c>
      <c r="B1175" s="3191"/>
      <c r="C1175" s="3191"/>
      <c r="D1175" s="3191"/>
      <c r="E1175" s="3191"/>
      <c r="F1175" s="710">
        <f>F1174</f>
        <v>0</v>
      </c>
      <c r="G1175" s="710">
        <f>G1174</f>
        <v>843</v>
      </c>
      <c r="H1175" s="710">
        <f>H1174</f>
        <v>842</v>
      </c>
      <c r="I1175" s="695">
        <f>(H1175/G1175)*100</f>
        <v>99.881376037959669</v>
      </c>
    </row>
    <row r="1176" spans="1:14" ht="13.5" thickTop="1" x14ac:dyDescent="0.2">
      <c r="K1176" s="738"/>
      <c r="L1176" s="738"/>
      <c r="M1176" s="738"/>
      <c r="N1176" s="421"/>
    </row>
    <row r="1177" spans="1:14" x14ac:dyDescent="0.2">
      <c r="K1177" s="738"/>
      <c r="L1177" s="738"/>
      <c r="M1177" s="738"/>
      <c r="N1177" s="421"/>
    </row>
    <row r="1178" spans="1:14" s="500" customFormat="1" ht="13.5" thickBot="1" x14ac:dyDescent="0.25">
      <c r="A1178" s="421" t="s">
        <v>55</v>
      </c>
      <c r="B1178" s="594"/>
      <c r="D1178" s="660"/>
      <c r="F1178" s="463"/>
      <c r="G1178" s="463"/>
      <c r="H1178" s="463"/>
      <c r="I1178" s="768" t="s">
        <v>122</v>
      </c>
    </row>
    <row r="1179" spans="1:14" s="106" customFormat="1" ht="20.25" customHeight="1" thickTop="1" thickBot="1" x14ac:dyDescent="0.25">
      <c r="A1179" s="622" t="s">
        <v>412</v>
      </c>
      <c r="B1179" s="624" t="s">
        <v>123</v>
      </c>
      <c r="C1179" s="623" t="s">
        <v>124</v>
      </c>
      <c r="D1179" s="585" t="s">
        <v>474</v>
      </c>
      <c r="E1179" s="625" t="s">
        <v>125</v>
      </c>
      <c r="F1179" s="625" t="s">
        <v>126</v>
      </c>
      <c r="G1179" s="625" t="s">
        <v>588</v>
      </c>
      <c r="H1179" s="625" t="s">
        <v>589</v>
      </c>
      <c r="I1179" s="663" t="s">
        <v>590</v>
      </c>
    </row>
    <row r="1180" spans="1:14" s="375" customFormat="1" ht="13.5" thickTop="1" thickBot="1" x14ac:dyDescent="0.25">
      <c r="A1180" s="914">
        <v>1</v>
      </c>
      <c r="B1180" s="915">
        <v>2</v>
      </c>
      <c r="C1180" s="915">
        <v>3</v>
      </c>
      <c r="D1180" s="915">
        <v>4</v>
      </c>
      <c r="E1180" s="522">
        <v>5</v>
      </c>
      <c r="F1180" s="916">
        <v>6</v>
      </c>
      <c r="G1180" s="916">
        <v>7</v>
      </c>
      <c r="H1180" s="917">
        <v>8</v>
      </c>
      <c r="I1180" s="918" t="s">
        <v>510</v>
      </c>
    </row>
    <row r="1181" spans="1:14" s="500" customFormat="1" ht="16.5" thickTop="1" thickBot="1" x14ac:dyDescent="0.3">
      <c r="A1181" s="926">
        <v>60005100312</v>
      </c>
      <c r="B1181" s="785">
        <v>3522</v>
      </c>
      <c r="C1181" s="927">
        <v>6121</v>
      </c>
      <c r="D1181" s="786">
        <v>25</v>
      </c>
      <c r="E1181" s="787" t="s">
        <v>400</v>
      </c>
      <c r="F1181" s="720"/>
      <c r="G1181" s="929">
        <v>1549</v>
      </c>
      <c r="H1181" s="720">
        <v>0</v>
      </c>
      <c r="I1181" s="930">
        <f>(H1181/G1181)*100</f>
        <v>0</v>
      </c>
    </row>
    <row r="1182" spans="1:14" s="500" customFormat="1" ht="18" customHeight="1" thickTop="1" thickBot="1" x14ac:dyDescent="0.3">
      <c r="A1182" s="3192" t="s">
        <v>169</v>
      </c>
      <c r="B1182" s="3191"/>
      <c r="C1182" s="3191"/>
      <c r="D1182" s="3191"/>
      <c r="E1182" s="3191"/>
      <c r="F1182" s="710">
        <f>F1181</f>
        <v>0</v>
      </c>
      <c r="G1182" s="710">
        <f>G1181</f>
        <v>1549</v>
      </c>
      <c r="H1182" s="710">
        <f>H1181</f>
        <v>0</v>
      </c>
      <c r="I1182" s="695">
        <f>(H1182/G1182)*100</f>
        <v>0</v>
      </c>
    </row>
    <row r="1183" spans="1:14" ht="13.5" thickTop="1" x14ac:dyDescent="0.2">
      <c r="K1183" s="738"/>
      <c r="L1183" s="738"/>
      <c r="M1183" s="738"/>
      <c r="N1183" s="421"/>
    </row>
    <row r="1184" spans="1:14" x14ac:dyDescent="0.2">
      <c r="K1184" s="738"/>
      <c r="L1184" s="738"/>
      <c r="M1184" s="738"/>
      <c r="N1184" s="421"/>
    </row>
    <row r="1185" spans="1:14" s="500" customFormat="1" ht="13.5" thickBot="1" x14ac:dyDescent="0.25">
      <c r="A1185" s="421" t="s">
        <v>56</v>
      </c>
      <c r="B1185" s="594"/>
      <c r="D1185" s="660"/>
      <c r="F1185" s="463"/>
      <c r="G1185" s="463"/>
      <c r="H1185" s="463"/>
      <c r="I1185" s="768" t="s">
        <v>122</v>
      </c>
    </row>
    <row r="1186" spans="1:14" s="106" customFormat="1" ht="20.25" customHeight="1" thickTop="1" thickBot="1" x14ac:dyDescent="0.25">
      <c r="A1186" s="622" t="s">
        <v>412</v>
      </c>
      <c r="B1186" s="624" t="s">
        <v>123</v>
      </c>
      <c r="C1186" s="623" t="s">
        <v>124</v>
      </c>
      <c r="D1186" s="585" t="s">
        <v>474</v>
      </c>
      <c r="E1186" s="625" t="s">
        <v>125</v>
      </c>
      <c r="F1186" s="625" t="s">
        <v>126</v>
      </c>
      <c r="G1186" s="625" t="s">
        <v>588</v>
      </c>
      <c r="H1186" s="625" t="s">
        <v>589</v>
      </c>
      <c r="I1186" s="663" t="s">
        <v>590</v>
      </c>
    </row>
    <row r="1187" spans="1:14" s="375" customFormat="1" ht="13.5" thickTop="1" thickBot="1" x14ac:dyDescent="0.25">
      <c r="A1187" s="914">
        <v>1</v>
      </c>
      <c r="B1187" s="915">
        <v>2</v>
      </c>
      <c r="C1187" s="915">
        <v>3</v>
      </c>
      <c r="D1187" s="915">
        <v>4</v>
      </c>
      <c r="E1187" s="522">
        <v>5</v>
      </c>
      <c r="F1187" s="916">
        <v>6</v>
      </c>
      <c r="G1187" s="916">
        <v>7</v>
      </c>
      <c r="H1187" s="917">
        <v>8</v>
      </c>
      <c r="I1187" s="918" t="s">
        <v>510</v>
      </c>
    </row>
    <row r="1188" spans="1:14" s="500" customFormat="1" ht="16.5" thickTop="1" thickBot="1" x14ac:dyDescent="0.3">
      <c r="A1188" s="926">
        <v>60005100313</v>
      </c>
      <c r="B1188" s="785">
        <v>3522</v>
      </c>
      <c r="C1188" s="927">
        <v>6121</v>
      </c>
      <c r="D1188" s="786">
        <v>25</v>
      </c>
      <c r="E1188" s="787" t="s">
        <v>400</v>
      </c>
      <c r="F1188" s="720"/>
      <c r="G1188" s="929">
        <v>380</v>
      </c>
      <c r="H1188" s="720">
        <v>173</v>
      </c>
      <c r="I1188" s="930">
        <f>(H1188/G1188)*100</f>
        <v>45.526315789473685</v>
      </c>
    </row>
    <row r="1189" spans="1:14" s="500" customFormat="1" ht="18" customHeight="1" thickTop="1" thickBot="1" x14ac:dyDescent="0.3">
      <c r="A1189" s="3192" t="s">
        <v>169</v>
      </c>
      <c r="B1189" s="3191"/>
      <c r="C1189" s="3191"/>
      <c r="D1189" s="3191"/>
      <c r="E1189" s="3191"/>
      <c r="F1189" s="710">
        <f>F1188</f>
        <v>0</v>
      </c>
      <c r="G1189" s="710">
        <f>G1188</f>
        <v>380</v>
      </c>
      <c r="H1189" s="710">
        <f>H1188</f>
        <v>173</v>
      </c>
      <c r="I1189" s="695">
        <f>(H1189/G1189)*100</f>
        <v>45.526315789473685</v>
      </c>
    </row>
    <row r="1190" spans="1:14" ht="13.5" thickTop="1" x14ac:dyDescent="0.2">
      <c r="K1190" s="738"/>
      <c r="L1190" s="738"/>
      <c r="M1190" s="738"/>
      <c r="N1190" s="421"/>
    </row>
    <row r="1191" spans="1:14" x14ac:dyDescent="0.2">
      <c r="K1191" s="738"/>
      <c r="L1191" s="738"/>
      <c r="M1191" s="738"/>
      <c r="N1191" s="421"/>
    </row>
    <row r="1192" spans="1:14" s="500" customFormat="1" ht="13.5" thickBot="1" x14ac:dyDescent="0.25">
      <c r="A1192" s="421" t="s">
        <v>231</v>
      </c>
      <c r="B1192" s="594"/>
      <c r="D1192" s="660"/>
      <c r="F1192" s="463"/>
      <c r="G1192" s="463"/>
      <c r="H1192" s="463"/>
      <c r="I1192" s="768" t="s">
        <v>122</v>
      </c>
    </row>
    <row r="1193" spans="1:14" s="106" customFormat="1" ht="20.25" customHeight="1" thickTop="1" thickBot="1" x14ac:dyDescent="0.25">
      <c r="A1193" s="622" t="s">
        <v>412</v>
      </c>
      <c r="B1193" s="624" t="s">
        <v>123</v>
      </c>
      <c r="C1193" s="623" t="s">
        <v>124</v>
      </c>
      <c r="D1193" s="585" t="s">
        <v>474</v>
      </c>
      <c r="E1193" s="625" t="s">
        <v>125</v>
      </c>
      <c r="F1193" s="625" t="s">
        <v>126</v>
      </c>
      <c r="G1193" s="625" t="s">
        <v>588</v>
      </c>
      <c r="H1193" s="625" t="s">
        <v>589</v>
      </c>
      <c r="I1193" s="663" t="s">
        <v>590</v>
      </c>
    </row>
    <row r="1194" spans="1:14" s="375" customFormat="1" ht="13.5" thickTop="1" thickBot="1" x14ac:dyDescent="0.25">
      <c r="A1194" s="914">
        <v>1</v>
      </c>
      <c r="B1194" s="915">
        <v>2</v>
      </c>
      <c r="C1194" s="915">
        <v>3</v>
      </c>
      <c r="D1194" s="915">
        <v>4</v>
      </c>
      <c r="E1194" s="522">
        <v>5</v>
      </c>
      <c r="F1194" s="916">
        <v>6</v>
      </c>
      <c r="G1194" s="916">
        <v>7</v>
      </c>
      <c r="H1194" s="917">
        <v>8</v>
      </c>
      <c r="I1194" s="918" t="s">
        <v>510</v>
      </c>
    </row>
    <row r="1195" spans="1:14" s="500" customFormat="1" ht="16.5" thickTop="1" thickBot="1" x14ac:dyDescent="0.3">
      <c r="A1195" s="926">
        <v>60005100339</v>
      </c>
      <c r="B1195" s="785">
        <v>3522</v>
      </c>
      <c r="C1195" s="927">
        <v>6121</v>
      </c>
      <c r="D1195" s="786">
        <v>25</v>
      </c>
      <c r="E1195" s="787" t="s">
        <v>400</v>
      </c>
      <c r="F1195" s="720"/>
      <c r="G1195" s="929">
        <v>4918</v>
      </c>
      <c r="H1195" s="720">
        <v>845</v>
      </c>
      <c r="I1195" s="930">
        <f>(H1195/G1195)*100</f>
        <v>17.181781211874746</v>
      </c>
    </row>
    <row r="1196" spans="1:14" s="500" customFormat="1" ht="18" customHeight="1" thickTop="1" thickBot="1" x14ac:dyDescent="0.3">
      <c r="A1196" s="3192" t="s">
        <v>169</v>
      </c>
      <c r="B1196" s="3191"/>
      <c r="C1196" s="3191"/>
      <c r="D1196" s="3191"/>
      <c r="E1196" s="3191"/>
      <c r="F1196" s="710">
        <f>F1195</f>
        <v>0</v>
      </c>
      <c r="G1196" s="710">
        <f>G1195</f>
        <v>4918</v>
      </c>
      <c r="H1196" s="710">
        <f>H1195</f>
        <v>845</v>
      </c>
      <c r="I1196" s="695">
        <f>(H1196/G1196)*100</f>
        <v>17.181781211874746</v>
      </c>
    </row>
    <row r="1197" spans="1:14" ht="13.5" thickTop="1" x14ac:dyDescent="0.2">
      <c r="K1197" s="738"/>
      <c r="L1197" s="738"/>
      <c r="M1197" s="738"/>
      <c r="N1197" s="421"/>
    </row>
    <row r="1198" spans="1:14" x14ac:dyDescent="0.2">
      <c r="K1198" s="738"/>
      <c r="L1198" s="738"/>
      <c r="M1198" s="738"/>
      <c r="N1198" s="421"/>
    </row>
    <row r="1199" spans="1:14" x14ac:dyDescent="0.2">
      <c r="K1199" s="738"/>
      <c r="L1199" s="738"/>
      <c r="M1199" s="738"/>
      <c r="N1199" s="421"/>
    </row>
    <row r="1200" spans="1:14" x14ac:dyDescent="0.2">
      <c r="K1200" s="738"/>
      <c r="L1200" s="738"/>
      <c r="M1200" s="738"/>
      <c r="N1200" s="421"/>
    </row>
    <row r="1201" spans="1:14" x14ac:dyDescent="0.2">
      <c r="K1201" s="738"/>
      <c r="L1201" s="738"/>
      <c r="M1201" s="738"/>
      <c r="N1201" s="421"/>
    </row>
    <row r="1202" spans="1:14" x14ac:dyDescent="0.2">
      <c r="K1202" s="738"/>
      <c r="L1202" s="738"/>
      <c r="M1202" s="738"/>
      <c r="N1202" s="421"/>
    </row>
    <row r="1203" spans="1:14" s="500" customFormat="1" ht="13.5" thickBot="1" x14ac:dyDescent="0.25">
      <c r="A1203" s="421" t="s">
        <v>232</v>
      </c>
      <c r="B1203" s="594"/>
      <c r="D1203" s="660"/>
      <c r="F1203" s="463"/>
      <c r="G1203" s="463"/>
      <c r="H1203" s="463"/>
      <c r="I1203" s="768" t="s">
        <v>122</v>
      </c>
    </row>
    <row r="1204" spans="1:14" s="106" customFormat="1" ht="20.25" customHeight="1" thickTop="1" thickBot="1" x14ac:dyDescent="0.25">
      <c r="A1204" s="622" t="s">
        <v>412</v>
      </c>
      <c r="B1204" s="624" t="s">
        <v>123</v>
      </c>
      <c r="C1204" s="623" t="s">
        <v>124</v>
      </c>
      <c r="D1204" s="585" t="s">
        <v>474</v>
      </c>
      <c r="E1204" s="625" t="s">
        <v>125</v>
      </c>
      <c r="F1204" s="625" t="s">
        <v>126</v>
      </c>
      <c r="G1204" s="625" t="s">
        <v>588</v>
      </c>
      <c r="H1204" s="625" t="s">
        <v>589</v>
      </c>
      <c r="I1204" s="663" t="s">
        <v>590</v>
      </c>
    </row>
    <row r="1205" spans="1:14" s="375" customFormat="1" ht="13.5" thickTop="1" thickBot="1" x14ac:dyDescent="0.25">
      <c r="A1205" s="914">
        <v>1</v>
      </c>
      <c r="B1205" s="915">
        <v>2</v>
      </c>
      <c r="C1205" s="915">
        <v>3</v>
      </c>
      <c r="D1205" s="915">
        <v>4</v>
      </c>
      <c r="E1205" s="522">
        <v>5</v>
      </c>
      <c r="F1205" s="916">
        <v>6</v>
      </c>
      <c r="G1205" s="916">
        <v>7</v>
      </c>
      <c r="H1205" s="917">
        <v>8</v>
      </c>
      <c r="I1205" s="918" t="s">
        <v>510</v>
      </c>
    </row>
    <row r="1206" spans="1:14" s="500" customFormat="1" ht="16.5" thickTop="1" thickBot="1" x14ac:dyDescent="0.3">
      <c r="A1206" s="926">
        <v>60005100340</v>
      </c>
      <c r="B1206" s="785">
        <v>3522</v>
      </c>
      <c r="C1206" s="927">
        <v>6121</v>
      </c>
      <c r="D1206" s="786">
        <v>25</v>
      </c>
      <c r="E1206" s="787" t="s">
        <v>400</v>
      </c>
      <c r="F1206" s="720"/>
      <c r="G1206" s="929">
        <v>100</v>
      </c>
      <c r="H1206" s="720">
        <v>94</v>
      </c>
      <c r="I1206" s="930">
        <f>(H1206/G1206)*100</f>
        <v>94</v>
      </c>
    </row>
    <row r="1207" spans="1:14" s="500" customFormat="1" ht="18" customHeight="1" thickTop="1" thickBot="1" x14ac:dyDescent="0.3">
      <c r="A1207" s="3192" t="s">
        <v>169</v>
      </c>
      <c r="B1207" s="3191"/>
      <c r="C1207" s="3191"/>
      <c r="D1207" s="3191"/>
      <c r="E1207" s="3191"/>
      <c r="F1207" s="710">
        <f>F1206</f>
        <v>0</v>
      </c>
      <c r="G1207" s="710">
        <f>G1206</f>
        <v>100</v>
      </c>
      <c r="H1207" s="710">
        <f>H1206</f>
        <v>94</v>
      </c>
      <c r="I1207" s="695">
        <f>(H1207/G1207)*100</f>
        <v>94</v>
      </c>
    </row>
    <row r="1208" spans="1:14" ht="13.5" thickTop="1" x14ac:dyDescent="0.2">
      <c r="K1208" s="738"/>
      <c r="L1208" s="738"/>
      <c r="M1208" s="738"/>
      <c r="N1208" s="421"/>
    </row>
    <row r="1209" spans="1:14" x14ac:dyDescent="0.2">
      <c r="K1209" s="738"/>
      <c r="L1209" s="738"/>
      <c r="M1209" s="738"/>
      <c r="N1209" s="421"/>
    </row>
    <row r="1210" spans="1:14" s="500" customFormat="1" ht="13.5" thickBot="1" x14ac:dyDescent="0.25">
      <c r="A1210" s="421" t="s">
        <v>676</v>
      </c>
      <c r="B1210" s="594"/>
      <c r="D1210" s="660"/>
      <c r="F1210" s="463"/>
      <c r="G1210" s="463"/>
      <c r="H1210" s="463"/>
      <c r="I1210" s="768" t="s">
        <v>122</v>
      </c>
    </row>
    <row r="1211" spans="1:14" s="106" customFormat="1" ht="20.25" customHeight="1" thickTop="1" thickBot="1" x14ac:dyDescent="0.25">
      <c r="A1211" s="622" t="s">
        <v>412</v>
      </c>
      <c r="B1211" s="624" t="s">
        <v>123</v>
      </c>
      <c r="C1211" s="623" t="s">
        <v>124</v>
      </c>
      <c r="D1211" s="585" t="s">
        <v>474</v>
      </c>
      <c r="E1211" s="625" t="s">
        <v>125</v>
      </c>
      <c r="F1211" s="625" t="s">
        <v>126</v>
      </c>
      <c r="G1211" s="625" t="s">
        <v>588</v>
      </c>
      <c r="H1211" s="625" t="s">
        <v>589</v>
      </c>
      <c r="I1211" s="663" t="s">
        <v>590</v>
      </c>
    </row>
    <row r="1212" spans="1:14" s="375" customFormat="1" ht="13.5" thickTop="1" thickBot="1" x14ac:dyDescent="0.25">
      <c r="A1212" s="914">
        <v>1</v>
      </c>
      <c r="B1212" s="915">
        <v>2</v>
      </c>
      <c r="C1212" s="915">
        <v>3</v>
      </c>
      <c r="D1212" s="915">
        <v>4</v>
      </c>
      <c r="E1212" s="522">
        <v>5</v>
      </c>
      <c r="F1212" s="916">
        <v>6</v>
      </c>
      <c r="G1212" s="916">
        <v>7</v>
      </c>
      <c r="H1212" s="917">
        <v>8</v>
      </c>
      <c r="I1212" s="918" t="s">
        <v>510</v>
      </c>
    </row>
    <row r="1213" spans="1:14" s="500" customFormat="1" ht="16.5" thickTop="1" thickBot="1" x14ac:dyDescent="0.3">
      <c r="A1213" s="926">
        <v>60005100344</v>
      </c>
      <c r="B1213" s="785">
        <v>3522</v>
      </c>
      <c r="C1213" s="927">
        <v>6121</v>
      </c>
      <c r="D1213" s="786">
        <v>25</v>
      </c>
      <c r="E1213" s="787" t="s">
        <v>400</v>
      </c>
      <c r="F1213" s="720"/>
      <c r="G1213" s="929">
        <v>380</v>
      </c>
      <c r="H1213" s="720">
        <v>0</v>
      </c>
      <c r="I1213" s="930">
        <f>(H1213/G1213)*100</f>
        <v>0</v>
      </c>
    </row>
    <row r="1214" spans="1:14" s="500" customFormat="1" ht="18" customHeight="1" thickTop="1" thickBot="1" x14ac:dyDescent="0.3">
      <c r="A1214" s="3192" t="s">
        <v>169</v>
      </c>
      <c r="B1214" s="3191"/>
      <c r="C1214" s="3191"/>
      <c r="D1214" s="3191"/>
      <c r="E1214" s="3191"/>
      <c r="F1214" s="710">
        <f>F1213</f>
        <v>0</v>
      </c>
      <c r="G1214" s="710">
        <f>G1213</f>
        <v>380</v>
      </c>
      <c r="H1214" s="710">
        <f>H1213</f>
        <v>0</v>
      </c>
      <c r="I1214" s="695">
        <f>(H1214/G1214)*100</f>
        <v>0</v>
      </c>
      <c r="K1214" s="463">
        <f>F1034+F1041+F1049+F1054+F1061+F1073+F1080+F1087+F1094+F1101+F1108+F1115+F1122+F1129+F1140+F1147+F1154+F1161+F1168+F1175+F1182+F1189+F1196+F1207+F1214</f>
        <v>39307</v>
      </c>
      <c r="L1214" s="463">
        <f>G1034+G1041+G1049+G1054+G1061+G1073+G1080+G1087+G1094+G1101+G1108+G1115+G1122+G1129+G1140+G1147+G1154+G1161+G1168+G1175+G1182+G1189+G1196+G1207+G1214</f>
        <v>85331</v>
      </c>
      <c r="M1214" s="463">
        <f>H1034+H1041+H1049+H1054+H1061+H1073+H1080+H1087+H1094+H1101+H1108+H1115+H1122+H1129+H1140+H1147+H1154+H1161+H1168+H1175+H1182+H1189+H1196+H1207+H1214</f>
        <v>68509</v>
      </c>
      <c r="N1214" s="500" t="s">
        <v>698</v>
      </c>
    </row>
    <row r="1215" spans="1:14" ht="13.5" thickTop="1" x14ac:dyDescent="0.2">
      <c r="K1215" s="738"/>
      <c r="L1215" s="738"/>
      <c r="M1215" s="738"/>
      <c r="N1215" s="421"/>
    </row>
    <row r="1216" spans="1:14" x14ac:dyDescent="0.2">
      <c r="K1216" s="738"/>
      <c r="L1216" s="738"/>
      <c r="M1216" s="738"/>
      <c r="N1216" s="421"/>
    </row>
    <row r="1217" spans="1:15" s="500" customFormat="1" ht="13.5" thickBot="1" x14ac:dyDescent="0.25">
      <c r="A1217" s="421" t="s">
        <v>677</v>
      </c>
      <c r="B1217" s="594"/>
      <c r="D1217" s="660"/>
      <c r="F1217" s="463"/>
      <c r="G1217" s="463"/>
      <c r="H1217" s="463"/>
      <c r="I1217" s="768" t="s">
        <v>122</v>
      </c>
    </row>
    <row r="1218" spans="1:15" s="106" customFormat="1" ht="20.25" customHeight="1" thickTop="1" thickBot="1" x14ac:dyDescent="0.25">
      <c r="A1218" s="622" t="s">
        <v>412</v>
      </c>
      <c r="B1218" s="624" t="s">
        <v>123</v>
      </c>
      <c r="C1218" s="623" t="s">
        <v>124</v>
      </c>
      <c r="D1218" s="585" t="s">
        <v>474</v>
      </c>
      <c r="E1218" s="625" t="s">
        <v>125</v>
      </c>
      <c r="F1218" s="625" t="s">
        <v>126</v>
      </c>
      <c r="G1218" s="625" t="s">
        <v>588</v>
      </c>
      <c r="H1218" s="625" t="s">
        <v>589</v>
      </c>
      <c r="I1218" s="663" t="s">
        <v>590</v>
      </c>
    </row>
    <row r="1219" spans="1:15" s="375" customFormat="1" ht="13.5" thickTop="1" thickBot="1" x14ac:dyDescent="0.25">
      <c r="A1219" s="914">
        <v>1</v>
      </c>
      <c r="B1219" s="915">
        <v>2</v>
      </c>
      <c r="C1219" s="915">
        <v>3</v>
      </c>
      <c r="D1219" s="915">
        <v>4</v>
      </c>
      <c r="E1219" s="522">
        <v>5</v>
      </c>
      <c r="F1219" s="916">
        <v>6</v>
      </c>
      <c r="G1219" s="916">
        <v>7</v>
      </c>
      <c r="H1219" s="917">
        <v>8</v>
      </c>
      <c r="I1219" s="918" t="s">
        <v>510</v>
      </c>
    </row>
    <row r="1220" spans="1:15" s="500" customFormat="1" ht="16.5" thickTop="1" thickBot="1" x14ac:dyDescent="0.3">
      <c r="A1220" s="926">
        <v>60008100137</v>
      </c>
      <c r="B1220" s="785">
        <v>3315</v>
      </c>
      <c r="C1220" s="927">
        <v>6121</v>
      </c>
      <c r="D1220" s="786">
        <v>0</v>
      </c>
      <c r="E1220" s="787" t="s">
        <v>400</v>
      </c>
      <c r="F1220" s="720"/>
      <c r="G1220" s="929">
        <v>1590</v>
      </c>
      <c r="H1220" s="720">
        <v>248</v>
      </c>
      <c r="I1220" s="930">
        <f>(H1220/G1220)*100</f>
        <v>15.59748427672956</v>
      </c>
    </row>
    <row r="1221" spans="1:15" s="500" customFormat="1" ht="18" customHeight="1" thickTop="1" thickBot="1" x14ac:dyDescent="0.3">
      <c r="A1221" s="3192" t="s">
        <v>169</v>
      </c>
      <c r="B1221" s="3191"/>
      <c r="C1221" s="3191"/>
      <c r="D1221" s="3191"/>
      <c r="E1221" s="3191"/>
      <c r="F1221" s="710">
        <f>F1220</f>
        <v>0</v>
      </c>
      <c r="G1221" s="710">
        <f>G1220</f>
        <v>1590</v>
      </c>
      <c r="H1221" s="710">
        <f>H1220</f>
        <v>248</v>
      </c>
      <c r="I1221" s="695">
        <f>(H1221/G1221)*100</f>
        <v>15.59748427672956</v>
      </c>
      <c r="K1221" s="463">
        <f>F1221</f>
        <v>0</v>
      </c>
      <c r="L1221" s="463">
        <f>G1221</f>
        <v>1590</v>
      </c>
      <c r="M1221" s="463">
        <f>H1221</f>
        <v>248</v>
      </c>
      <c r="N1221" s="500" t="s">
        <v>699</v>
      </c>
    </row>
    <row r="1222" spans="1:15" ht="13.5" thickTop="1" x14ac:dyDescent="0.2">
      <c r="K1222" s="738"/>
      <c r="L1222" s="738"/>
      <c r="M1222" s="738"/>
      <c r="N1222" s="421"/>
    </row>
    <row r="1223" spans="1:15" x14ac:dyDescent="0.2">
      <c r="K1223" s="738"/>
      <c r="L1223" s="738"/>
      <c r="M1223" s="738"/>
      <c r="N1223" s="421"/>
    </row>
    <row r="1224" spans="1:15" s="799" customFormat="1" ht="27.75" customHeight="1" thickBot="1" x14ac:dyDescent="0.4">
      <c r="A1224" s="794" t="s">
        <v>391</v>
      </c>
      <c r="B1224" s="795"/>
      <c r="C1224" s="795"/>
      <c r="D1224" s="795"/>
      <c r="E1224" s="796"/>
      <c r="F1224" s="797">
        <f>K1234</f>
        <v>253286</v>
      </c>
      <c r="G1224" s="797">
        <f>L1234</f>
        <v>662054</v>
      </c>
      <c r="H1224" s="797">
        <f>M1234</f>
        <v>597273</v>
      </c>
      <c r="I1224" s="798">
        <f>(H1224/G1224)*100</f>
        <v>90.21514861325511</v>
      </c>
      <c r="K1224" s="800"/>
      <c r="L1224" s="800"/>
      <c r="M1224" s="800"/>
      <c r="N1224" s="801"/>
    </row>
    <row r="1225" spans="1:15" ht="13.5" thickTop="1" x14ac:dyDescent="0.2">
      <c r="K1225" s="738"/>
      <c r="L1225" s="738"/>
      <c r="M1225" s="738"/>
    </row>
    <row r="1227" spans="1:15" x14ac:dyDescent="0.2">
      <c r="A1227" s="3232" t="s">
        <v>312</v>
      </c>
      <c r="B1227" s="3147"/>
      <c r="C1227" s="3147"/>
      <c r="D1227" s="3147"/>
      <c r="E1227" s="3147"/>
      <c r="F1227" s="3147"/>
      <c r="G1227" s="3147"/>
      <c r="H1227" s="3147"/>
      <c r="I1227" s="3147"/>
      <c r="K1227" s="738"/>
      <c r="L1227" s="738"/>
      <c r="M1227" s="738"/>
    </row>
    <row r="1228" spans="1:15" s="500" customFormat="1" x14ac:dyDescent="0.2">
      <c r="A1228" s="3147"/>
      <c r="B1228" s="3147"/>
      <c r="C1228" s="3147"/>
      <c r="D1228" s="3147"/>
      <c r="E1228" s="3147"/>
      <c r="F1228" s="3147"/>
      <c r="G1228" s="3147"/>
      <c r="H1228" s="3147"/>
      <c r="I1228" s="3147"/>
      <c r="J1228" s="607"/>
      <c r="K1228" s="734">
        <f>K1027</f>
        <v>106635</v>
      </c>
      <c r="L1228" s="734">
        <f>L1027</f>
        <v>232034</v>
      </c>
      <c r="M1228" s="734">
        <f>M1027</f>
        <v>227096</v>
      </c>
      <c r="N1228" s="421" t="s">
        <v>697</v>
      </c>
      <c r="O1228" s="106"/>
    </row>
    <row r="1229" spans="1:15" s="500" customFormat="1" x14ac:dyDescent="0.2">
      <c r="A1229" s="774"/>
      <c r="B1229" s="775"/>
      <c r="C1229" s="607"/>
      <c r="D1229" s="609"/>
      <c r="E1229" s="607"/>
      <c r="F1229" s="609"/>
      <c r="G1229" s="609"/>
      <c r="H1229" s="609"/>
      <c r="I1229" s="773"/>
      <c r="J1229" s="607"/>
      <c r="K1229" s="793">
        <f>K413</f>
        <v>62847</v>
      </c>
      <c r="L1229" s="793">
        <f>L413</f>
        <v>229852</v>
      </c>
      <c r="M1229" s="793">
        <f>M413</f>
        <v>210636</v>
      </c>
      <c r="N1229" s="421" t="s">
        <v>695</v>
      </c>
      <c r="O1229" s="375"/>
    </row>
    <row r="1230" spans="1:15" x14ac:dyDescent="0.2">
      <c r="K1230" s="609">
        <f>K764</f>
        <v>34847</v>
      </c>
      <c r="L1230" s="609">
        <f>L764</f>
        <v>70661</v>
      </c>
      <c r="M1230" s="609">
        <f>M764</f>
        <v>61431</v>
      </c>
      <c r="N1230" s="421" t="s">
        <v>700</v>
      </c>
    </row>
    <row r="1231" spans="1:15" x14ac:dyDescent="0.2">
      <c r="K1231" s="609">
        <f>K640</f>
        <v>9650</v>
      </c>
      <c r="L1231" s="609">
        <f>L640</f>
        <v>42586</v>
      </c>
      <c r="M1231" s="609">
        <f>M640</f>
        <v>29353</v>
      </c>
      <c r="N1231" s="421" t="s">
        <v>696</v>
      </c>
    </row>
    <row r="1232" spans="1:15" x14ac:dyDescent="0.2">
      <c r="K1232" s="609">
        <f>K1214</f>
        <v>39307</v>
      </c>
      <c r="L1232" s="609">
        <f>L1214</f>
        <v>85331</v>
      </c>
      <c r="M1232" s="609">
        <f>M1214</f>
        <v>68509</v>
      </c>
      <c r="N1232" s="421" t="s">
        <v>698</v>
      </c>
    </row>
    <row r="1233" spans="11:15" ht="23.25" x14ac:dyDescent="0.35">
      <c r="K1233" s="800">
        <f>K1221</f>
        <v>0</v>
      </c>
      <c r="L1233" s="800">
        <f>L1221</f>
        <v>1590</v>
      </c>
      <c r="M1233" s="800">
        <f>M1221</f>
        <v>248</v>
      </c>
      <c r="N1233" s="801" t="s">
        <v>502</v>
      </c>
      <c r="O1233" s="799"/>
    </row>
    <row r="1234" spans="11:15" x14ac:dyDescent="0.2">
      <c r="K1234" s="738">
        <f>K1228+K1229+K1230+K1231+K1232+K1233</f>
        <v>253286</v>
      </c>
      <c r="L1234" s="738">
        <f>L1228+L1229+L1230+L1231+L1232+L1233</f>
        <v>662054</v>
      </c>
      <c r="M1234" s="738">
        <f>M1228+M1229+M1230+M1231+M1232+M1233</f>
        <v>597273</v>
      </c>
      <c r="N1234" s="421" t="s">
        <v>511</v>
      </c>
    </row>
  </sheetData>
  <mergeCells count="173">
    <mergeCell ref="A864:E864"/>
    <mergeCell ref="A872:E872"/>
    <mergeCell ref="A880:E880"/>
    <mergeCell ref="A888:E888"/>
    <mergeCell ref="A903:E903"/>
    <mergeCell ref="A907:E907"/>
    <mergeCell ref="A800:E800"/>
    <mergeCell ref="A805:E805"/>
    <mergeCell ref="A812:E812"/>
    <mergeCell ref="A820:E820"/>
    <mergeCell ref="A857:E857"/>
    <mergeCell ref="A896:E896"/>
    <mergeCell ref="A850:E850"/>
    <mergeCell ref="A539:E539"/>
    <mergeCell ref="A546:E546"/>
    <mergeCell ref="A497:E497"/>
    <mergeCell ref="A504:E504"/>
    <mergeCell ref="A511:E511"/>
    <mergeCell ref="A518:E518"/>
    <mergeCell ref="A734:E734"/>
    <mergeCell ref="A739:E739"/>
    <mergeCell ref="A748:E748"/>
    <mergeCell ref="A641:E641"/>
    <mergeCell ref="A648:E648"/>
    <mergeCell ref="A655:E655"/>
    <mergeCell ref="A664:E664"/>
    <mergeCell ref="A662:E662"/>
    <mergeCell ref="A673:E673"/>
    <mergeCell ref="A706:E706"/>
    <mergeCell ref="A713:E713"/>
    <mergeCell ref="A720:E720"/>
    <mergeCell ref="A678:E678"/>
    <mergeCell ref="A685:E685"/>
    <mergeCell ref="A692:E692"/>
    <mergeCell ref="A699:E699"/>
    <mergeCell ref="A727:E727"/>
    <mergeCell ref="A244:E244"/>
    <mergeCell ref="A346:E346"/>
    <mergeCell ref="A354:E354"/>
    <mergeCell ref="A349:H350"/>
    <mergeCell ref="A329:E329"/>
    <mergeCell ref="A339:E339"/>
    <mergeCell ref="A251:E251"/>
    <mergeCell ref="A322:E322"/>
    <mergeCell ref="A258:E258"/>
    <mergeCell ref="A261:E261"/>
    <mergeCell ref="A272:E272"/>
    <mergeCell ref="A279:E279"/>
    <mergeCell ref="A315:E315"/>
    <mergeCell ref="A286:E286"/>
    <mergeCell ref="A294:E294"/>
    <mergeCell ref="A301:E301"/>
    <mergeCell ref="A308:E308"/>
    <mergeCell ref="A227:E227"/>
    <mergeCell ref="A230:E230"/>
    <mergeCell ref="A198:E198"/>
    <mergeCell ref="A219:E219"/>
    <mergeCell ref="A160:E160"/>
    <mergeCell ref="A237:E237"/>
    <mergeCell ref="A212:E212"/>
    <mergeCell ref="A170:E170"/>
    <mergeCell ref="A191:E191"/>
    <mergeCell ref="A14:E14"/>
    <mergeCell ref="A33:E33"/>
    <mergeCell ref="A41:E41"/>
    <mergeCell ref="A205:E205"/>
    <mergeCell ref="A163:E163"/>
    <mergeCell ref="A177:E177"/>
    <mergeCell ref="A21:E21"/>
    <mergeCell ref="A86:E86"/>
    <mergeCell ref="A29:E29"/>
    <mergeCell ref="A94:E94"/>
    <mergeCell ref="A101:E101"/>
    <mergeCell ref="A108:E108"/>
    <mergeCell ref="A115:E115"/>
    <mergeCell ref="A48:E48"/>
    <mergeCell ref="A56:E56"/>
    <mergeCell ref="A63:E63"/>
    <mergeCell ref="A72:E72"/>
    <mergeCell ref="A79:E79"/>
    <mergeCell ref="A139:E139"/>
    <mergeCell ref="A146:E146"/>
    <mergeCell ref="A153:E153"/>
    <mergeCell ref="A122:E122"/>
    <mergeCell ref="A129:E129"/>
    <mergeCell ref="A184:E184"/>
    <mergeCell ref="A361:E361"/>
    <mergeCell ref="A379:E379"/>
    <mergeCell ref="A413:E413"/>
    <mergeCell ref="A406:E406"/>
    <mergeCell ref="A387:E387"/>
    <mergeCell ref="A394:E394"/>
    <mergeCell ref="A369:E369"/>
    <mergeCell ref="A371:E371"/>
    <mergeCell ref="A420:E420"/>
    <mergeCell ref="A427:E427"/>
    <mergeCell ref="A434:E434"/>
    <mergeCell ref="A613:E613"/>
    <mergeCell ref="A620:E620"/>
    <mergeCell ref="A627:E627"/>
    <mergeCell ref="A634:E634"/>
    <mergeCell ref="A581:E581"/>
    <mergeCell ref="A589:E589"/>
    <mergeCell ref="A596:E596"/>
    <mergeCell ref="A606:E606"/>
    <mergeCell ref="A553:E553"/>
    <mergeCell ref="A560:E560"/>
    <mergeCell ref="A567:E567"/>
    <mergeCell ref="A574:E574"/>
    <mergeCell ref="A525:E525"/>
    <mergeCell ref="A473:E473"/>
    <mergeCell ref="A483:E483"/>
    <mergeCell ref="A490:E490"/>
    <mergeCell ref="A441:E441"/>
    <mergeCell ref="A448:E448"/>
    <mergeCell ref="A455:E455"/>
    <mergeCell ref="A462:E462"/>
    <mergeCell ref="A476:E476"/>
    <mergeCell ref="A532:E532"/>
    <mergeCell ref="A772:E772"/>
    <mergeCell ref="A779:E779"/>
    <mergeCell ref="A746:E746"/>
    <mergeCell ref="A793:E793"/>
    <mergeCell ref="A786:E786"/>
    <mergeCell ref="A764:E764"/>
    <mergeCell ref="A756:E756"/>
    <mergeCell ref="A835:E835"/>
    <mergeCell ref="A843:E843"/>
    <mergeCell ref="A827:E827"/>
    <mergeCell ref="A1041:E1041"/>
    <mergeCell ref="A1049:E1049"/>
    <mergeCell ref="A1054:E1054"/>
    <mergeCell ref="A1061:E1061"/>
    <mergeCell ref="A988:E988"/>
    <mergeCell ref="A990:E990"/>
    <mergeCell ref="A1027:E1027"/>
    <mergeCell ref="A1034:E1034"/>
    <mergeCell ref="A997:E997"/>
    <mergeCell ref="A1006:E1006"/>
    <mergeCell ref="A1013:E1013"/>
    <mergeCell ref="A1020:E1020"/>
    <mergeCell ref="A967:E967"/>
    <mergeCell ref="A928:E928"/>
    <mergeCell ref="A974:E974"/>
    <mergeCell ref="A981:E981"/>
    <mergeCell ref="A953:E953"/>
    <mergeCell ref="A960:E960"/>
    <mergeCell ref="A939:E939"/>
    <mergeCell ref="A946:E946"/>
    <mergeCell ref="A914:E914"/>
    <mergeCell ref="A921:E921"/>
    <mergeCell ref="A1129:E1129"/>
    <mergeCell ref="A1140:E1140"/>
    <mergeCell ref="A1147:E1147"/>
    <mergeCell ref="A1154:E1154"/>
    <mergeCell ref="A1101:E1101"/>
    <mergeCell ref="A1108:E1108"/>
    <mergeCell ref="A1115:E1115"/>
    <mergeCell ref="A1122:E1122"/>
    <mergeCell ref="A1073:E1073"/>
    <mergeCell ref="A1080:E1080"/>
    <mergeCell ref="A1087:E1087"/>
    <mergeCell ref="A1094:E1094"/>
    <mergeCell ref="A1227:I1228"/>
    <mergeCell ref="A1221:E1221"/>
    <mergeCell ref="A1189:E1189"/>
    <mergeCell ref="A1196:E1196"/>
    <mergeCell ref="A1207:E1207"/>
    <mergeCell ref="A1214:E1214"/>
    <mergeCell ref="A1161:E1161"/>
    <mergeCell ref="A1168:E1168"/>
    <mergeCell ref="A1175:E1175"/>
    <mergeCell ref="A1182:E1182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r:id="rId1"/>
  <headerFooter alignWithMargins="0">
    <oddFooter xml:space="preserve">&amp;L&amp;"Arial,Kurzíva"Rada Olomouckého kraje 3.6.2010
4.3.- Rozpočet Olomouckého kraje 2009 - závěrečný  účet
Příloha č. 3: Plnění rozpočtu výdajů Olomouckého kraje k 31.12.2009&amp;R&amp;"Arial,Kurzíva"Strana &amp;P (Celkem 458)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86"/>
  <sheetViews>
    <sheetView showGridLines="0" view="pageBreakPreview" zoomScaleNormal="100" zoomScaleSheetLayoutView="100" workbookViewId="0">
      <selection activeCell="D77" sqref="D77"/>
    </sheetView>
  </sheetViews>
  <sheetFormatPr defaultColWidth="9.140625" defaultRowHeight="12.75" x14ac:dyDescent="0.2"/>
  <cols>
    <col min="1" max="1" width="5" style="1967" customWidth="1"/>
    <col min="2" max="2" width="4.85546875" style="1126" customWidth="1"/>
    <col min="3" max="3" width="9.7109375" style="2099" customWidth="1"/>
    <col min="4" max="4" width="46.140625" style="1126" customWidth="1"/>
    <col min="5" max="5" width="14.28515625" style="1131" customWidth="1"/>
    <col min="6" max="6" width="15.28515625" style="1131" customWidth="1"/>
    <col min="7" max="7" width="13.5703125" style="1131" customWidth="1"/>
    <col min="8" max="8" width="8" style="1890" customWidth="1"/>
    <col min="9" max="9" width="9.140625" style="1131"/>
    <col min="10" max="10" width="15.28515625" style="1131" customWidth="1"/>
    <col min="11" max="11" width="14.7109375" style="1126" customWidth="1"/>
    <col min="12" max="12" width="13.7109375" style="1126" customWidth="1"/>
    <col min="13" max="16384" width="9.140625" style="1126"/>
  </cols>
  <sheetData>
    <row r="1" spans="1:10" ht="18.75" thickBot="1" x14ac:dyDescent="0.3">
      <c r="A1" s="2153" t="s">
        <v>1216</v>
      </c>
      <c r="B1" s="2152"/>
      <c r="C1" s="2151"/>
      <c r="D1" s="1208"/>
      <c r="E1" s="2150"/>
      <c r="F1" s="2037" t="s">
        <v>605</v>
      </c>
      <c r="J1" s="1126"/>
    </row>
    <row r="2" spans="1:10" ht="18" x14ac:dyDescent="0.25">
      <c r="A2" s="2149"/>
      <c r="B2" s="2148"/>
      <c r="C2" s="2147"/>
      <c r="D2" s="1182"/>
      <c r="E2" s="1183"/>
      <c r="F2" s="1182"/>
      <c r="G2" s="2146"/>
      <c r="J2" s="1126"/>
    </row>
    <row r="3" spans="1:10" ht="12.75" customHeight="1" x14ac:dyDescent="0.25">
      <c r="A3" s="1206" t="s">
        <v>259</v>
      </c>
      <c r="B3" s="1185"/>
      <c r="C3" s="2145" t="s">
        <v>1186</v>
      </c>
      <c r="D3" s="1205"/>
      <c r="E3" s="1182"/>
      <c r="F3" s="1798"/>
      <c r="G3" s="1181"/>
      <c r="H3" s="2004"/>
      <c r="I3" s="1126"/>
      <c r="J3" s="1126"/>
    </row>
    <row r="4" spans="1:10" ht="12.75" customHeight="1" x14ac:dyDescent="0.25">
      <c r="A4" s="1204"/>
      <c r="B4" s="1185"/>
      <c r="C4" s="2145" t="s">
        <v>244</v>
      </c>
      <c r="D4" s="1131"/>
      <c r="E4" s="1182"/>
      <c r="F4" s="1798"/>
      <c r="G4" s="1181"/>
      <c r="H4" s="2004"/>
      <c r="I4" s="1126"/>
      <c r="J4" s="1126"/>
    </row>
    <row r="5" spans="1:10" ht="12.75" customHeight="1" x14ac:dyDescent="0.25">
      <c r="A5" s="1204"/>
      <c r="B5" s="1185"/>
      <c r="C5" s="2145"/>
      <c r="D5" s="1131"/>
      <c r="E5" s="1182"/>
      <c r="F5" s="1798"/>
      <c r="G5" s="1181"/>
      <c r="H5" s="2004"/>
      <c r="I5" s="1126"/>
      <c r="J5" s="1126"/>
    </row>
    <row r="6" spans="1:10" ht="12.75" customHeight="1" x14ac:dyDescent="0.25">
      <c r="A6" s="1204"/>
      <c r="B6" s="1185"/>
      <c r="C6" s="2145"/>
      <c r="D6" s="1131"/>
      <c r="E6" s="1182"/>
      <c r="F6" s="1798"/>
      <c r="G6" s="1181"/>
      <c r="H6" s="2004"/>
      <c r="I6" s="1126"/>
      <c r="J6" s="1126"/>
    </row>
    <row r="7" spans="1:10" ht="16.5" customHeight="1" x14ac:dyDescent="0.25">
      <c r="A7" s="1186" t="s">
        <v>591</v>
      </c>
      <c r="B7" s="1185"/>
      <c r="C7" s="2145"/>
      <c r="D7" s="1131"/>
      <c r="E7" s="1182"/>
      <c r="F7" s="1798"/>
      <c r="G7" s="1181"/>
      <c r="H7" s="2004"/>
      <c r="I7" s="1126"/>
      <c r="J7" s="1126"/>
    </row>
    <row r="8" spans="1:10" ht="12.75" customHeight="1" thickBot="1" x14ac:dyDescent="0.3">
      <c r="A8" s="1186"/>
      <c r="B8" s="1185"/>
      <c r="C8" s="2145"/>
      <c r="D8" s="1131"/>
      <c r="E8" s="1182"/>
      <c r="F8" s="1798"/>
      <c r="G8" s="1181"/>
      <c r="H8" s="1890" t="s">
        <v>122</v>
      </c>
      <c r="I8" s="1126"/>
      <c r="J8" s="1126"/>
    </row>
    <row r="9" spans="1:10" s="2134" customFormat="1" ht="20.25" customHeight="1" thickTop="1" thickBot="1" x14ac:dyDescent="0.25">
      <c r="A9" s="2138" t="s">
        <v>123</v>
      </c>
      <c r="B9" s="2137" t="s">
        <v>124</v>
      </c>
      <c r="C9" s="2136" t="s">
        <v>474</v>
      </c>
      <c r="D9" s="2136" t="s">
        <v>125</v>
      </c>
      <c r="E9" s="1198" t="s">
        <v>416</v>
      </c>
      <c r="F9" s="1198" t="s">
        <v>417</v>
      </c>
      <c r="G9" s="1886" t="s">
        <v>589</v>
      </c>
      <c r="H9" s="1921" t="s">
        <v>590</v>
      </c>
      <c r="I9" s="2135"/>
      <c r="J9" s="2135"/>
    </row>
    <row r="10" spans="1:10" s="1166" customFormat="1" ht="13.5" thickTop="1" thickBot="1" x14ac:dyDescent="0.25">
      <c r="A10" s="1171">
        <v>1</v>
      </c>
      <c r="B10" s="1170">
        <v>2</v>
      </c>
      <c r="C10" s="1170">
        <v>3</v>
      </c>
      <c r="D10" s="1170">
        <v>4</v>
      </c>
      <c r="E10" s="1170">
        <v>5</v>
      </c>
      <c r="F10" s="1169">
        <v>6</v>
      </c>
      <c r="G10" s="1169">
        <v>7</v>
      </c>
      <c r="H10" s="1168" t="s">
        <v>44</v>
      </c>
      <c r="I10" s="1172"/>
    </row>
    <row r="11" spans="1:10" s="1166" customFormat="1" ht="15.75" thickTop="1" x14ac:dyDescent="0.25">
      <c r="A11" s="2719">
        <v>2212</v>
      </c>
      <c r="B11" s="2720">
        <v>5169</v>
      </c>
      <c r="C11" s="2972"/>
      <c r="D11" s="2144" t="s">
        <v>568</v>
      </c>
      <c r="E11" s="1945"/>
      <c r="F11" s="1159">
        <f>F12</f>
        <v>647</v>
      </c>
      <c r="G11" s="1159">
        <f>G12</f>
        <v>26</v>
      </c>
      <c r="H11" s="1158">
        <f t="shared" ref="H11:H79" si="0">(G11/F11)*100</f>
        <v>4.01854714064915</v>
      </c>
      <c r="I11" s="1172"/>
    </row>
    <row r="12" spans="1:10" s="1166" customFormat="1" ht="25.5" x14ac:dyDescent="0.2">
      <c r="A12" s="2719"/>
      <c r="B12" s="2720"/>
      <c r="C12" s="2976" t="s">
        <v>1191</v>
      </c>
      <c r="D12" s="2692" t="s">
        <v>1691</v>
      </c>
      <c r="E12" s="1945"/>
      <c r="F12" s="2647">
        <v>647</v>
      </c>
      <c r="G12" s="2644">
        <v>26</v>
      </c>
      <c r="H12" s="2693">
        <f t="shared" si="0"/>
        <v>4.01854714064915</v>
      </c>
      <c r="I12" s="1172"/>
    </row>
    <row r="13" spans="1:10" s="1166" customFormat="1" ht="15" x14ac:dyDescent="0.25">
      <c r="A13" s="2719">
        <v>3111</v>
      </c>
      <c r="B13" s="2720">
        <v>5137</v>
      </c>
      <c r="C13" s="2976"/>
      <c r="D13" s="1952" t="s">
        <v>118</v>
      </c>
      <c r="E13" s="1945"/>
      <c r="F13" s="1159">
        <f>F14</f>
        <v>407</v>
      </c>
      <c r="G13" s="1159">
        <f>G14</f>
        <v>407</v>
      </c>
      <c r="H13" s="1158">
        <f t="shared" si="0"/>
        <v>100</v>
      </c>
      <c r="I13" s="1172"/>
    </row>
    <row r="14" spans="1:10" s="1166" customFormat="1" ht="25.5" x14ac:dyDescent="0.2">
      <c r="A14" s="2719"/>
      <c r="B14" s="2720"/>
      <c r="C14" s="2976" t="s">
        <v>1215</v>
      </c>
      <c r="D14" s="2692" t="s">
        <v>1692</v>
      </c>
      <c r="E14" s="1945"/>
      <c r="F14" s="2647">
        <v>407</v>
      </c>
      <c r="G14" s="2644">
        <v>407</v>
      </c>
      <c r="H14" s="2693">
        <f t="shared" si="0"/>
        <v>100</v>
      </c>
      <c r="I14" s="1172"/>
    </row>
    <row r="15" spans="1:10" s="1166" customFormat="1" ht="15" x14ac:dyDescent="0.25">
      <c r="A15" s="2719">
        <v>3111</v>
      </c>
      <c r="B15" s="2720">
        <v>5169</v>
      </c>
      <c r="C15" s="2976"/>
      <c r="D15" s="2144" t="s">
        <v>568</v>
      </c>
      <c r="E15" s="1945"/>
      <c r="F15" s="1159">
        <f>F16</f>
        <v>22</v>
      </c>
      <c r="G15" s="1159">
        <f>G16</f>
        <v>22</v>
      </c>
      <c r="H15" s="1158">
        <f t="shared" si="0"/>
        <v>100</v>
      </c>
      <c r="I15" s="1172"/>
    </row>
    <row r="16" spans="1:10" s="1166" customFormat="1" ht="25.5" x14ac:dyDescent="0.2">
      <c r="A16" s="2719"/>
      <c r="B16" s="2720"/>
      <c r="C16" s="2976" t="s">
        <v>1215</v>
      </c>
      <c r="D16" s="2692" t="s">
        <v>1692</v>
      </c>
      <c r="E16" s="1945"/>
      <c r="F16" s="2647">
        <v>22</v>
      </c>
      <c r="G16" s="2644">
        <v>22</v>
      </c>
      <c r="H16" s="2693">
        <f t="shared" si="0"/>
        <v>100</v>
      </c>
      <c r="I16" s="1172"/>
    </row>
    <row r="17" spans="1:9" s="1166" customFormat="1" ht="15" x14ac:dyDescent="0.25">
      <c r="A17" s="2719">
        <v>3114</v>
      </c>
      <c r="B17" s="2720">
        <v>5171</v>
      </c>
      <c r="C17" s="2976"/>
      <c r="D17" s="1952" t="s">
        <v>598</v>
      </c>
      <c r="E17" s="1947">
        <f>E18</f>
        <v>750</v>
      </c>
      <c r="F17" s="1160">
        <f t="shared" ref="F17:G17" si="1">F18</f>
        <v>1007</v>
      </c>
      <c r="G17" s="1159">
        <f t="shared" si="1"/>
        <v>1007</v>
      </c>
      <c r="H17" s="1158">
        <f t="shared" si="0"/>
        <v>100</v>
      </c>
      <c r="I17" s="1172"/>
    </row>
    <row r="18" spans="1:9" s="1166" customFormat="1" ht="25.5" x14ac:dyDescent="0.2">
      <c r="A18" s="2719"/>
      <c r="B18" s="2720"/>
      <c r="C18" s="2976" t="s">
        <v>1215</v>
      </c>
      <c r="D18" s="2692" t="s">
        <v>1692</v>
      </c>
      <c r="E18" s="2715">
        <v>750</v>
      </c>
      <c r="F18" s="2647">
        <v>1007</v>
      </c>
      <c r="G18" s="2644">
        <v>1007</v>
      </c>
      <c r="H18" s="2693">
        <f t="shared" si="0"/>
        <v>100</v>
      </c>
      <c r="I18" s="1172"/>
    </row>
    <row r="19" spans="1:9" s="1166" customFormat="1" ht="15" x14ac:dyDescent="0.25">
      <c r="A19" s="2719">
        <v>3121</v>
      </c>
      <c r="B19" s="2720">
        <v>5137</v>
      </c>
      <c r="C19" s="2976"/>
      <c r="D19" s="2068" t="s">
        <v>118</v>
      </c>
      <c r="E19" s="1945"/>
      <c r="F19" s="1160">
        <f>F20</f>
        <v>439</v>
      </c>
      <c r="G19" s="1159">
        <f>G20</f>
        <v>439</v>
      </c>
      <c r="H19" s="1158">
        <f t="shared" si="0"/>
        <v>100</v>
      </c>
      <c r="I19" s="1172"/>
    </row>
    <row r="20" spans="1:9" s="1166" customFormat="1" ht="25.5" x14ac:dyDescent="0.2">
      <c r="A20" s="2719"/>
      <c r="B20" s="2720"/>
      <c r="C20" s="2976" t="s">
        <v>1215</v>
      </c>
      <c r="D20" s="2692" t="s">
        <v>1692</v>
      </c>
      <c r="E20" s="1945"/>
      <c r="F20" s="2647">
        <v>439</v>
      </c>
      <c r="G20" s="2644">
        <v>439</v>
      </c>
      <c r="H20" s="2693">
        <f t="shared" si="0"/>
        <v>100</v>
      </c>
      <c r="I20" s="1172"/>
    </row>
    <row r="21" spans="1:9" s="1166" customFormat="1" ht="15" x14ac:dyDescent="0.25">
      <c r="A21" s="2719">
        <v>3121</v>
      </c>
      <c r="B21" s="2720">
        <v>5169</v>
      </c>
      <c r="C21" s="2976"/>
      <c r="D21" s="2144" t="s">
        <v>568</v>
      </c>
      <c r="E21" s="1945"/>
      <c r="F21" s="1160">
        <f>F22</f>
        <v>3</v>
      </c>
      <c r="G21" s="1159">
        <f>G22</f>
        <v>3</v>
      </c>
      <c r="H21" s="1158">
        <f t="shared" si="0"/>
        <v>100</v>
      </c>
      <c r="I21" s="1172"/>
    </row>
    <row r="22" spans="1:9" s="1166" customFormat="1" ht="25.5" x14ac:dyDescent="0.2">
      <c r="A22" s="2719"/>
      <c r="B22" s="2720"/>
      <c r="C22" s="2976" t="s">
        <v>1215</v>
      </c>
      <c r="D22" s="2692" t="s">
        <v>1692</v>
      </c>
      <c r="E22" s="1945"/>
      <c r="F22" s="2647">
        <v>3</v>
      </c>
      <c r="G22" s="2644">
        <v>3</v>
      </c>
      <c r="H22" s="2693">
        <f t="shared" si="0"/>
        <v>100</v>
      </c>
      <c r="I22" s="1172"/>
    </row>
    <row r="23" spans="1:9" s="1166" customFormat="1" ht="15" x14ac:dyDescent="0.25">
      <c r="A23" s="2719">
        <v>3121</v>
      </c>
      <c r="B23" s="2720">
        <v>5171</v>
      </c>
      <c r="C23" s="2976"/>
      <c r="D23" s="1952" t="s">
        <v>598</v>
      </c>
      <c r="E23" s="1947">
        <f>E24</f>
        <v>12305</v>
      </c>
      <c r="F23" s="1160">
        <f>F24</f>
        <v>8153</v>
      </c>
      <c r="G23" s="1159">
        <f>G24</f>
        <v>7543</v>
      </c>
      <c r="H23" s="2130">
        <f t="shared" si="0"/>
        <v>92.518091500061331</v>
      </c>
      <c r="I23" s="1172"/>
    </row>
    <row r="24" spans="1:9" s="1166" customFormat="1" ht="25.5" x14ac:dyDescent="0.2">
      <c r="A24" s="2719"/>
      <c r="B24" s="2720"/>
      <c r="C24" s="2976" t="s">
        <v>1215</v>
      </c>
      <c r="D24" s="2692" t="s">
        <v>1692</v>
      </c>
      <c r="E24" s="2715">
        <v>12305</v>
      </c>
      <c r="F24" s="2647">
        <v>8153</v>
      </c>
      <c r="G24" s="2644">
        <v>7543</v>
      </c>
      <c r="H24" s="2693">
        <f t="shared" si="0"/>
        <v>92.518091500061331</v>
      </c>
      <c r="I24" s="1172"/>
    </row>
    <row r="25" spans="1:9" s="1166" customFormat="1" ht="15" x14ac:dyDescent="0.25">
      <c r="A25" s="2719">
        <v>3122</v>
      </c>
      <c r="B25" s="2720">
        <v>5137</v>
      </c>
      <c r="C25" s="2976"/>
      <c r="D25" s="2068" t="s">
        <v>118</v>
      </c>
      <c r="E25" s="1945"/>
      <c r="F25" s="1160">
        <f>F26</f>
        <v>186</v>
      </c>
      <c r="G25" s="1159">
        <f>G26</f>
        <v>186</v>
      </c>
      <c r="H25" s="2130">
        <f t="shared" si="0"/>
        <v>100</v>
      </c>
      <c r="I25" s="1172"/>
    </row>
    <row r="26" spans="1:9" s="1166" customFormat="1" ht="25.5" x14ac:dyDescent="0.2">
      <c r="A26" s="2719"/>
      <c r="B26" s="2720"/>
      <c r="C26" s="2976" t="s">
        <v>1215</v>
      </c>
      <c r="D26" s="2692" t="s">
        <v>1692</v>
      </c>
      <c r="E26" s="1945"/>
      <c r="F26" s="2647">
        <v>186</v>
      </c>
      <c r="G26" s="2644">
        <v>186</v>
      </c>
      <c r="H26" s="2693">
        <f t="shared" si="0"/>
        <v>100</v>
      </c>
      <c r="I26" s="1172"/>
    </row>
    <row r="27" spans="1:9" s="1166" customFormat="1" ht="15" x14ac:dyDescent="0.25">
      <c r="A27" s="2719">
        <v>3122</v>
      </c>
      <c r="B27" s="2720">
        <v>5139</v>
      </c>
      <c r="C27" s="2976"/>
      <c r="D27" s="1200" t="s">
        <v>513</v>
      </c>
      <c r="E27" s="1945"/>
      <c r="F27" s="1160">
        <f>F28</f>
        <v>39</v>
      </c>
      <c r="G27" s="1159">
        <f>G28</f>
        <v>39</v>
      </c>
      <c r="H27" s="2130">
        <f t="shared" si="0"/>
        <v>100</v>
      </c>
      <c r="I27" s="1172"/>
    </row>
    <row r="28" spans="1:9" s="1166" customFormat="1" ht="25.5" x14ac:dyDescent="0.2">
      <c r="A28" s="2719"/>
      <c r="B28" s="2720"/>
      <c r="C28" s="2976" t="s">
        <v>1215</v>
      </c>
      <c r="D28" s="2692" t="s">
        <v>1692</v>
      </c>
      <c r="E28" s="1945"/>
      <c r="F28" s="2647">
        <v>39</v>
      </c>
      <c r="G28" s="2644">
        <v>39</v>
      </c>
      <c r="H28" s="2693">
        <f t="shared" si="0"/>
        <v>100</v>
      </c>
      <c r="I28" s="1172"/>
    </row>
    <row r="29" spans="1:9" s="1166" customFormat="1" ht="15" x14ac:dyDescent="0.25">
      <c r="A29" s="2719">
        <v>3122</v>
      </c>
      <c r="B29" s="2720">
        <v>5169</v>
      </c>
      <c r="C29" s="2976"/>
      <c r="D29" s="2144" t="s">
        <v>568</v>
      </c>
      <c r="E29" s="1947">
        <f>E30</f>
        <v>2500</v>
      </c>
      <c r="F29" s="1160">
        <f>F30</f>
        <v>0</v>
      </c>
      <c r="G29" s="1159">
        <f>G30</f>
        <v>0</v>
      </c>
      <c r="H29" s="2130">
        <v>0</v>
      </c>
      <c r="I29" s="1172"/>
    </row>
    <row r="30" spans="1:9" s="1166" customFormat="1" ht="25.5" x14ac:dyDescent="0.2">
      <c r="A30" s="2719"/>
      <c r="B30" s="2720"/>
      <c r="C30" s="2976" t="s">
        <v>1215</v>
      </c>
      <c r="D30" s="2692" t="s">
        <v>1692</v>
      </c>
      <c r="E30" s="2715">
        <v>2500</v>
      </c>
      <c r="F30" s="2647">
        <v>0</v>
      </c>
      <c r="G30" s="2644">
        <v>0</v>
      </c>
      <c r="H30" s="2693">
        <v>0</v>
      </c>
      <c r="I30" s="1172"/>
    </row>
    <row r="31" spans="1:9" s="1166" customFormat="1" ht="15" x14ac:dyDescent="0.25">
      <c r="A31" s="2719">
        <v>3122</v>
      </c>
      <c r="B31" s="2720">
        <v>5171</v>
      </c>
      <c r="C31" s="2976"/>
      <c r="D31" s="1952" t="s">
        <v>598</v>
      </c>
      <c r="E31" s="1947">
        <f>E32</f>
        <v>25979</v>
      </c>
      <c r="F31" s="1160">
        <f>F32</f>
        <v>28094</v>
      </c>
      <c r="G31" s="1159">
        <f>G32</f>
        <v>23523</v>
      </c>
      <c r="H31" s="2130">
        <f t="shared" si="0"/>
        <v>83.729621983341644</v>
      </c>
      <c r="I31" s="1172"/>
    </row>
    <row r="32" spans="1:9" s="1166" customFormat="1" ht="25.5" x14ac:dyDescent="0.2">
      <c r="A32" s="2719"/>
      <c r="B32" s="2720"/>
      <c r="C32" s="2976" t="s">
        <v>1215</v>
      </c>
      <c r="D32" s="2692" t="s">
        <v>1692</v>
      </c>
      <c r="E32" s="2715">
        <v>25979</v>
      </c>
      <c r="F32" s="2647">
        <v>28094</v>
      </c>
      <c r="G32" s="2644">
        <v>23523</v>
      </c>
      <c r="H32" s="2693">
        <f t="shared" si="0"/>
        <v>83.729621983341644</v>
      </c>
      <c r="I32" s="1172"/>
    </row>
    <row r="33" spans="1:21" s="1166" customFormat="1" ht="15" x14ac:dyDescent="0.25">
      <c r="A33" s="2719">
        <v>3122</v>
      </c>
      <c r="B33" s="2720">
        <v>5172</v>
      </c>
      <c r="C33" s="2976"/>
      <c r="D33" s="1259" t="s">
        <v>599</v>
      </c>
      <c r="E33" s="1945"/>
      <c r="F33" s="1160">
        <f>F34</f>
        <v>21</v>
      </c>
      <c r="G33" s="1159">
        <f>G34</f>
        <v>21</v>
      </c>
      <c r="H33" s="2130">
        <f t="shared" si="0"/>
        <v>100</v>
      </c>
      <c r="I33" s="1172"/>
    </row>
    <row r="34" spans="1:21" s="1166" customFormat="1" ht="25.5" x14ac:dyDescent="0.2">
      <c r="A34" s="2719"/>
      <c r="B34" s="2720"/>
      <c r="C34" s="2976" t="s">
        <v>1215</v>
      </c>
      <c r="D34" s="2692" t="s">
        <v>1692</v>
      </c>
      <c r="E34" s="1945"/>
      <c r="F34" s="2647">
        <v>21</v>
      </c>
      <c r="G34" s="2644">
        <v>21</v>
      </c>
      <c r="H34" s="2693">
        <f t="shared" si="0"/>
        <v>100</v>
      </c>
      <c r="I34" s="1172"/>
    </row>
    <row r="35" spans="1:21" s="1166" customFormat="1" ht="15" x14ac:dyDescent="0.25">
      <c r="A35" s="2719">
        <v>3131</v>
      </c>
      <c r="B35" s="2720">
        <v>5171</v>
      </c>
      <c r="C35" s="2976"/>
      <c r="D35" s="1952" t="s">
        <v>598</v>
      </c>
      <c r="E35" s="1945"/>
      <c r="F35" s="1159">
        <f>F36</f>
        <v>1354</v>
      </c>
      <c r="G35" s="1159">
        <f>G36</f>
        <v>1354</v>
      </c>
      <c r="H35" s="1158">
        <f t="shared" si="0"/>
        <v>100</v>
      </c>
      <c r="I35" s="1172"/>
    </row>
    <row r="36" spans="1:21" s="1166" customFormat="1" ht="25.5" x14ac:dyDescent="0.2">
      <c r="A36" s="2719"/>
      <c r="B36" s="2720"/>
      <c r="C36" s="2976" t="s">
        <v>1215</v>
      </c>
      <c r="D36" s="2692" t="s">
        <v>1692</v>
      </c>
      <c r="E36" s="1945"/>
      <c r="F36" s="2647">
        <v>1354</v>
      </c>
      <c r="G36" s="2644">
        <v>1354</v>
      </c>
      <c r="H36" s="2693">
        <f t="shared" si="0"/>
        <v>100</v>
      </c>
      <c r="I36" s="1172"/>
    </row>
    <row r="37" spans="1:21" s="1166" customFormat="1" ht="15" x14ac:dyDescent="0.25">
      <c r="A37" s="2719">
        <v>3147</v>
      </c>
      <c r="B37" s="2720">
        <v>5171</v>
      </c>
      <c r="C37" s="2976"/>
      <c r="D37" s="1952" t="s">
        <v>598</v>
      </c>
      <c r="E37" s="1947">
        <f>E38</f>
        <v>600</v>
      </c>
      <c r="F37" s="1160">
        <f>F38</f>
        <v>861</v>
      </c>
      <c r="G37" s="1159">
        <f>G38</f>
        <v>861</v>
      </c>
      <c r="H37" s="2130">
        <f t="shared" si="0"/>
        <v>100</v>
      </c>
      <c r="I37" s="1172"/>
    </row>
    <row r="38" spans="1:21" s="1166" customFormat="1" ht="25.5" x14ac:dyDescent="0.2">
      <c r="A38" s="2719"/>
      <c r="B38" s="2720"/>
      <c r="C38" s="2976" t="s">
        <v>1215</v>
      </c>
      <c r="D38" s="2692" t="s">
        <v>1692</v>
      </c>
      <c r="E38" s="2715">
        <v>600</v>
      </c>
      <c r="F38" s="2647">
        <v>861</v>
      </c>
      <c r="G38" s="2644">
        <v>861</v>
      </c>
      <c r="H38" s="2693">
        <f t="shared" si="0"/>
        <v>100</v>
      </c>
      <c r="I38" s="2716"/>
    </row>
    <row r="39" spans="1:21" s="1166" customFormat="1" ht="15" x14ac:dyDescent="0.25">
      <c r="A39" s="2719">
        <v>3150</v>
      </c>
      <c r="B39" s="2720">
        <v>5171</v>
      </c>
      <c r="C39" s="2976"/>
      <c r="D39" s="1952" t="s">
        <v>598</v>
      </c>
      <c r="E39" s="1947">
        <f>E40</f>
        <v>500</v>
      </c>
      <c r="F39" s="1160">
        <f>F40</f>
        <v>0</v>
      </c>
      <c r="G39" s="1159">
        <f>G40</f>
        <v>0</v>
      </c>
      <c r="H39" s="2130">
        <v>0</v>
      </c>
      <c r="I39" s="1172"/>
    </row>
    <row r="40" spans="1:21" s="1166" customFormat="1" ht="25.5" x14ac:dyDescent="0.2">
      <c r="A40" s="2719"/>
      <c r="B40" s="2720"/>
      <c r="C40" s="2976" t="s">
        <v>1215</v>
      </c>
      <c r="D40" s="2692" t="s">
        <v>1692</v>
      </c>
      <c r="E40" s="2715">
        <v>500</v>
      </c>
      <c r="F40" s="2647">
        <v>0</v>
      </c>
      <c r="G40" s="2644">
        <v>0</v>
      </c>
      <c r="H40" s="2693">
        <v>0</v>
      </c>
      <c r="I40" s="1172"/>
    </row>
    <row r="41" spans="1:21" s="1166" customFormat="1" ht="15" x14ac:dyDescent="0.25">
      <c r="A41" s="2719">
        <v>3314</v>
      </c>
      <c r="B41" s="2720">
        <v>5171</v>
      </c>
      <c r="C41" s="2976"/>
      <c r="D41" s="1952" t="s">
        <v>598</v>
      </c>
      <c r="E41" s="1945"/>
      <c r="F41" s="1160">
        <f>F42</f>
        <v>632</v>
      </c>
      <c r="G41" s="1159">
        <f>G42</f>
        <v>0</v>
      </c>
      <c r="H41" s="2130">
        <f t="shared" si="0"/>
        <v>0</v>
      </c>
      <c r="I41" s="1172"/>
    </row>
    <row r="42" spans="1:21" s="1166" customFormat="1" ht="25.5" x14ac:dyDescent="0.2">
      <c r="A42" s="2719"/>
      <c r="B42" s="2720"/>
      <c r="C42" s="2976" t="s">
        <v>1195</v>
      </c>
      <c r="D42" s="2692" t="s">
        <v>1693</v>
      </c>
      <c r="E42" s="1945"/>
      <c r="F42" s="2647">
        <v>632</v>
      </c>
      <c r="G42" s="2644">
        <v>0</v>
      </c>
      <c r="H42" s="2693">
        <f t="shared" si="0"/>
        <v>0</v>
      </c>
      <c r="I42" s="1172"/>
    </row>
    <row r="43" spans="1:21" s="1166" customFormat="1" ht="15" x14ac:dyDescent="0.25">
      <c r="A43" s="2719">
        <v>3315</v>
      </c>
      <c r="B43" s="2720">
        <v>5137</v>
      </c>
      <c r="C43" s="2976"/>
      <c r="D43" s="2068" t="s">
        <v>118</v>
      </c>
      <c r="E43" s="1945"/>
      <c r="F43" s="1160">
        <f>F44</f>
        <v>116</v>
      </c>
      <c r="G43" s="1159">
        <f>G44</f>
        <v>79</v>
      </c>
      <c r="H43" s="2130">
        <f t="shared" si="0"/>
        <v>68.103448275862064</v>
      </c>
      <c r="I43" s="1172"/>
    </row>
    <row r="44" spans="1:21" s="1166" customFormat="1" ht="25.5" x14ac:dyDescent="0.2">
      <c r="A44" s="2719"/>
      <c r="B44" s="2720"/>
      <c r="C44" s="2976" t="s">
        <v>1195</v>
      </c>
      <c r="D44" s="2692" t="s">
        <v>1693</v>
      </c>
      <c r="E44" s="1945"/>
      <c r="F44" s="2647">
        <v>116</v>
      </c>
      <c r="G44" s="2644">
        <v>79</v>
      </c>
      <c r="H44" s="2717">
        <f t="shared" si="0"/>
        <v>68.103448275862064</v>
      </c>
      <c r="I44" s="1172"/>
    </row>
    <row r="45" spans="1:21" s="1166" customFormat="1" ht="15" x14ac:dyDescent="0.25">
      <c r="A45" s="2719">
        <v>3315</v>
      </c>
      <c r="B45" s="2720">
        <v>5169</v>
      </c>
      <c r="C45" s="2976"/>
      <c r="D45" s="2682" t="s">
        <v>568</v>
      </c>
      <c r="E45" s="1945"/>
      <c r="F45" s="1160">
        <f>F46</f>
        <v>1</v>
      </c>
      <c r="G45" s="1159">
        <f>G46</f>
        <v>1</v>
      </c>
      <c r="H45" s="2130">
        <f t="shared" si="0"/>
        <v>100</v>
      </c>
      <c r="I45" s="1172"/>
    </row>
    <row r="46" spans="1:21" s="1166" customFormat="1" ht="25.5" x14ac:dyDescent="0.2">
      <c r="A46" s="2719"/>
      <c r="B46" s="2720"/>
      <c r="C46" s="2976" t="s">
        <v>1195</v>
      </c>
      <c r="D46" s="2692" t="s">
        <v>1693</v>
      </c>
      <c r="E46" s="1945"/>
      <c r="F46" s="2647">
        <v>1</v>
      </c>
      <c r="G46" s="2644">
        <v>1</v>
      </c>
      <c r="H46" s="2693">
        <f t="shared" si="0"/>
        <v>100</v>
      </c>
      <c r="I46" s="1172"/>
    </row>
    <row r="47" spans="1:21" s="1954" customFormat="1" ht="15" x14ac:dyDescent="0.25">
      <c r="A47" s="2719">
        <v>3315</v>
      </c>
      <c r="B47" s="2720">
        <v>5171</v>
      </c>
      <c r="C47" s="2976"/>
      <c r="D47" s="1952" t="s">
        <v>598</v>
      </c>
      <c r="E47" s="1947">
        <f>E48</f>
        <v>3809</v>
      </c>
      <c r="F47" s="1160">
        <f>F48</f>
        <v>1357</v>
      </c>
      <c r="G47" s="1159">
        <f>G48</f>
        <v>419</v>
      </c>
      <c r="H47" s="2130">
        <f t="shared" si="0"/>
        <v>30.87693441414886</v>
      </c>
      <c r="I47" s="1948"/>
      <c r="J47" s="1948"/>
      <c r="K47" s="1948"/>
      <c r="L47" s="1948"/>
      <c r="M47" s="1948"/>
      <c r="N47" s="1948"/>
      <c r="O47" s="1948"/>
      <c r="P47" s="1948"/>
      <c r="Q47" s="1948"/>
      <c r="R47" s="1948"/>
      <c r="S47" s="1948"/>
      <c r="T47" s="1948"/>
      <c r="U47" s="1948"/>
    </row>
    <row r="48" spans="1:21" s="1954" customFormat="1" ht="26.25" thickBot="1" x14ac:dyDescent="0.25">
      <c r="A48" s="2728"/>
      <c r="B48" s="3033"/>
      <c r="C48" s="3034" t="s">
        <v>1195</v>
      </c>
      <c r="D48" s="3035" t="s">
        <v>1693</v>
      </c>
      <c r="E48" s="3036">
        <v>3809</v>
      </c>
      <c r="F48" s="3037">
        <v>1357</v>
      </c>
      <c r="G48" s="3036">
        <v>419</v>
      </c>
      <c r="H48" s="3038">
        <f t="shared" si="0"/>
        <v>30.87693441414886</v>
      </c>
      <c r="I48" s="1948"/>
      <c r="J48" s="1948"/>
      <c r="K48" s="1948"/>
      <c r="L48" s="1948"/>
      <c r="M48" s="1948"/>
      <c r="N48" s="1948"/>
      <c r="O48" s="1948"/>
      <c r="P48" s="1948"/>
      <c r="Q48" s="1948"/>
      <c r="R48" s="1948"/>
      <c r="S48" s="1948"/>
      <c r="T48" s="1948"/>
      <c r="U48" s="1948"/>
    </row>
    <row r="49" spans="1:21" s="1954" customFormat="1" ht="15" thickTop="1" x14ac:dyDescent="0.2">
      <c r="A49" s="2720"/>
      <c r="B49" s="2720"/>
      <c r="C49" s="2986"/>
      <c r="D49" s="2692"/>
      <c r="E49" s="2647"/>
      <c r="F49" s="2647"/>
      <c r="G49" s="2647"/>
      <c r="H49" s="3042"/>
      <c r="I49" s="1948"/>
      <c r="J49" s="1948"/>
      <c r="K49" s="1948"/>
      <c r="L49" s="1948"/>
      <c r="M49" s="1948"/>
      <c r="N49" s="1948"/>
      <c r="O49" s="1948"/>
      <c r="P49" s="1948"/>
      <c r="Q49" s="1948"/>
      <c r="R49" s="1948"/>
      <c r="S49" s="1948"/>
      <c r="T49" s="1948"/>
      <c r="U49" s="1948"/>
    </row>
    <row r="50" spans="1:21" s="1954" customFormat="1" ht="14.25" x14ac:dyDescent="0.2">
      <c r="A50" s="2720"/>
      <c r="B50" s="2720"/>
      <c r="C50" s="2986"/>
      <c r="D50" s="2692"/>
      <c r="E50" s="2647"/>
      <c r="F50" s="2647"/>
      <c r="G50" s="2647"/>
      <c r="H50" s="3042"/>
      <c r="I50" s="1948"/>
      <c r="J50" s="1948"/>
      <c r="K50" s="1948"/>
      <c r="L50" s="1948"/>
      <c r="M50" s="1948"/>
      <c r="N50" s="1948"/>
      <c r="O50" s="1948"/>
      <c r="P50" s="1948"/>
      <c r="Q50" s="1948"/>
      <c r="R50" s="1948"/>
      <c r="S50" s="1948"/>
      <c r="T50" s="1948"/>
      <c r="U50" s="1948"/>
    </row>
    <row r="51" spans="1:21" s="1954" customFormat="1" ht="14.25" x14ac:dyDescent="0.2">
      <c r="A51" s="2720"/>
      <c r="B51" s="2720"/>
      <c r="C51" s="2986"/>
      <c r="D51" s="2692"/>
      <c r="E51" s="2647"/>
      <c r="F51" s="2647"/>
      <c r="G51" s="2647"/>
      <c r="H51" s="3042"/>
      <c r="I51" s="1948"/>
      <c r="J51" s="1948"/>
      <c r="K51" s="1948"/>
      <c r="L51" s="1948"/>
      <c r="M51" s="1948"/>
      <c r="N51" s="1948"/>
      <c r="O51" s="1948"/>
      <c r="P51" s="1948"/>
      <c r="Q51" s="1948"/>
      <c r="R51" s="1948"/>
      <c r="S51" s="1948"/>
      <c r="T51" s="1948"/>
      <c r="U51" s="1948"/>
    </row>
    <row r="52" spans="1:21" s="1954" customFormat="1" ht="18.75" thickBot="1" x14ac:dyDescent="0.3">
      <c r="A52" s="1186"/>
      <c r="B52" s="1185"/>
      <c r="C52" s="2145"/>
      <c r="D52" s="1131"/>
      <c r="E52" s="1182"/>
      <c r="F52" s="1804"/>
      <c r="G52" s="1181"/>
      <c r="H52" s="1890" t="s">
        <v>122</v>
      </c>
      <c r="I52" s="1948"/>
      <c r="J52" s="1948"/>
      <c r="K52" s="1948"/>
      <c r="L52" s="1948"/>
      <c r="M52" s="1948"/>
      <c r="N52" s="1948"/>
      <c r="O52" s="1948"/>
      <c r="P52" s="1948"/>
      <c r="Q52" s="1948"/>
      <c r="R52" s="1948"/>
      <c r="S52" s="1948"/>
      <c r="T52" s="1948"/>
      <c r="U52" s="1948"/>
    </row>
    <row r="53" spans="1:21" s="1954" customFormat="1" ht="14.25" thickTop="1" thickBot="1" x14ac:dyDescent="0.25">
      <c r="A53" s="2138" t="s">
        <v>123</v>
      </c>
      <c r="B53" s="2137" t="s">
        <v>124</v>
      </c>
      <c r="C53" s="2136" t="s">
        <v>474</v>
      </c>
      <c r="D53" s="2136" t="s">
        <v>125</v>
      </c>
      <c r="E53" s="1198" t="s">
        <v>416</v>
      </c>
      <c r="F53" s="1198" t="s">
        <v>417</v>
      </c>
      <c r="G53" s="1886" t="s">
        <v>589</v>
      </c>
      <c r="H53" s="1921" t="s">
        <v>590</v>
      </c>
      <c r="I53" s="1948"/>
      <c r="J53" s="1948"/>
      <c r="K53" s="1948"/>
      <c r="L53" s="1948"/>
      <c r="M53" s="1948"/>
      <c r="N53" s="1948"/>
      <c r="O53" s="1948"/>
      <c r="P53" s="1948"/>
      <c r="Q53" s="1948"/>
      <c r="R53" s="1948"/>
      <c r="S53" s="1948"/>
      <c r="T53" s="1948"/>
      <c r="U53" s="1948"/>
    </row>
    <row r="54" spans="1:21" s="1954" customFormat="1" ht="14.25" thickTop="1" thickBot="1" x14ac:dyDescent="0.25">
      <c r="A54" s="1171">
        <v>1</v>
      </c>
      <c r="B54" s="1170">
        <v>2</v>
      </c>
      <c r="C54" s="1170">
        <v>3</v>
      </c>
      <c r="D54" s="1170">
        <v>4</v>
      </c>
      <c r="E54" s="1170">
        <v>5</v>
      </c>
      <c r="F54" s="1169">
        <v>6</v>
      </c>
      <c r="G54" s="1169">
        <v>7</v>
      </c>
      <c r="H54" s="1168" t="s">
        <v>44</v>
      </c>
      <c r="I54" s="1948"/>
      <c r="J54" s="1948"/>
      <c r="K54" s="1948"/>
      <c r="L54" s="1948"/>
      <c r="M54" s="1948"/>
      <c r="N54" s="1948"/>
      <c r="O54" s="1948"/>
      <c r="P54" s="1948"/>
      <c r="Q54" s="1948"/>
      <c r="R54" s="1948"/>
      <c r="S54" s="1948"/>
      <c r="T54" s="1948"/>
      <c r="U54" s="1948"/>
    </row>
    <row r="55" spans="1:21" s="1954" customFormat="1" ht="15.75" thickTop="1" x14ac:dyDescent="0.25">
      <c r="A55" s="2719">
        <v>3315</v>
      </c>
      <c r="B55" s="2720">
        <v>5172</v>
      </c>
      <c r="C55" s="2976"/>
      <c r="D55" s="1259" t="s">
        <v>599</v>
      </c>
      <c r="E55" s="1151"/>
      <c r="F55" s="1160">
        <f>F56</f>
        <v>15</v>
      </c>
      <c r="G55" s="1159">
        <f>G56</f>
        <v>15</v>
      </c>
      <c r="H55" s="2130">
        <f t="shared" si="0"/>
        <v>100</v>
      </c>
      <c r="I55" s="1948"/>
      <c r="J55" s="1948"/>
      <c r="K55" s="1948"/>
      <c r="L55" s="1948"/>
      <c r="M55" s="1948"/>
      <c r="N55" s="1948"/>
      <c r="O55" s="1948"/>
      <c r="P55" s="1948"/>
      <c r="Q55" s="1948"/>
      <c r="R55" s="1948"/>
      <c r="S55" s="1948"/>
      <c r="T55" s="1948"/>
      <c r="U55" s="1948"/>
    </row>
    <row r="56" spans="1:21" s="1954" customFormat="1" ht="25.5" x14ac:dyDescent="0.2">
      <c r="A56" s="2719"/>
      <c r="B56" s="2720"/>
      <c r="C56" s="2976" t="s">
        <v>1195</v>
      </c>
      <c r="D56" s="2692" t="s">
        <v>1693</v>
      </c>
      <c r="E56" s="1151"/>
      <c r="F56" s="2647">
        <v>15</v>
      </c>
      <c r="G56" s="2644">
        <v>15</v>
      </c>
      <c r="H56" s="2693">
        <f t="shared" si="0"/>
        <v>100</v>
      </c>
      <c r="I56" s="1948"/>
      <c r="J56" s="1948"/>
      <c r="K56" s="1948"/>
      <c r="L56" s="1948"/>
      <c r="M56" s="1948"/>
      <c r="N56" s="1948"/>
      <c r="O56" s="1948"/>
      <c r="P56" s="1948"/>
      <c r="Q56" s="1948"/>
      <c r="R56" s="1948"/>
      <c r="S56" s="1948"/>
      <c r="T56" s="1948"/>
      <c r="U56" s="1948"/>
    </row>
    <row r="57" spans="1:21" s="1954" customFormat="1" ht="15" x14ac:dyDescent="0.25">
      <c r="A57" s="2719">
        <v>3315</v>
      </c>
      <c r="B57" s="2720">
        <v>5901</v>
      </c>
      <c r="C57" s="2976"/>
      <c r="D57" s="1161" t="s">
        <v>399</v>
      </c>
      <c r="E57" s="1947">
        <v>650</v>
      </c>
      <c r="F57" s="1160">
        <v>4550</v>
      </c>
      <c r="G57" s="1159">
        <v>0</v>
      </c>
      <c r="H57" s="1158">
        <f t="shared" si="0"/>
        <v>0</v>
      </c>
      <c r="I57" s="1948"/>
      <c r="J57" s="1948"/>
      <c r="K57" s="1948"/>
      <c r="L57" s="1948"/>
      <c r="M57" s="1948"/>
      <c r="N57" s="1948"/>
      <c r="O57" s="1948"/>
      <c r="P57" s="1948"/>
      <c r="Q57" s="1948"/>
      <c r="R57" s="1948"/>
      <c r="S57" s="1948"/>
      <c r="T57" s="1948"/>
      <c r="U57" s="1948"/>
    </row>
    <row r="58" spans="1:21" s="1954" customFormat="1" ht="15" x14ac:dyDescent="0.25">
      <c r="A58" s="2719">
        <v>3522</v>
      </c>
      <c r="B58" s="2720">
        <v>5137</v>
      </c>
      <c r="C58" s="2976"/>
      <c r="D58" s="1114" t="s">
        <v>118</v>
      </c>
      <c r="E58" s="1947"/>
      <c r="F58" s="1160">
        <f>F59</f>
        <v>330</v>
      </c>
      <c r="G58" s="1159">
        <f>G59</f>
        <v>330</v>
      </c>
      <c r="H58" s="1158">
        <f t="shared" si="0"/>
        <v>100</v>
      </c>
      <c r="I58" s="1948"/>
      <c r="J58" s="1948"/>
      <c r="K58" s="1948"/>
      <c r="L58" s="1948"/>
      <c r="M58" s="1948"/>
      <c r="N58" s="1948"/>
      <c r="O58" s="1948"/>
      <c r="P58" s="1948"/>
      <c r="Q58" s="1948"/>
      <c r="R58" s="1948"/>
      <c r="S58" s="1948"/>
      <c r="T58" s="1948"/>
      <c r="U58" s="1948"/>
    </row>
    <row r="59" spans="1:21" s="1954" customFormat="1" ht="15" x14ac:dyDescent="0.25">
      <c r="A59" s="2719"/>
      <c r="B59" s="2720"/>
      <c r="C59" s="2976" t="s">
        <v>1213</v>
      </c>
      <c r="D59" s="2692" t="s">
        <v>1961</v>
      </c>
      <c r="E59" s="1947"/>
      <c r="F59" s="1152">
        <v>330</v>
      </c>
      <c r="G59" s="1151">
        <v>330</v>
      </c>
      <c r="H59" s="1150">
        <f t="shared" si="0"/>
        <v>100</v>
      </c>
      <c r="I59" s="1948"/>
      <c r="J59" s="1948"/>
      <c r="K59" s="1948"/>
      <c r="L59" s="1948"/>
      <c r="M59" s="1948"/>
      <c r="N59" s="1948"/>
      <c r="O59" s="1948"/>
      <c r="P59" s="1948"/>
      <c r="Q59" s="1948"/>
      <c r="R59" s="1948"/>
      <c r="S59" s="1948"/>
      <c r="T59" s="1948"/>
      <c r="U59" s="1948"/>
    </row>
    <row r="60" spans="1:21" s="1954" customFormat="1" ht="15" x14ac:dyDescent="0.25">
      <c r="A60" s="2719">
        <v>3522</v>
      </c>
      <c r="B60" s="2720">
        <v>5169</v>
      </c>
      <c r="C60" s="2976"/>
      <c r="D60" s="2682" t="s">
        <v>568</v>
      </c>
      <c r="E60" s="1947"/>
      <c r="F60" s="1160">
        <f>F61</f>
        <v>105</v>
      </c>
      <c r="G60" s="1159">
        <f>G61</f>
        <v>105</v>
      </c>
      <c r="H60" s="1158">
        <f t="shared" si="0"/>
        <v>100</v>
      </c>
      <c r="I60" s="1948"/>
      <c r="J60" s="1948"/>
      <c r="K60" s="1948"/>
      <c r="L60" s="1948"/>
      <c r="M60" s="1948"/>
      <c r="N60" s="1948"/>
      <c r="O60" s="1948"/>
      <c r="P60" s="1948"/>
      <c r="Q60" s="1948"/>
      <c r="R60" s="1948"/>
      <c r="S60" s="1948"/>
      <c r="T60" s="1948"/>
      <c r="U60" s="1948"/>
    </row>
    <row r="61" spans="1:21" s="1954" customFormat="1" ht="15" x14ac:dyDescent="0.25">
      <c r="A61" s="2719"/>
      <c r="B61" s="2720"/>
      <c r="C61" s="2976" t="s">
        <v>1213</v>
      </c>
      <c r="D61" s="2692" t="s">
        <v>1961</v>
      </c>
      <c r="E61" s="1947"/>
      <c r="F61" s="1152">
        <v>105</v>
      </c>
      <c r="G61" s="1151">
        <v>105</v>
      </c>
      <c r="H61" s="1150">
        <f t="shared" si="0"/>
        <v>100</v>
      </c>
      <c r="I61" s="1948"/>
      <c r="J61" s="1948"/>
      <c r="K61" s="1948"/>
      <c r="L61" s="1948"/>
      <c r="M61" s="1948"/>
      <c r="N61" s="1948"/>
      <c r="O61" s="1948"/>
      <c r="P61" s="1948"/>
      <c r="Q61" s="1948"/>
      <c r="R61" s="1948"/>
      <c r="S61" s="1948"/>
      <c r="T61" s="1948"/>
      <c r="U61" s="1948"/>
    </row>
    <row r="62" spans="1:21" s="1954" customFormat="1" ht="15" x14ac:dyDescent="0.25">
      <c r="A62" s="2719">
        <v>3522</v>
      </c>
      <c r="B62" s="2720">
        <v>5171</v>
      </c>
      <c r="C62" s="2976"/>
      <c r="D62" s="1952" t="s">
        <v>598</v>
      </c>
      <c r="E62" s="1947">
        <f>E63</f>
        <v>850</v>
      </c>
      <c r="F62" s="1160">
        <f>F63</f>
        <v>1405</v>
      </c>
      <c r="G62" s="1159">
        <f>G63</f>
        <v>1405</v>
      </c>
      <c r="H62" s="1158">
        <f t="shared" si="0"/>
        <v>100</v>
      </c>
      <c r="I62" s="1948"/>
      <c r="J62" s="1948"/>
      <c r="K62" s="1948"/>
      <c r="L62" s="1948"/>
      <c r="M62" s="1948"/>
      <c r="N62" s="1948"/>
      <c r="O62" s="1948"/>
      <c r="P62" s="1948"/>
      <c r="Q62" s="1948"/>
      <c r="R62" s="1948"/>
      <c r="S62" s="1948"/>
      <c r="T62" s="1948"/>
      <c r="U62" s="1948"/>
    </row>
    <row r="63" spans="1:21" s="1954" customFormat="1" ht="14.25" x14ac:dyDescent="0.2">
      <c r="A63" s="2719"/>
      <c r="B63" s="2720"/>
      <c r="C63" s="2976" t="s">
        <v>1213</v>
      </c>
      <c r="D63" s="2692" t="s">
        <v>1961</v>
      </c>
      <c r="E63" s="1151">
        <v>850</v>
      </c>
      <c r="F63" s="1152">
        <v>1405</v>
      </c>
      <c r="G63" s="1151">
        <v>1405</v>
      </c>
      <c r="H63" s="1150">
        <f t="shared" si="0"/>
        <v>100</v>
      </c>
      <c r="I63" s="1948"/>
      <c r="J63" s="1948"/>
      <c r="K63" s="1948"/>
      <c r="L63" s="1948"/>
      <c r="M63" s="1948"/>
      <c r="N63" s="1948"/>
      <c r="O63" s="1948"/>
      <c r="P63" s="1948"/>
      <c r="Q63" s="1948"/>
      <c r="R63" s="1948"/>
      <c r="S63" s="1948"/>
      <c r="T63" s="1948"/>
      <c r="U63" s="1948"/>
    </row>
    <row r="64" spans="1:21" s="1954" customFormat="1" ht="15" x14ac:dyDescent="0.25">
      <c r="A64" s="2719">
        <v>3523</v>
      </c>
      <c r="B64" s="2720">
        <v>5171</v>
      </c>
      <c r="C64" s="2976"/>
      <c r="D64" s="1952" t="s">
        <v>598</v>
      </c>
      <c r="E64" s="1947">
        <f>E65</f>
        <v>3000</v>
      </c>
      <c r="F64" s="1160">
        <f>F65</f>
        <v>0</v>
      </c>
      <c r="G64" s="1159">
        <f>G65</f>
        <v>0</v>
      </c>
      <c r="H64" s="1158">
        <v>0</v>
      </c>
      <c r="I64" s="1948"/>
      <c r="J64" s="1948"/>
      <c r="K64" s="1948"/>
      <c r="L64" s="1948"/>
      <c r="M64" s="1948"/>
      <c r="N64" s="1948"/>
      <c r="O64" s="1948"/>
      <c r="P64" s="1948"/>
      <c r="Q64" s="1948"/>
      <c r="R64" s="1948"/>
      <c r="S64" s="1948"/>
      <c r="T64" s="1948"/>
      <c r="U64" s="1948"/>
    </row>
    <row r="65" spans="1:21" s="2885" customFormat="1" ht="25.5" x14ac:dyDescent="0.2">
      <c r="A65" s="2719"/>
      <c r="B65" s="2720"/>
      <c r="C65" s="2976" t="s">
        <v>1204</v>
      </c>
      <c r="D65" s="2883" t="s">
        <v>1680</v>
      </c>
      <c r="E65" s="2644">
        <v>3000</v>
      </c>
      <c r="F65" s="2647">
        <v>0</v>
      </c>
      <c r="G65" s="2644">
        <v>0</v>
      </c>
      <c r="H65" s="2693">
        <v>0</v>
      </c>
      <c r="I65" s="2884"/>
      <c r="J65" s="2884"/>
      <c r="K65" s="2884"/>
      <c r="L65" s="2884"/>
      <c r="M65" s="2884"/>
      <c r="N65" s="2884"/>
      <c r="O65" s="2884"/>
      <c r="P65" s="2884"/>
      <c r="Q65" s="2884"/>
      <c r="R65" s="2884"/>
      <c r="S65" s="2884"/>
      <c r="T65" s="2884"/>
      <c r="U65" s="2884"/>
    </row>
    <row r="66" spans="1:21" s="1954" customFormat="1" ht="15" x14ac:dyDescent="0.25">
      <c r="A66" s="2719">
        <v>4350</v>
      </c>
      <c r="B66" s="2720">
        <v>5137</v>
      </c>
      <c r="C66" s="2976"/>
      <c r="D66" s="2068" t="s">
        <v>118</v>
      </c>
      <c r="E66" s="1151"/>
      <c r="F66" s="1160">
        <f>F67</f>
        <v>1566</v>
      </c>
      <c r="G66" s="1159">
        <f>G67</f>
        <v>1496</v>
      </c>
      <c r="H66" s="1158">
        <v>0</v>
      </c>
      <c r="I66" s="1948"/>
      <c r="J66" s="1948"/>
      <c r="K66" s="1948"/>
      <c r="L66" s="1948"/>
      <c r="M66" s="1948"/>
      <c r="N66" s="1948"/>
      <c r="O66" s="1948"/>
      <c r="P66" s="1948"/>
      <c r="Q66" s="1948"/>
      <c r="R66" s="1948"/>
      <c r="S66" s="1948"/>
      <c r="T66" s="1948"/>
      <c r="U66" s="1948"/>
    </row>
    <row r="67" spans="1:21" s="2885" customFormat="1" ht="25.5" x14ac:dyDescent="0.2">
      <c r="A67" s="2719"/>
      <c r="B67" s="2720"/>
      <c r="C67" s="2976" t="s">
        <v>1214</v>
      </c>
      <c r="D67" s="2883" t="s">
        <v>1962</v>
      </c>
      <c r="E67" s="2644"/>
      <c r="F67" s="2647">
        <v>1566</v>
      </c>
      <c r="G67" s="2644">
        <v>1496</v>
      </c>
      <c r="H67" s="2693">
        <v>0</v>
      </c>
      <c r="I67" s="2884"/>
      <c r="J67" s="2884"/>
      <c r="K67" s="2884"/>
      <c r="L67" s="2884"/>
      <c r="M67" s="2884"/>
      <c r="N67" s="2884"/>
      <c r="O67" s="2884"/>
      <c r="P67" s="2884"/>
      <c r="Q67" s="2884"/>
      <c r="R67" s="2884"/>
      <c r="S67" s="2884"/>
      <c r="T67" s="2884"/>
      <c r="U67" s="2884"/>
    </row>
    <row r="68" spans="1:21" s="1954" customFormat="1" ht="15" x14ac:dyDescent="0.25">
      <c r="A68" s="2719">
        <v>4350</v>
      </c>
      <c r="B68" s="2720">
        <v>5171</v>
      </c>
      <c r="C68" s="2976"/>
      <c r="D68" s="1952" t="s">
        <v>598</v>
      </c>
      <c r="E68" s="1947">
        <f>E69</f>
        <v>4960</v>
      </c>
      <c r="F68" s="1160">
        <f>F69</f>
        <v>3473</v>
      </c>
      <c r="G68" s="1159">
        <f>G69</f>
        <v>3125</v>
      </c>
      <c r="H68" s="2130">
        <f t="shared" si="0"/>
        <v>89.97984451482867</v>
      </c>
      <c r="I68" s="1948"/>
      <c r="J68" s="1948"/>
      <c r="K68" s="1948"/>
      <c r="L68" s="1948"/>
      <c r="M68" s="1948"/>
      <c r="N68" s="1948"/>
      <c r="O68" s="1948"/>
      <c r="P68" s="1948"/>
      <c r="Q68" s="1948"/>
      <c r="R68" s="1948"/>
      <c r="S68" s="1948"/>
      <c r="T68" s="1948"/>
      <c r="U68" s="1948"/>
    </row>
    <row r="69" spans="1:21" s="2885" customFormat="1" ht="25.5" x14ac:dyDescent="0.2">
      <c r="A69" s="2719"/>
      <c r="B69" s="2720"/>
      <c r="C69" s="2976" t="s">
        <v>1214</v>
      </c>
      <c r="D69" s="2883" t="s">
        <v>1962</v>
      </c>
      <c r="E69" s="2644">
        <v>4960</v>
      </c>
      <c r="F69" s="2647">
        <v>3473</v>
      </c>
      <c r="G69" s="2644">
        <v>3125</v>
      </c>
      <c r="H69" s="2693">
        <f t="shared" si="0"/>
        <v>89.97984451482867</v>
      </c>
      <c r="I69" s="2884"/>
      <c r="J69" s="2884"/>
      <c r="K69" s="2884"/>
      <c r="L69" s="2884"/>
      <c r="M69" s="2884"/>
      <c r="N69" s="2884"/>
      <c r="O69" s="2884"/>
      <c r="P69" s="2884"/>
      <c r="Q69" s="2884"/>
      <c r="R69" s="2884"/>
      <c r="S69" s="2884"/>
      <c r="T69" s="2884"/>
      <c r="U69" s="2884"/>
    </row>
    <row r="70" spans="1:21" s="1954" customFormat="1" ht="15" x14ac:dyDescent="0.25">
      <c r="A70" s="2719">
        <v>4351</v>
      </c>
      <c r="B70" s="2720">
        <v>5171</v>
      </c>
      <c r="C70" s="2976"/>
      <c r="D70" s="1952" t="s">
        <v>598</v>
      </c>
      <c r="E70" s="1947">
        <f>E71</f>
        <v>1300</v>
      </c>
      <c r="F70" s="1160">
        <f>F71</f>
        <v>2017</v>
      </c>
      <c r="G70" s="1159">
        <f>G71</f>
        <v>1797</v>
      </c>
      <c r="H70" s="1158">
        <f t="shared" si="0"/>
        <v>89.092711948438279</v>
      </c>
      <c r="I70" s="1948"/>
      <c r="J70" s="1948"/>
      <c r="K70" s="1948"/>
      <c r="L70" s="1948"/>
      <c r="M70" s="1948"/>
      <c r="N70" s="1948"/>
      <c r="O70" s="1948"/>
      <c r="P70" s="1948"/>
      <c r="Q70" s="1948"/>
      <c r="R70" s="1948"/>
      <c r="S70" s="1948"/>
      <c r="T70" s="1948"/>
      <c r="U70" s="1948"/>
    </row>
    <row r="71" spans="1:21" s="2885" customFormat="1" ht="25.5" x14ac:dyDescent="0.2">
      <c r="A71" s="2719"/>
      <c r="B71" s="2720"/>
      <c r="C71" s="2976" t="s">
        <v>1214</v>
      </c>
      <c r="D71" s="2883" t="s">
        <v>1962</v>
      </c>
      <c r="E71" s="2644">
        <v>1300</v>
      </c>
      <c r="F71" s="2647">
        <v>2017</v>
      </c>
      <c r="G71" s="2644">
        <v>1797</v>
      </c>
      <c r="H71" s="2693">
        <f t="shared" si="0"/>
        <v>89.092711948438279</v>
      </c>
      <c r="I71" s="2884"/>
      <c r="J71" s="2884"/>
      <c r="K71" s="2884"/>
      <c r="L71" s="2884"/>
      <c r="M71" s="2884"/>
      <c r="N71" s="2884"/>
      <c r="O71" s="2884"/>
      <c r="P71" s="2884"/>
      <c r="Q71" s="2884"/>
      <c r="R71" s="2884"/>
      <c r="S71" s="2884"/>
      <c r="T71" s="2884"/>
      <c r="U71" s="2884"/>
    </row>
    <row r="72" spans="1:21" s="1954" customFormat="1" ht="15" x14ac:dyDescent="0.25">
      <c r="A72" s="2719">
        <v>4356</v>
      </c>
      <c r="B72" s="2720">
        <v>5171</v>
      </c>
      <c r="C72" s="2976"/>
      <c r="D72" s="1952" t="s">
        <v>598</v>
      </c>
      <c r="E72" s="1947">
        <f>E73</f>
        <v>600</v>
      </c>
      <c r="F72" s="1160">
        <f t="shared" ref="F72:G72" si="2">F73</f>
        <v>0</v>
      </c>
      <c r="G72" s="1159">
        <f t="shared" si="2"/>
        <v>0</v>
      </c>
      <c r="H72" s="1158">
        <v>0</v>
      </c>
      <c r="I72" s="1948"/>
      <c r="J72" s="1948"/>
      <c r="K72" s="1948"/>
      <c r="L72" s="1948"/>
      <c r="M72" s="1948"/>
      <c r="N72" s="1948"/>
      <c r="O72" s="1948"/>
      <c r="P72" s="1948"/>
      <c r="Q72" s="1948"/>
      <c r="R72" s="1948"/>
      <c r="S72" s="1948"/>
      <c r="T72" s="1948"/>
      <c r="U72" s="1948"/>
    </row>
    <row r="73" spans="1:21" s="2885" customFormat="1" ht="25.5" x14ac:dyDescent="0.2">
      <c r="A73" s="2719"/>
      <c r="B73" s="2720"/>
      <c r="C73" s="2976" t="s">
        <v>1214</v>
      </c>
      <c r="D73" s="2883" t="s">
        <v>1962</v>
      </c>
      <c r="E73" s="2644">
        <v>600</v>
      </c>
      <c r="F73" s="2647">
        <v>0</v>
      </c>
      <c r="G73" s="2644">
        <v>0</v>
      </c>
      <c r="H73" s="2693">
        <v>0</v>
      </c>
      <c r="I73" s="2884"/>
      <c r="J73" s="2884"/>
      <c r="K73" s="2884"/>
      <c r="L73" s="2884"/>
      <c r="M73" s="2884"/>
      <c r="N73" s="2884"/>
      <c r="O73" s="2884"/>
      <c r="P73" s="2884"/>
      <c r="Q73" s="2884"/>
      <c r="R73" s="2884"/>
      <c r="S73" s="2884"/>
      <c r="T73" s="2884"/>
      <c r="U73" s="2884"/>
    </row>
    <row r="74" spans="1:21" s="1954" customFormat="1" ht="15" x14ac:dyDescent="0.25">
      <c r="A74" s="2973">
        <v>4357</v>
      </c>
      <c r="B74" s="2974">
        <v>5137</v>
      </c>
      <c r="C74" s="2976"/>
      <c r="D74" s="2068" t="s">
        <v>118</v>
      </c>
      <c r="E74" s="1945"/>
      <c r="F74" s="1159">
        <f>F75</f>
        <v>450</v>
      </c>
      <c r="G74" s="1159">
        <f>G75</f>
        <v>83</v>
      </c>
      <c r="H74" s="2130">
        <f t="shared" si="0"/>
        <v>18.444444444444443</v>
      </c>
      <c r="I74" s="1948"/>
      <c r="J74" s="1948"/>
      <c r="K74" s="1948"/>
      <c r="L74" s="1948"/>
      <c r="M74" s="1948"/>
      <c r="N74" s="1948"/>
      <c r="O74" s="1948"/>
      <c r="P74" s="1948"/>
      <c r="Q74" s="1948"/>
      <c r="R74" s="1948"/>
      <c r="S74" s="1948"/>
      <c r="T74" s="1948"/>
      <c r="U74" s="1948"/>
    </row>
    <row r="75" spans="1:21" s="2885" customFormat="1" ht="25.5" x14ac:dyDescent="0.2">
      <c r="A75" s="2973"/>
      <c r="B75" s="2974"/>
      <c r="C75" s="2976" t="s">
        <v>1214</v>
      </c>
      <c r="D75" s="2883" t="s">
        <v>1962</v>
      </c>
      <c r="E75" s="2715"/>
      <c r="F75" s="2644">
        <v>450</v>
      </c>
      <c r="G75" s="2644">
        <v>83</v>
      </c>
      <c r="H75" s="2886">
        <f t="shared" si="0"/>
        <v>18.444444444444443</v>
      </c>
      <c r="I75" s="2884"/>
      <c r="J75" s="2884"/>
      <c r="K75" s="2884"/>
      <c r="L75" s="2884"/>
      <c r="M75" s="2884"/>
      <c r="N75" s="2884"/>
      <c r="O75" s="2884"/>
      <c r="P75" s="2884"/>
      <c r="Q75" s="2884"/>
      <c r="R75" s="2884"/>
      <c r="S75" s="2884"/>
      <c r="T75" s="2884"/>
      <c r="U75" s="2884"/>
    </row>
    <row r="76" spans="1:21" s="1954" customFormat="1" ht="15" x14ac:dyDescent="0.25">
      <c r="A76" s="2973">
        <v>4357</v>
      </c>
      <c r="B76" s="2974">
        <v>5139</v>
      </c>
      <c r="C76" s="2976"/>
      <c r="D76" s="1200" t="s">
        <v>513</v>
      </c>
      <c r="E76" s="1945"/>
      <c r="F76" s="1159">
        <f>F77</f>
        <v>2</v>
      </c>
      <c r="G76" s="1159">
        <f>G77</f>
        <v>1</v>
      </c>
      <c r="H76" s="2130">
        <f t="shared" si="0"/>
        <v>50</v>
      </c>
      <c r="I76" s="1948"/>
      <c r="J76" s="1948"/>
      <c r="K76" s="1948"/>
      <c r="L76" s="1948"/>
      <c r="M76" s="1948"/>
      <c r="N76" s="1948"/>
      <c r="O76" s="1948"/>
      <c r="P76" s="1948"/>
      <c r="Q76" s="1948"/>
      <c r="R76" s="1948"/>
      <c r="S76" s="1948"/>
      <c r="T76" s="1948"/>
      <c r="U76" s="1948"/>
    </row>
    <row r="77" spans="1:21" s="2885" customFormat="1" ht="25.5" x14ac:dyDescent="0.2">
      <c r="A77" s="2973"/>
      <c r="B77" s="2974"/>
      <c r="C77" s="2976" t="s">
        <v>1214</v>
      </c>
      <c r="D77" s="2883" t="s">
        <v>1962</v>
      </c>
      <c r="E77" s="2715"/>
      <c r="F77" s="2644">
        <v>2</v>
      </c>
      <c r="G77" s="2644">
        <v>1</v>
      </c>
      <c r="H77" s="2886">
        <f t="shared" si="0"/>
        <v>50</v>
      </c>
      <c r="I77" s="2884"/>
      <c r="J77" s="2884"/>
      <c r="K77" s="2884"/>
      <c r="L77" s="2884"/>
      <c r="M77" s="2884"/>
      <c r="N77" s="2884"/>
      <c r="O77" s="2884"/>
      <c r="P77" s="2884"/>
      <c r="Q77" s="2884"/>
      <c r="R77" s="2884"/>
      <c r="S77" s="2884"/>
      <c r="T77" s="2884"/>
      <c r="U77" s="2884"/>
    </row>
    <row r="78" spans="1:21" s="1954" customFormat="1" ht="15" x14ac:dyDescent="0.25">
      <c r="A78" s="2719">
        <v>4357</v>
      </c>
      <c r="B78" s="2720">
        <v>5169</v>
      </c>
      <c r="C78" s="2976"/>
      <c r="D78" s="2144" t="s">
        <v>568</v>
      </c>
      <c r="E78" s="1945"/>
      <c r="F78" s="1159">
        <f>F79</f>
        <v>1</v>
      </c>
      <c r="G78" s="1159">
        <f>G79</f>
        <v>1</v>
      </c>
      <c r="H78" s="1158">
        <f t="shared" si="0"/>
        <v>100</v>
      </c>
      <c r="I78" s="1948"/>
      <c r="J78" s="1948"/>
      <c r="K78" s="1948"/>
      <c r="L78" s="1948"/>
      <c r="M78" s="1948"/>
      <c r="N78" s="1948"/>
      <c r="O78" s="1948"/>
      <c r="P78" s="1948"/>
      <c r="Q78" s="1948"/>
      <c r="R78" s="1948"/>
      <c r="S78" s="1948"/>
      <c r="T78" s="1948"/>
      <c r="U78" s="1948"/>
    </row>
    <row r="79" spans="1:21" s="2885" customFormat="1" ht="25.5" x14ac:dyDescent="0.2">
      <c r="A79" s="2973"/>
      <c r="B79" s="2974"/>
      <c r="C79" s="2976" t="s">
        <v>1214</v>
      </c>
      <c r="D79" s="2883" t="s">
        <v>1962</v>
      </c>
      <c r="E79" s="2715"/>
      <c r="F79" s="2644">
        <v>1</v>
      </c>
      <c r="G79" s="2644">
        <v>1</v>
      </c>
      <c r="H79" s="2886">
        <f t="shared" si="0"/>
        <v>100</v>
      </c>
      <c r="I79" s="2884"/>
      <c r="J79" s="2884"/>
      <c r="K79" s="2884"/>
      <c r="L79" s="2884"/>
      <c r="M79" s="2884"/>
      <c r="N79" s="2884"/>
      <c r="O79" s="2884"/>
      <c r="P79" s="2884"/>
      <c r="Q79" s="2884"/>
      <c r="R79" s="2884"/>
      <c r="S79" s="2884"/>
      <c r="T79" s="2884"/>
      <c r="U79" s="2884"/>
    </row>
    <row r="80" spans="1:21" s="1954" customFormat="1" ht="15" x14ac:dyDescent="0.25">
      <c r="A80" s="2973">
        <v>4357</v>
      </c>
      <c r="B80" s="2974">
        <v>5171</v>
      </c>
      <c r="C80" s="2976"/>
      <c r="D80" s="1952" t="s">
        <v>598</v>
      </c>
      <c r="E80" s="1947">
        <f>E81</f>
        <v>2800</v>
      </c>
      <c r="F80" s="1160">
        <f>F81</f>
        <v>3415</v>
      </c>
      <c r="G80" s="1159">
        <f>G81</f>
        <v>2896</v>
      </c>
      <c r="H80" s="1158">
        <f>(G80/F80)*100</f>
        <v>84.802342606149338</v>
      </c>
      <c r="I80" s="1948"/>
      <c r="J80" s="1948"/>
      <c r="K80" s="1948"/>
      <c r="L80" s="1948"/>
      <c r="M80" s="1948"/>
      <c r="N80" s="1948"/>
      <c r="O80" s="1948"/>
      <c r="P80" s="1948"/>
      <c r="Q80" s="1948"/>
      <c r="R80" s="1948"/>
      <c r="S80" s="1948"/>
      <c r="T80" s="1948"/>
      <c r="U80" s="1948"/>
    </row>
    <row r="81" spans="1:21" s="2885" customFormat="1" ht="25.5" x14ac:dyDescent="0.2">
      <c r="A81" s="2973"/>
      <c r="B81" s="2974"/>
      <c r="C81" s="2976" t="s">
        <v>1214</v>
      </c>
      <c r="D81" s="2883" t="s">
        <v>1962</v>
      </c>
      <c r="E81" s="2715">
        <v>2800</v>
      </c>
      <c r="F81" s="2647">
        <v>3415</v>
      </c>
      <c r="G81" s="2644">
        <v>2896</v>
      </c>
      <c r="H81" s="2693">
        <f>(G81/F81)*100</f>
        <v>84.802342606149338</v>
      </c>
      <c r="I81" s="2884"/>
      <c r="J81" s="2884"/>
      <c r="K81" s="2884"/>
      <c r="L81" s="2884"/>
      <c r="M81" s="2884"/>
      <c r="N81" s="2884"/>
      <c r="O81" s="2884"/>
      <c r="P81" s="2884"/>
      <c r="Q81" s="2884"/>
      <c r="R81" s="2884"/>
      <c r="S81" s="2884"/>
      <c r="T81" s="2884"/>
      <c r="U81" s="2884"/>
    </row>
    <row r="82" spans="1:21" s="1954" customFormat="1" ht="15" x14ac:dyDescent="0.25">
      <c r="A82" s="2973">
        <v>4357</v>
      </c>
      <c r="B82" s="2974">
        <v>5172</v>
      </c>
      <c r="C82" s="2976"/>
      <c r="D82" s="1259" t="s">
        <v>599</v>
      </c>
      <c r="E82" s="1945"/>
      <c r="F82" s="1160">
        <f>F83</f>
        <v>183</v>
      </c>
      <c r="G82" s="1159">
        <f>G83</f>
        <v>183</v>
      </c>
      <c r="H82" s="1158">
        <f t="shared" ref="H82:H83" si="3">(G82/F82)*100</f>
        <v>100</v>
      </c>
      <c r="I82" s="1948"/>
      <c r="J82" s="1948"/>
      <c r="K82" s="1948"/>
      <c r="L82" s="1948"/>
      <c r="M82" s="1948"/>
      <c r="N82" s="1948"/>
      <c r="O82" s="1948"/>
      <c r="P82" s="1948"/>
      <c r="Q82" s="1948"/>
      <c r="R82" s="1948"/>
      <c r="S82" s="1948"/>
      <c r="T82" s="1948"/>
      <c r="U82" s="1948"/>
    </row>
    <row r="83" spans="1:21" s="2885" customFormat="1" ht="25.5" x14ac:dyDescent="0.2">
      <c r="A83" s="2973"/>
      <c r="B83" s="2974"/>
      <c r="C83" s="2976" t="s">
        <v>1214</v>
      </c>
      <c r="D83" s="2883" t="s">
        <v>1962</v>
      </c>
      <c r="E83" s="2715"/>
      <c r="F83" s="2647">
        <v>183</v>
      </c>
      <c r="G83" s="2644">
        <v>183</v>
      </c>
      <c r="H83" s="2693">
        <f t="shared" si="3"/>
        <v>100</v>
      </c>
      <c r="I83" s="2884"/>
      <c r="J83" s="2884"/>
      <c r="K83" s="2884"/>
      <c r="L83" s="2884"/>
      <c r="M83" s="2884"/>
      <c r="N83" s="2884"/>
      <c r="O83" s="2884"/>
      <c r="P83" s="2884"/>
      <c r="Q83" s="2884"/>
      <c r="R83" s="2884"/>
      <c r="S83" s="2884"/>
      <c r="T83" s="2884"/>
      <c r="U83" s="2884"/>
    </row>
    <row r="84" spans="1:21" s="1954" customFormat="1" ht="15" x14ac:dyDescent="0.25">
      <c r="A84" s="2973">
        <v>6172</v>
      </c>
      <c r="B84" s="2974">
        <v>5137</v>
      </c>
      <c r="C84" s="2972"/>
      <c r="D84" s="2068" t="s">
        <v>118</v>
      </c>
      <c r="E84" s="1947"/>
      <c r="F84" s="1159">
        <v>31</v>
      </c>
      <c r="G84" s="1159">
        <v>31</v>
      </c>
      <c r="H84" s="1158">
        <f t="shared" ref="H84:H89" si="4">(G84/F84)*100</f>
        <v>100</v>
      </c>
      <c r="I84" s="1948"/>
      <c r="J84" s="1948"/>
      <c r="K84" s="1948"/>
      <c r="L84" s="1948"/>
      <c r="M84" s="1948"/>
      <c r="N84" s="1948"/>
      <c r="O84" s="1948"/>
      <c r="P84" s="1948"/>
      <c r="Q84" s="1948"/>
      <c r="R84" s="1948"/>
      <c r="S84" s="1948"/>
      <c r="T84" s="1948"/>
      <c r="U84" s="1948"/>
    </row>
    <row r="85" spans="1:21" s="1954" customFormat="1" ht="15" x14ac:dyDescent="0.25">
      <c r="A85" s="2973">
        <v>6172</v>
      </c>
      <c r="B85" s="2974">
        <v>5164</v>
      </c>
      <c r="C85" s="2975"/>
      <c r="D85" s="2144" t="s">
        <v>131</v>
      </c>
      <c r="E85" s="1947">
        <v>400</v>
      </c>
      <c r="F85" s="1159">
        <v>252</v>
      </c>
      <c r="G85" s="1159">
        <v>95</v>
      </c>
      <c r="H85" s="1158">
        <f t="shared" si="4"/>
        <v>37.698412698412696</v>
      </c>
      <c r="I85" s="1948"/>
      <c r="J85" s="1948"/>
      <c r="K85" s="1948"/>
      <c r="L85" s="1948"/>
      <c r="M85" s="1948"/>
      <c r="N85" s="1948"/>
      <c r="O85" s="1948"/>
      <c r="P85" s="1948"/>
      <c r="Q85" s="1948"/>
      <c r="R85" s="1948"/>
      <c r="S85" s="1948"/>
      <c r="T85" s="1948"/>
      <c r="U85" s="1948"/>
    </row>
    <row r="86" spans="1:21" s="1954" customFormat="1" ht="15" x14ac:dyDescent="0.25">
      <c r="A86" s="2973">
        <v>6172</v>
      </c>
      <c r="B86" s="2974">
        <v>5166</v>
      </c>
      <c r="C86" s="2975"/>
      <c r="D86" s="2144" t="s">
        <v>449</v>
      </c>
      <c r="E86" s="1947">
        <v>750</v>
      </c>
      <c r="F86" s="1159">
        <v>633</v>
      </c>
      <c r="G86" s="1159">
        <v>193</v>
      </c>
      <c r="H86" s="1158">
        <f t="shared" si="4"/>
        <v>30.489731437598738</v>
      </c>
      <c r="I86" s="1948"/>
      <c r="J86" s="1948"/>
      <c r="K86" s="1948"/>
      <c r="L86" s="1948"/>
      <c r="M86" s="1948"/>
      <c r="N86" s="1948"/>
      <c r="O86" s="1948"/>
      <c r="P86" s="1948"/>
      <c r="Q86" s="1948"/>
      <c r="R86" s="1948"/>
      <c r="S86" s="1948"/>
      <c r="T86" s="1948"/>
      <c r="U86" s="1948"/>
    </row>
    <row r="87" spans="1:21" s="1954" customFormat="1" ht="15" x14ac:dyDescent="0.25">
      <c r="A87" s="2973">
        <v>6172</v>
      </c>
      <c r="B87" s="2974">
        <v>5169</v>
      </c>
      <c r="C87" s="2975"/>
      <c r="D87" s="2144" t="s">
        <v>568</v>
      </c>
      <c r="E87" s="1947">
        <v>300</v>
      </c>
      <c r="F87" s="1159">
        <v>334</v>
      </c>
      <c r="G87" s="1159">
        <v>321</v>
      </c>
      <c r="H87" s="1158">
        <f t="shared" si="4"/>
        <v>96.107784431137716</v>
      </c>
      <c r="I87" s="1948"/>
      <c r="J87" s="1948"/>
      <c r="K87" s="1948"/>
      <c r="L87" s="1948"/>
      <c r="M87" s="1948"/>
      <c r="N87" s="1948"/>
      <c r="O87" s="1948"/>
      <c r="P87" s="1948"/>
      <c r="Q87" s="1948"/>
      <c r="R87" s="1948"/>
      <c r="S87" s="1948"/>
      <c r="T87" s="1948"/>
      <c r="U87" s="1948"/>
    </row>
    <row r="88" spans="1:21" s="1954" customFormat="1" ht="15" x14ac:dyDescent="0.25">
      <c r="A88" s="2973">
        <v>6172</v>
      </c>
      <c r="B88" s="2974">
        <v>5362</v>
      </c>
      <c r="C88" s="2975"/>
      <c r="D88" s="2144" t="s">
        <v>506</v>
      </c>
      <c r="E88" s="1947">
        <v>40</v>
      </c>
      <c r="F88" s="1159">
        <v>40</v>
      </c>
      <c r="G88" s="1159">
        <v>1</v>
      </c>
      <c r="H88" s="1158">
        <f t="shared" si="4"/>
        <v>2.5</v>
      </c>
      <c r="I88" s="1948"/>
      <c r="J88" s="1948"/>
      <c r="K88" s="1948"/>
      <c r="L88" s="1948"/>
      <c r="M88" s="2128"/>
      <c r="N88" s="2128"/>
      <c r="O88" s="1948"/>
      <c r="P88" s="1948"/>
      <c r="Q88" s="1948"/>
      <c r="R88" s="1948"/>
      <c r="S88" s="1948"/>
      <c r="T88" s="1948"/>
      <c r="U88" s="1948"/>
    </row>
    <row r="89" spans="1:21" s="1954" customFormat="1" ht="15.75" thickBot="1" x14ac:dyDescent="0.3">
      <c r="A89" s="2973">
        <v>6172</v>
      </c>
      <c r="B89" s="2974">
        <v>5363</v>
      </c>
      <c r="C89" s="2975"/>
      <c r="D89" s="2144" t="s">
        <v>942</v>
      </c>
      <c r="E89" s="1947"/>
      <c r="F89" s="1159">
        <v>662</v>
      </c>
      <c r="G89" s="1159">
        <v>347</v>
      </c>
      <c r="H89" s="1158">
        <f t="shared" si="4"/>
        <v>52.416918429003026</v>
      </c>
      <c r="I89" s="1948"/>
      <c r="J89" s="1948"/>
      <c r="K89" s="1948"/>
      <c r="L89" s="1948"/>
      <c r="M89" s="2128"/>
      <c r="N89" s="2128"/>
      <c r="O89" s="1948"/>
      <c r="P89" s="1948"/>
      <c r="Q89" s="1948"/>
      <c r="R89" s="1948"/>
      <c r="S89" s="1948"/>
      <c r="T89" s="1948"/>
      <c r="U89" s="1948"/>
    </row>
    <row r="90" spans="1:21" s="1143" customFormat="1" ht="35.85" customHeight="1" thickTop="1" thickBot="1" x14ac:dyDescent="0.35">
      <c r="A90" s="1942" t="s">
        <v>170</v>
      </c>
      <c r="B90" s="2127"/>
      <c r="C90" s="2143"/>
      <c r="D90" s="2125"/>
      <c r="E90" s="1145">
        <f>E88+E87+E86+E85+E80+E72+E70+E68+E64+E62+E57+E47+E39+E37+E31+E29+E23+E17</f>
        <v>62093</v>
      </c>
      <c r="F90" s="1145">
        <f>F89+F88+F87+F86+F85+F84+F82+F80+F78+F76+F74+F72+F70+F68+F66+F64+F62+F60+F58+F57+F55+F47+F45+F43+F41+F39+F37+F35+F33+F31+F29+F27+F25+F23+F21+F19+F17+F15+F13+F11</f>
        <v>62803</v>
      </c>
      <c r="G90" s="1145">
        <f>G89+G88+G87+G86+G85+G84+G82+G80+G78+G76+G74+G72+G70+G68+G66+G64+G62+G60+G58+G57+G55+G47+G45+G43+G41+G39+G37+G35+G33+G31+G29+G27+G25+G23+G21+G19+G17+G15+G13+G11</f>
        <v>48355</v>
      </c>
      <c r="H90" s="2009">
        <f>G90/F90*100</f>
        <v>76.994729551136089</v>
      </c>
      <c r="J90" s="2142">
        <v>62093000</v>
      </c>
      <c r="K90" s="2142">
        <v>62802804.149999999</v>
      </c>
      <c r="L90" s="2142">
        <v>48355006.090000004</v>
      </c>
      <c r="M90" s="2141"/>
      <c r="N90" s="2141"/>
    </row>
    <row r="91" spans="1:21" ht="13.5" thickTop="1" x14ac:dyDescent="0.2">
      <c r="E91" s="2140"/>
      <c r="F91" s="2140"/>
      <c r="G91" s="2140"/>
    </row>
    <row r="97" spans="1:21" ht="18" x14ac:dyDescent="0.25">
      <c r="A97" s="1186" t="s">
        <v>789</v>
      </c>
      <c r="B97" s="1185"/>
      <c r="C97" s="2139"/>
      <c r="D97" s="1183"/>
      <c r="E97" s="1182"/>
      <c r="F97" s="1798"/>
      <c r="G97" s="1181"/>
      <c r="H97" s="2004"/>
      <c r="I97" s="1126"/>
      <c r="J97" s="1126"/>
    </row>
    <row r="98" spans="1:21" ht="13.5" thickBot="1" x14ac:dyDescent="0.25">
      <c r="A98" s="1179"/>
      <c r="B98" s="1179"/>
      <c r="C98" s="1199"/>
      <c r="F98" s="1177"/>
      <c r="H98" s="1890" t="s">
        <v>122</v>
      </c>
      <c r="I98" s="1126"/>
      <c r="J98" s="1126"/>
    </row>
    <row r="99" spans="1:21" s="2134" customFormat="1" ht="20.25" customHeight="1" thickTop="1" thickBot="1" x14ac:dyDescent="0.25">
      <c r="A99" s="2138" t="s">
        <v>123</v>
      </c>
      <c r="B99" s="2137" t="s">
        <v>124</v>
      </c>
      <c r="C99" s="2136" t="s">
        <v>474</v>
      </c>
      <c r="D99" s="2136" t="s">
        <v>125</v>
      </c>
      <c r="E99" s="1198" t="s">
        <v>416</v>
      </c>
      <c r="F99" s="1198" t="s">
        <v>417</v>
      </c>
      <c r="G99" s="1886" t="s">
        <v>589</v>
      </c>
      <c r="H99" s="1921" t="s">
        <v>590</v>
      </c>
      <c r="I99" s="2135"/>
      <c r="J99" s="2135"/>
    </row>
    <row r="100" spans="1:21" s="1166" customFormat="1" ht="13.5" thickTop="1" thickBot="1" x14ac:dyDescent="0.25">
      <c r="A100" s="1171">
        <v>1</v>
      </c>
      <c r="B100" s="1170">
        <v>2</v>
      </c>
      <c r="C100" s="1170">
        <v>3</v>
      </c>
      <c r="D100" s="1170">
        <v>4</v>
      </c>
      <c r="E100" s="1170">
        <v>5</v>
      </c>
      <c r="F100" s="1169">
        <v>6</v>
      </c>
      <c r="G100" s="1169">
        <v>7</v>
      </c>
      <c r="H100" s="1168" t="s">
        <v>44</v>
      </c>
      <c r="I100" s="1172"/>
    </row>
    <row r="101" spans="1:21" s="1954" customFormat="1" ht="15.75" thickTop="1" x14ac:dyDescent="0.25">
      <c r="A101" s="2977">
        <v>2212</v>
      </c>
      <c r="B101" s="2978">
        <v>6121</v>
      </c>
      <c r="C101" s="2979"/>
      <c r="D101" s="2133" t="s">
        <v>400</v>
      </c>
      <c r="E101" s="2132">
        <f>E102</f>
        <v>136528</v>
      </c>
      <c r="F101" s="2132">
        <f t="shared" ref="F101:G101" si="5">F102</f>
        <v>119469</v>
      </c>
      <c r="G101" s="2132">
        <f t="shared" si="5"/>
        <v>96566</v>
      </c>
      <c r="H101" s="2131">
        <f t="shared" ref="H101:H170" si="6">(G101/F101)*100</f>
        <v>80.829336480593298</v>
      </c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</row>
    <row r="102" spans="1:21" s="2885" customFormat="1" ht="25.5" x14ac:dyDescent="0.2">
      <c r="A102" s="2973"/>
      <c r="B102" s="2974"/>
      <c r="C102" s="2976" t="s">
        <v>1191</v>
      </c>
      <c r="D102" s="2883" t="s">
        <v>1691</v>
      </c>
      <c r="E102" s="2715">
        <v>136528</v>
      </c>
      <c r="F102" s="2647">
        <v>119469</v>
      </c>
      <c r="G102" s="2644">
        <v>96566</v>
      </c>
      <c r="H102" s="2693">
        <f t="shared" si="6"/>
        <v>80.829336480593298</v>
      </c>
      <c r="I102" s="2884"/>
      <c r="J102" s="2884"/>
      <c r="K102" s="2884"/>
      <c r="L102" s="2884"/>
      <c r="M102" s="2884"/>
      <c r="N102" s="2884"/>
      <c r="O102" s="2884"/>
      <c r="P102" s="2884"/>
      <c r="Q102" s="2884"/>
      <c r="R102" s="2884"/>
      <c r="S102" s="2884"/>
      <c r="T102" s="2884"/>
      <c r="U102" s="2884"/>
    </row>
    <row r="103" spans="1:21" s="1954" customFormat="1" ht="15" x14ac:dyDescent="0.25">
      <c r="A103" s="2973">
        <v>2212</v>
      </c>
      <c r="B103" s="2974">
        <v>6130</v>
      </c>
      <c r="C103" s="2976"/>
      <c r="D103" s="1161" t="s">
        <v>571</v>
      </c>
      <c r="E103" s="1947">
        <f>E104</f>
        <v>5100</v>
      </c>
      <c r="F103" s="1947">
        <f t="shared" ref="F103:G103" si="7">F104</f>
        <v>1039</v>
      </c>
      <c r="G103" s="1947">
        <f t="shared" si="7"/>
        <v>29</v>
      </c>
      <c r="H103" s="1158">
        <f t="shared" si="6"/>
        <v>2.7911453320500481</v>
      </c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</row>
    <row r="104" spans="1:21" s="2885" customFormat="1" ht="25.5" x14ac:dyDescent="0.2">
      <c r="A104" s="2973"/>
      <c r="B104" s="2974"/>
      <c r="C104" s="2976" t="s">
        <v>1191</v>
      </c>
      <c r="D104" s="2883" t="s">
        <v>1691</v>
      </c>
      <c r="E104" s="2715">
        <v>5100</v>
      </c>
      <c r="F104" s="2647">
        <v>1039</v>
      </c>
      <c r="G104" s="2644">
        <v>29</v>
      </c>
      <c r="H104" s="2693">
        <f t="shared" si="6"/>
        <v>2.7911453320500481</v>
      </c>
      <c r="I104" s="2884"/>
      <c r="J104" s="2884"/>
      <c r="K104" s="2884"/>
      <c r="L104" s="2884"/>
      <c r="M104" s="2884"/>
      <c r="N104" s="2884"/>
      <c r="O104" s="2884"/>
      <c r="P104" s="2884"/>
      <c r="Q104" s="2884"/>
      <c r="R104" s="2884"/>
      <c r="S104" s="2884"/>
      <c r="T104" s="2884"/>
      <c r="U104" s="2884"/>
    </row>
    <row r="105" spans="1:21" s="1954" customFormat="1" ht="15" x14ac:dyDescent="0.25">
      <c r="A105" s="2973">
        <v>3111</v>
      </c>
      <c r="B105" s="2974">
        <v>6121</v>
      </c>
      <c r="C105" s="2976"/>
      <c r="D105" s="1952" t="s">
        <v>400</v>
      </c>
      <c r="E105" s="1947">
        <f>E106</f>
        <v>2300</v>
      </c>
      <c r="F105" s="1947">
        <f>F106</f>
        <v>4993</v>
      </c>
      <c r="G105" s="1947">
        <f>G106</f>
        <v>4800</v>
      </c>
      <c r="H105" s="1158">
        <f t="shared" si="6"/>
        <v>96.134588423793303</v>
      </c>
      <c r="I105" s="1948"/>
      <c r="J105" s="1948"/>
      <c r="K105" s="1948"/>
      <c r="L105" s="1948"/>
      <c r="M105" s="1948"/>
      <c r="N105" s="1948"/>
      <c r="O105" s="1948"/>
      <c r="P105" s="1948"/>
      <c r="Q105" s="1948"/>
      <c r="R105" s="1948"/>
      <c r="S105" s="1948"/>
      <c r="T105" s="1948"/>
      <c r="U105" s="1948"/>
    </row>
    <row r="106" spans="1:21" s="2885" customFormat="1" ht="25.5" x14ac:dyDescent="0.2">
      <c r="A106" s="2973"/>
      <c r="B106" s="2974"/>
      <c r="C106" s="2976" t="s">
        <v>1215</v>
      </c>
      <c r="D106" s="2883" t="s">
        <v>1692</v>
      </c>
      <c r="E106" s="2715">
        <v>2300</v>
      </c>
      <c r="F106" s="2647">
        <v>4993</v>
      </c>
      <c r="G106" s="2644">
        <v>4800</v>
      </c>
      <c r="H106" s="2693">
        <f t="shared" si="6"/>
        <v>96.134588423793303</v>
      </c>
      <c r="I106" s="2884"/>
      <c r="J106" s="2884"/>
      <c r="K106" s="2884"/>
      <c r="L106" s="2884"/>
      <c r="M106" s="2884"/>
      <c r="N106" s="2884"/>
      <c r="O106" s="2884"/>
      <c r="P106" s="2884"/>
      <c r="Q106" s="2884"/>
      <c r="R106" s="2884"/>
      <c r="S106" s="2884"/>
      <c r="T106" s="2884"/>
      <c r="U106" s="2884"/>
    </row>
    <row r="107" spans="1:21" s="1954" customFormat="1" ht="15" x14ac:dyDescent="0.25">
      <c r="A107" s="2973">
        <v>3111</v>
      </c>
      <c r="B107" s="2974">
        <v>6122</v>
      </c>
      <c r="C107" s="2976"/>
      <c r="D107" s="1952" t="s">
        <v>401</v>
      </c>
      <c r="E107" s="1945"/>
      <c r="F107" s="1159">
        <f>F108</f>
        <v>163</v>
      </c>
      <c r="G107" s="1159">
        <f>G108</f>
        <v>163</v>
      </c>
      <c r="H107" s="1158">
        <f t="shared" si="6"/>
        <v>100</v>
      </c>
      <c r="I107" s="1948"/>
      <c r="J107" s="1948"/>
      <c r="K107" s="1948"/>
      <c r="L107" s="1948"/>
      <c r="M107" s="1948"/>
      <c r="N107" s="1948"/>
      <c r="O107" s="1948"/>
      <c r="P107" s="1948"/>
      <c r="Q107" s="1948"/>
      <c r="R107" s="1948"/>
      <c r="S107" s="1948"/>
      <c r="T107" s="1948"/>
      <c r="U107" s="1948"/>
    </row>
    <row r="108" spans="1:21" s="2885" customFormat="1" ht="25.5" x14ac:dyDescent="0.2">
      <c r="A108" s="2973"/>
      <c r="B108" s="2974"/>
      <c r="C108" s="2976" t="s">
        <v>1215</v>
      </c>
      <c r="D108" s="2883" t="s">
        <v>1692</v>
      </c>
      <c r="E108" s="2715"/>
      <c r="F108" s="2647">
        <v>163</v>
      </c>
      <c r="G108" s="2644">
        <v>163</v>
      </c>
      <c r="H108" s="2693">
        <f t="shared" si="6"/>
        <v>100</v>
      </c>
      <c r="I108" s="2884"/>
      <c r="J108" s="2884"/>
      <c r="K108" s="2884"/>
      <c r="L108" s="2884"/>
      <c r="M108" s="2884"/>
      <c r="N108" s="2884"/>
      <c r="O108" s="2884"/>
      <c r="P108" s="2884"/>
      <c r="Q108" s="2884"/>
      <c r="R108" s="2884"/>
      <c r="S108" s="2884"/>
      <c r="T108" s="2884"/>
      <c r="U108" s="2884"/>
    </row>
    <row r="109" spans="1:21" s="1954" customFormat="1" ht="15" x14ac:dyDescent="0.25">
      <c r="A109" s="2973">
        <v>3114</v>
      </c>
      <c r="B109" s="2974">
        <v>6121</v>
      </c>
      <c r="C109" s="2976"/>
      <c r="D109" s="1952" t="s">
        <v>400</v>
      </c>
      <c r="E109" s="1947">
        <f>E110</f>
        <v>5700</v>
      </c>
      <c r="F109" s="1947">
        <f>F110</f>
        <v>7717</v>
      </c>
      <c r="G109" s="1947">
        <f>G110</f>
        <v>4402</v>
      </c>
      <c r="H109" s="1158">
        <f t="shared" si="6"/>
        <v>57.042892315666705</v>
      </c>
      <c r="I109" s="1948"/>
      <c r="J109" s="1948"/>
      <c r="K109" s="1948"/>
      <c r="L109" s="1948"/>
      <c r="M109" s="1948"/>
      <c r="N109" s="1948"/>
      <c r="O109" s="1948"/>
      <c r="P109" s="1948"/>
      <c r="Q109" s="1948"/>
      <c r="R109" s="1948"/>
      <c r="S109" s="1948"/>
      <c r="T109" s="1948"/>
      <c r="U109" s="1948"/>
    </row>
    <row r="110" spans="1:21" s="2885" customFormat="1" ht="25.5" x14ac:dyDescent="0.2">
      <c r="A110" s="2973"/>
      <c r="B110" s="2974"/>
      <c r="C110" s="2976" t="s">
        <v>1215</v>
      </c>
      <c r="D110" s="2883" t="s">
        <v>1692</v>
      </c>
      <c r="E110" s="2715">
        <v>5700</v>
      </c>
      <c r="F110" s="2647">
        <v>7717</v>
      </c>
      <c r="G110" s="2644">
        <v>4402</v>
      </c>
      <c r="H110" s="2693">
        <f t="shared" si="6"/>
        <v>57.042892315666705</v>
      </c>
      <c r="I110" s="2884"/>
      <c r="J110" s="2884"/>
      <c r="K110" s="2884"/>
      <c r="L110" s="2884"/>
      <c r="M110" s="2884"/>
      <c r="N110" s="2884"/>
      <c r="O110" s="2884"/>
      <c r="P110" s="2884"/>
      <c r="Q110" s="2884"/>
      <c r="R110" s="2884"/>
      <c r="S110" s="2884"/>
      <c r="T110" s="2884"/>
      <c r="U110" s="2884"/>
    </row>
    <row r="111" spans="1:21" s="1954" customFormat="1" ht="15" x14ac:dyDescent="0.25">
      <c r="A111" s="2973">
        <v>3119</v>
      </c>
      <c r="B111" s="2974">
        <v>6121</v>
      </c>
      <c r="C111" s="2976"/>
      <c r="D111" s="1952" t="s">
        <v>400</v>
      </c>
      <c r="E111" s="1947">
        <f>E112</f>
        <v>1000</v>
      </c>
      <c r="F111" s="1947">
        <f>F112</f>
        <v>2900</v>
      </c>
      <c r="G111" s="1947">
        <f>G112</f>
        <v>2439</v>
      </c>
      <c r="H111" s="1158">
        <f t="shared" si="6"/>
        <v>84.103448275862064</v>
      </c>
      <c r="I111" s="1948"/>
      <c r="J111" s="1948"/>
      <c r="K111" s="1948"/>
      <c r="L111" s="1948"/>
      <c r="M111" s="1948"/>
      <c r="N111" s="1948"/>
      <c r="O111" s="1948"/>
      <c r="P111" s="1948"/>
      <c r="Q111" s="1948"/>
      <c r="R111" s="1948"/>
      <c r="S111" s="1948"/>
      <c r="T111" s="1948"/>
      <c r="U111" s="1948"/>
    </row>
    <row r="112" spans="1:21" s="2885" customFormat="1" ht="25.5" x14ac:dyDescent="0.2">
      <c r="A112" s="2973"/>
      <c r="B112" s="2974"/>
      <c r="C112" s="2976" t="s">
        <v>1215</v>
      </c>
      <c r="D112" s="2883" t="s">
        <v>1692</v>
      </c>
      <c r="E112" s="2715">
        <v>1000</v>
      </c>
      <c r="F112" s="2647">
        <v>2900</v>
      </c>
      <c r="G112" s="2644">
        <v>2439</v>
      </c>
      <c r="H112" s="2693">
        <f t="shared" si="6"/>
        <v>84.103448275862064</v>
      </c>
      <c r="I112" s="2884"/>
      <c r="J112" s="2884"/>
      <c r="K112" s="2884"/>
      <c r="L112" s="2884"/>
      <c r="M112" s="2884"/>
      <c r="N112" s="2884"/>
      <c r="O112" s="2884"/>
      <c r="P112" s="2884"/>
      <c r="Q112" s="2884"/>
      <c r="R112" s="2884"/>
      <c r="S112" s="2884"/>
      <c r="T112" s="2884"/>
      <c r="U112" s="2884"/>
    </row>
    <row r="113" spans="1:21" s="1954" customFormat="1" ht="15" x14ac:dyDescent="0.25">
      <c r="A113" s="2973">
        <v>3121</v>
      </c>
      <c r="B113" s="2974">
        <v>6121</v>
      </c>
      <c r="C113" s="2976"/>
      <c r="D113" s="1952" t="s">
        <v>400</v>
      </c>
      <c r="E113" s="1947">
        <f>E114</f>
        <v>14130</v>
      </c>
      <c r="F113" s="1947">
        <f>F114</f>
        <v>13334</v>
      </c>
      <c r="G113" s="1947">
        <f>G114</f>
        <v>12100</v>
      </c>
      <c r="H113" s="1158">
        <f t="shared" si="6"/>
        <v>90.74546272686365</v>
      </c>
      <c r="I113" s="1948"/>
      <c r="J113" s="1948"/>
      <c r="K113" s="1948"/>
      <c r="L113" s="1948"/>
      <c r="M113" s="1948"/>
      <c r="N113" s="1948"/>
      <c r="O113" s="1948"/>
      <c r="P113" s="1948"/>
      <c r="Q113" s="1948"/>
      <c r="R113" s="1948"/>
      <c r="S113" s="1948"/>
      <c r="T113" s="1948"/>
      <c r="U113" s="1948"/>
    </row>
    <row r="114" spans="1:21" s="2885" customFormat="1" ht="25.5" x14ac:dyDescent="0.2">
      <c r="A114" s="2973"/>
      <c r="B114" s="2974"/>
      <c r="C114" s="2976" t="s">
        <v>1215</v>
      </c>
      <c r="D114" s="2883" t="s">
        <v>1692</v>
      </c>
      <c r="E114" s="2715">
        <v>14130</v>
      </c>
      <c r="F114" s="2647">
        <v>13334</v>
      </c>
      <c r="G114" s="2644">
        <v>12100</v>
      </c>
      <c r="H114" s="2693">
        <f t="shared" si="6"/>
        <v>90.74546272686365</v>
      </c>
      <c r="I114" s="2884"/>
      <c r="J114" s="2884"/>
      <c r="K114" s="2884"/>
      <c r="L114" s="2884"/>
      <c r="M114" s="2884"/>
      <c r="N114" s="2884"/>
      <c r="O114" s="2884"/>
      <c r="P114" s="2884"/>
      <c r="Q114" s="2884"/>
      <c r="R114" s="2884"/>
      <c r="S114" s="2884"/>
      <c r="T114" s="2884"/>
      <c r="U114" s="2884"/>
    </row>
    <row r="115" spans="1:21" s="1954" customFormat="1" ht="15" x14ac:dyDescent="0.25">
      <c r="A115" s="2973">
        <v>3121</v>
      </c>
      <c r="B115" s="2974">
        <v>6125</v>
      </c>
      <c r="C115" s="2976"/>
      <c r="D115" s="1259" t="s">
        <v>133</v>
      </c>
      <c r="E115" s="1945"/>
      <c r="F115" s="1947">
        <f>F116</f>
        <v>579</v>
      </c>
      <c r="G115" s="1947">
        <f>G116</f>
        <v>579</v>
      </c>
      <c r="H115" s="1158">
        <f t="shared" si="6"/>
        <v>100</v>
      </c>
      <c r="I115" s="1948"/>
      <c r="J115" s="1948"/>
      <c r="K115" s="1948"/>
      <c r="L115" s="1948"/>
      <c r="M115" s="1948"/>
      <c r="N115" s="1948"/>
      <c r="O115" s="1948"/>
      <c r="P115" s="1948"/>
      <c r="Q115" s="1948"/>
      <c r="R115" s="1948"/>
      <c r="S115" s="1948"/>
      <c r="T115" s="1948"/>
      <c r="U115" s="1948"/>
    </row>
    <row r="116" spans="1:21" s="2885" customFormat="1" ht="25.5" x14ac:dyDescent="0.2">
      <c r="A116" s="2973"/>
      <c r="B116" s="2974"/>
      <c r="C116" s="2976" t="s">
        <v>1215</v>
      </c>
      <c r="D116" s="2883" t="s">
        <v>1692</v>
      </c>
      <c r="E116" s="2715"/>
      <c r="F116" s="2647">
        <v>579</v>
      </c>
      <c r="G116" s="2644">
        <v>579</v>
      </c>
      <c r="H116" s="2693">
        <f t="shared" si="6"/>
        <v>100</v>
      </c>
      <c r="I116" s="2884"/>
      <c r="J116" s="2884"/>
      <c r="K116" s="2884"/>
      <c r="L116" s="2884"/>
      <c r="M116" s="2884"/>
      <c r="N116" s="2884"/>
      <c r="O116" s="2884"/>
      <c r="P116" s="2884"/>
      <c r="Q116" s="2884"/>
      <c r="R116" s="2884"/>
      <c r="S116" s="2884"/>
      <c r="T116" s="2884"/>
      <c r="U116" s="2884"/>
    </row>
    <row r="117" spans="1:21" s="1954" customFormat="1" ht="15" x14ac:dyDescent="0.25">
      <c r="A117" s="2973">
        <v>3122</v>
      </c>
      <c r="B117" s="2974">
        <v>6121</v>
      </c>
      <c r="C117" s="2976"/>
      <c r="D117" s="1952" t="s">
        <v>400</v>
      </c>
      <c r="E117" s="1947">
        <f>E118</f>
        <v>76753</v>
      </c>
      <c r="F117" s="1947">
        <f>F118</f>
        <v>86096</v>
      </c>
      <c r="G117" s="1947">
        <f>G118</f>
        <v>50000</v>
      </c>
      <c r="H117" s="1158">
        <f t="shared" si="6"/>
        <v>58.074707303475193</v>
      </c>
      <c r="I117" s="1948"/>
      <c r="J117" s="1948"/>
      <c r="K117" s="1948"/>
      <c r="L117" s="1948"/>
      <c r="M117" s="1948"/>
      <c r="N117" s="1948"/>
      <c r="O117" s="1948"/>
      <c r="P117" s="1948"/>
      <c r="Q117" s="1948"/>
      <c r="R117" s="1948"/>
      <c r="S117" s="1948"/>
      <c r="T117" s="1948"/>
      <c r="U117" s="1948"/>
    </row>
    <row r="118" spans="1:21" s="2885" customFormat="1" ht="25.5" x14ac:dyDescent="0.2">
      <c r="A118" s="2973"/>
      <c r="B118" s="2974"/>
      <c r="C118" s="2976" t="s">
        <v>1215</v>
      </c>
      <c r="D118" s="2883" t="s">
        <v>1692</v>
      </c>
      <c r="E118" s="2715">
        <v>76753</v>
      </c>
      <c r="F118" s="2647">
        <v>86096</v>
      </c>
      <c r="G118" s="2644">
        <v>50000</v>
      </c>
      <c r="H118" s="2693">
        <f t="shared" si="6"/>
        <v>58.074707303475193</v>
      </c>
      <c r="I118" s="2884"/>
      <c r="J118" s="2884"/>
      <c r="K118" s="2884"/>
      <c r="L118" s="2884"/>
      <c r="M118" s="2884"/>
      <c r="N118" s="2884"/>
      <c r="O118" s="2884"/>
      <c r="P118" s="2884"/>
      <c r="Q118" s="2884"/>
      <c r="R118" s="2884"/>
      <c r="S118" s="2884"/>
      <c r="T118" s="2884"/>
      <c r="U118" s="2884"/>
    </row>
    <row r="119" spans="1:21" s="1954" customFormat="1" ht="15" x14ac:dyDescent="0.25">
      <c r="A119" s="2973">
        <v>3122</v>
      </c>
      <c r="B119" s="2974">
        <v>6122</v>
      </c>
      <c r="C119" s="2976"/>
      <c r="D119" s="1952" t="s">
        <v>401</v>
      </c>
      <c r="E119" s="1945"/>
      <c r="F119" s="1947">
        <f>F120</f>
        <v>150</v>
      </c>
      <c r="G119" s="1947">
        <f>G120</f>
        <v>150</v>
      </c>
      <c r="H119" s="1158">
        <f t="shared" si="6"/>
        <v>100</v>
      </c>
      <c r="I119" s="1948"/>
      <c r="J119" s="1948"/>
      <c r="K119" s="1948"/>
      <c r="L119" s="1948"/>
      <c r="M119" s="1948"/>
      <c r="N119" s="1948"/>
      <c r="O119" s="1948"/>
      <c r="P119" s="1948"/>
      <c r="Q119" s="1948"/>
      <c r="R119" s="1948"/>
      <c r="S119" s="1948"/>
      <c r="T119" s="1948"/>
      <c r="U119" s="1948"/>
    </row>
    <row r="120" spans="1:21" s="2885" customFormat="1" ht="25.5" x14ac:dyDescent="0.2">
      <c r="A120" s="2973"/>
      <c r="B120" s="2974"/>
      <c r="C120" s="2976" t="s">
        <v>1215</v>
      </c>
      <c r="D120" s="2883" t="s">
        <v>1692</v>
      </c>
      <c r="E120" s="2715"/>
      <c r="F120" s="2647">
        <v>150</v>
      </c>
      <c r="G120" s="2644">
        <v>150</v>
      </c>
      <c r="H120" s="2693">
        <f t="shared" si="6"/>
        <v>100</v>
      </c>
      <c r="I120" s="2884"/>
      <c r="J120" s="2884"/>
      <c r="K120" s="2884"/>
      <c r="L120" s="2884"/>
      <c r="M120" s="2884"/>
      <c r="N120" s="2884"/>
      <c r="O120" s="2884"/>
      <c r="P120" s="2884"/>
      <c r="Q120" s="2884"/>
      <c r="R120" s="2884"/>
      <c r="S120" s="2884"/>
      <c r="T120" s="2884"/>
      <c r="U120" s="2884"/>
    </row>
    <row r="121" spans="1:21" s="1954" customFormat="1" ht="15" x14ac:dyDescent="0.25">
      <c r="A121" s="2973">
        <v>3123</v>
      </c>
      <c r="B121" s="2974">
        <v>6121</v>
      </c>
      <c r="C121" s="2976"/>
      <c r="D121" s="1952" t="s">
        <v>400</v>
      </c>
      <c r="E121" s="1947">
        <f>E122</f>
        <v>25</v>
      </c>
      <c r="F121" s="1160">
        <f>F122</f>
        <v>558</v>
      </c>
      <c r="G121" s="1159">
        <f>G122</f>
        <v>499</v>
      </c>
      <c r="H121" s="1158">
        <f t="shared" si="6"/>
        <v>89.42652329749103</v>
      </c>
      <c r="I121" s="1948"/>
      <c r="J121" s="1948"/>
      <c r="K121" s="1948"/>
      <c r="L121" s="1948"/>
      <c r="M121" s="1948"/>
      <c r="N121" s="1948"/>
      <c r="O121" s="1948"/>
      <c r="P121" s="1948"/>
      <c r="Q121" s="1948"/>
      <c r="R121" s="1948"/>
      <c r="S121" s="1948"/>
      <c r="T121" s="1948"/>
      <c r="U121" s="1948"/>
    </row>
    <row r="122" spans="1:21" s="2885" customFormat="1" ht="25.5" x14ac:dyDescent="0.2">
      <c r="A122" s="2973"/>
      <c r="B122" s="2974"/>
      <c r="C122" s="2976" t="s">
        <v>1215</v>
      </c>
      <c r="D122" s="2883" t="s">
        <v>1692</v>
      </c>
      <c r="E122" s="2715">
        <v>25</v>
      </c>
      <c r="F122" s="2647">
        <v>558</v>
      </c>
      <c r="G122" s="2644">
        <v>499</v>
      </c>
      <c r="H122" s="2693">
        <f t="shared" si="6"/>
        <v>89.42652329749103</v>
      </c>
      <c r="I122" s="2884"/>
      <c r="J122" s="2884"/>
      <c r="K122" s="2884"/>
      <c r="L122" s="2884"/>
      <c r="M122" s="2884"/>
      <c r="N122" s="2884"/>
      <c r="O122" s="2884"/>
      <c r="P122" s="2884"/>
      <c r="Q122" s="2884"/>
      <c r="R122" s="2884"/>
      <c r="S122" s="2884"/>
      <c r="T122" s="2884"/>
      <c r="U122" s="2884"/>
    </row>
    <row r="123" spans="1:21" s="1954" customFormat="1" ht="15" x14ac:dyDescent="0.25">
      <c r="A123" s="2973">
        <v>3131</v>
      </c>
      <c r="B123" s="2974">
        <v>6121</v>
      </c>
      <c r="C123" s="2976"/>
      <c r="D123" s="1952" t="s">
        <v>400</v>
      </c>
      <c r="E123" s="1947">
        <f>E124</f>
        <v>1500</v>
      </c>
      <c r="F123" s="1160">
        <f>F124</f>
        <v>0</v>
      </c>
      <c r="G123" s="1159">
        <f>G124</f>
        <v>0</v>
      </c>
      <c r="H123" s="1158">
        <v>0</v>
      </c>
      <c r="I123" s="1948"/>
      <c r="J123" s="1948"/>
      <c r="K123" s="1948"/>
      <c r="L123" s="1948"/>
      <c r="M123" s="1948"/>
      <c r="N123" s="1948"/>
      <c r="O123" s="1948"/>
      <c r="P123" s="1948"/>
      <c r="Q123" s="1948"/>
      <c r="R123" s="1948"/>
      <c r="S123" s="1948"/>
      <c r="T123" s="1948"/>
      <c r="U123" s="1948"/>
    </row>
    <row r="124" spans="1:21" s="2885" customFormat="1" ht="25.5" x14ac:dyDescent="0.2">
      <c r="A124" s="2973"/>
      <c r="B124" s="2974"/>
      <c r="C124" s="2976" t="s">
        <v>1215</v>
      </c>
      <c r="D124" s="2883" t="s">
        <v>1692</v>
      </c>
      <c r="E124" s="2715">
        <v>1500</v>
      </c>
      <c r="F124" s="2647">
        <v>0</v>
      </c>
      <c r="G124" s="2644">
        <v>0</v>
      </c>
      <c r="H124" s="2693">
        <v>0</v>
      </c>
      <c r="I124" s="2884"/>
      <c r="J124" s="2884"/>
      <c r="K124" s="2884"/>
      <c r="L124" s="2884"/>
      <c r="M124" s="2884"/>
      <c r="N124" s="2884"/>
      <c r="O124" s="2884"/>
      <c r="P124" s="2884"/>
      <c r="Q124" s="2884"/>
      <c r="R124" s="2884"/>
      <c r="S124" s="2884"/>
      <c r="T124" s="2884"/>
      <c r="U124" s="2884"/>
    </row>
    <row r="125" spans="1:21" s="1954" customFormat="1" ht="15" x14ac:dyDescent="0.25">
      <c r="A125" s="2973">
        <v>3133</v>
      </c>
      <c r="B125" s="2974">
        <v>6121</v>
      </c>
      <c r="C125" s="2976"/>
      <c r="D125" s="1952" t="s">
        <v>400</v>
      </c>
      <c r="E125" s="1947">
        <f>E126</f>
        <v>3260</v>
      </c>
      <c r="F125" s="1947">
        <f>F126</f>
        <v>2215</v>
      </c>
      <c r="G125" s="1947">
        <f>G126</f>
        <v>2074</v>
      </c>
      <c r="H125" s="1158">
        <f t="shared" si="6"/>
        <v>93.634311512415351</v>
      </c>
      <c r="I125" s="1948"/>
      <c r="J125" s="1948"/>
      <c r="K125" s="1948"/>
      <c r="L125" s="1948"/>
      <c r="M125" s="1948"/>
      <c r="N125" s="1948"/>
      <c r="O125" s="1948"/>
      <c r="P125" s="1948"/>
      <c r="Q125" s="1948"/>
      <c r="R125" s="1948"/>
      <c r="S125" s="1948"/>
      <c r="T125" s="1948"/>
      <c r="U125" s="1948"/>
    </row>
    <row r="126" spans="1:21" s="2885" customFormat="1" ht="25.5" x14ac:dyDescent="0.2">
      <c r="A126" s="2973"/>
      <c r="B126" s="2974"/>
      <c r="C126" s="2976" t="s">
        <v>1215</v>
      </c>
      <c r="D126" s="2883" t="s">
        <v>1692</v>
      </c>
      <c r="E126" s="2715">
        <v>3260</v>
      </c>
      <c r="F126" s="2647">
        <v>2215</v>
      </c>
      <c r="G126" s="2644">
        <v>2074</v>
      </c>
      <c r="H126" s="2693">
        <f t="shared" si="6"/>
        <v>93.634311512415351</v>
      </c>
      <c r="I126" s="2884"/>
      <c r="J126" s="2884"/>
      <c r="K126" s="2884"/>
      <c r="L126" s="2884"/>
      <c r="M126" s="2884"/>
      <c r="N126" s="2884"/>
      <c r="O126" s="2884"/>
      <c r="P126" s="2884"/>
      <c r="Q126" s="2884"/>
      <c r="R126" s="2884"/>
      <c r="S126" s="2884"/>
      <c r="T126" s="2884"/>
      <c r="U126" s="2884"/>
    </row>
    <row r="127" spans="1:21" s="1954" customFormat="1" ht="15" x14ac:dyDescent="0.25">
      <c r="A127" s="2973">
        <v>3146</v>
      </c>
      <c r="B127" s="2974">
        <v>6121</v>
      </c>
      <c r="C127" s="2976"/>
      <c r="D127" s="1952" t="s">
        <v>400</v>
      </c>
      <c r="E127" s="1947">
        <f>E128</f>
        <v>2000</v>
      </c>
      <c r="F127" s="1947">
        <f>F128</f>
        <v>1335</v>
      </c>
      <c r="G127" s="1947">
        <f>G128</f>
        <v>1335</v>
      </c>
      <c r="H127" s="1158">
        <f t="shared" si="6"/>
        <v>100</v>
      </c>
      <c r="I127" s="1948"/>
      <c r="J127" s="1948"/>
      <c r="K127" s="1948"/>
      <c r="L127" s="1948"/>
      <c r="M127" s="1948"/>
      <c r="N127" s="1948"/>
      <c r="O127" s="1948"/>
      <c r="P127" s="1948"/>
      <c r="Q127" s="1948"/>
      <c r="R127" s="1948"/>
      <c r="S127" s="1948"/>
      <c r="T127" s="1948"/>
      <c r="U127" s="1948"/>
    </row>
    <row r="128" spans="1:21" s="2885" customFormat="1" ht="25.5" x14ac:dyDescent="0.2">
      <c r="A128" s="2973"/>
      <c r="B128" s="2974"/>
      <c r="C128" s="2976" t="s">
        <v>1215</v>
      </c>
      <c r="D128" s="2883" t="s">
        <v>1692</v>
      </c>
      <c r="E128" s="2715">
        <v>2000</v>
      </c>
      <c r="F128" s="2647">
        <v>1335</v>
      </c>
      <c r="G128" s="2644">
        <v>1335</v>
      </c>
      <c r="H128" s="2693">
        <f t="shared" si="6"/>
        <v>100</v>
      </c>
      <c r="I128" s="2884"/>
      <c r="J128" s="2884"/>
      <c r="K128" s="2884"/>
      <c r="L128" s="2884"/>
      <c r="M128" s="2884"/>
      <c r="N128" s="2884"/>
      <c r="O128" s="2884"/>
      <c r="P128" s="2884"/>
      <c r="Q128" s="2884"/>
      <c r="R128" s="2884"/>
      <c r="S128" s="2884"/>
      <c r="T128" s="2884"/>
      <c r="U128" s="2884"/>
    </row>
    <row r="129" spans="1:21" s="1954" customFormat="1" ht="15" x14ac:dyDescent="0.25">
      <c r="A129" s="2973">
        <v>3147</v>
      </c>
      <c r="B129" s="2974">
        <v>6121</v>
      </c>
      <c r="C129" s="2976"/>
      <c r="D129" s="1952" t="s">
        <v>400</v>
      </c>
      <c r="E129" s="1947">
        <f>E130</f>
        <v>11260</v>
      </c>
      <c r="F129" s="1947">
        <f>F130</f>
        <v>14288</v>
      </c>
      <c r="G129" s="1947">
        <f>G130</f>
        <v>9581</v>
      </c>
      <c r="H129" s="1158">
        <f t="shared" si="6"/>
        <v>67.056270996640535</v>
      </c>
      <c r="I129" s="1948"/>
      <c r="J129" s="1948"/>
      <c r="K129" s="1948"/>
      <c r="L129" s="1948"/>
      <c r="M129" s="1948"/>
      <c r="N129" s="1948"/>
      <c r="O129" s="1948"/>
      <c r="P129" s="1948"/>
      <c r="Q129" s="1948"/>
      <c r="R129" s="1948"/>
      <c r="S129" s="1948"/>
      <c r="T129" s="1948"/>
      <c r="U129" s="1948"/>
    </row>
    <row r="130" spans="1:21" s="2885" customFormat="1" ht="25.5" x14ac:dyDescent="0.2">
      <c r="A130" s="2973"/>
      <c r="B130" s="2974"/>
      <c r="C130" s="2976" t="s">
        <v>1215</v>
      </c>
      <c r="D130" s="2883" t="s">
        <v>1692</v>
      </c>
      <c r="E130" s="2715">
        <v>11260</v>
      </c>
      <c r="F130" s="2647">
        <v>14288</v>
      </c>
      <c r="G130" s="2644">
        <v>9581</v>
      </c>
      <c r="H130" s="2693">
        <f t="shared" si="6"/>
        <v>67.056270996640535</v>
      </c>
      <c r="I130" s="2884"/>
      <c r="J130" s="2884"/>
      <c r="K130" s="2884"/>
      <c r="L130" s="2884"/>
      <c r="M130" s="2884"/>
      <c r="N130" s="2884"/>
      <c r="O130" s="2884"/>
      <c r="P130" s="2884"/>
      <c r="Q130" s="2884"/>
      <c r="R130" s="2884"/>
      <c r="S130" s="2884"/>
      <c r="T130" s="2884"/>
      <c r="U130" s="2884"/>
    </row>
    <row r="131" spans="1:21" s="1954" customFormat="1" ht="15" x14ac:dyDescent="0.25">
      <c r="A131" s="2973">
        <v>3231</v>
      </c>
      <c r="B131" s="2974">
        <v>6121</v>
      </c>
      <c r="C131" s="2976"/>
      <c r="D131" s="1952" t="s">
        <v>400</v>
      </c>
      <c r="E131" s="1945"/>
      <c r="F131" s="1947">
        <f>F132</f>
        <v>796</v>
      </c>
      <c r="G131" s="1947">
        <f>G132</f>
        <v>796</v>
      </c>
      <c r="H131" s="1158">
        <f t="shared" si="6"/>
        <v>100</v>
      </c>
      <c r="I131" s="1948"/>
      <c r="J131" s="1948"/>
      <c r="K131" s="1948"/>
      <c r="L131" s="1948"/>
      <c r="M131" s="1948"/>
      <c r="N131" s="1948"/>
      <c r="O131" s="1948"/>
      <c r="P131" s="1948"/>
      <c r="Q131" s="1948"/>
      <c r="R131" s="1948"/>
      <c r="S131" s="1948"/>
      <c r="T131" s="1948"/>
      <c r="U131" s="1948"/>
    </row>
    <row r="132" spans="1:21" s="2885" customFormat="1" ht="25.5" x14ac:dyDescent="0.2">
      <c r="A132" s="2973"/>
      <c r="B132" s="2974"/>
      <c r="C132" s="2976" t="s">
        <v>1215</v>
      </c>
      <c r="D132" s="2883" t="s">
        <v>1692</v>
      </c>
      <c r="E132" s="2715"/>
      <c r="F132" s="2647">
        <v>796</v>
      </c>
      <c r="G132" s="2644">
        <v>796</v>
      </c>
      <c r="H132" s="2693">
        <f t="shared" si="6"/>
        <v>100</v>
      </c>
      <c r="I132" s="2884"/>
      <c r="J132" s="2884"/>
      <c r="K132" s="2884"/>
      <c r="L132" s="2884"/>
      <c r="M132" s="2884"/>
      <c r="N132" s="2884"/>
      <c r="O132" s="2884"/>
      <c r="P132" s="2884"/>
      <c r="Q132" s="2884"/>
      <c r="R132" s="2884"/>
      <c r="S132" s="2884"/>
      <c r="T132" s="2884"/>
      <c r="U132" s="2884"/>
    </row>
    <row r="133" spans="1:21" s="1954" customFormat="1" ht="15" x14ac:dyDescent="0.25">
      <c r="A133" s="2973">
        <v>3314</v>
      </c>
      <c r="B133" s="2974">
        <v>6121</v>
      </c>
      <c r="C133" s="2976"/>
      <c r="D133" s="1952" t="s">
        <v>400</v>
      </c>
      <c r="E133" s="1947">
        <f>E134</f>
        <v>2632</v>
      </c>
      <c r="F133" s="1947">
        <f>F134</f>
        <v>2925</v>
      </c>
      <c r="G133" s="1947">
        <f>G134</f>
        <v>2467</v>
      </c>
      <c r="H133" s="1158">
        <f t="shared" si="6"/>
        <v>84.341880341880341</v>
      </c>
      <c r="I133" s="1948"/>
      <c r="J133" s="1948"/>
      <c r="K133" s="1948"/>
      <c r="L133" s="1948"/>
      <c r="M133" s="1948"/>
      <c r="N133" s="1948"/>
      <c r="O133" s="1948"/>
      <c r="P133" s="1948"/>
      <c r="Q133" s="1948"/>
      <c r="R133" s="1948"/>
      <c r="S133" s="1948"/>
      <c r="T133" s="1948"/>
      <c r="U133" s="1948"/>
    </row>
    <row r="134" spans="1:21" s="2885" customFormat="1" ht="25.5" x14ac:dyDescent="0.2">
      <c r="A134" s="2973"/>
      <c r="B134" s="2974"/>
      <c r="C134" s="2976" t="s">
        <v>1195</v>
      </c>
      <c r="D134" s="2883" t="s">
        <v>1693</v>
      </c>
      <c r="E134" s="2715">
        <v>2632</v>
      </c>
      <c r="F134" s="2647">
        <v>2925</v>
      </c>
      <c r="G134" s="2644">
        <v>2467</v>
      </c>
      <c r="H134" s="2693">
        <f t="shared" si="6"/>
        <v>84.341880341880341</v>
      </c>
      <c r="I134" s="2884"/>
      <c r="J134" s="2884"/>
      <c r="K134" s="2884"/>
      <c r="L134" s="2884"/>
      <c r="M134" s="2884"/>
      <c r="N134" s="2884"/>
      <c r="O134" s="2884"/>
      <c r="P134" s="2884"/>
      <c r="Q134" s="2884"/>
      <c r="R134" s="2884"/>
      <c r="S134" s="2884"/>
      <c r="T134" s="2884"/>
      <c r="U134" s="2884"/>
    </row>
    <row r="135" spans="1:21" s="1954" customFormat="1" ht="15" x14ac:dyDescent="0.25">
      <c r="A135" s="2973">
        <v>3315</v>
      </c>
      <c r="B135" s="2974">
        <v>6121</v>
      </c>
      <c r="C135" s="2976"/>
      <c r="D135" s="1952" t="s">
        <v>400</v>
      </c>
      <c r="E135" s="1947">
        <f>E136</f>
        <v>46252</v>
      </c>
      <c r="F135" s="1947">
        <f>F136</f>
        <v>38793</v>
      </c>
      <c r="G135" s="1947">
        <f>G136</f>
        <v>26902</v>
      </c>
      <c r="H135" s="1158">
        <f t="shared" si="6"/>
        <v>69.347562704611647</v>
      </c>
      <c r="I135" s="1948"/>
      <c r="J135" s="1948"/>
      <c r="K135" s="1948"/>
      <c r="L135" s="1948"/>
      <c r="M135" s="1948"/>
      <c r="N135" s="1948"/>
      <c r="O135" s="1948"/>
      <c r="P135" s="1948"/>
      <c r="Q135" s="1948"/>
      <c r="R135" s="1948"/>
      <c r="S135" s="1948"/>
      <c r="T135" s="1948"/>
      <c r="U135" s="1948"/>
    </row>
    <row r="136" spans="1:21" s="2885" customFormat="1" ht="25.5" x14ac:dyDescent="0.2">
      <c r="A136" s="2973"/>
      <c r="B136" s="2974"/>
      <c r="C136" s="2976" t="s">
        <v>1195</v>
      </c>
      <c r="D136" s="2883" t="s">
        <v>1693</v>
      </c>
      <c r="E136" s="2715">
        <v>46252</v>
      </c>
      <c r="F136" s="2647">
        <v>38793</v>
      </c>
      <c r="G136" s="2644">
        <v>26902</v>
      </c>
      <c r="H136" s="2693">
        <f t="shared" si="6"/>
        <v>69.347562704611647</v>
      </c>
      <c r="I136" s="2884"/>
      <c r="J136" s="2884"/>
      <c r="K136" s="2884"/>
      <c r="L136" s="2884"/>
      <c r="M136" s="2884"/>
      <c r="N136" s="2884"/>
      <c r="O136" s="2884"/>
      <c r="P136" s="2884"/>
      <c r="Q136" s="2884"/>
      <c r="R136" s="2884"/>
      <c r="S136" s="2884"/>
      <c r="T136" s="2884"/>
      <c r="U136" s="2884"/>
    </row>
    <row r="137" spans="1:21" s="1954" customFormat="1" ht="15" x14ac:dyDescent="0.25">
      <c r="A137" s="2973">
        <v>3315</v>
      </c>
      <c r="B137" s="2974">
        <v>6122</v>
      </c>
      <c r="C137" s="2976"/>
      <c r="D137" s="1952" t="s">
        <v>401</v>
      </c>
      <c r="E137" s="1945"/>
      <c r="F137" s="1947">
        <f>F138</f>
        <v>73</v>
      </c>
      <c r="G137" s="1947">
        <f>G138</f>
        <v>72</v>
      </c>
      <c r="H137" s="1158">
        <f t="shared" si="6"/>
        <v>98.630136986301366</v>
      </c>
      <c r="I137" s="1948"/>
      <c r="J137" s="1948"/>
      <c r="K137" s="1948"/>
      <c r="L137" s="1948"/>
      <c r="M137" s="1948"/>
      <c r="N137" s="1948"/>
      <c r="O137" s="1948"/>
      <c r="P137" s="1948"/>
      <c r="Q137" s="1948"/>
      <c r="R137" s="1948"/>
      <c r="S137" s="1948"/>
      <c r="T137" s="1948"/>
      <c r="U137" s="1948"/>
    </row>
    <row r="138" spans="1:21" s="2885" customFormat="1" ht="25.5" x14ac:dyDescent="0.2">
      <c r="A138" s="2973"/>
      <c r="B138" s="2974"/>
      <c r="C138" s="2976" t="s">
        <v>1195</v>
      </c>
      <c r="D138" s="2883" t="s">
        <v>1693</v>
      </c>
      <c r="E138" s="2715"/>
      <c r="F138" s="2647">
        <v>73</v>
      </c>
      <c r="G138" s="2644">
        <v>72</v>
      </c>
      <c r="H138" s="2693">
        <f t="shared" si="6"/>
        <v>98.630136986301366</v>
      </c>
      <c r="I138" s="2884"/>
      <c r="J138" s="2884"/>
      <c r="K138" s="2884"/>
      <c r="L138" s="2884"/>
      <c r="M138" s="2884"/>
      <c r="N138" s="2884"/>
      <c r="O138" s="2884"/>
      <c r="P138" s="2884"/>
      <c r="Q138" s="2884"/>
      <c r="R138" s="2884"/>
      <c r="S138" s="2884"/>
      <c r="T138" s="2884"/>
      <c r="U138" s="2884"/>
    </row>
    <row r="139" spans="1:21" s="1954" customFormat="1" ht="15" x14ac:dyDescent="0.25">
      <c r="A139" s="2973">
        <v>3522</v>
      </c>
      <c r="B139" s="2974">
        <v>6121</v>
      </c>
      <c r="C139" s="2980"/>
      <c r="D139" s="1952" t="s">
        <v>400</v>
      </c>
      <c r="E139" s="1947">
        <f>E140</f>
        <v>36429</v>
      </c>
      <c r="F139" s="1947">
        <f>F140</f>
        <v>51697</v>
      </c>
      <c r="G139" s="1947">
        <f>G140</f>
        <v>46928</v>
      </c>
      <c r="H139" s="1158">
        <f t="shared" si="6"/>
        <v>90.77509333230168</v>
      </c>
      <c r="I139" s="1948"/>
      <c r="J139" s="1948"/>
      <c r="K139" s="1948"/>
      <c r="L139" s="1948"/>
      <c r="M139" s="1948"/>
      <c r="N139" s="1948"/>
      <c r="O139" s="1948"/>
      <c r="P139" s="1948"/>
      <c r="Q139" s="1948"/>
      <c r="R139" s="1948"/>
      <c r="S139" s="1948"/>
      <c r="T139" s="1948"/>
      <c r="U139" s="1948"/>
    </row>
    <row r="140" spans="1:21" s="2885" customFormat="1" ht="14.25" x14ac:dyDescent="0.2">
      <c r="A140" s="2973"/>
      <c r="B140" s="2974"/>
      <c r="C140" s="2976" t="s">
        <v>1213</v>
      </c>
      <c r="D140" s="2887" t="s">
        <v>1961</v>
      </c>
      <c r="E140" s="2715">
        <v>36429</v>
      </c>
      <c r="F140" s="2647">
        <v>51697</v>
      </c>
      <c r="G140" s="2644">
        <v>46928</v>
      </c>
      <c r="H140" s="2693">
        <f t="shared" si="6"/>
        <v>90.77509333230168</v>
      </c>
      <c r="I140" s="2884"/>
      <c r="J140" s="2884"/>
      <c r="K140" s="2884"/>
      <c r="L140" s="2884"/>
      <c r="M140" s="2884"/>
      <c r="N140" s="2884"/>
      <c r="O140" s="2884"/>
      <c r="P140" s="2884"/>
      <c r="Q140" s="2884"/>
      <c r="R140" s="2884"/>
      <c r="S140" s="2884"/>
      <c r="T140" s="2884"/>
      <c r="U140" s="2884"/>
    </row>
    <row r="141" spans="1:21" s="1954" customFormat="1" ht="15" x14ac:dyDescent="0.25">
      <c r="A141" s="2973">
        <v>3522</v>
      </c>
      <c r="B141" s="2974">
        <v>6122</v>
      </c>
      <c r="C141" s="2976"/>
      <c r="D141" s="1952" t="s">
        <v>401</v>
      </c>
      <c r="E141" s="1945"/>
      <c r="F141" s="1947">
        <f>F142</f>
        <v>920</v>
      </c>
      <c r="G141" s="1947">
        <f>G142</f>
        <v>920</v>
      </c>
      <c r="H141" s="1158">
        <f t="shared" si="6"/>
        <v>100</v>
      </c>
      <c r="I141" s="1948"/>
      <c r="J141" s="1948"/>
      <c r="K141" s="1948"/>
      <c r="L141" s="1948"/>
      <c r="M141" s="1948"/>
      <c r="N141" s="1948"/>
      <c r="O141" s="1948"/>
      <c r="P141" s="1948"/>
      <c r="Q141" s="1948"/>
      <c r="R141" s="1948"/>
      <c r="S141" s="1948"/>
      <c r="T141" s="1948"/>
      <c r="U141" s="1948"/>
    </row>
    <row r="142" spans="1:21" s="2885" customFormat="1" ht="15" thickBot="1" x14ac:dyDescent="0.25">
      <c r="A142" s="3039"/>
      <c r="B142" s="2729"/>
      <c r="C142" s="3034" t="s">
        <v>1213</v>
      </c>
      <c r="D142" s="3040" t="s">
        <v>1961</v>
      </c>
      <c r="E142" s="3041"/>
      <c r="F142" s="3037">
        <v>920</v>
      </c>
      <c r="G142" s="3036">
        <v>920</v>
      </c>
      <c r="H142" s="3038">
        <f t="shared" si="6"/>
        <v>100</v>
      </c>
      <c r="I142" s="2884"/>
      <c r="J142" s="2884"/>
      <c r="K142" s="2884"/>
      <c r="L142" s="2884"/>
      <c r="M142" s="2884"/>
      <c r="N142" s="2884"/>
      <c r="O142" s="2884"/>
      <c r="P142" s="2884"/>
      <c r="Q142" s="2884"/>
      <c r="R142" s="2884"/>
      <c r="S142" s="2884"/>
      <c r="T142" s="2884"/>
      <c r="U142" s="2884"/>
    </row>
    <row r="143" spans="1:21" s="2885" customFormat="1" ht="15" thickTop="1" x14ac:dyDescent="0.2">
      <c r="A143" s="2720"/>
      <c r="B143" s="2720"/>
      <c r="C143" s="2986"/>
      <c r="D143" s="2887"/>
      <c r="E143" s="2888"/>
      <c r="F143" s="2647"/>
      <c r="G143" s="2647"/>
      <c r="H143" s="3042"/>
      <c r="I143" s="2884"/>
      <c r="J143" s="2884"/>
      <c r="K143" s="2884"/>
      <c r="L143" s="2884"/>
      <c r="M143" s="2884"/>
      <c r="N143" s="2884"/>
      <c r="O143" s="2884"/>
      <c r="P143" s="2884"/>
      <c r="Q143" s="2884"/>
      <c r="R143" s="2884"/>
      <c r="S143" s="2884"/>
      <c r="T143" s="2884"/>
      <c r="U143" s="2884"/>
    </row>
    <row r="144" spans="1:21" s="2885" customFormat="1" ht="14.25" x14ac:dyDescent="0.2">
      <c r="A144" s="2720"/>
      <c r="B144" s="2720"/>
      <c r="C144" s="2986"/>
      <c r="D144" s="2887"/>
      <c r="E144" s="2888"/>
      <c r="F144" s="2647"/>
      <c r="G144" s="2647"/>
      <c r="H144" s="3042"/>
      <c r="I144" s="2884"/>
      <c r="J144" s="2884"/>
      <c r="K144" s="2884"/>
      <c r="L144" s="2884"/>
      <c r="M144" s="2884"/>
      <c r="N144" s="2884"/>
      <c r="O144" s="2884"/>
      <c r="P144" s="2884"/>
      <c r="Q144" s="2884"/>
      <c r="R144" s="2884"/>
      <c r="S144" s="2884"/>
      <c r="T144" s="2884"/>
      <c r="U144" s="2884"/>
    </row>
    <row r="145" spans="1:21" s="2885" customFormat="1" ht="14.25" x14ac:dyDescent="0.2">
      <c r="A145" s="2720"/>
      <c r="B145" s="2720"/>
      <c r="C145" s="2986"/>
      <c r="D145" s="2887"/>
      <c r="E145" s="2888"/>
      <c r="F145" s="2647"/>
      <c r="G145" s="2647"/>
      <c r="H145" s="3042"/>
      <c r="I145" s="2884"/>
      <c r="J145" s="2884"/>
      <c r="K145" s="2884"/>
      <c r="L145" s="2884"/>
      <c r="M145" s="2884"/>
      <c r="N145" s="2884"/>
      <c r="O145" s="2884"/>
      <c r="P145" s="2884"/>
      <c r="Q145" s="2884"/>
      <c r="R145" s="2884"/>
      <c r="S145" s="2884"/>
      <c r="T145" s="2884"/>
      <c r="U145" s="2884"/>
    </row>
    <row r="146" spans="1:21" s="2885" customFormat="1" ht="13.5" thickBot="1" x14ac:dyDescent="0.25">
      <c r="A146" s="1179"/>
      <c r="B146" s="1179"/>
      <c r="C146" s="1199"/>
      <c r="D146" s="1126"/>
      <c r="E146" s="1131"/>
      <c r="F146" s="1177"/>
      <c r="G146" s="1131"/>
      <c r="H146" s="1890" t="s">
        <v>122</v>
      </c>
      <c r="I146" s="2884"/>
      <c r="J146" s="2884"/>
      <c r="K146" s="2884"/>
      <c r="L146" s="2884"/>
      <c r="M146" s="2884"/>
      <c r="N146" s="2884"/>
      <c r="O146" s="2884"/>
      <c r="P146" s="2884"/>
      <c r="Q146" s="2884"/>
      <c r="R146" s="2884"/>
      <c r="S146" s="2884"/>
      <c r="T146" s="2884"/>
      <c r="U146" s="2884"/>
    </row>
    <row r="147" spans="1:21" s="2885" customFormat="1" ht="14.25" thickTop="1" thickBot="1" x14ac:dyDescent="0.25">
      <c r="A147" s="2138" t="s">
        <v>123</v>
      </c>
      <c r="B147" s="2137" t="s">
        <v>124</v>
      </c>
      <c r="C147" s="2136" t="s">
        <v>474</v>
      </c>
      <c r="D147" s="2136" t="s">
        <v>125</v>
      </c>
      <c r="E147" s="1198" t="s">
        <v>416</v>
      </c>
      <c r="F147" s="1198" t="s">
        <v>417</v>
      </c>
      <c r="G147" s="1886" t="s">
        <v>589</v>
      </c>
      <c r="H147" s="1921" t="s">
        <v>590</v>
      </c>
      <c r="I147" s="2884"/>
      <c r="J147" s="2884"/>
      <c r="K147" s="2884"/>
      <c r="L147" s="2884"/>
      <c r="M147" s="2884"/>
      <c r="N147" s="2884"/>
      <c r="O147" s="2884"/>
      <c r="P147" s="2884"/>
      <c r="Q147" s="2884"/>
      <c r="R147" s="2884"/>
      <c r="S147" s="2884"/>
      <c r="T147" s="2884"/>
      <c r="U147" s="2884"/>
    </row>
    <row r="148" spans="1:21" s="2885" customFormat="1" ht="14.25" thickTop="1" thickBot="1" x14ac:dyDescent="0.25">
      <c r="A148" s="1171">
        <v>1</v>
      </c>
      <c r="B148" s="1170">
        <v>2</v>
      </c>
      <c r="C148" s="1170">
        <v>3</v>
      </c>
      <c r="D148" s="1170">
        <v>4</v>
      </c>
      <c r="E148" s="1170">
        <v>5</v>
      </c>
      <c r="F148" s="1169">
        <v>6</v>
      </c>
      <c r="G148" s="1169">
        <v>7</v>
      </c>
      <c r="H148" s="1168" t="s">
        <v>44</v>
      </c>
      <c r="I148" s="2884"/>
      <c r="J148" s="2884"/>
      <c r="K148" s="2884"/>
      <c r="L148" s="2884"/>
      <c r="M148" s="2884"/>
      <c r="N148" s="2884"/>
      <c r="O148" s="2884"/>
      <c r="P148" s="2884"/>
      <c r="Q148" s="2884"/>
      <c r="R148" s="2884"/>
      <c r="S148" s="2884"/>
      <c r="T148" s="2884"/>
      <c r="U148" s="2884"/>
    </row>
    <row r="149" spans="1:21" s="1954" customFormat="1" ht="15.75" thickTop="1" x14ac:dyDescent="0.25">
      <c r="A149" s="2973">
        <v>3523</v>
      </c>
      <c r="B149" s="2974">
        <v>6121</v>
      </c>
      <c r="C149" s="2976"/>
      <c r="D149" s="1952" t="s">
        <v>400</v>
      </c>
      <c r="E149" s="1947">
        <f>E150</f>
        <v>12850</v>
      </c>
      <c r="F149" s="1947">
        <f>F150</f>
        <v>0</v>
      </c>
      <c r="G149" s="1947">
        <f>G150</f>
        <v>0</v>
      </c>
      <c r="H149" s="1158">
        <v>0</v>
      </c>
      <c r="I149" s="1948"/>
      <c r="J149" s="1948"/>
      <c r="K149" s="1948"/>
      <c r="L149" s="1948"/>
      <c r="M149" s="1948"/>
      <c r="N149" s="1948"/>
      <c r="O149" s="1948"/>
      <c r="P149" s="1948"/>
      <c r="Q149" s="1948"/>
      <c r="R149" s="1948"/>
      <c r="S149" s="1948"/>
      <c r="T149" s="1948"/>
      <c r="U149" s="1948"/>
    </row>
    <row r="150" spans="1:21" s="2885" customFormat="1" ht="25.5" x14ac:dyDescent="0.2">
      <c r="A150" s="2973"/>
      <c r="B150" s="2974"/>
      <c r="C150" s="2976" t="s">
        <v>1204</v>
      </c>
      <c r="D150" s="2883" t="s">
        <v>1680</v>
      </c>
      <c r="E150" s="2715">
        <v>12850</v>
      </c>
      <c r="F150" s="2647">
        <v>0</v>
      </c>
      <c r="G150" s="2644">
        <v>0</v>
      </c>
      <c r="H150" s="2693">
        <v>0</v>
      </c>
      <c r="I150" s="2884"/>
      <c r="J150" s="2884"/>
      <c r="K150" s="2884"/>
      <c r="L150" s="2884"/>
      <c r="M150" s="2884"/>
      <c r="N150" s="2884"/>
      <c r="O150" s="2884"/>
      <c r="P150" s="2884"/>
      <c r="Q150" s="2884"/>
      <c r="R150" s="2884"/>
      <c r="S150" s="2884"/>
      <c r="T150" s="2884"/>
      <c r="U150" s="2884"/>
    </row>
    <row r="151" spans="1:21" s="1954" customFormat="1" ht="15" x14ac:dyDescent="0.25">
      <c r="A151" s="2973">
        <v>3529</v>
      </c>
      <c r="B151" s="2974">
        <v>6121</v>
      </c>
      <c r="C151" s="2976"/>
      <c r="D151" s="1952" t="s">
        <v>400</v>
      </c>
      <c r="E151" s="1947">
        <f>E152</f>
        <v>11200</v>
      </c>
      <c r="F151" s="1160">
        <f>F152</f>
        <v>351</v>
      </c>
      <c r="G151" s="1159">
        <f>G152</f>
        <v>339</v>
      </c>
      <c r="H151" s="1158">
        <f t="shared" si="6"/>
        <v>96.581196581196579</v>
      </c>
      <c r="I151" s="1948"/>
      <c r="J151" s="1948"/>
      <c r="K151" s="1948"/>
      <c r="L151" s="1948"/>
      <c r="M151" s="1948"/>
      <c r="N151" s="1948"/>
      <c r="O151" s="1948"/>
      <c r="P151" s="1948"/>
      <c r="Q151" s="1948"/>
      <c r="R151" s="1948"/>
      <c r="S151" s="1948"/>
      <c r="T151" s="1948"/>
      <c r="U151" s="1948"/>
    </row>
    <row r="152" spans="1:21" s="2885" customFormat="1" ht="25.5" x14ac:dyDescent="0.2">
      <c r="A152" s="2973"/>
      <c r="B152" s="2974"/>
      <c r="C152" s="2976" t="s">
        <v>1204</v>
      </c>
      <c r="D152" s="2883" t="s">
        <v>1680</v>
      </c>
      <c r="E152" s="2715">
        <v>11200</v>
      </c>
      <c r="F152" s="2647">
        <v>351</v>
      </c>
      <c r="G152" s="2644">
        <v>339</v>
      </c>
      <c r="H152" s="2693">
        <f t="shared" si="6"/>
        <v>96.581196581196579</v>
      </c>
      <c r="I152" s="2884"/>
      <c r="J152" s="2884"/>
      <c r="K152" s="2884"/>
      <c r="L152" s="2884"/>
      <c r="M152" s="2884"/>
      <c r="N152" s="2884"/>
      <c r="O152" s="2884"/>
      <c r="P152" s="2884"/>
      <c r="Q152" s="2884"/>
      <c r="R152" s="2884"/>
      <c r="S152" s="2884"/>
      <c r="T152" s="2884"/>
      <c r="U152" s="2884"/>
    </row>
    <row r="153" spans="1:21" s="1954" customFormat="1" ht="15" x14ac:dyDescent="0.25">
      <c r="A153" s="2973">
        <v>3533</v>
      </c>
      <c r="B153" s="2974">
        <v>6121</v>
      </c>
      <c r="C153" s="2976"/>
      <c r="D153" s="1952" t="s">
        <v>400</v>
      </c>
      <c r="E153" s="1947"/>
      <c r="F153" s="1947">
        <f>F154</f>
        <v>293</v>
      </c>
      <c r="G153" s="1947">
        <f>G154</f>
        <v>192</v>
      </c>
      <c r="H153" s="2130">
        <f t="shared" si="6"/>
        <v>65.529010238907844</v>
      </c>
      <c r="I153" s="1948"/>
      <c r="J153" s="1948"/>
      <c r="K153" s="1948"/>
      <c r="L153" s="1948"/>
      <c r="M153" s="1948"/>
      <c r="N153" s="1948"/>
      <c r="O153" s="1948"/>
      <c r="P153" s="1948"/>
      <c r="Q153" s="1948"/>
      <c r="R153" s="1948"/>
      <c r="S153" s="1948"/>
      <c r="T153" s="1948"/>
      <c r="U153" s="1948"/>
    </row>
    <row r="154" spans="1:21" s="2885" customFormat="1" ht="25.5" x14ac:dyDescent="0.2">
      <c r="A154" s="2973"/>
      <c r="B154" s="2974"/>
      <c r="C154" s="2976" t="s">
        <v>1204</v>
      </c>
      <c r="D154" s="2883" t="s">
        <v>1680</v>
      </c>
      <c r="E154" s="2715"/>
      <c r="F154" s="2647">
        <v>293</v>
      </c>
      <c r="G154" s="2644">
        <v>192</v>
      </c>
      <c r="H154" s="2693">
        <f t="shared" si="6"/>
        <v>65.529010238907844</v>
      </c>
      <c r="I154" s="2884"/>
      <c r="J154" s="2884"/>
      <c r="K154" s="2884"/>
      <c r="L154" s="2884"/>
      <c r="M154" s="2884"/>
      <c r="N154" s="2884"/>
      <c r="O154" s="2884"/>
      <c r="P154" s="2884"/>
      <c r="Q154" s="2884"/>
      <c r="R154" s="2884"/>
      <c r="S154" s="2884"/>
      <c r="T154" s="2884"/>
      <c r="U154" s="2884"/>
    </row>
    <row r="155" spans="1:21" s="1954" customFormat="1" ht="15" x14ac:dyDescent="0.25">
      <c r="A155" s="2973">
        <v>3533</v>
      </c>
      <c r="B155" s="2974">
        <v>6122</v>
      </c>
      <c r="C155" s="2976"/>
      <c r="D155" s="1952" t="s">
        <v>401</v>
      </c>
      <c r="E155" s="1945"/>
      <c r="F155" s="1947">
        <f>F156</f>
        <v>8645</v>
      </c>
      <c r="G155" s="1947">
        <f>G156</f>
        <v>0</v>
      </c>
      <c r="H155" s="2130">
        <f t="shared" si="6"/>
        <v>0</v>
      </c>
      <c r="I155" s="1948"/>
      <c r="J155" s="1948"/>
      <c r="K155" s="1948"/>
      <c r="L155" s="1948"/>
      <c r="M155" s="1948"/>
      <c r="N155" s="1948"/>
      <c r="O155" s="1948"/>
      <c r="P155" s="1948"/>
      <c r="Q155" s="1948"/>
      <c r="R155" s="1948"/>
      <c r="S155" s="1948"/>
      <c r="T155" s="1948"/>
      <c r="U155" s="1948"/>
    </row>
    <row r="156" spans="1:21" s="2885" customFormat="1" ht="25.5" x14ac:dyDescent="0.2">
      <c r="A156" s="2973"/>
      <c r="B156" s="2974"/>
      <c r="C156" s="2976" t="s">
        <v>1204</v>
      </c>
      <c r="D156" s="2883" t="s">
        <v>1680</v>
      </c>
      <c r="E156" s="2715"/>
      <c r="F156" s="2647">
        <v>8645</v>
      </c>
      <c r="G156" s="2644">
        <v>0</v>
      </c>
      <c r="H156" s="2693">
        <f t="shared" si="6"/>
        <v>0</v>
      </c>
      <c r="I156" s="2884"/>
      <c r="J156" s="2884"/>
      <c r="K156" s="2884"/>
      <c r="L156" s="2884"/>
      <c r="M156" s="2884"/>
      <c r="N156" s="2884"/>
      <c r="O156" s="2884"/>
      <c r="P156" s="2884"/>
      <c r="Q156" s="2884"/>
      <c r="R156" s="2884"/>
      <c r="S156" s="2884"/>
      <c r="T156" s="2884"/>
      <c r="U156" s="2884"/>
    </row>
    <row r="157" spans="1:21" s="1954" customFormat="1" ht="15" x14ac:dyDescent="0.25">
      <c r="A157" s="2973">
        <v>3533</v>
      </c>
      <c r="B157" s="2974">
        <v>6123</v>
      </c>
      <c r="C157" s="2976"/>
      <c r="D157" s="1952" t="s">
        <v>780</v>
      </c>
      <c r="E157" s="1159">
        <f>E158</f>
        <v>10035</v>
      </c>
      <c r="F157" s="1160">
        <f>F158</f>
        <v>24994</v>
      </c>
      <c r="G157" s="1159">
        <f>G158</f>
        <v>9172</v>
      </c>
      <c r="H157" s="1158">
        <f t="shared" si="6"/>
        <v>36.696807233736095</v>
      </c>
      <c r="I157" s="1948"/>
      <c r="J157" s="1948"/>
      <c r="K157" s="1948"/>
      <c r="L157" s="1948"/>
      <c r="M157" s="1948"/>
      <c r="N157" s="1948"/>
      <c r="O157" s="1948"/>
      <c r="P157" s="1948"/>
      <c r="Q157" s="1948"/>
      <c r="R157" s="1948"/>
      <c r="S157" s="1948"/>
      <c r="T157" s="1948"/>
      <c r="U157" s="1948"/>
    </row>
    <row r="158" spans="1:21" s="2885" customFormat="1" ht="25.5" x14ac:dyDescent="0.2">
      <c r="A158" s="2973"/>
      <c r="B158" s="2974"/>
      <c r="C158" s="2976" t="s">
        <v>1204</v>
      </c>
      <c r="D158" s="2883" t="s">
        <v>1680</v>
      </c>
      <c r="E158" s="2715">
        <v>10035</v>
      </c>
      <c r="F158" s="2647">
        <v>24994</v>
      </c>
      <c r="G158" s="2644">
        <v>9172</v>
      </c>
      <c r="H158" s="2693">
        <f t="shared" si="6"/>
        <v>36.696807233736095</v>
      </c>
      <c r="I158" s="2884"/>
      <c r="J158" s="2884"/>
      <c r="K158" s="2884"/>
      <c r="L158" s="2884"/>
      <c r="M158" s="2884"/>
      <c r="N158" s="2884"/>
      <c r="O158" s="2884"/>
      <c r="P158" s="2884"/>
      <c r="Q158" s="2884"/>
      <c r="R158" s="2884"/>
      <c r="S158" s="2884"/>
      <c r="T158" s="2884"/>
      <c r="U158" s="2884"/>
    </row>
    <row r="159" spans="1:21" s="1954" customFormat="1" ht="15" x14ac:dyDescent="0.25">
      <c r="A159" s="2973">
        <v>4350</v>
      </c>
      <c r="B159" s="2974">
        <v>6121</v>
      </c>
      <c r="C159" s="2976"/>
      <c r="D159" s="1952" t="s">
        <v>400</v>
      </c>
      <c r="E159" s="1947">
        <f>E160</f>
        <v>65193</v>
      </c>
      <c r="F159" s="1160">
        <f>F160</f>
        <v>57184</v>
      </c>
      <c r="G159" s="1159">
        <f>G160</f>
        <v>52169</v>
      </c>
      <c r="H159" s="1158">
        <f t="shared" si="6"/>
        <v>91.230064353665369</v>
      </c>
      <c r="I159" s="1948"/>
      <c r="J159" s="1948"/>
      <c r="K159" s="1948"/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</row>
    <row r="160" spans="1:21" s="2885" customFormat="1" ht="25.5" x14ac:dyDescent="0.2">
      <c r="A160" s="2973"/>
      <c r="B160" s="2974"/>
      <c r="C160" s="2976" t="s">
        <v>1214</v>
      </c>
      <c r="D160" s="2883" t="s">
        <v>1962</v>
      </c>
      <c r="E160" s="2715">
        <v>65193</v>
      </c>
      <c r="F160" s="2647">
        <v>57184</v>
      </c>
      <c r="G160" s="2644">
        <v>52169</v>
      </c>
      <c r="H160" s="2693">
        <f t="shared" si="6"/>
        <v>91.230064353665369</v>
      </c>
      <c r="I160" s="2884"/>
      <c r="J160" s="2884"/>
      <c r="K160" s="2884"/>
      <c r="L160" s="2884"/>
      <c r="M160" s="2884"/>
      <c r="N160" s="2884"/>
      <c r="O160" s="2884"/>
      <c r="P160" s="2884"/>
      <c r="Q160" s="2884"/>
      <c r="R160" s="2884"/>
      <c r="S160" s="2884"/>
      <c r="T160" s="2884"/>
      <c r="U160" s="2884"/>
    </row>
    <row r="161" spans="1:21" s="1954" customFormat="1" ht="15" x14ac:dyDescent="0.25">
      <c r="A161" s="2973">
        <v>4350</v>
      </c>
      <c r="B161" s="2974">
        <v>6122</v>
      </c>
      <c r="C161" s="2976"/>
      <c r="D161" s="1952" t="s">
        <v>401</v>
      </c>
      <c r="E161" s="1945"/>
      <c r="F161" s="1160">
        <f>F162</f>
        <v>12930</v>
      </c>
      <c r="G161" s="1159">
        <f>G162</f>
        <v>12928</v>
      </c>
      <c r="H161" s="1158">
        <f t="shared" si="6"/>
        <v>99.984532095901002</v>
      </c>
      <c r="I161" s="1948"/>
      <c r="J161" s="1948"/>
      <c r="K161" s="1948"/>
      <c r="L161" s="1948"/>
      <c r="M161" s="1948"/>
      <c r="N161" s="1948"/>
      <c r="O161" s="1948"/>
      <c r="P161" s="1948"/>
      <c r="Q161" s="1948"/>
      <c r="R161" s="1948"/>
      <c r="S161" s="1948"/>
      <c r="T161" s="1948"/>
      <c r="U161" s="1948"/>
    </row>
    <row r="162" spans="1:21" s="2885" customFormat="1" ht="25.5" x14ac:dyDescent="0.2">
      <c r="A162" s="2973"/>
      <c r="B162" s="2974"/>
      <c r="C162" s="2976" t="s">
        <v>1214</v>
      </c>
      <c r="D162" s="2883" t="s">
        <v>1962</v>
      </c>
      <c r="E162" s="2715"/>
      <c r="F162" s="2647">
        <v>12930</v>
      </c>
      <c r="G162" s="2644">
        <v>12928</v>
      </c>
      <c r="H162" s="2693">
        <f t="shared" si="6"/>
        <v>99.984532095901002</v>
      </c>
      <c r="I162" s="2884"/>
      <c r="J162" s="2884"/>
      <c r="K162" s="2884"/>
      <c r="L162" s="2884"/>
      <c r="M162" s="2884"/>
      <c r="N162" s="2884"/>
      <c r="O162" s="2884"/>
      <c r="P162" s="2884"/>
      <c r="Q162" s="2884"/>
      <c r="R162" s="2884"/>
      <c r="S162" s="2884"/>
      <c r="T162" s="2884"/>
      <c r="U162" s="2884"/>
    </row>
    <row r="163" spans="1:21" s="1954" customFormat="1" ht="15" x14ac:dyDescent="0.25">
      <c r="A163" s="2973">
        <v>4351</v>
      </c>
      <c r="B163" s="2974">
        <v>6121</v>
      </c>
      <c r="C163" s="2976"/>
      <c r="D163" s="1952" t="s">
        <v>400</v>
      </c>
      <c r="E163" s="1947">
        <f>E164</f>
        <v>15000</v>
      </c>
      <c r="F163" s="1947">
        <f>F164</f>
        <v>3188</v>
      </c>
      <c r="G163" s="1947">
        <f>G164</f>
        <v>443</v>
      </c>
      <c r="H163" s="1158">
        <f t="shared" si="6"/>
        <v>13.895859473023839</v>
      </c>
      <c r="I163" s="1948"/>
      <c r="J163" s="1948"/>
      <c r="K163" s="1948"/>
      <c r="L163" s="1948"/>
      <c r="M163" s="1948"/>
      <c r="N163" s="1948"/>
      <c r="O163" s="1948"/>
      <c r="P163" s="1948"/>
      <c r="Q163" s="1948"/>
      <c r="R163" s="1948"/>
      <c r="S163" s="1948"/>
      <c r="T163" s="1948"/>
      <c r="U163" s="1948"/>
    </row>
    <row r="164" spans="1:21" s="2885" customFormat="1" ht="25.5" x14ac:dyDescent="0.2">
      <c r="A164" s="2973"/>
      <c r="B164" s="2974"/>
      <c r="C164" s="2976" t="s">
        <v>1214</v>
      </c>
      <c r="D164" s="2883" t="s">
        <v>1962</v>
      </c>
      <c r="E164" s="2715">
        <v>15000</v>
      </c>
      <c r="F164" s="2888">
        <v>3188</v>
      </c>
      <c r="G164" s="2715">
        <v>443</v>
      </c>
      <c r="H164" s="2693">
        <f t="shared" si="6"/>
        <v>13.895859473023839</v>
      </c>
      <c r="I164" s="2884"/>
      <c r="J164" s="2884"/>
      <c r="K164" s="2884"/>
      <c r="L164" s="2884"/>
      <c r="M164" s="2884"/>
      <c r="N164" s="2884"/>
      <c r="O164" s="2884"/>
      <c r="P164" s="2884"/>
      <c r="Q164" s="2884"/>
      <c r="R164" s="2884"/>
      <c r="S164" s="2884"/>
      <c r="T164" s="2884"/>
      <c r="U164" s="2884"/>
    </row>
    <row r="165" spans="1:21" s="1954" customFormat="1" ht="15" x14ac:dyDescent="0.25">
      <c r="A165" s="2973">
        <v>4357</v>
      </c>
      <c r="B165" s="2974">
        <v>6121</v>
      </c>
      <c r="C165" s="2976"/>
      <c r="D165" s="1952" t="s">
        <v>400</v>
      </c>
      <c r="E165" s="1947">
        <f>E166</f>
        <v>5438</v>
      </c>
      <c r="F165" s="1159">
        <f>F166</f>
        <v>15176</v>
      </c>
      <c r="G165" s="1159">
        <f>G166</f>
        <v>11094</v>
      </c>
      <c r="H165" s="1158">
        <f t="shared" si="6"/>
        <v>73.102266736953084</v>
      </c>
      <c r="I165" s="1948"/>
      <c r="J165" s="1948"/>
      <c r="K165" s="1948"/>
      <c r="L165" s="1948"/>
      <c r="M165" s="1948"/>
      <c r="N165" s="1948"/>
      <c r="O165" s="1948"/>
      <c r="P165" s="1948"/>
      <c r="Q165" s="1948"/>
      <c r="R165" s="1948"/>
      <c r="S165" s="1948"/>
      <c r="T165" s="1948"/>
      <c r="U165" s="1948"/>
    </row>
    <row r="166" spans="1:21" s="2885" customFormat="1" ht="25.5" x14ac:dyDescent="0.2">
      <c r="A166" s="2973"/>
      <c r="B166" s="2974"/>
      <c r="C166" s="2976" t="s">
        <v>1214</v>
      </c>
      <c r="D166" s="2883" t="s">
        <v>1962</v>
      </c>
      <c r="E166" s="2715">
        <v>5438</v>
      </c>
      <c r="F166" s="2647">
        <v>15176</v>
      </c>
      <c r="G166" s="2644">
        <v>11094</v>
      </c>
      <c r="H166" s="2693">
        <f t="shared" si="6"/>
        <v>73.102266736953084</v>
      </c>
      <c r="I166" s="2884"/>
      <c r="J166" s="2884"/>
      <c r="K166" s="2884"/>
      <c r="L166" s="2884"/>
      <c r="M166" s="2884"/>
      <c r="N166" s="2884"/>
      <c r="O166" s="2884"/>
      <c r="P166" s="2884"/>
      <c r="Q166" s="2884"/>
      <c r="R166" s="2884"/>
      <c r="S166" s="2884"/>
      <c r="T166" s="2884"/>
      <c r="U166" s="2884"/>
    </row>
    <row r="167" spans="1:21" s="1954" customFormat="1" ht="15" x14ac:dyDescent="0.25">
      <c r="A167" s="2973">
        <v>4357</v>
      </c>
      <c r="B167" s="2974">
        <v>6122</v>
      </c>
      <c r="C167" s="2976"/>
      <c r="D167" s="1952" t="s">
        <v>401</v>
      </c>
      <c r="E167" s="1945"/>
      <c r="F167" s="1159">
        <f>F168</f>
        <v>333</v>
      </c>
      <c r="G167" s="1159">
        <f>G168</f>
        <v>0</v>
      </c>
      <c r="H167" s="1158">
        <f t="shared" si="6"/>
        <v>0</v>
      </c>
      <c r="I167" s="1948"/>
      <c r="J167" s="1948"/>
      <c r="K167" s="1948"/>
      <c r="L167" s="1948"/>
      <c r="M167" s="1948"/>
      <c r="N167" s="1948"/>
      <c r="O167" s="1948"/>
      <c r="P167" s="1948"/>
      <c r="Q167" s="1948"/>
      <c r="R167" s="1948"/>
      <c r="S167" s="1948"/>
      <c r="T167" s="1948"/>
      <c r="U167" s="1948"/>
    </row>
    <row r="168" spans="1:21" s="2885" customFormat="1" ht="25.5" x14ac:dyDescent="0.2">
      <c r="A168" s="2973"/>
      <c r="B168" s="2974"/>
      <c r="C168" s="2976" t="s">
        <v>1214</v>
      </c>
      <c r="D168" s="2883" t="s">
        <v>1962</v>
      </c>
      <c r="E168" s="2715"/>
      <c r="F168" s="2647">
        <v>333</v>
      </c>
      <c r="G168" s="2644">
        <v>0</v>
      </c>
      <c r="H168" s="2693">
        <f t="shared" si="6"/>
        <v>0</v>
      </c>
      <c r="I168" s="2884"/>
      <c r="J168" s="2884"/>
      <c r="K168" s="2884"/>
      <c r="L168" s="2884"/>
      <c r="M168" s="2884"/>
      <c r="N168" s="2884"/>
      <c r="O168" s="2884"/>
      <c r="P168" s="2884"/>
      <c r="Q168" s="2884"/>
      <c r="R168" s="2884"/>
      <c r="S168" s="2884"/>
      <c r="T168" s="2884"/>
      <c r="U168" s="2884"/>
    </row>
    <row r="169" spans="1:21" s="1954" customFormat="1" ht="15" x14ac:dyDescent="0.25">
      <c r="A169" s="2973">
        <v>4357</v>
      </c>
      <c r="B169" s="2974">
        <v>6125</v>
      </c>
      <c r="C169" s="2976"/>
      <c r="D169" s="1259" t="s">
        <v>133</v>
      </c>
      <c r="E169" s="1945"/>
      <c r="F169" s="1159">
        <f>F170</f>
        <v>486</v>
      </c>
      <c r="G169" s="1159">
        <f>G170</f>
        <v>486</v>
      </c>
      <c r="H169" s="1158">
        <f t="shared" si="6"/>
        <v>100</v>
      </c>
      <c r="I169" s="1948"/>
      <c r="J169" s="1948"/>
      <c r="K169" s="1948"/>
      <c r="L169" s="1948"/>
      <c r="M169" s="1948"/>
      <c r="N169" s="1948"/>
      <c r="O169" s="1948"/>
      <c r="P169" s="1948"/>
      <c r="Q169" s="1948"/>
      <c r="R169" s="1948"/>
      <c r="S169" s="1948"/>
      <c r="T169" s="1948"/>
      <c r="U169" s="1948"/>
    </row>
    <row r="170" spans="1:21" s="2885" customFormat="1" ht="25.5" x14ac:dyDescent="0.2">
      <c r="A170" s="2973"/>
      <c r="B170" s="2974"/>
      <c r="C170" s="2976" t="s">
        <v>1214</v>
      </c>
      <c r="D170" s="2883" t="s">
        <v>1962</v>
      </c>
      <c r="E170" s="2715"/>
      <c r="F170" s="2647">
        <v>486</v>
      </c>
      <c r="G170" s="2644">
        <v>486</v>
      </c>
      <c r="H170" s="2693">
        <f t="shared" si="6"/>
        <v>100</v>
      </c>
      <c r="I170" s="2884"/>
      <c r="J170" s="2884"/>
      <c r="K170" s="2884"/>
      <c r="L170" s="2884"/>
      <c r="M170" s="2884"/>
      <c r="N170" s="2884"/>
      <c r="O170" s="2884"/>
      <c r="P170" s="2884"/>
      <c r="Q170" s="2884"/>
      <c r="R170" s="2884"/>
      <c r="S170" s="2884"/>
      <c r="T170" s="2884"/>
      <c r="U170" s="2884"/>
    </row>
    <row r="171" spans="1:21" s="1954" customFormat="1" ht="15" x14ac:dyDescent="0.25">
      <c r="A171" s="2973">
        <v>4358</v>
      </c>
      <c r="B171" s="2974">
        <v>6121</v>
      </c>
      <c r="C171" s="2976"/>
      <c r="D171" s="1952" t="s">
        <v>400</v>
      </c>
      <c r="E171" s="1159">
        <f>E172</f>
        <v>4161</v>
      </c>
      <c r="F171" s="1159">
        <f>F172</f>
        <v>0</v>
      </c>
      <c r="G171" s="1159">
        <f>G172</f>
        <v>0</v>
      </c>
      <c r="H171" s="1158">
        <v>0</v>
      </c>
      <c r="I171" s="1948"/>
      <c r="J171" s="1948"/>
      <c r="K171" s="1948"/>
      <c r="L171" s="1948"/>
      <c r="M171" s="1948"/>
      <c r="N171" s="1948"/>
      <c r="O171" s="1948"/>
      <c r="P171" s="1948"/>
      <c r="Q171" s="1948"/>
      <c r="R171" s="1948"/>
      <c r="S171" s="1948"/>
      <c r="T171" s="1948"/>
      <c r="U171" s="1948"/>
    </row>
    <row r="172" spans="1:21" s="2885" customFormat="1" ht="26.25" thickBot="1" x14ac:dyDescent="0.25">
      <c r="A172" s="2973"/>
      <c r="B172" s="2974"/>
      <c r="C172" s="2976" t="s">
        <v>1214</v>
      </c>
      <c r="D172" s="2883" t="s">
        <v>1962</v>
      </c>
      <c r="E172" s="2715">
        <v>4161</v>
      </c>
      <c r="F172" s="2647">
        <v>0</v>
      </c>
      <c r="G172" s="2644">
        <v>0</v>
      </c>
      <c r="H172" s="2693">
        <v>0</v>
      </c>
      <c r="I172" s="2884"/>
      <c r="J172" s="2884"/>
      <c r="K172" s="2884"/>
      <c r="L172" s="2884"/>
      <c r="M172" s="2884"/>
      <c r="N172" s="2884"/>
      <c r="O172" s="2884"/>
      <c r="P172" s="2884"/>
      <c r="Q172" s="2884"/>
      <c r="R172" s="2884"/>
      <c r="S172" s="2884"/>
      <c r="T172" s="2884"/>
      <c r="U172" s="2884"/>
    </row>
    <row r="173" spans="1:21" s="1143" customFormat="1" ht="23.25" customHeight="1" thickTop="1" thickBot="1" x14ac:dyDescent="0.35">
      <c r="A173" s="1149" t="s">
        <v>169</v>
      </c>
      <c r="B173" s="2127"/>
      <c r="C173" s="2126"/>
      <c r="D173" s="2125"/>
      <c r="E173" s="1145">
        <f>E171+E165+E163+E159+E157+E151+E149+E139+E135+E133+E129+E127+E125+E123+E121+E117+E113+E111+E109+E105+E103+E101</f>
        <v>468746</v>
      </c>
      <c r="F173" s="1145">
        <f>F171+F169+F167+F165+F163+F161+F159+F157+F155+F153+F151+F149+F141+F139+F137+F135+F133+F131+F129+F127+F125+F123+F121+F119+F117+F115+F113+F111+F109+F107+F105+F103+F101</f>
        <v>473620</v>
      </c>
      <c r="G173" s="1145">
        <f>G171+G169+G167+G165+G163+G161+G159+G157+G155+G153+G151+G149+G141+G139+G137+G135+G133+G131+G129+G127+G125+G123+G121+G119+G117+G115+G113+G111+G109+G107+G105+G103+G101</f>
        <v>349625</v>
      </c>
      <c r="H173" s="2009">
        <f>G173/F173*100</f>
        <v>73.819728896583754</v>
      </c>
      <c r="J173" s="2124">
        <v>468746000</v>
      </c>
      <c r="K173" s="2124">
        <v>473620409.06</v>
      </c>
      <c r="L173" s="2076">
        <v>349625471.81999999</v>
      </c>
      <c r="M173" s="2123"/>
      <c r="N173" s="2122"/>
    </row>
    <row r="174" spans="1:21" ht="15.75" thickTop="1" x14ac:dyDescent="0.25">
      <c r="A174" s="2115"/>
      <c r="B174" s="2115"/>
      <c r="C174" s="2114"/>
      <c r="D174" s="1859"/>
      <c r="E174" s="2121"/>
      <c r="F174" s="2120"/>
      <c r="G174" s="2120"/>
      <c r="H174" s="2112"/>
      <c r="K174" s="1131"/>
      <c r="L174" s="1131"/>
      <c r="M174" s="1131"/>
    </row>
    <row r="175" spans="1:21" ht="15" customHeight="1" x14ac:dyDescent="0.25">
      <c r="A175" s="3240" t="s">
        <v>1212</v>
      </c>
      <c r="B175" s="3241"/>
      <c r="C175" s="3241"/>
      <c r="D175" s="3241"/>
      <c r="E175" s="2119">
        <f>E177+E178+E179+E180</f>
        <v>530839</v>
      </c>
      <c r="F175" s="2119">
        <f>F177+F178+F179+F180</f>
        <v>536423</v>
      </c>
      <c r="G175" s="2119">
        <f>G177+G178+G179+G180</f>
        <v>397980</v>
      </c>
      <c r="H175" s="2118">
        <f>G175/F175*100</f>
        <v>74.191449658198849</v>
      </c>
      <c r="I175" s="1126"/>
      <c r="J175" s="1824">
        <f>J177+J178+J179+J180</f>
        <v>530839000</v>
      </c>
      <c r="K175" s="1824">
        <f>K177+K178+K179+K180</f>
        <v>536423213.20999998</v>
      </c>
      <c r="L175" s="1824">
        <f>L177+L178+L179+L180</f>
        <v>397980477.90999997</v>
      </c>
    </row>
    <row r="176" spans="1:21" ht="15.75" x14ac:dyDescent="0.25">
      <c r="A176" s="3241"/>
      <c r="B176" s="3241"/>
      <c r="C176" s="3241"/>
      <c r="D176" s="3241"/>
      <c r="E176" s="2119"/>
      <c r="F176" s="2119"/>
      <c r="G176" s="2119"/>
      <c r="H176" s="2118"/>
      <c r="I176" s="1126"/>
      <c r="J176" s="1126"/>
    </row>
    <row r="177" spans="1:12" ht="15" x14ac:dyDescent="0.2">
      <c r="A177" s="1140" t="s">
        <v>183</v>
      </c>
      <c r="B177" s="1142"/>
      <c r="C177" s="1138"/>
      <c r="D177" s="1138"/>
      <c r="E177" s="1137">
        <f>E90</f>
        <v>62093</v>
      </c>
      <c r="F177" s="1137">
        <f>F90-F179</f>
        <v>62803</v>
      </c>
      <c r="G177" s="1137">
        <f>G90-G179</f>
        <v>48355</v>
      </c>
      <c r="H177" s="2116">
        <f>G177/F177*100</f>
        <v>76.994729551136089</v>
      </c>
      <c r="I177" s="1126"/>
      <c r="J177" s="1348">
        <f>J90</f>
        <v>62093000</v>
      </c>
      <c r="K177" s="1348">
        <f>K90</f>
        <v>62802804.149999999</v>
      </c>
      <c r="L177" s="1348">
        <f>L90</f>
        <v>48355006.090000004</v>
      </c>
    </row>
    <row r="178" spans="1:12" ht="15" x14ac:dyDescent="0.2">
      <c r="A178" s="1140" t="s">
        <v>184</v>
      </c>
      <c r="B178" s="1139"/>
      <c r="C178" s="1138"/>
      <c r="D178" s="1138"/>
      <c r="E178" s="2117">
        <f>E173</f>
        <v>468746</v>
      </c>
      <c r="F178" s="2117">
        <f>F173-F180</f>
        <v>473620</v>
      </c>
      <c r="G178" s="2117">
        <f>G173-G180</f>
        <v>349625</v>
      </c>
      <c r="H178" s="2116">
        <f>G178/F178*100</f>
        <v>73.819728896583754</v>
      </c>
      <c r="I178" s="1126"/>
      <c r="J178" s="1348">
        <f>J173</f>
        <v>468746000</v>
      </c>
      <c r="K178" s="1348">
        <f>K173-K180</f>
        <v>473620409.06</v>
      </c>
      <c r="L178" s="1348">
        <f>L173-L180</f>
        <v>349625471.81999999</v>
      </c>
    </row>
    <row r="179" spans="1:12" ht="15" x14ac:dyDescent="0.2">
      <c r="A179" s="1140" t="s">
        <v>149</v>
      </c>
      <c r="B179" s="1139"/>
      <c r="C179" s="1138"/>
      <c r="D179" s="1138"/>
      <c r="E179" s="1137">
        <v>0</v>
      </c>
      <c r="F179" s="1141">
        <v>0</v>
      </c>
      <c r="G179" s="1141">
        <v>0</v>
      </c>
      <c r="H179" s="2116">
        <v>0</v>
      </c>
      <c r="I179" s="1126"/>
      <c r="J179" s="1348">
        <v>0</v>
      </c>
      <c r="K179" s="1348">
        <v>0</v>
      </c>
      <c r="L179" s="1348">
        <v>0</v>
      </c>
    </row>
    <row r="180" spans="1:12" ht="15" x14ac:dyDescent="0.2">
      <c r="A180" s="1140" t="s">
        <v>726</v>
      </c>
      <c r="B180" s="1139"/>
      <c r="C180" s="1138"/>
      <c r="D180" s="1138"/>
      <c r="E180" s="1137">
        <v>0</v>
      </c>
      <c r="F180" s="1137">
        <v>0</v>
      </c>
      <c r="G180" s="1137">
        <v>0</v>
      </c>
      <c r="H180" s="2116">
        <v>0</v>
      </c>
      <c r="I180" s="1126"/>
      <c r="J180" s="1348">
        <v>0</v>
      </c>
      <c r="K180" s="1348">
        <v>0</v>
      </c>
      <c r="L180" s="1348">
        <v>0</v>
      </c>
    </row>
    <row r="181" spans="1:12" ht="15" x14ac:dyDescent="0.25">
      <c r="A181" s="2115"/>
      <c r="B181" s="2115"/>
      <c r="C181" s="2114"/>
      <c r="D181" s="1859"/>
      <c r="E181" s="2113"/>
      <c r="F181" s="1152"/>
      <c r="G181" s="1152"/>
      <c r="H181" s="2112"/>
      <c r="J181" s="1348"/>
      <c r="K181" s="1348"/>
      <c r="L181" s="1348"/>
    </row>
    <row r="182" spans="1:12" ht="18" x14ac:dyDescent="0.25">
      <c r="A182" s="2111"/>
      <c r="B182" s="2111"/>
      <c r="C182" s="2110"/>
      <c r="D182" s="2109"/>
      <c r="E182" s="2108"/>
      <c r="F182" s="2107"/>
      <c r="G182" s="2106"/>
      <c r="H182" s="2105"/>
      <c r="J182" s="1348"/>
      <c r="K182" s="1348"/>
      <c r="L182" s="1348"/>
    </row>
    <row r="183" spans="1:12" s="2101" customFormat="1" ht="46.5" customHeight="1" thickBot="1" x14ac:dyDescent="0.4">
      <c r="A183" s="3238" t="s">
        <v>1211</v>
      </c>
      <c r="B183" s="3239"/>
      <c r="C183" s="3239"/>
      <c r="D183" s="3239"/>
      <c r="E183" s="2104">
        <f>E90+E173</f>
        <v>530839</v>
      </c>
      <c r="F183" s="2104">
        <f>F90+F173</f>
        <v>536423</v>
      </c>
      <c r="G183" s="2104">
        <f>G90+G173</f>
        <v>397980</v>
      </c>
      <c r="H183" s="2103">
        <f>(G183/F183)*100</f>
        <v>74.191449658198849</v>
      </c>
      <c r="I183" s="2102"/>
      <c r="J183" s="1824">
        <f>J175</f>
        <v>530839000</v>
      </c>
      <c r="K183" s="1824">
        <f t="shared" ref="K183:L183" si="8">K175</f>
        <v>536423213.20999998</v>
      </c>
      <c r="L183" s="1824">
        <f t="shared" si="8"/>
        <v>397980477.90999997</v>
      </c>
    </row>
    <row r="184" spans="1:12" ht="13.5" thickTop="1" x14ac:dyDescent="0.2"/>
    <row r="185" spans="1:12" x14ac:dyDescent="0.2">
      <c r="A185" s="3236"/>
      <c r="B185" s="3237"/>
      <c r="C185" s="3237"/>
      <c r="D185" s="3237"/>
      <c r="E185" s="3237"/>
      <c r="F185" s="3237"/>
      <c r="G185" s="3237"/>
      <c r="H185" s="3237"/>
      <c r="I185" s="2100"/>
    </row>
    <row r="186" spans="1:12" x14ac:dyDescent="0.2">
      <c r="A186" s="3237"/>
      <c r="B186" s="3237"/>
      <c r="C186" s="3237"/>
      <c r="D186" s="3237"/>
      <c r="E186" s="3237"/>
      <c r="F186" s="3237"/>
      <c r="G186" s="3237"/>
      <c r="H186" s="3237"/>
      <c r="I186" s="2100"/>
    </row>
  </sheetData>
  <mergeCells count="3">
    <mergeCell ref="A185:H186"/>
    <mergeCell ref="A183:D183"/>
    <mergeCell ref="A175:D176"/>
  </mergeCells>
  <pageMargins left="0.98425196850393704" right="0.98425196850393704" top="0.98425196850393704" bottom="0.98425196850393704" header="0.51181102362204722" footer="0.51181102362204722"/>
  <pageSetup paperSize="9" scale="68" firstPageNumber="94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3" manualBreakCount="3">
    <brk id="48" max="7" man="1"/>
    <brk id="90" max="7" man="1"/>
    <brk id="142" max="7" man="1"/>
  </rowBreaks>
  <colBreaks count="1" manualBreakCount="1">
    <brk id="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91"/>
  <sheetViews>
    <sheetView showGridLines="0" view="pageBreakPreview" zoomScaleNormal="100" zoomScaleSheetLayoutView="100" workbookViewId="0">
      <selection activeCell="J103" sqref="J103"/>
    </sheetView>
  </sheetViews>
  <sheetFormatPr defaultColWidth="9.140625" defaultRowHeight="12.75" x14ac:dyDescent="0.2"/>
  <cols>
    <col min="1" max="1" width="5" style="1126" customWidth="1"/>
    <col min="2" max="2" width="4.85546875" style="1126" customWidth="1"/>
    <col min="3" max="3" width="9.5703125" style="1126" customWidth="1"/>
    <col min="4" max="4" width="47.140625" style="1126" customWidth="1"/>
    <col min="5" max="5" width="14.28515625" style="1126" customWidth="1"/>
    <col min="6" max="6" width="13.7109375" style="1126" customWidth="1"/>
    <col min="7" max="7" width="12.140625" style="1126" customWidth="1"/>
    <col min="8" max="8" width="9.140625" style="1890" customWidth="1"/>
    <col min="9" max="9" width="9.140625" style="1126"/>
    <col min="10" max="10" width="13" style="1126" customWidth="1"/>
    <col min="11" max="11" width="13.28515625" style="1126" customWidth="1"/>
    <col min="12" max="12" width="12.7109375" style="1126" bestFit="1" customWidth="1"/>
    <col min="13" max="16384" width="9.140625" style="1126"/>
  </cols>
  <sheetData>
    <row r="1" spans="1:9" ht="21.75" customHeight="1" thickBot="1" x14ac:dyDescent="0.3">
      <c r="A1" s="1211" t="s">
        <v>977</v>
      </c>
      <c r="B1" s="1210"/>
      <c r="C1" s="1210"/>
      <c r="D1" s="1209"/>
      <c r="E1" s="1208"/>
      <c r="F1" s="1207" t="s">
        <v>978</v>
      </c>
      <c r="G1" s="1131"/>
      <c r="I1" s="1181"/>
    </row>
    <row r="2" spans="1:9" ht="12.75" customHeight="1" x14ac:dyDescent="0.25">
      <c r="A2" s="1204"/>
      <c r="B2" s="1185"/>
      <c r="C2" s="1185"/>
      <c r="D2" s="1203"/>
      <c r="E2" s="1182"/>
      <c r="F2" s="1182"/>
      <c r="G2" s="1804"/>
      <c r="H2" s="2004"/>
      <c r="I2" s="1181"/>
    </row>
    <row r="3" spans="1:9" ht="12.75" customHeight="1" x14ac:dyDescent="0.25">
      <c r="A3" s="1206" t="s">
        <v>259</v>
      </c>
      <c r="B3" s="1185"/>
      <c r="C3" s="1833" t="s">
        <v>1186</v>
      </c>
      <c r="D3" s="1205"/>
      <c r="E3" s="1182"/>
      <c r="F3" s="1804"/>
      <c r="G3" s="1181"/>
      <c r="H3" s="2004"/>
    </row>
    <row r="4" spans="1:9" ht="16.5" customHeight="1" x14ac:dyDescent="0.25">
      <c r="A4" s="1204"/>
      <c r="B4" s="1185"/>
      <c r="C4" s="1833" t="s">
        <v>258</v>
      </c>
      <c r="D4" s="1131"/>
      <c r="E4" s="1182"/>
      <c r="F4" s="1804"/>
      <c r="G4" s="1181"/>
      <c r="H4" s="2004"/>
    </row>
    <row r="5" spans="1:9" ht="12.75" customHeight="1" x14ac:dyDescent="0.25">
      <c r="A5" s="1204"/>
      <c r="B5" s="1185"/>
      <c r="C5" s="1185"/>
      <c r="D5" s="1203"/>
      <c r="E5" s="1182"/>
      <c r="F5" s="1182"/>
      <c r="G5" s="1804"/>
      <c r="H5" s="2004"/>
      <c r="I5" s="1181"/>
    </row>
    <row r="6" spans="1:9" ht="18" x14ac:dyDescent="0.25">
      <c r="A6" s="1186" t="s">
        <v>591</v>
      </c>
      <c r="B6" s="1185"/>
      <c r="C6" s="1185"/>
      <c r="D6" s="1203"/>
      <c r="E6" s="1182"/>
      <c r="F6" s="1182"/>
      <c r="G6" s="1804"/>
      <c r="H6" s="2004"/>
      <c r="I6" s="1181"/>
    </row>
    <row r="7" spans="1:9" ht="13.5" thickBot="1" x14ac:dyDescent="0.25">
      <c r="A7" s="1179"/>
      <c r="B7" s="1179"/>
      <c r="C7" s="1179"/>
      <c r="D7" s="1199"/>
      <c r="E7" s="1131"/>
      <c r="F7" s="1131"/>
      <c r="G7" s="1177"/>
      <c r="H7" s="2039" t="s">
        <v>122</v>
      </c>
    </row>
    <row r="8" spans="1:9" s="1172" customFormat="1" ht="20.25" customHeight="1" thickTop="1" thickBot="1" x14ac:dyDescent="0.25">
      <c r="A8" s="1176" t="s">
        <v>123</v>
      </c>
      <c r="B8" s="1175" t="s">
        <v>124</v>
      </c>
      <c r="C8" s="2097" t="s">
        <v>474</v>
      </c>
      <c r="D8" s="1198" t="s">
        <v>125</v>
      </c>
      <c r="E8" s="1198" t="s">
        <v>416</v>
      </c>
      <c r="F8" s="1198" t="s">
        <v>417</v>
      </c>
      <c r="G8" s="1886" t="s">
        <v>589</v>
      </c>
      <c r="H8" s="1921" t="s">
        <v>590</v>
      </c>
    </row>
    <row r="9" spans="1:9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70">
        <v>5</v>
      </c>
      <c r="F9" s="1169">
        <v>6</v>
      </c>
      <c r="G9" s="1169">
        <v>7</v>
      </c>
      <c r="H9" s="1168" t="s">
        <v>44</v>
      </c>
      <c r="I9" s="1172"/>
    </row>
    <row r="10" spans="1:9" s="1166" customFormat="1" ht="15.75" thickTop="1" x14ac:dyDescent="0.25">
      <c r="A10" s="2722">
        <v>2143</v>
      </c>
      <c r="B10" s="2723">
        <v>5041</v>
      </c>
      <c r="C10" s="1272"/>
      <c r="D10" s="1952" t="s">
        <v>1240</v>
      </c>
      <c r="E10" s="1272"/>
      <c r="F10" s="1159">
        <f>F11</f>
        <v>34</v>
      </c>
      <c r="G10" s="1159">
        <f>G11</f>
        <v>34</v>
      </c>
      <c r="H10" s="2024">
        <f t="shared" ref="H10:H19" si="0">(G10/F10)*100</f>
        <v>100</v>
      </c>
      <c r="I10" s="1172"/>
    </row>
    <row r="11" spans="1:9" s="1166" customFormat="1" ht="14.25" x14ac:dyDescent="0.2">
      <c r="A11" s="1498"/>
      <c r="B11" s="2718"/>
      <c r="C11" s="2683" t="s">
        <v>1694</v>
      </c>
      <c r="D11" s="1790" t="s">
        <v>916</v>
      </c>
      <c r="E11" s="1272"/>
      <c r="F11" s="1152">
        <v>34</v>
      </c>
      <c r="G11" s="1151">
        <v>34</v>
      </c>
      <c r="H11" s="2204">
        <f t="shared" si="0"/>
        <v>100</v>
      </c>
      <c r="I11" s="1172"/>
    </row>
    <row r="12" spans="1:9" s="1166" customFormat="1" ht="15" x14ac:dyDescent="0.25">
      <c r="A12" s="2722">
        <v>2143</v>
      </c>
      <c r="B12" s="2723">
        <v>5139</v>
      </c>
      <c r="C12" s="2683"/>
      <c r="D12" s="1200" t="s">
        <v>513</v>
      </c>
      <c r="E12" s="1159">
        <f>E13</f>
        <v>1050</v>
      </c>
      <c r="F12" s="1159">
        <f>F13</f>
        <v>1050</v>
      </c>
      <c r="G12" s="1159">
        <f>G13</f>
        <v>981</v>
      </c>
      <c r="H12" s="2024">
        <f t="shared" si="0"/>
        <v>93.428571428571431</v>
      </c>
      <c r="I12" s="1172"/>
    </row>
    <row r="13" spans="1:9" s="1166" customFormat="1" ht="14.25" x14ac:dyDescent="0.2">
      <c r="A13" s="2722"/>
      <c r="B13" s="2723"/>
      <c r="C13" s="2683" t="s">
        <v>1694</v>
      </c>
      <c r="D13" s="1790" t="s">
        <v>916</v>
      </c>
      <c r="E13" s="1151">
        <v>1050</v>
      </c>
      <c r="F13" s="1152">
        <v>1050</v>
      </c>
      <c r="G13" s="1151">
        <v>981</v>
      </c>
      <c r="H13" s="2204">
        <f t="shared" si="0"/>
        <v>93.428571428571431</v>
      </c>
      <c r="I13" s="1172"/>
    </row>
    <row r="14" spans="1:9" s="1166" customFormat="1" ht="15" x14ac:dyDescent="0.25">
      <c r="A14" s="2722">
        <v>2143</v>
      </c>
      <c r="B14" s="2723">
        <v>5162</v>
      </c>
      <c r="C14" s="2683"/>
      <c r="D14" s="1200" t="s">
        <v>577</v>
      </c>
      <c r="E14" s="1151"/>
      <c r="F14" s="1160">
        <f>F15</f>
        <v>10</v>
      </c>
      <c r="G14" s="1159">
        <f>G15</f>
        <v>8</v>
      </c>
      <c r="H14" s="2024">
        <f t="shared" si="0"/>
        <v>80</v>
      </c>
      <c r="I14" s="1172"/>
    </row>
    <row r="15" spans="1:9" s="1166" customFormat="1" ht="14.25" x14ac:dyDescent="0.2">
      <c r="A15" s="2722"/>
      <c r="B15" s="2723"/>
      <c r="C15" s="2683" t="s">
        <v>1694</v>
      </c>
      <c r="D15" s="1790" t="s">
        <v>916</v>
      </c>
      <c r="E15" s="1151"/>
      <c r="F15" s="1152">
        <v>10</v>
      </c>
      <c r="G15" s="1151">
        <v>8</v>
      </c>
      <c r="H15" s="2204">
        <f t="shared" si="0"/>
        <v>80</v>
      </c>
      <c r="I15" s="1172"/>
    </row>
    <row r="16" spans="1:9" s="1166" customFormat="1" ht="15" x14ac:dyDescent="0.25">
      <c r="A16" s="2722">
        <v>2143</v>
      </c>
      <c r="B16" s="2723">
        <v>5164</v>
      </c>
      <c r="C16" s="2683"/>
      <c r="D16" s="2007" t="s">
        <v>131</v>
      </c>
      <c r="E16" s="1159"/>
      <c r="F16" s="1159">
        <f>F17</f>
        <v>405</v>
      </c>
      <c r="G16" s="1159">
        <f>G17</f>
        <v>303</v>
      </c>
      <c r="H16" s="2024">
        <f t="shared" si="0"/>
        <v>74.81481481481481</v>
      </c>
      <c r="I16" s="1172"/>
    </row>
    <row r="17" spans="1:9" s="1166" customFormat="1" ht="14.25" x14ac:dyDescent="0.2">
      <c r="A17" s="2722"/>
      <c r="B17" s="2723"/>
      <c r="C17" s="2683" t="s">
        <v>1694</v>
      </c>
      <c r="D17" s="1790" t="s">
        <v>916</v>
      </c>
      <c r="E17" s="1151"/>
      <c r="F17" s="1152">
        <v>405</v>
      </c>
      <c r="G17" s="1151">
        <v>303</v>
      </c>
      <c r="H17" s="2204">
        <f t="shared" si="0"/>
        <v>74.81481481481481</v>
      </c>
      <c r="I17" s="1172"/>
    </row>
    <row r="18" spans="1:9" s="1166" customFormat="1" ht="15" x14ac:dyDescent="0.25">
      <c r="A18" s="2722">
        <v>2143</v>
      </c>
      <c r="B18" s="2723">
        <v>5166</v>
      </c>
      <c r="C18" s="2683"/>
      <c r="D18" s="2007" t="s">
        <v>449</v>
      </c>
      <c r="E18" s="1159">
        <f>E19</f>
        <v>600</v>
      </c>
      <c r="F18" s="1160">
        <f>F19</f>
        <v>600</v>
      </c>
      <c r="G18" s="1159">
        <f>G19</f>
        <v>414</v>
      </c>
      <c r="H18" s="2024">
        <f t="shared" si="0"/>
        <v>69</v>
      </c>
      <c r="I18" s="1172"/>
    </row>
    <row r="19" spans="1:9" s="1166" customFormat="1" ht="14.25" x14ac:dyDescent="0.2">
      <c r="A19" s="2722"/>
      <c r="B19" s="2723"/>
      <c r="C19" s="2683" t="s">
        <v>1694</v>
      </c>
      <c r="D19" s="1790" t="s">
        <v>916</v>
      </c>
      <c r="E19" s="1151">
        <v>600</v>
      </c>
      <c r="F19" s="1152">
        <v>600</v>
      </c>
      <c r="G19" s="1151">
        <v>414</v>
      </c>
      <c r="H19" s="2204">
        <f t="shared" si="0"/>
        <v>69</v>
      </c>
      <c r="I19" s="1172"/>
    </row>
    <row r="20" spans="1:9" s="1166" customFormat="1" ht="15" x14ac:dyDescent="0.25">
      <c r="A20" s="2722">
        <v>2143</v>
      </c>
      <c r="B20" s="2723">
        <v>5168</v>
      </c>
      <c r="C20" s="2683"/>
      <c r="D20" s="3244" t="s">
        <v>1062</v>
      </c>
      <c r="E20" s="1159"/>
      <c r="F20" s="1159"/>
      <c r="G20" s="1159"/>
      <c r="H20" s="2024"/>
      <c r="I20" s="1172"/>
    </row>
    <row r="21" spans="1:9" s="1166" customFormat="1" ht="15" x14ac:dyDescent="0.25">
      <c r="A21" s="2722"/>
      <c r="B21" s="2723"/>
      <c r="C21" s="2683"/>
      <c r="D21" s="3245"/>
      <c r="E21" s="1159"/>
      <c r="F21" s="1159">
        <f>F22</f>
        <v>706</v>
      </c>
      <c r="G21" s="1953">
        <f>G22</f>
        <v>705</v>
      </c>
      <c r="H21" s="2024">
        <f t="shared" ref="H21:H32" si="1">(G21/F21)*100</f>
        <v>99.858356940509921</v>
      </c>
      <c r="I21" s="1172"/>
    </row>
    <row r="22" spans="1:9" s="1166" customFormat="1" ht="14.25" x14ac:dyDescent="0.2">
      <c r="A22" s="2722"/>
      <c r="B22" s="2723"/>
      <c r="C22" s="2683" t="s">
        <v>1694</v>
      </c>
      <c r="D22" s="1790" t="s">
        <v>916</v>
      </c>
      <c r="E22" s="1151"/>
      <c r="F22" s="1152">
        <v>706</v>
      </c>
      <c r="G22" s="1151">
        <v>705</v>
      </c>
      <c r="H22" s="2204">
        <f t="shared" si="1"/>
        <v>99.858356940509921</v>
      </c>
      <c r="I22" s="1172"/>
    </row>
    <row r="23" spans="1:9" s="1166" customFormat="1" ht="15" x14ac:dyDescent="0.25">
      <c r="A23" s="2722">
        <v>2143</v>
      </c>
      <c r="B23" s="2723">
        <v>5169</v>
      </c>
      <c r="C23" s="2683"/>
      <c r="D23" s="2007" t="s">
        <v>568</v>
      </c>
      <c r="E23" s="1159">
        <f>E24+E25</f>
        <v>7475</v>
      </c>
      <c r="F23" s="1159">
        <f>F24+F25</f>
        <v>6739</v>
      </c>
      <c r="G23" s="1159">
        <f>G24+G25</f>
        <v>4989</v>
      </c>
      <c r="H23" s="2024">
        <f t="shared" si="1"/>
        <v>74.031755453331343</v>
      </c>
      <c r="I23" s="1172"/>
    </row>
    <row r="24" spans="1:9" s="1166" customFormat="1" ht="14.25" x14ac:dyDescent="0.2">
      <c r="A24" s="2722"/>
      <c r="B24" s="2723"/>
      <c r="C24" s="2683" t="s">
        <v>1101</v>
      </c>
      <c r="D24" s="1790" t="s">
        <v>795</v>
      </c>
      <c r="E24" s="1151">
        <v>600</v>
      </c>
      <c r="F24" s="1152">
        <v>599</v>
      </c>
      <c r="G24" s="1151">
        <v>373</v>
      </c>
      <c r="H24" s="2204">
        <f t="shared" si="1"/>
        <v>62.270450751252085</v>
      </c>
      <c r="I24" s="1172"/>
    </row>
    <row r="25" spans="1:9" s="1166" customFormat="1" ht="14.25" x14ac:dyDescent="0.2">
      <c r="A25" s="2722"/>
      <c r="B25" s="2723"/>
      <c r="C25" s="2683" t="s">
        <v>1694</v>
      </c>
      <c r="D25" s="1790" t="s">
        <v>916</v>
      </c>
      <c r="E25" s="1151">
        <v>6875</v>
      </c>
      <c r="F25" s="1152">
        <v>6140</v>
      </c>
      <c r="G25" s="1151">
        <v>4616</v>
      </c>
      <c r="H25" s="2204">
        <f t="shared" si="1"/>
        <v>75.179153094462535</v>
      </c>
      <c r="I25" s="1172"/>
    </row>
    <row r="26" spans="1:9" s="1166" customFormat="1" ht="15" x14ac:dyDescent="0.25">
      <c r="A26" s="2722">
        <v>2143</v>
      </c>
      <c r="B26" s="2723">
        <v>5171</v>
      </c>
      <c r="C26" s="2683"/>
      <c r="D26" s="1200" t="s">
        <v>598</v>
      </c>
      <c r="E26" s="1151"/>
      <c r="F26" s="1160">
        <f>F27</f>
        <v>19</v>
      </c>
      <c r="G26" s="1159">
        <f>G27</f>
        <v>19</v>
      </c>
      <c r="H26" s="2024">
        <f t="shared" si="1"/>
        <v>100</v>
      </c>
      <c r="I26" s="1172"/>
    </row>
    <row r="27" spans="1:9" s="1166" customFormat="1" ht="14.25" x14ac:dyDescent="0.2">
      <c r="A27" s="2722"/>
      <c r="B27" s="2723"/>
      <c r="C27" s="2683" t="s">
        <v>1694</v>
      </c>
      <c r="D27" s="1790" t="s">
        <v>916</v>
      </c>
      <c r="E27" s="1151"/>
      <c r="F27" s="1152">
        <v>19</v>
      </c>
      <c r="G27" s="1151">
        <v>19</v>
      </c>
      <c r="H27" s="2204">
        <f t="shared" si="1"/>
        <v>100</v>
      </c>
      <c r="I27" s="1172"/>
    </row>
    <row r="28" spans="1:9" s="1166" customFormat="1" ht="15" x14ac:dyDescent="0.25">
      <c r="A28" s="2722">
        <v>2143</v>
      </c>
      <c r="B28" s="2723">
        <v>5175</v>
      </c>
      <c r="C28" s="2683"/>
      <c r="D28" s="1200" t="s">
        <v>447</v>
      </c>
      <c r="E28" s="1159">
        <f>E29</f>
        <v>10</v>
      </c>
      <c r="F28" s="1159">
        <f>F29</f>
        <v>60</v>
      </c>
      <c r="G28" s="1159">
        <f>G29</f>
        <v>52</v>
      </c>
      <c r="H28" s="2024">
        <f t="shared" si="1"/>
        <v>86.666666666666671</v>
      </c>
      <c r="I28" s="1172"/>
    </row>
    <row r="29" spans="1:9" s="1166" customFormat="1" ht="14.25" x14ac:dyDescent="0.2">
      <c r="A29" s="2722"/>
      <c r="B29" s="2723"/>
      <c r="C29" s="2683" t="s">
        <v>1694</v>
      </c>
      <c r="D29" s="1790" t="s">
        <v>916</v>
      </c>
      <c r="E29" s="1151">
        <v>10</v>
      </c>
      <c r="F29" s="1152">
        <v>60</v>
      </c>
      <c r="G29" s="1151">
        <v>52</v>
      </c>
      <c r="H29" s="2204">
        <f t="shared" si="1"/>
        <v>86.666666666666671</v>
      </c>
      <c r="I29" s="1172"/>
    </row>
    <row r="30" spans="1:9" s="1166" customFormat="1" ht="15" x14ac:dyDescent="0.25">
      <c r="A30" s="2722">
        <v>2143</v>
      </c>
      <c r="B30" s="2723">
        <v>5179</v>
      </c>
      <c r="C30" s="2683"/>
      <c r="D30" s="896" t="s">
        <v>1426</v>
      </c>
      <c r="E30" s="1151"/>
      <c r="F30" s="1159">
        <f>F31+F32</f>
        <v>4436</v>
      </c>
      <c r="G30" s="1159">
        <f>G31+G32</f>
        <v>4436</v>
      </c>
      <c r="H30" s="2024">
        <f t="shared" si="1"/>
        <v>100</v>
      </c>
      <c r="I30" s="1172"/>
    </row>
    <row r="31" spans="1:9" s="1166" customFormat="1" ht="14.25" x14ac:dyDescent="0.2">
      <c r="A31" s="2722"/>
      <c r="B31" s="2723"/>
      <c r="C31" s="2683" t="s">
        <v>1101</v>
      </c>
      <c r="D31" s="1166" t="s">
        <v>795</v>
      </c>
      <c r="E31" s="1151"/>
      <c r="F31" s="1152">
        <v>1</v>
      </c>
      <c r="G31" s="1151">
        <v>1</v>
      </c>
      <c r="H31" s="2204">
        <f t="shared" si="1"/>
        <v>100</v>
      </c>
      <c r="I31" s="1172"/>
    </row>
    <row r="32" spans="1:9" s="1166" customFormat="1" ht="14.25" x14ac:dyDescent="0.2">
      <c r="A32" s="2722"/>
      <c r="B32" s="2723"/>
      <c r="C32" s="2683" t="s">
        <v>1376</v>
      </c>
      <c r="D32" s="1790" t="s">
        <v>1380</v>
      </c>
      <c r="E32" s="1151"/>
      <c r="F32" s="1152">
        <v>4435</v>
      </c>
      <c r="G32" s="1151">
        <v>4435</v>
      </c>
      <c r="H32" s="2204">
        <f t="shared" si="1"/>
        <v>100</v>
      </c>
      <c r="I32" s="1172"/>
    </row>
    <row r="33" spans="1:9" s="1166" customFormat="1" ht="15" x14ac:dyDescent="0.25">
      <c r="A33" s="2722">
        <v>2143</v>
      </c>
      <c r="B33" s="2723">
        <v>5229</v>
      </c>
      <c r="C33" s="2683"/>
      <c r="D33" s="2724" t="s">
        <v>1543</v>
      </c>
      <c r="E33" s="1159">
        <f>E34</f>
        <v>3650</v>
      </c>
      <c r="F33" s="1159">
        <f t="shared" ref="F33:G33" si="2">F34</f>
        <v>0</v>
      </c>
      <c r="G33" s="1159">
        <f t="shared" si="2"/>
        <v>0</v>
      </c>
      <c r="H33" s="2024">
        <v>0</v>
      </c>
      <c r="I33" s="1172"/>
    </row>
    <row r="34" spans="1:9" s="1166" customFormat="1" ht="14.25" x14ac:dyDescent="0.2">
      <c r="A34" s="2722"/>
      <c r="B34" s="2723"/>
      <c r="C34" s="2683" t="s">
        <v>1376</v>
      </c>
      <c r="D34" s="1790" t="s">
        <v>1380</v>
      </c>
      <c r="E34" s="1151">
        <v>3650</v>
      </c>
      <c r="F34" s="1152">
        <v>0</v>
      </c>
      <c r="G34" s="1151">
        <v>0</v>
      </c>
      <c r="H34" s="2204">
        <v>0</v>
      </c>
      <c r="I34" s="1172"/>
    </row>
    <row r="35" spans="1:9" s="1166" customFormat="1" ht="15" customHeight="1" x14ac:dyDescent="0.25">
      <c r="A35" s="2722">
        <v>2413</v>
      </c>
      <c r="B35" s="2723">
        <v>5168</v>
      </c>
      <c r="C35" s="2683"/>
      <c r="D35" s="3161" t="s">
        <v>1037</v>
      </c>
      <c r="E35" s="1159">
        <f>E37</f>
        <v>552</v>
      </c>
      <c r="F35" s="1159">
        <f>F37</f>
        <v>0</v>
      </c>
      <c r="G35" s="1159">
        <f>G37</f>
        <v>0</v>
      </c>
      <c r="H35" s="2024">
        <v>0</v>
      </c>
      <c r="I35" s="1172"/>
    </row>
    <row r="36" spans="1:9" s="1166" customFormat="1" ht="15" customHeight="1" x14ac:dyDescent="0.25">
      <c r="A36" s="2722"/>
      <c r="B36" s="2723"/>
      <c r="C36" s="2683"/>
      <c r="D36" s="3162"/>
      <c r="E36" s="1159"/>
      <c r="F36" s="1160"/>
      <c r="G36" s="1159"/>
      <c r="H36" s="2024"/>
      <c r="I36" s="1172"/>
    </row>
    <row r="37" spans="1:9" s="1166" customFormat="1" ht="14.25" x14ac:dyDescent="0.2">
      <c r="A37" s="2722"/>
      <c r="B37" s="2202"/>
      <c r="C37" s="2683" t="s">
        <v>1694</v>
      </c>
      <c r="D37" s="2772" t="s">
        <v>916</v>
      </c>
      <c r="E37" s="1151">
        <v>552</v>
      </c>
      <c r="F37" s="1151">
        <v>0</v>
      </c>
      <c r="G37" s="1151">
        <v>0</v>
      </c>
      <c r="H37" s="2726">
        <v>0</v>
      </c>
      <c r="I37" s="1172"/>
    </row>
    <row r="38" spans="1:9" s="1166" customFormat="1" ht="15" x14ac:dyDescent="0.25">
      <c r="A38" s="2722">
        <v>3341</v>
      </c>
      <c r="B38" s="2723">
        <v>5169</v>
      </c>
      <c r="C38" s="2683"/>
      <c r="D38" s="2007" t="s">
        <v>568</v>
      </c>
      <c r="E38" s="1159">
        <f>E39+E40</f>
        <v>4378</v>
      </c>
      <c r="F38" s="1159">
        <f>F39+F40</f>
        <v>4690</v>
      </c>
      <c r="G38" s="1159">
        <f>G39+G40</f>
        <v>4506</v>
      </c>
      <c r="H38" s="2024">
        <f t="shared" ref="H38:H59" si="3">(G38/F38)*100</f>
        <v>96.076759061833698</v>
      </c>
      <c r="I38" s="1172"/>
    </row>
    <row r="39" spans="1:9" s="1166" customFormat="1" ht="14.25" x14ac:dyDescent="0.2">
      <c r="A39" s="2722"/>
      <c r="B39" s="2723"/>
      <c r="C39" s="2683" t="s">
        <v>1694</v>
      </c>
      <c r="D39" s="1790" t="s">
        <v>916</v>
      </c>
      <c r="E39" s="1151"/>
      <c r="F39" s="1152">
        <v>182</v>
      </c>
      <c r="G39" s="1151">
        <v>182</v>
      </c>
      <c r="H39" s="2204">
        <f t="shared" si="3"/>
        <v>100</v>
      </c>
      <c r="I39" s="1172"/>
    </row>
    <row r="40" spans="1:9" s="1166" customFormat="1" ht="14.25" x14ac:dyDescent="0.2">
      <c r="A40" s="2722"/>
      <c r="B40" s="2723"/>
      <c r="C40" s="2683" t="s">
        <v>1695</v>
      </c>
      <c r="D40" s="1790" t="s">
        <v>979</v>
      </c>
      <c r="E40" s="1151">
        <v>4378</v>
      </c>
      <c r="F40" s="1152">
        <v>4508</v>
      </c>
      <c r="G40" s="1151">
        <v>4324</v>
      </c>
      <c r="H40" s="2204">
        <f t="shared" si="3"/>
        <v>95.918367346938766</v>
      </c>
      <c r="I40" s="1172"/>
    </row>
    <row r="41" spans="1:9" s="1166" customFormat="1" ht="15" x14ac:dyDescent="0.25">
      <c r="A41" s="2722">
        <v>3349</v>
      </c>
      <c r="B41" s="2723">
        <v>5139</v>
      </c>
      <c r="C41" s="2683"/>
      <c r="D41" s="1200" t="s">
        <v>513</v>
      </c>
      <c r="E41" s="1159">
        <f>E42</f>
        <v>2120</v>
      </c>
      <c r="F41" s="1160">
        <f>F42</f>
        <v>2120</v>
      </c>
      <c r="G41" s="1159">
        <f>G42</f>
        <v>1424</v>
      </c>
      <c r="H41" s="2024">
        <f t="shared" si="3"/>
        <v>67.169811320754718</v>
      </c>
      <c r="I41" s="1172"/>
    </row>
    <row r="42" spans="1:9" s="1166" customFormat="1" ht="14.25" x14ac:dyDescent="0.2">
      <c r="A42" s="2722"/>
      <c r="B42" s="2723"/>
      <c r="C42" s="2683" t="s">
        <v>1695</v>
      </c>
      <c r="D42" s="1790" t="s">
        <v>979</v>
      </c>
      <c r="E42" s="1151">
        <v>2120</v>
      </c>
      <c r="F42" s="1152">
        <v>2120</v>
      </c>
      <c r="G42" s="1151">
        <v>1424</v>
      </c>
      <c r="H42" s="2204">
        <f t="shared" si="3"/>
        <v>67.169811320754718</v>
      </c>
      <c r="I42" s="1172"/>
    </row>
    <row r="43" spans="1:9" s="1166" customFormat="1" ht="15" x14ac:dyDescent="0.25">
      <c r="A43" s="2722">
        <v>3349</v>
      </c>
      <c r="B43" s="2723">
        <v>5169</v>
      </c>
      <c r="C43" s="2683"/>
      <c r="D43" s="2007" t="s">
        <v>568</v>
      </c>
      <c r="E43" s="1159">
        <f>E44</f>
        <v>2700</v>
      </c>
      <c r="F43" s="1160">
        <f>F44</f>
        <v>2570</v>
      </c>
      <c r="G43" s="1159">
        <f>G44</f>
        <v>1328</v>
      </c>
      <c r="H43" s="2024">
        <f t="shared" si="3"/>
        <v>51.673151750972771</v>
      </c>
      <c r="I43" s="1172"/>
    </row>
    <row r="44" spans="1:9" s="1166" customFormat="1" ht="14.25" x14ac:dyDescent="0.2">
      <c r="A44" s="2722"/>
      <c r="B44" s="2723"/>
      <c r="C44" s="2683" t="s">
        <v>1695</v>
      </c>
      <c r="D44" s="1790" t="s">
        <v>979</v>
      </c>
      <c r="E44" s="1151">
        <v>2700</v>
      </c>
      <c r="F44" s="1152">
        <v>2570</v>
      </c>
      <c r="G44" s="1151">
        <v>1328</v>
      </c>
      <c r="H44" s="2204">
        <f t="shared" si="3"/>
        <v>51.673151750972771</v>
      </c>
      <c r="I44" s="1172"/>
    </row>
    <row r="45" spans="1:9" s="1166" customFormat="1" ht="15" x14ac:dyDescent="0.25">
      <c r="A45" s="2722">
        <v>3900</v>
      </c>
      <c r="B45" s="2723">
        <v>5222</v>
      </c>
      <c r="C45" s="2683"/>
      <c r="D45" s="1161" t="s">
        <v>1015</v>
      </c>
      <c r="E45" s="1151"/>
      <c r="F45" s="1160">
        <f>F46</f>
        <v>253</v>
      </c>
      <c r="G45" s="1159">
        <f>G46</f>
        <v>241</v>
      </c>
      <c r="H45" s="2024">
        <f t="shared" si="3"/>
        <v>95.256916996047437</v>
      </c>
      <c r="I45" s="1172"/>
    </row>
    <row r="46" spans="1:9" s="1166" customFormat="1" ht="14.25" x14ac:dyDescent="0.2">
      <c r="A46" s="2722"/>
      <c r="B46" s="2723"/>
      <c r="C46" s="2683" t="s">
        <v>1378</v>
      </c>
      <c r="D46" s="1790" t="s">
        <v>1679</v>
      </c>
      <c r="E46" s="1151"/>
      <c r="F46" s="1152">
        <v>253</v>
      </c>
      <c r="G46" s="1151">
        <v>241</v>
      </c>
      <c r="H46" s="2204">
        <f t="shared" si="3"/>
        <v>95.256916996047437</v>
      </c>
      <c r="I46" s="1172"/>
    </row>
    <row r="47" spans="1:9" s="1166" customFormat="1" ht="15" x14ac:dyDescent="0.25">
      <c r="A47" s="2722">
        <v>6113</v>
      </c>
      <c r="B47" s="2723">
        <v>5134</v>
      </c>
      <c r="C47" s="2683"/>
      <c r="D47" s="1189" t="s">
        <v>403</v>
      </c>
      <c r="E47" s="1151"/>
      <c r="F47" s="1160">
        <f>F48</f>
        <v>45</v>
      </c>
      <c r="G47" s="1159">
        <f>G48</f>
        <v>44</v>
      </c>
      <c r="H47" s="2024">
        <f t="shared" si="3"/>
        <v>97.777777777777771</v>
      </c>
      <c r="I47" s="1172"/>
    </row>
    <row r="48" spans="1:9" s="1166" customFormat="1" ht="14.25" x14ac:dyDescent="0.2">
      <c r="A48" s="2722"/>
      <c r="B48" s="2723"/>
      <c r="C48" s="2683" t="s">
        <v>1696</v>
      </c>
      <c r="D48" s="1790" t="s">
        <v>981</v>
      </c>
      <c r="E48" s="1151"/>
      <c r="F48" s="1152">
        <v>45</v>
      </c>
      <c r="G48" s="1151">
        <v>44</v>
      </c>
      <c r="H48" s="2204">
        <f t="shared" si="3"/>
        <v>97.777777777777771</v>
      </c>
      <c r="I48" s="1172"/>
    </row>
    <row r="49" spans="1:21" s="1166" customFormat="1" ht="15" x14ac:dyDescent="0.25">
      <c r="A49" s="2722">
        <v>6113</v>
      </c>
      <c r="B49" s="2723">
        <v>5137</v>
      </c>
      <c r="C49" s="2683"/>
      <c r="D49" s="1200" t="s">
        <v>118</v>
      </c>
      <c r="E49" s="1159">
        <v>100</v>
      </c>
      <c r="F49" s="1159">
        <v>100</v>
      </c>
      <c r="G49" s="1159">
        <v>40</v>
      </c>
      <c r="H49" s="2024">
        <f t="shared" si="3"/>
        <v>40</v>
      </c>
      <c r="I49" s="1172"/>
    </row>
    <row r="50" spans="1:21" s="1166" customFormat="1" ht="15" x14ac:dyDescent="0.25">
      <c r="A50" s="2722">
        <v>6113</v>
      </c>
      <c r="B50" s="2723">
        <v>5139</v>
      </c>
      <c r="C50" s="2683"/>
      <c r="D50" s="1200" t="s">
        <v>513</v>
      </c>
      <c r="E50" s="1159">
        <f>E51</f>
        <v>3185</v>
      </c>
      <c r="F50" s="1159">
        <f>F51</f>
        <v>3140</v>
      </c>
      <c r="G50" s="1159">
        <f>G51</f>
        <v>3007</v>
      </c>
      <c r="H50" s="2024">
        <f t="shared" si="3"/>
        <v>95.764331210191074</v>
      </c>
      <c r="I50" s="1172"/>
    </row>
    <row r="51" spans="1:21" ht="14.25" x14ac:dyDescent="0.2">
      <c r="A51" s="2722"/>
      <c r="B51" s="2723"/>
      <c r="C51" s="2683" t="s">
        <v>1696</v>
      </c>
      <c r="D51" s="1790" t="s">
        <v>981</v>
      </c>
      <c r="E51" s="1151">
        <v>3185</v>
      </c>
      <c r="F51" s="1152">
        <v>3140</v>
      </c>
      <c r="G51" s="1151">
        <v>3007</v>
      </c>
      <c r="H51" s="2204">
        <f t="shared" si="3"/>
        <v>95.764331210191074</v>
      </c>
    </row>
    <row r="52" spans="1:21" ht="15" x14ac:dyDescent="0.25">
      <c r="A52" s="2722">
        <v>6113</v>
      </c>
      <c r="B52" s="2723">
        <v>5142</v>
      </c>
      <c r="C52" s="2683"/>
      <c r="D52" s="1259" t="s">
        <v>1036</v>
      </c>
      <c r="E52" s="1151"/>
      <c r="F52" s="1159">
        <v>3</v>
      </c>
      <c r="G52" s="1159">
        <v>0</v>
      </c>
      <c r="H52" s="2024">
        <f t="shared" si="3"/>
        <v>0</v>
      </c>
    </row>
    <row r="53" spans="1:21" s="1166" customFormat="1" ht="15" x14ac:dyDescent="0.25">
      <c r="A53" s="2722">
        <v>6113</v>
      </c>
      <c r="B53" s="2723">
        <v>5161</v>
      </c>
      <c r="C53" s="2683"/>
      <c r="D53" s="2032" t="s">
        <v>1219</v>
      </c>
      <c r="E53" s="1159">
        <v>1</v>
      </c>
      <c r="F53" s="1160">
        <v>1</v>
      </c>
      <c r="G53" s="1159">
        <v>0</v>
      </c>
      <c r="H53" s="2024">
        <f t="shared" si="3"/>
        <v>0</v>
      </c>
      <c r="I53" s="1172"/>
    </row>
    <row r="54" spans="1:21" s="1166" customFormat="1" ht="15" x14ac:dyDescent="0.25">
      <c r="A54" s="2722">
        <v>6113</v>
      </c>
      <c r="B54" s="2723">
        <v>5162</v>
      </c>
      <c r="C54" s="2683"/>
      <c r="D54" s="1259" t="s">
        <v>577</v>
      </c>
      <c r="E54" s="1159"/>
      <c r="F54" s="1160">
        <f>F55</f>
        <v>0</v>
      </c>
      <c r="G54" s="1159">
        <f>G55</f>
        <v>0</v>
      </c>
      <c r="H54" s="2024">
        <v>0</v>
      </c>
      <c r="I54" s="1172"/>
    </row>
    <row r="55" spans="1:21" s="1166" customFormat="1" ht="15" x14ac:dyDescent="0.25">
      <c r="A55" s="2722"/>
      <c r="B55" s="2723"/>
      <c r="C55" s="2683" t="s">
        <v>1696</v>
      </c>
      <c r="D55" s="2032" t="s">
        <v>981</v>
      </c>
      <c r="E55" s="1159"/>
      <c r="F55" s="1152">
        <v>0</v>
      </c>
      <c r="G55" s="1151">
        <v>0</v>
      </c>
      <c r="H55" s="2204">
        <v>0</v>
      </c>
      <c r="I55" s="1172"/>
    </row>
    <row r="56" spans="1:21" s="1166" customFormat="1" ht="15" x14ac:dyDescent="0.25">
      <c r="A56" s="2722">
        <v>6113</v>
      </c>
      <c r="B56" s="2723">
        <v>5164</v>
      </c>
      <c r="C56" s="2683"/>
      <c r="D56" s="2007" t="s">
        <v>131</v>
      </c>
      <c r="E56" s="1159">
        <f>E57+E58</f>
        <v>200</v>
      </c>
      <c r="F56" s="1159">
        <f t="shared" ref="F56:G56" si="4">F57+F58</f>
        <v>426</v>
      </c>
      <c r="G56" s="1159">
        <f t="shared" si="4"/>
        <v>419</v>
      </c>
      <c r="H56" s="2024">
        <f t="shared" si="3"/>
        <v>98.356807511737088</v>
      </c>
      <c r="I56" s="1172"/>
    </row>
    <row r="57" spans="1:21" ht="14.25" x14ac:dyDescent="0.2">
      <c r="A57" s="2722"/>
      <c r="B57" s="2723"/>
      <c r="C57" s="2683" t="s">
        <v>1696</v>
      </c>
      <c r="D57" s="1790" t="s">
        <v>981</v>
      </c>
      <c r="E57" s="1151">
        <v>185</v>
      </c>
      <c r="F57" s="1152">
        <v>397</v>
      </c>
      <c r="G57" s="1151">
        <v>393</v>
      </c>
      <c r="H57" s="2204">
        <f t="shared" si="3"/>
        <v>98.992443324937028</v>
      </c>
    </row>
    <row r="58" spans="1:21" s="1166" customFormat="1" ht="14.25" x14ac:dyDescent="0.2">
      <c r="A58" s="2722"/>
      <c r="B58" s="2723"/>
      <c r="C58" s="2683" t="s">
        <v>1697</v>
      </c>
      <c r="D58" s="1790" t="s">
        <v>1046</v>
      </c>
      <c r="E58" s="1151">
        <v>15</v>
      </c>
      <c r="F58" s="1152">
        <v>29</v>
      </c>
      <c r="G58" s="1151">
        <v>26</v>
      </c>
      <c r="H58" s="2204">
        <f t="shared" si="3"/>
        <v>89.65517241379311</v>
      </c>
      <c r="I58" s="1172"/>
    </row>
    <row r="59" spans="1:21" s="2013" customFormat="1" ht="15" x14ac:dyDescent="0.25">
      <c r="A59" s="2722">
        <v>6113</v>
      </c>
      <c r="B59" s="2723">
        <v>5166</v>
      </c>
      <c r="C59" s="2683"/>
      <c r="D59" s="2007" t="s">
        <v>449</v>
      </c>
      <c r="E59" s="1159">
        <v>1700</v>
      </c>
      <c r="F59" s="1160">
        <v>1700</v>
      </c>
      <c r="G59" s="1159">
        <v>1355</v>
      </c>
      <c r="H59" s="2024">
        <f t="shared" si="3"/>
        <v>79.705882352941188</v>
      </c>
      <c r="I59" s="1790"/>
      <c r="J59" s="1790"/>
      <c r="K59" s="1790"/>
      <c r="L59" s="1790"/>
      <c r="M59" s="1790"/>
      <c r="N59" s="1790"/>
      <c r="O59" s="1790"/>
      <c r="P59" s="1790"/>
      <c r="Q59" s="1790"/>
      <c r="R59" s="1790"/>
      <c r="S59" s="1790"/>
      <c r="T59" s="1790"/>
      <c r="U59" s="1790"/>
    </row>
    <row r="60" spans="1:21" s="2013" customFormat="1" ht="15" x14ac:dyDescent="0.25">
      <c r="A60" s="2722">
        <v>6113</v>
      </c>
      <c r="B60" s="2723">
        <v>5168</v>
      </c>
      <c r="C60" s="2683"/>
      <c r="D60" s="3161" t="s">
        <v>1037</v>
      </c>
      <c r="E60" s="1159"/>
      <c r="F60" s="1160"/>
      <c r="G60" s="1159"/>
      <c r="H60" s="2024"/>
      <c r="I60" s="1790"/>
      <c r="J60" s="1790"/>
      <c r="K60" s="1790"/>
      <c r="L60" s="1790"/>
      <c r="M60" s="1790"/>
      <c r="N60" s="1790"/>
      <c r="O60" s="1790"/>
      <c r="P60" s="1790"/>
      <c r="Q60" s="1790"/>
      <c r="R60" s="1790"/>
      <c r="S60" s="1790"/>
      <c r="T60" s="1790"/>
      <c r="U60" s="1790"/>
    </row>
    <row r="61" spans="1:21" s="2013" customFormat="1" ht="15" x14ac:dyDescent="0.25">
      <c r="A61" s="2722"/>
      <c r="B61" s="2723"/>
      <c r="C61" s="2683"/>
      <c r="D61" s="3162"/>
      <c r="E61" s="1159">
        <f>E62</f>
        <v>5</v>
      </c>
      <c r="F61" s="1159">
        <f>F62+F63</f>
        <v>34</v>
      </c>
      <c r="G61" s="1159">
        <f>G62+G63</f>
        <v>29</v>
      </c>
      <c r="H61" s="2024">
        <f t="shared" ref="H61:H93" si="5">(G61/F61)*100</f>
        <v>85.294117647058826</v>
      </c>
      <c r="I61" s="1790"/>
      <c r="J61" s="1790"/>
      <c r="K61" s="1790"/>
      <c r="L61" s="1790"/>
      <c r="M61" s="1790"/>
      <c r="N61" s="1790"/>
      <c r="O61" s="1790"/>
      <c r="P61" s="1790"/>
      <c r="Q61" s="1790"/>
      <c r="R61" s="1790"/>
      <c r="S61" s="1790"/>
      <c r="T61" s="1790"/>
      <c r="U61" s="1790"/>
    </row>
    <row r="62" spans="1:21" ht="14.25" x14ac:dyDescent="0.2">
      <c r="A62" s="2722"/>
      <c r="B62" s="2723"/>
      <c r="C62" s="2683" t="s">
        <v>1698</v>
      </c>
      <c r="D62" s="1790" t="s">
        <v>980</v>
      </c>
      <c r="E62" s="1151">
        <v>5</v>
      </c>
      <c r="F62" s="1152">
        <v>5</v>
      </c>
      <c r="G62" s="1151">
        <v>0</v>
      </c>
      <c r="H62" s="2204">
        <f t="shared" si="5"/>
        <v>0</v>
      </c>
    </row>
    <row r="63" spans="1:21" s="1166" customFormat="1" ht="15" thickBot="1" x14ac:dyDescent="0.25">
      <c r="A63" s="2965"/>
      <c r="B63" s="3043"/>
      <c r="C63" s="2981" t="s">
        <v>1696</v>
      </c>
      <c r="D63" s="3044" t="s">
        <v>981</v>
      </c>
      <c r="E63" s="1950"/>
      <c r="F63" s="3045">
        <v>29</v>
      </c>
      <c r="G63" s="1950">
        <v>29</v>
      </c>
      <c r="H63" s="3046">
        <f t="shared" si="5"/>
        <v>100</v>
      </c>
      <c r="I63" s="1172"/>
    </row>
    <row r="64" spans="1:21" s="1166" customFormat="1" ht="14.25" thickTop="1" thickBot="1" x14ac:dyDescent="0.25">
      <c r="A64" s="1179"/>
      <c r="B64" s="1179"/>
      <c r="C64" s="1179"/>
      <c r="D64" s="1199"/>
      <c r="E64" s="1131"/>
      <c r="F64" s="1131"/>
      <c r="G64" s="1177"/>
      <c r="H64" s="2039" t="s">
        <v>122</v>
      </c>
      <c r="I64" s="1172"/>
    </row>
    <row r="65" spans="1:9" s="1166" customFormat="1" ht="13.5" thickTop="1" thickBot="1" x14ac:dyDescent="0.25">
      <c r="A65" s="1176" t="s">
        <v>123</v>
      </c>
      <c r="B65" s="1175" t="s">
        <v>124</v>
      </c>
      <c r="C65" s="2097" t="s">
        <v>474</v>
      </c>
      <c r="D65" s="1198" t="s">
        <v>125</v>
      </c>
      <c r="E65" s="1198" t="s">
        <v>416</v>
      </c>
      <c r="F65" s="1198" t="s">
        <v>417</v>
      </c>
      <c r="G65" s="1886" t="s">
        <v>589</v>
      </c>
      <c r="H65" s="1921" t="s">
        <v>590</v>
      </c>
      <c r="I65" s="1172"/>
    </row>
    <row r="66" spans="1:9" s="1166" customFormat="1" ht="13.5" thickTop="1" thickBot="1" x14ac:dyDescent="0.25">
      <c r="A66" s="1171">
        <v>1</v>
      </c>
      <c r="B66" s="1170">
        <v>2</v>
      </c>
      <c r="C66" s="1170">
        <v>3</v>
      </c>
      <c r="D66" s="1170">
        <v>4</v>
      </c>
      <c r="E66" s="1170">
        <v>5</v>
      </c>
      <c r="F66" s="1169">
        <v>6</v>
      </c>
      <c r="G66" s="1169">
        <v>7</v>
      </c>
      <c r="H66" s="1168" t="s">
        <v>44</v>
      </c>
      <c r="I66" s="1172"/>
    </row>
    <row r="67" spans="1:9" ht="15.75" thickTop="1" x14ac:dyDescent="0.25">
      <c r="A67" s="2722">
        <v>6113</v>
      </c>
      <c r="B67" s="2723">
        <v>5169</v>
      </c>
      <c r="C67" s="2683"/>
      <c r="D67" s="2007" t="s">
        <v>568</v>
      </c>
      <c r="E67" s="1159">
        <f>E68+E69+E70+E71</f>
        <v>4616</v>
      </c>
      <c r="F67" s="1159">
        <f>F68+F69+F70+F71</f>
        <v>4110</v>
      </c>
      <c r="G67" s="1159">
        <f>G68+G69+G70+G71</f>
        <v>2200</v>
      </c>
      <c r="H67" s="2024">
        <f t="shared" si="5"/>
        <v>53.527980535279809</v>
      </c>
    </row>
    <row r="68" spans="1:9" ht="14.25" x14ac:dyDescent="0.2">
      <c r="A68" s="2722"/>
      <c r="B68" s="2723"/>
      <c r="C68" s="2683" t="s">
        <v>1101</v>
      </c>
      <c r="D68" s="1790" t="s">
        <v>795</v>
      </c>
      <c r="E68" s="1151">
        <v>91</v>
      </c>
      <c r="F68" s="1152">
        <v>91</v>
      </c>
      <c r="G68" s="1151">
        <v>83</v>
      </c>
      <c r="H68" s="2204">
        <f t="shared" si="5"/>
        <v>91.208791208791212</v>
      </c>
    </row>
    <row r="69" spans="1:9" ht="14.25" x14ac:dyDescent="0.2">
      <c r="A69" s="2722"/>
      <c r="B69" s="2723"/>
      <c r="C69" s="2683" t="s">
        <v>1698</v>
      </c>
      <c r="D69" s="1790" t="s">
        <v>980</v>
      </c>
      <c r="E69" s="1151">
        <v>325</v>
      </c>
      <c r="F69" s="1152">
        <v>298</v>
      </c>
      <c r="G69" s="1151">
        <v>0</v>
      </c>
      <c r="H69" s="2204">
        <f t="shared" si="5"/>
        <v>0</v>
      </c>
    </row>
    <row r="70" spans="1:9" ht="14.25" x14ac:dyDescent="0.2">
      <c r="A70" s="2722"/>
      <c r="B70" s="2723"/>
      <c r="C70" s="2683" t="s">
        <v>1696</v>
      </c>
      <c r="D70" s="1790" t="s">
        <v>981</v>
      </c>
      <c r="E70" s="1151">
        <v>4000</v>
      </c>
      <c r="F70" s="1152">
        <v>3535</v>
      </c>
      <c r="G70" s="1151">
        <v>1944</v>
      </c>
      <c r="H70" s="2204">
        <f t="shared" si="5"/>
        <v>54.992927864214991</v>
      </c>
    </row>
    <row r="71" spans="1:9" ht="14.25" x14ac:dyDescent="0.2">
      <c r="A71" s="2722"/>
      <c r="B71" s="2723"/>
      <c r="C71" s="2683" t="s">
        <v>1697</v>
      </c>
      <c r="D71" s="1790" t="s">
        <v>1046</v>
      </c>
      <c r="E71" s="1151">
        <v>200</v>
      </c>
      <c r="F71" s="1152">
        <v>186</v>
      </c>
      <c r="G71" s="1151">
        <v>173</v>
      </c>
      <c r="H71" s="2204">
        <f t="shared" si="5"/>
        <v>93.010752688172033</v>
      </c>
    </row>
    <row r="72" spans="1:9" ht="15" x14ac:dyDescent="0.25">
      <c r="A72" s="2722">
        <v>6113</v>
      </c>
      <c r="B72" s="2723">
        <v>5171</v>
      </c>
      <c r="C72" s="2683"/>
      <c r="D72" s="1200" t="s">
        <v>598</v>
      </c>
      <c r="E72" s="1159">
        <f>E73</f>
        <v>10</v>
      </c>
      <c r="F72" s="1160">
        <f>F73</f>
        <v>10</v>
      </c>
      <c r="G72" s="1159">
        <f>G73</f>
        <v>10</v>
      </c>
      <c r="H72" s="2024">
        <f t="shared" si="5"/>
        <v>100</v>
      </c>
    </row>
    <row r="73" spans="1:9" ht="14.25" x14ac:dyDescent="0.2">
      <c r="A73" s="2722"/>
      <c r="B73" s="2723"/>
      <c r="C73" s="2683" t="s">
        <v>1696</v>
      </c>
      <c r="D73" s="1790" t="s">
        <v>981</v>
      </c>
      <c r="E73" s="1151">
        <v>10</v>
      </c>
      <c r="F73" s="1152">
        <v>10</v>
      </c>
      <c r="G73" s="1151">
        <v>10</v>
      </c>
      <c r="H73" s="2204">
        <f t="shared" si="5"/>
        <v>100</v>
      </c>
    </row>
    <row r="74" spans="1:9" ht="15" x14ac:dyDescent="0.25">
      <c r="A74" s="2722">
        <v>6113</v>
      </c>
      <c r="B74" s="2723">
        <v>5175</v>
      </c>
      <c r="C74" s="2683"/>
      <c r="D74" s="1200" t="s">
        <v>447</v>
      </c>
      <c r="E74" s="1159">
        <f>E75+E76+E77</f>
        <v>1025</v>
      </c>
      <c r="F74" s="1159">
        <f>F75+F76+F77</f>
        <v>1275</v>
      </c>
      <c r="G74" s="1159">
        <f>G75+G76+G77</f>
        <v>1088</v>
      </c>
      <c r="H74" s="2024">
        <f t="shared" si="5"/>
        <v>85.333333333333343</v>
      </c>
    </row>
    <row r="75" spans="1:9" s="1133" customFormat="1" ht="17.25" customHeight="1" x14ac:dyDescent="0.35">
      <c r="A75" s="2722"/>
      <c r="B75" s="2723"/>
      <c r="C75" s="2683" t="s">
        <v>1698</v>
      </c>
      <c r="D75" s="1790" t="s">
        <v>980</v>
      </c>
      <c r="E75" s="1151">
        <v>150</v>
      </c>
      <c r="F75" s="1151">
        <v>150</v>
      </c>
      <c r="G75" s="1151">
        <v>82</v>
      </c>
      <c r="H75" s="2204">
        <f t="shared" si="5"/>
        <v>54.666666666666664</v>
      </c>
    </row>
    <row r="76" spans="1:9" ht="14.25" x14ac:dyDescent="0.2">
      <c r="A76" s="2722"/>
      <c r="B76" s="2723"/>
      <c r="C76" s="2683" t="s">
        <v>1696</v>
      </c>
      <c r="D76" s="1790" t="s">
        <v>981</v>
      </c>
      <c r="E76" s="1151">
        <v>840</v>
      </c>
      <c r="F76" s="1152">
        <v>1090</v>
      </c>
      <c r="G76" s="1151">
        <v>987</v>
      </c>
      <c r="H76" s="2726">
        <f t="shared" si="5"/>
        <v>90.550458715596321</v>
      </c>
    </row>
    <row r="77" spans="1:9" ht="14.25" x14ac:dyDescent="0.2">
      <c r="A77" s="2722"/>
      <c r="B77" s="2723"/>
      <c r="C77" s="2683" t="s">
        <v>1697</v>
      </c>
      <c r="D77" s="1790" t="s">
        <v>1046</v>
      </c>
      <c r="E77" s="1151">
        <v>35</v>
      </c>
      <c r="F77" s="1152">
        <v>35</v>
      </c>
      <c r="G77" s="1151">
        <v>19</v>
      </c>
      <c r="H77" s="2726">
        <f t="shared" si="5"/>
        <v>54.285714285714285</v>
      </c>
    </row>
    <row r="78" spans="1:9" ht="15" x14ac:dyDescent="0.25">
      <c r="A78" s="2722">
        <v>6113</v>
      </c>
      <c r="B78" s="2723">
        <v>5189</v>
      </c>
      <c r="C78" s="2683"/>
      <c r="D78" s="1200" t="s">
        <v>578</v>
      </c>
      <c r="E78" s="1159">
        <v>70</v>
      </c>
      <c r="F78" s="1160">
        <v>70</v>
      </c>
      <c r="G78" s="1159">
        <v>0</v>
      </c>
      <c r="H78" s="2492">
        <f t="shared" si="5"/>
        <v>0</v>
      </c>
    </row>
    <row r="79" spans="1:9" ht="15" x14ac:dyDescent="0.25">
      <c r="A79" s="2722">
        <v>6113</v>
      </c>
      <c r="B79" s="2723">
        <v>5194</v>
      </c>
      <c r="C79" s="2683"/>
      <c r="D79" s="1200" t="s">
        <v>397</v>
      </c>
      <c r="E79" s="1159">
        <f>E80+E81</f>
        <v>140</v>
      </c>
      <c r="F79" s="1159">
        <f t="shared" ref="F79:G79" si="6">F80+F81</f>
        <v>140</v>
      </c>
      <c r="G79" s="1159">
        <f t="shared" si="6"/>
        <v>140</v>
      </c>
      <c r="H79" s="2024">
        <f t="shared" si="5"/>
        <v>100</v>
      </c>
    </row>
    <row r="80" spans="1:9" ht="14.25" x14ac:dyDescent="0.2">
      <c r="A80" s="2722"/>
      <c r="B80" s="2723"/>
      <c r="C80" s="2683" t="s">
        <v>1696</v>
      </c>
      <c r="D80" s="1790" t="s">
        <v>981</v>
      </c>
      <c r="E80" s="1151">
        <v>140</v>
      </c>
      <c r="F80" s="1152">
        <v>0</v>
      </c>
      <c r="G80" s="1151">
        <v>0</v>
      </c>
      <c r="H80" s="2726">
        <v>0</v>
      </c>
    </row>
    <row r="81" spans="1:8" ht="14.25" x14ac:dyDescent="0.2">
      <c r="A81" s="2722"/>
      <c r="B81" s="2723"/>
      <c r="C81" s="2683" t="s">
        <v>1377</v>
      </c>
      <c r="D81" s="1790" t="s">
        <v>1506</v>
      </c>
      <c r="E81" s="1151"/>
      <c r="F81" s="1152">
        <v>140</v>
      </c>
      <c r="G81" s="1151">
        <v>140</v>
      </c>
      <c r="H81" s="2726">
        <f t="shared" si="5"/>
        <v>100</v>
      </c>
    </row>
    <row r="82" spans="1:8" ht="15" x14ac:dyDescent="0.25">
      <c r="A82" s="2203">
        <v>6113</v>
      </c>
      <c r="B82" s="2202">
        <v>5229</v>
      </c>
      <c r="C82" s="2683"/>
      <c r="D82" s="2724" t="s">
        <v>2001</v>
      </c>
      <c r="E82" s="1159">
        <f>E83</f>
        <v>800</v>
      </c>
      <c r="F82" s="1159">
        <f>F83</f>
        <v>0</v>
      </c>
      <c r="G82" s="1159">
        <f>G83</f>
        <v>0</v>
      </c>
      <c r="H82" s="2492">
        <v>0</v>
      </c>
    </row>
    <row r="83" spans="1:8" ht="14.25" x14ac:dyDescent="0.2">
      <c r="A83" s="2203"/>
      <c r="B83" s="2202"/>
      <c r="C83" s="2683" t="s">
        <v>1376</v>
      </c>
      <c r="D83" s="1790" t="s">
        <v>1380</v>
      </c>
      <c r="E83" s="1151">
        <v>800</v>
      </c>
      <c r="F83" s="1151">
        <v>0</v>
      </c>
      <c r="G83" s="1151">
        <v>0</v>
      </c>
      <c r="H83" s="2726">
        <v>0</v>
      </c>
    </row>
    <row r="84" spans="1:8" ht="15" x14ac:dyDescent="0.25">
      <c r="A84" s="2203">
        <v>6172</v>
      </c>
      <c r="B84" s="2202">
        <v>5139</v>
      </c>
      <c r="C84" s="2683"/>
      <c r="D84" s="1200" t="s">
        <v>513</v>
      </c>
      <c r="E84" s="1159">
        <f>E85</f>
        <v>1050</v>
      </c>
      <c r="F84" s="1159">
        <f>F85</f>
        <v>1030</v>
      </c>
      <c r="G84" s="1159">
        <f>G85</f>
        <v>835</v>
      </c>
      <c r="H84" s="2492">
        <f t="shared" si="5"/>
        <v>81.067961165048544</v>
      </c>
    </row>
    <row r="85" spans="1:8" ht="14.25" x14ac:dyDescent="0.2">
      <c r="A85" s="2203"/>
      <c r="B85" s="2202"/>
      <c r="C85" s="2683" t="s">
        <v>1695</v>
      </c>
      <c r="D85" s="1790" t="s">
        <v>979</v>
      </c>
      <c r="E85" s="1151">
        <v>1050</v>
      </c>
      <c r="F85" s="1151">
        <v>1030</v>
      </c>
      <c r="G85" s="1151">
        <v>835</v>
      </c>
      <c r="H85" s="2726">
        <f t="shared" si="5"/>
        <v>81.067961165048544</v>
      </c>
    </row>
    <row r="86" spans="1:8" ht="15" x14ac:dyDescent="0.25">
      <c r="A86" s="2203">
        <v>6172</v>
      </c>
      <c r="B86" s="2202">
        <v>5168</v>
      </c>
      <c r="C86" s="2683"/>
      <c r="D86" s="3244" t="s">
        <v>1062</v>
      </c>
      <c r="E86" s="1159">
        <f>E88</f>
        <v>146</v>
      </c>
      <c r="F86" s="1159">
        <f>F88</f>
        <v>166</v>
      </c>
      <c r="G86" s="1159">
        <f>G88</f>
        <v>53</v>
      </c>
      <c r="H86" s="2492">
        <f t="shared" si="5"/>
        <v>31.92771084337349</v>
      </c>
    </row>
    <row r="87" spans="1:8" ht="15" x14ac:dyDescent="0.25">
      <c r="A87" s="2203"/>
      <c r="B87" s="2202"/>
      <c r="C87" s="2683"/>
      <c r="D87" s="3245"/>
      <c r="E87" s="1159"/>
      <c r="F87" s="1159"/>
      <c r="G87" s="1159"/>
      <c r="H87" s="2492"/>
    </row>
    <row r="88" spans="1:8" ht="14.25" x14ac:dyDescent="0.2">
      <c r="A88" s="2203"/>
      <c r="B88" s="2202"/>
      <c r="C88" s="2683" t="s">
        <v>1695</v>
      </c>
      <c r="D88" s="1790" t="s">
        <v>979</v>
      </c>
      <c r="E88" s="1151">
        <v>146</v>
      </c>
      <c r="F88" s="1151">
        <v>166</v>
      </c>
      <c r="G88" s="1151">
        <v>53</v>
      </c>
      <c r="H88" s="2726">
        <f t="shared" si="5"/>
        <v>31.92771084337349</v>
      </c>
    </row>
    <row r="89" spans="1:8" ht="15" x14ac:dyDescent="0.25">
      <c r="A89" s="2203">
        <v>6172</v>
      </c>
      <c r="B89" s="2202">
        <v>5169</v>
      </c>
      <c r="C89" s="2683"/>
      <c r="D89" s="2007" t="s">
        <v>568</v>
      </c>
      <c r="E89" s="1159">
        <f>E90</f>
        <v>270</v>
      </c>
      <c r="F89" s="1159">
        <f>F90</f>
        <v>270</v>
      </c>
      <c r="G89" s="1159">
        <f>G90</f>
        <v>157</v>
      </c>
      <c r="H89" s="2492">
        <f t="shared" si="5"/>
        <v>58.148148148148152</v>
      </c>
    </row>
    <row r="90" spans="1:8" ht="14.25" x14ac:dyDescent="0.2">
      <c r="A90" s="2203"/>
      <c r="B90" s="2202"/>
      <c r="C90" s="2683" t="s">
        <v>1695</v>
      </c>
      <c r="D90" s="1790" t="s">
        <v>979</v>
      </c>
      <c r="E90" s="1151">
        <v>270</v>
      </c>
      <c r="F90" s="1151">
        <v>270</v>
      </c>
      <c r="G90" s="1151">
        <v>157</v>
      </c>
      <c r="H90" s="2726">
        <f t="shared" si="5"/>
        <v>58.148148148148152</v>
      </c>
    </row>
    <row r="91" spans="1:8" ht="15" x14ac:dyDescent="0.25">
      <c r="A91" s="2203">
        <v>6172</v>
      </c>
      <c r="B91" s="2202">
        <v>5175</v>
      </c>
      <c r="C91" s="2683"/>
      <c r="D91" s="1200" t="s">
        <v>447</v>
      </c>
      <c r="E91" s="1159">
        <f>E92</f>
        <v>50</v>
      </c>
      <c r="F91" s="1159">
        <f>F92</f>
        <v>50</v>
      </c>
      <c r="G91" s="1159">
        <f>G92</f>
        <v>7</v>
      </c>
      <c r="H91" s="2492">
        <f t="shared" si="5"/>
        <v>14.000000000000002</v>
      </c>
    </row>
    <row r="92" spans="1:8" ht="14.25" x14ac:dyDescent="0.2">
      <c r="A92" s="2203"/>
      <c r="B92" s="2202"/>
      <c r="C92" s="2683" t="s">
        <v>1695</v>
      </c>
      <c r="D92" s="1790" t="s">
        <v>979</v>
      </c>
      <c r="E92" s="1151">
        <v>50</v>
      </c>
      <c r="F92" s="1151">
        <v>50</v>
      </c>
      <c r="G92" s="1151">
        <v>7</v>
      </c>
      <c r="H92" s="2726">
        <f t="shared" si="5"/>
        <v>14.000000000000002</v>
      </c>
    </row>
    <row r="93" spans="1:8" ht="15.75" thickBot="1" x14ac:dyDescent="0.3">
      <c r="A93" s="2203">
        <v>6409</v>
      </c>
      <c r="B93" s="2202">
        <v>5169</v>
      </c>
      <c r="C93" s="2683"/>
      <c r="D93" s="2007" t="s">
        <v>568</v>
      </c>
      <c r="E93" s="1159">
        <v>5500</v>
      </c>
      <c r="F93" s="1159">
        <v>5500</v>
      </c>
      <c r="G93" s="1159">
        <v>5445</v>
      </c>
      <c r="H93" s="2492">
        <f t="shared" si="5"/>
        <v>99</v>
      </c>
    </row>
    <row r="94" spans="1:8" ht="32.25" customHeight="1" thickTop="1" thickBot="1" x14ac:dyDescent="0.35">
      <c r="A94" s="1942" t="s">
        <v>170</v>
      </c>
      <c r="B94" s="2127"/>
      <c r="C94" s="2143"/>
      <c r="D94" s="2125"/>
      <c r="E94" s="1145">
        <f>E93+E91+E89+E86+E84+E82+E79+E78+E74+E72+E67+E59+E56+E53+E50+E49+E43+E41+E38+E35+E33+E28+E23+E18+E12+E61</f>
        <v>41403</v>
      </c>
      <c r="F94" s="1145">
        <f>F93+F91+F89+F86+F84+F82+F79+F78+F74+F72+F67+F61+F59+F56+F54+F53+F52+F50+F49+F47+F45+F43+F41+F38+F35+F33+F30+F28+F26+F23+F21+F18+F16+F14+F12+F10</f>
        <v>41762</v>
      </c>
      <c r="G94" s="1145">
        <f>G93+G91+G89+G86+G84+G82+G79+G78+G74+G72+G67+G61+G59+G56+G54+G53+G52+G50+G49+G47+G45+G43+G41+G38+G35+G33+G30+G28+G26+G23+G21+G18+G16+G14+G12+G10</f>
        <v>34269</v>
      </c>
      <c r="H94" s="2009">
        <f>G94/F94*100</f>
        <v>82.057851635458064</v>
      </c>
    </row>
    <row r="95" spans="1:8" ht="13.5" thickTop="1" x14ac:dyDescent="0.2"/>
    <row r="97" spans="1:9" ht="18" x14ac:dyDescent="0.25">
      <c r="A97" s="1186" t="s">
        <v>789</v>
      </c>
      <c r="B97" s="1185"/>
      <c r="C97" s="1184"/>
      <c r="D97" s="1183"/>
      <c r="E97" s="1182"/>
      <c r="F97" s="1804"/>
      <c r="G97" s="1181"/>
      <c r="H97" s="1180"/>
    </row>
    <row r="98" spans="1:9" ht="13.5" thickBot="1" x14ac:dyDescent="0.25">
      <c r="A98" s="1179"/>
      <c r="B98" s="1179"/>
      <c r="C98" s="1178"/>
      <c r="E98" s="1131"/>
      <c r="F98" s="1177"/>
      <c r="G98" s="1131"/>
      <c r="H98" s="1130" t="s">
        <v>122</v>
      </c>
      <c r="I98" s="1172"/>
    </row>
    <row r="99" spans="1:9" s="1172" customFormat="1" ht="20.25" customHeight="1" thickTop="1" thickBot="1" x14ac:dyDescent="0.25">
      <c r="A99" s="1176" t="s">
        <v>123</v>
      </c>
      <c r="B99" s="1175" t="s">
        <v>124</v>
      </c>
      <c r="C99" s="1174" t="s">
        <v>474</v>
      </c>
      <c r="D99" s="1173" t="s">
        <v>125</v>
      </c>
      <c r="E99" s="1198" t="s">
        <v>416</v>
      </c>
      <c r="F99" s="1198" t="s">
        <v>417</v>
      </c>
      <c r="G99" s="1886" t="s">
        <v>589</v>
      </c>
      <c r="H99" s="1921" t="s">
        <v>590</v>
      </c>
      <c r="I99" s="1126"/>
    </row>
    <row r="100" spans="1:9" s="1166" customFormat="1" ht="13.5" thickTop="1" thickBot="1" x14ac:dyDescent="0.25">
      <c r="A100" s="1171">
        <v>1</v>
      </c>
      <c r="B100" s="1170">
        <v>2</v>
      </c>
      <c r="C100" s="1170">
        <v>3</v>
      </c>
      <c r="D100" s="1170">
        <v>4</v>
      </c>
      <c r="E100" s="1170">
        <v>5</v>
      </c>
      <c r="F100" s="1169">
        <v>6</v>
      </c>
      <c r="G100" s="1169">
        <v>7</v>
      </c>
      <c r="H100" s="1168" t="s">
        <v>44</v>
      </c>
      <c r="I100" s="1167"/>
    </row>
    <row r="101" spans="1:9" s="1166" customFormat="1" ht="15.75" thickTop="1" x14ac:dyDescent="0.25">
      <c r="A101" s="2624">
        <v>2143</v>
      </c>
      <c r="B101" s="2625">
        <v>6123</v>
      </c>
      <c r="C101" s="1874"/>
      <c r="D101" s="1200" t="s">
        <v>780</v>
      </c>
      <c r="E101" s="1151"/>
      <c r="F101" s="1160">
        <f>F102</f>
        <v>350</v>
      </c>
      <c r="G101" s="1159">
        <f>G102</f>
        <v>303</v>
      </c>
      <c r="H101" s="2024">
        <f>(G101/F101)*100</f>
        <v>86.571428571428584</v>
      </c>
      <c r="I101" s="1167"/>
    </row>
    <row r="102" spans="1:9" s="1166" customFormat="1" ht="15" thickBot="1" x14ac:dyDescent="0.25">
      <c r="A102" s="2624"/>
      <c r="B102" s="2625"/>
      <c r="C102" s="1874" t="s">
        <v>1377</v>
      </c>
      <c r="D102" s="2725" t="s">
        <v>1506</v>
      </c>
      <c r="E102" s="1151"/>
      <c r="F102" s="1152">
        <v>350</v>
      </c>
      <c r="G102" s="1151">
        <v>303</v>
      </c>
      <c r="H102" s="2204">
        <f>(G102/F102)*100</f>
        <v>86.571428571428584</v>
      </c>
      <c r="I102" s="1167"/>
    </row>
    <row r="103" spans="1:9" s="1143" customFormat="1" ht="35.25" customHeight="1" thickTop="1" thickBot="1" x14ac:dyDescent="0.3">
      <c r="A103" s="1149" t="s">
        <v>169</v>
      </c>
      <c r="B103" s="1148"/>
      <c r="C103" s="1147"/>
      <c r="D103" s="1146"/>
      <c r="E103" s="1145">
        <f>E101</f>
        <v>0</v>
      </c>
      <c r="F103" s="1145">
        <f t="shared" ref="F103:G103" si="7">F101</f>
        <v>350</v>
      </c>
      <c r="G103" s="1145">
        <f t="shared" si="7"/>
        <v>303</v>
      </c>
      <c r="H103" s="1144">
        <f>(G103/F103)*100</f>
        <v>86.571428571428584</v>
      </c>
      <c r="I103" s="1126"/>
    </row>
    <row r="104" spans="1:9" ht="13.5" thickTop="1" x14ac:dyDescent="0.2"/>
    <row r="106" spans="1:9" ht="15.75" x14ac:dyDescent="0.2">
      <c r="A106" s="3137" t="s">
        <v>1450</v>
      </c>
      <c r="B106" s="3137"/>
      <c r="C106" s="3137"/>
      <c r="D106" s="3137"/>
      <c r="E106" s="3137"/>
      <c r="F106" s="3137"/>
      <c r="G106" s="3137"/>
      <c r="H106" s="3137"/>
    </row>
    <row r="107" spans="1:9" x14ac:dyDescent="0.2">
      <c r="A107" s="3136" t="s">
        <v>1462</v>
      </c>
      <c r="B107" s="3136"/>
      <c r="C107" s="3136"/>
      <c r="D107" s="3136"/>
      <c r="E107" s="3136"/>
      <c r="F107" s="3136"/>
      <c r="G107" s="3136"/>
      <c r="H107" s="3136"/>
    </row>
    <row r="108" spans="1:9" ht="16.5" thickBot="1" x14ac:dyDescent="0.3">
      <c r="A108" s="33"/>
      <c r="B108" s="580"/>
      <c r="C108" s="581"/>
      <c r="D108" s="373"/>
      <c r="E108" s="374"/>
      <c r="F108" s="570"/>
      <c r="G108" s="374"/>
      <c r="H108" s="1701" t="s">
        <v>122</v>
      </c>
    </row>
    <row r="109" spans="1:9" ht="14.25" thickTop="1" thickBot="1" x14ac:dyDescent="0.25">
      <c r="A109" s="582" t="s">
        <v>123</v>
      </c>
      <c r="B109" s="583" t="s">
        <v>124</v>
      </c>
      <c r="C109" s="585" t="s">
        <v>474</v>
      </c>
      <c r="D109" s="650" t="s">
        <v>125</v>
      </c>
      <c r="E109" s="650" t="s">
        <v>416</v>
      </c>
      <c r="F109" s="650" t="s">
        <v>417</v>
      </c>
      <c r="G109" s="650" t="s">
        <v>589</v>
      </c>
      <c r="H109" s="586" t="s">
        <v>590</v>
      </c>
    </row>
    <row r="110" spans="1:9" ht="14.25" thickTop="1" thickBot="1" x14ac:dyDescent="0.25">
      <c r="A110" s="521">
        <v>1</v>
      </c>
      <c r="B110" s="522">
        <v>2</v>
      </c>
      <c r="C110" s="522">
        <v>3</v>
      </c>
      <c r="D110" s="522">
        <v>4</v>
      </c>
      <c r="E110" s="522">
        <v>5</v>
      </c>
      <c r="F110" s="508">
        <v>6</v>
      </c>
      <c r="G110" s="508">
        <v>7</v>
      </c>
      <c r="H110" s="587" t="s">
        <v>44</v>
      </c>
    </row>
    <row r="111" spans="1:9" ht="15.75" thickTop="1" x14ac:dyDescent="0.25">
      <c r="A111" s="2580">
        <v>2143</v>
      </c>
      <c r="B111" s="2654">
        <v>5212</v>
      </c>
      <c r="C111" s="2586" t="s">
        <v>1392</v>
      </c>
      <c r="D111" s="1161" t="s">
        <v>1224</v>
      </c>
      <c r="E111" s="432"/>
      <c r="F111" s="1689">
        <v>372</v>
      </c>
      <c r="G111" s="432">
        <v>372</v>
      </c>
      <c r="H111" s="2698">
        <f>G111/F111*100</f>
        <v>100</v>
      </c>
    </row>
    <row r="112" spans="1:9" ht="15" x14ac:dyDescent="0.25">
      <c r="A112" s="2580">
        <v>2143</v>
      </c>
      <c r="B112" s="2654">
        <v>5213</v>
      </c>
      <c r="C112" s="2586" t="s">
        <v>1392</v>
      </c>
      <c r="D112" s="1161" t="s">
        <v>1222</v>
      </c>
      <c r="E112" s="432"/>
      <c r="F112" s="1689">
        <v>1170</v>
      </c>
      <c r="G112" s="432">
        <v>1170</v>
      </c>
      <c r="H112" s="2025">
        <f t="shared" ref="H112:H114" si="8">G112/F112*100</f>
        <v>100</v>
      </c>
    </row>
    <row r="113" spans="1:8" ht="15" x14ac:dyDescent="0.25">
      <c r="A113" s="2580">
        <v>2143</v>
      </c>
      <c r="B113" s="2654">
        <v>5222</v>
      </c>
      <c r="C113" s="2586" t="s">
        <v>1392</v>
      </c>
      <c r="D113" s="1161" t="s">
        <v>1015</v>
      </c>
      <c r="E113" s="432"/>
      <c r="F113" s="1689">
        <v>425</v>
      </c>
      <c r="G113" s="432">
        <v>425</v>
      </c>
      <c r="H113" s="2025">
        <f t="shared" si="8"/>
        <v>100</v>
      </c>
    </row>
    <row r="114" spans="1:8" ht="30" x14ac:dyDescent="0.2">
      <c r="A114" s="2594">
        <v>2143</v>
      </c>
      <c r="B114" s="2702">
        <v>5229</v>
      </c>
      <c r="C114" s="2699" t="s">
        <v>1392</v>
      </c>
      <c r="D114" s="1259" t="s">
        <v>634</v>
      </c>
      <c r="E114" s="432">
        <v>3820</v>
      </c>
      <c r="F114" s="1689">
        <v>1900</v>
      </c>
      <c r="G114" s="432">
        <v>1900</v>
      </c>
      <c r="H114" s="2698">
        <f t="shared" si="8"/>
        <v>100</v>
      </c>
    </row>
    <row r="115" spans="1:8" ht="15" x14ac:dyDescent="0.25">
      <c r="A115" s="2580">
        <v>2143</v>
      </c>
      <c r="B115" s="2654">
        <v>5321</v>
      </c>
      <c r="C115" s="2586" t="s">
        <v>1392</v>
      </c>
      <c r="D115" s="1161" t="s">
        <v>759</v>
      </c>
      <c r="E115" s="431">
        <v>350</v>
      </c>
      <c r="F115" s="166">
        <v>350</v>
      </c>
      <c r="G115" s="311">
        <v>350</v>
      </c>
      <c r="H115" s="2025">
        <f t="shared" ref="H115:H117" si="9">G115/F115*100</f>
        <v>100</v>
      </c>
    </row>
    <row r="116" spans="1:8" ht="15.75" thickBot="1" x14ac:dyDescent="0.3">
      <c r="A116" s="2580">
        <v>2143</v>
      </c>
      <c r="B116" s="2654">
        <v>6322</v>
      </c>
      <c r="C116" s="2586" t="s">
        <v>1392</v>
      </c>
      <c r="D116" s="1259" t="s">
        <v>2004</v>
      </c>
      <c r="E116" s="431"/>
      <c r="F116" s="166">
        <v>700</v>
      </c>
      <c r="G116" s="311">
        <v>700</v>
      </c>
      <c r="H116" s="2025">
        <f t="shared" si="9"/>
        <v>100</v>
      </c>
    </row>
    <row r="117" spans="1:8" ht="19.5" thickTop="1" thickBot="1" x14ac:dyDescent="0.3">
      <c r="A117" s="588" t="s">
        <v>1466</v>
      </c>
      <c r="B117" s="763"/>
      <c r="C117" s="590"/>
      <c r="D117" s="591"/>
      <c r="E117" s="592">
        <f>SUM(E111:E116)</f>
        <v>4170</v>
      </c>
      <c r="F117" s="592">
        <f>SUM(F111:F116)</f>
        <v>4917</v>
      </c>
      <c r="G117" s="592">
        <f>SUM(G111:G116)</f>
        <v>4917</v>
      </c>
      <c r="H117" s="2671">
        <f t="shared" si="9"/>
        <v>100</v>
      </c>
    </row>
    <row r="118" spans="1:8" ht="13.5" thickTop="1" x14ac:dyDescent="0.2"/>
    <row r="119" spans="1:8" x14ac:dyDescent="0.2">
      <c r="A119" s="3136" t="s">
        <v>1699</v>
      </c>
      <c r="B119" s="3136"/>
      <c r="C119" s="3136"/>
      <c r="D119" s="3136"/>
      <c r="E119" s="3136"/>
      <c r="F119" s="3136"/>
      <c r="G119" s="3136"/>
      <c r="H119" s="3136"/>
    </row>
    <row r="120" spans="1:8" ht="16.5" thickBot="1" x14ac:dyDescent="0.3">
      <c r="A120" s="33"/>
      <c r="B120" s="580"/>
      <c r="C120" s="581"/>
      <c r="D120" s="373"/>
      <c r="E120" s="374"/>
      <c r="F120" s="570"/>
      <c r="G120" s="374"/>
      <c r="H120" s="1701" t="s">
        <v>122</v>
      </c>
    </row>
    <row r="121" spans="1:8" ht="14.25" thickTop="1" thickBot="1" x14ac:dyDescent="0.25">
      <c r="A121" s="582" t="s">
        <v>123</v>
      </c>
      <c r="B121" s="583" t="s">
        <v>124</v>
      </c>
      <c r="C121" s="585" t="s">
        <v>474</v>
      </c>
      <c r="D121" s="650" t="s">
        <v>125</v>
      </c>
      <c r="E121" s="650" t="s">
        <v>416</v>
      </c>
      <c r="F121" s="650" t="s">
        <v>417</v>
      </c>
      <c r="G121" s="650" t="s">
        <v>589</v>
      </c>
      <c r="H121" s="586" t="s">
        <v>590</v>
      </c>
    </row>
    <row r="122" spans="1:8" ht="14.25" thickTop="1" thickBot="1" x14ac:dyDescent="0.25">
      <c r="A122" s="521">
        <v>1</v>
      </c>
      <c r="B122" s="522">
        <v>2</v>
      </c>
      <c r="C122" s="522">
        <v>3</v>
      </c>
      <c r="D122" s="522">
        <v>4</v>
      </c>
      <c r="E122" s="522">
        <v>5</v>
      </c>
      <c r="F122" s="508">
        <v>6</v>
      </c>
      <c r="G122" s="508">
        <v>7</v>
      </c>
      <c r="H122" s="587" t="s">
        <v>44</v>
      </c>
    </row>
    <row r="123" spans="1:8" ht="15.75" thickTop="1" x14ac:dyDescent="0.25">
      <c r="A123" s="2580">
        <v>2143</v>
      </c>
      <c r="B123" s="2654">
        <v>5212</v>
      </c>
      <c r="C123" s="2586" t="s">
        <v>1700</v>
      </c>
      <c r="D123" s="1161" t="s">
        <v>1224</v>
      </c>
      <c r="E123" s="432"/>
      <c r="F123" s="1689">
        <v>120</v>
      </c>
      <c r="G123" s="432">
        <v>120</v>
      </c>
      <c r="H123" s="2698">
        <f>G123/F123*100</f>
        <v>100</v>
      </c>
    </row>
    <row r="124" spans="1:8" ht="15" x14ac:dyDescent="0.25">
      <c r="A124" s="2580">
        <v>2143</v>
      </c>
      <c r="B124" s="2654">
        <v>5213</v>
      </c>
      <c r="C124" s="2586" t="s">
        <v>1700</v>
      </c>
      <c r="D124" s="1161" t="s">
        <v>1222</v>
      </c>
      <c r="E124" s="432"/>
      <c r="F124" s="1689">
        <v>370</v>
      </c>
      <c r="G124" s="432">
        <v>370</v>
      </c>
      <c r="H124" s="2025">
        <f t="shared" ref="H124:H129" si="10">G124/F124*100</f>
        <v>100</v>
      </c>
    </row>
    <row r="125" spans="1:8" ht="15" x14ac:dyDescent="0.25">
      <c r="A125" s="2580">
        <v>2143</v>
      </c>
      <c r="B125" s="2654">
        <v>5221</v>
      </c>
      <c r="C125" s="2586" t="s">
        <v>1700</v>
      </c>
      <c r="D125" s="1161" t="s">
        <v>1973</v>
      </c>
      <c r="E125" s="432"/>
      <c r="F125" s="1689">
        <v>50</v>
      </c>
      <c r="G125" s="432">
        <v>50</v>
      </c>
      <c r="H125" s="2025">
        <f t="shared" si="10"/>
        <v>100</v>
      </c>
    </row>
    <row r="126" spans="1:8" ht="15" x14ac:dyDescent="0.25">
      <c r="A126" s="2580">
        <v>2143</v>
      </c>
      <c r="B126" s="2654">
        <v>5222</v>
      </c>
      <c r="C126" s="2586" t="s">
        <v>1700</v>
      </c>
      <c r="D126" s="1161" t="s">
        <v>1015</v>
      </c>
      <c r="E126" s="432"/>
      <c r="F126" s="1689">
        <v>535</v>
      </c>
      <c r="G126" s="432">
        <v>535</v>
      </c>
      <c r="H126" s="2025">
        <f t="shared" si="10"/>
        <v>100</v>
      </c>
    </row>
    <row r="127" spans="1:8" ht="15" x14ac:dyDescent="0.25">
      <c r="A127" s="2580">
        <v>2143</v>
      </c>
      <c r="B127" s="2654">
        <v>5321</v>
      </c>
      <c r="C127" s="2586" t="s">
        <v>1700</v>
      </c>
      <c r="D127" s="1161" t="s">
        <v>759</v>
      </c>
      <c r="E127" s="431">
        <v>1500</v>
      </c>
      <c r="F127" s="166">
        <v>300</v>
      </c>
      <c r="G127" s="311">
        <v>300</v>
      </c>
      <c r="H127" s="2025">
        <f t="shared" si="10"/>
        <v>100</v>
      </c>
    </row>
    <row r="128" spans="1:8" ht="15.75" thickBot="1" x14ac:dyDescent="0.3">
      <c r="A128" s="2580">
        <v>2143</v>
      </c>
      <c r="B128" s="2654">
        <v>5331</v>
      </c>
      <c r="C128" s="2586" t="s">
        <v>1700</v>
      </c>
      <c r="D128" s="1301" t="s">
        <v>163</v>
      </c>
      <c r="E128" s="431"/>
      <c r="F128" s="166">
        <v>125</v>
      </c>
      <c r="G128" s="311">
        <v>125</v>
      </c>
      <c r="H128" s="2025">
        <f t="shared" si="10"/>
        <v>100</v>
      </c>
    </row>
    <row r="129" spans="1:8" ht="19.5" thickTop="1" thickBot="1" x14ac:dyDescent="0.3">
      <c r="A129" s="588" t="s">
        <v>1701</v>
      </c>
      <c r="B129" s="763"/>
      <c r="C129" s="590"/>
      <c r="D129" s="591"/>
      <c r="E129" s="592">
        <f>SUM(E123:E128)</f>
        <v>1500</v>
      </c>
      <c r="F129" s="592">
        <f>SUM(F123:F128)</f>
        <v>1500</v>
      </c>
      <c r="G129" s="592">
        <f>SUM(G123:G128)</f>
        <v>1500</v>
      </c>
      <c r="H129" s="2671">
        <f t="shared" si="10"/>
        <v>100</v>
      </c>
    </row>
    <row r="130" spans="1:8" ht="13.5" thickTop="1" x14ac:dyDescent="0.2"/>
    <row r="131" spans="1:8" x14ac:dyDescent="0.2">
      <c r="A131" s="3136" t="s">
        <v>1702</v>
      </c>
      <c r="B131" s="3136"/>
      <c r="C131" s="3136"/>
      <c r="D131" s="3136"/>
      <c r="E131" s="3136"/>
      <c r="F131" s="3136"/>
      <c r="G131" s="3136"/>
      <c r="H131" s="3136"/>
    </row>
    <row r="132" spans="1:8" ht="16.5" thickBot="1" x14ac:dyDescent="0.3">
      <c r="A132" s="33"/>
      <c r="B132" s="580"/>
      <c r="C132" s="581"/>
      <c r="D132" s="373"/>
      <c r="E132" s="374"/>
      <c r="F132" s="570"/>
      <c r="G132" s="374"/>
      <c r="H132" s="1701" t="s">
        <v>122</v>
      </c>
    </row>
    <row r="133" spans="1:8" ht="14.25" thickTop="1" thickBot="1" x14ac:dyDescent="0.25">
      <c r="A133" s="582" t="s">
        <v>123</v>
      </c>
      <c r="B133" s="583" t="s">
        <v>124</v>
      </c>
      <c r="C133" s="585" t="s">
        <v>474</v>
      </c>
      <c r="D133" s="650" t="s">
        <v>125</v>
      </c>
      <c r="E133" s="650" t="s">
        <v>416</v>
      </c>
      <c r="F133" s="650" t="s">
        <v>417</v>
      </c>
      <c r="G133" s="650" t="s">
        <v>589</v>
      </c>
      <c r="H133" s="586" t="s">
        <v>590</v>
      </c>
    </row>
    <row r="134" spans="1:8" ht="14.25" thickTop="1" thickBot="1" x14ac:dyDescent="0.25">
      <c r="A134" s="521">
        <v>1</v>
      </c>
      <c r="B134" s="522">
        <v>2</v>
      </c>
      <c r="C134" s="522">
        <v>3</v>
      </c>
      <c r="D134" s="522">
        <v>4</v>
      </c>
      <c r="E134" s="522">
        <v>5</v>
      </c>
      <c r="F134" s="508">
        <v>6</v>
      </c>
      <c r="G134" s="508">
        <v>7</v>
      </c>
      <c r="H134" s="587" t="s">
        <v>44</v>
      </c>
    </row>
    <row r="135" spans="1:8" ht="15.75" thickTop="1" x14ac:dyDescent="0.25">
      <c r="A135" s="2580">
        <v>2143</v>
      </c>
      <c r="B135" s="2654">
        <v>5212</v>
      </c>
      <c r="C135" s="2586" t="s">
        <v>1703</v>
      </c>
      <c r="D135" s="1161" t="s">
        <v>1224</v>
      </c>
      <c r="E135" s="432"/>
      <c r="F135" s="1689">
        <v>15</v>
      </c>
      <c r="G135" s="432">
        <v>15</v>
      </c>
      <c r="H135" s="2698">
        <f>G135/F135*100</f>
        <v>100</v>
      </c>
    </row>
    <row r="136" spans="1:8" ht="15" x14ac:dyDescent="0.25">
      <c r="A136" s="2580">
        <v>2143</v>
      </c>
      <c r="B136" s="2654">
        <v>5213</v>
      </c>
      <c r="C136" s="2586" t="s">
        <v>1703</v>
      </c>
      <c r="D136" s="1161" t="s">
        <v>1222</v>
      </c>
      <c r="E136" s="432"/>
      <c r="F136" s="1689">
        <v>15</v>
      </c>
      <c r="G136" s="432">
        <v>15</v>
      </c>
      <c r="H136" s="2025">
        <f t="shared" ref="H136:H143" si="11">G136/F136*100</f>
        <v>100</v>
      </c>
    </row>
    <row r="137" spans="1:8" ht="15" x14ac:dyDescent="0.25">
      <c r="A137" s="2580">
        <v>2143</v>
      </c>
      <c r="B137" s="2654">
        <v>5221</v>
      </c>
      <c r="C137" s="2586" t="s">
        <v>1703</v>
      </c>
      <c r="D137" s="1161" t="s">
        <v>1973</v>
      </c>
      <c r="E137" s="432"/>
      <c r="F137" s="1689">
        <v>20</v>
      </c>
      <c r="G137" s="432">
        <v>20</v>
      </c>
      <c r="H137" s="2025">
        <f t="shared" si="11"/>
        <v>100</v>
      </c>
    </row>
    <row r="138" spans="1:8" ht="15" x14ac:dyDescent="0.25">
      <c r="A138" s="2580">
        <v>2143</v>
      </c>
      <c r="B138" s="2654">
        <v>5222</v>
      </c>
      <c r="C138" s="2586" t="s">
        <v>1703</v>
      </c>
      <c r="D138" s="1161" t="s">
        <v>1015</v>
      </c>
      <c r="E138" s="432"/>
      <c r="F138" s="1689">
        <v>200</v>
      </c>
      <c r="G138" s="432">
        <v>200</v>
      </c>
      <c r="H138" s="2025">
        <f t="shared" si="11"/>
        <v>100</v>
      </c>
    </row>
    <row r="139" spans="1:8" ht="15" x14ac:dyDescent="0.25">
      <c r="A139" s="2580">
        <v>2143</v>
      </c>
      <c r="B139" s="2654">
        <v>5321</v>
      </c>
      <c r="C139" s="2586" t="s">
        <v>1703</v>
      </c>
      <c r="D139" s="1161" t="s">
        <v>759</v>
      </c>
      <c r="E139" s="432">
        <v>400</v>
      </c>
      <c r="F139" s="1689">
        <v>15</v>
      </c>
      <c r="G139" s="432">
        <v>15</v>
      </c>
      <c r="H139" s="2025">
        <f t="shared" si="11"/>
        <v>100</v>
      </c>
    </row>
    <row r="140" spans="1:8" ht="15" x14ac:dyDescent="0.25">
      <c r="A140" s="2580">
        <v>2143</v>
      </c>
      <c r="B140" s="2654">
        <v>5331</v>
      </c>
      <c r="C140" s="2586" t="s">
        <v>1703</v>
      </c>
      <c r="D140" s="1301" t="s">
        <v>163</v>
      </c>
      <c r="E140" s="432"/>
      <c r="F140" s="1689">
        <v>60</v>
      </c>
      <c r="G140" s="432">
        <v>60</v>
      </c>
      <c r="H140" s="2025">
        <f t="shared" si="11"/>
        <v>100</v>
      </c>
    </row>
    <row r="141" spans="1:8" ht="15" x14ac:dyDescent="0.25">
      <c r="A141" s="2580">
        <v>2143</v>
      </c>
      <c r="B141" s="2654">
        <v>5332</v>
      </c>
      <c r="C141" s="2586" t="s">
        <v>1703</v>
      </c>
      <c r="D141" s="1161" t="s">
        <v>1420</v>
      </c>
      <c r="E141" s="432"/>
      <c r="F141" s="1689">
        <v>55</v>
      </c>
      <c r="G141" s="432">
        <v>55</v>
      </c>
      <c r="H141" s="2025">
        <f t="shared" si="11"/>
        <v>100</v>
      </c>
    </row>
    <row r="142" spans="1:8" ht="15.75" thickBot="1" x14ac:dyDescent="0.3">
      <c r="A142" s="2580">
        <v>2143</v>
      </c>
      <c r="B142" s="2654">
        <v>5339</v>
      </c>
      <c r="C142" s="2586" t="s">
        <v>1703</v>
      </c>
      <c r="D142" s="1217" t="s">
        <v>1544</v>
      </c>
      <c r="E142" s="431"/>
      <c r="F142" s="166">
        <v>20</v>
      </c>
      <c r="G142" s="311">
        <v>20</v>
      </c>
      <c r="H142" s="2025">
        <f t="shared" si="11"/>
        <v>100</v>
      </c>
    </row>
    <row r="143" spans="1:8" ht="19.5" thickTop="1" thickBot="1" x14ac:dyDescent="0.3">
      <c r="A143" s="588" t="s">
        <v>1704</v>
      </c>
      <c r="B143" s="763"/>
      <c r="C143" s="590"/>
      <c r="D143" s="591"/>
      <c r="E143" s="592">
        <f>SUM(E135:E142)</f>
        <v>400</v>
      </c>
      <c r="F143" s="592">
        <f>SUM(F135:F142)</f>
        <v>400</v>
      </c>
      <c r="G143" s="592">
        <f>SUM(G135:G142)</f>
        <v>400</v>
      </c>
      <c r="H143" s="2671">
        <f t="shared" si="11"/>
        <v>100</v>
      </c>
    </row>
    <row r="144" spans="1:8" ht="13.5" thickTop="1" x14ac:dyDescent="0.2"/>
    <row r="145" spans="1:8" x14ac:dyDescent="0.2">
      <c r="A145" s="3136" t="s">
        <v>1705</v>
      </c>
      <c r="B145" s="3136"/>
      <c r="C145" s="3136"/>
      <c r="D145" s="3136"/>
      <c r="E145" s="3136"/>
      <c r="F145" s="3136"/>
      <c r="G145" s="3136"/>
      <c r="H145" s="3136"/>
    </row>
    <row r="146" spans="1:8" ht="16.5" thickBot="1" x14ac:dyDescent="0.3">
      <c r="A146" s="33"/>
      <c r="B146" s="580"/>
      <c r="C146" s="581"/>
      <c r="D146" s="373"/>
      <c r="E146" s="374"/>
      <c r="F146" s="570"/>
      <c r="G146" s="374"/>
      <c r="H146" s="1701" t="s">
        <v>122</v>
      </c>
    </row>
    <row r="147" spans="1:8" ht="14.25" thickTop="1" thickBot="1" x14ac:dyDescent="0.25">
      <c r="A147" s="582" t="s">
        <v>123</v>
      </c>
      <c r="B147" s="583" t="s">
        <v>124</v>
      </c>
      <c r="C147" s="585" t="s">
        <v>474</v>
      </c>
      <c r="D147" s="650" t="s">
        <v>125</v>
      </c>
      <c r="E147" s="650" t="s">
        <v>416</v>
      </c>
      <c r="F147" s="650" t="s">
        <v>417</v>
      </c>
      <c r="G147" s="650" t="s">
        <v>589</v>
      </c>
      <c r="H147" s="586" t="s">
        <v>590</v>
      </c>
    </row>
    <row r="148" spans="1:8" ht="14.25" thickTop="1" thickBot="1" x14ac:dyDescent="0.25">
      <c r="A148" s="521">
        <v>1</v>
      </c>
      <c r="B148" s="522">
        <v>2</v>
      </c>
      <c r="C148" s="522">
        <v>3</v>
      </c>
      <c r="D148" s="522">
        <v>4</v>
      </c>
      <c r="E148" s="522">
        <v>5</v>
      </c>
      <c r="F148" s="508">
        <v>6</v>
      </c>
      <c r="G148" s="508">
        <v>7</v>
      </c>
      <c r="H148" s="587" t="s">
        <v>44</v>
      </c>
    </row>
    <row r="149" spans="1:8" ht="15.75" thickTop="1" x14ac:dyDescent="0.25">
      <c r="A149" s="2580">
        <v>2143</v>
      </c>
      <c r="B149" s="2654">
        <v>5213</v>
      </c>
      <c r="C149" s="2586" t="s">
        <v>1706</v>
      </c>
      <c r="D149" s="1161" t="s">
        <v>1222</v>
      </c>
      <c r="E149" s="432"/>
      <c r="F149" s="1689">
        <v>106</v>
      </c>
      <c r="G149" s="432">
        <v>106</v>
      </c>
      <c r="H149" s="2698">
        <f>G149/F149*100</f>
        <v>100</v>
      </c>
    </row>
    <row r="150" spans="1:8" ht="15" x14ac:dyDescent="0.25">
      <c r="A150" s="2580">
        <v>2143</v>
      </c>
      <c r="B150" s="2654">
        <v>5221</v>
      </c>
      <c r="C150" s="2586" t="s">
        <v>1706</v>
      </c>
      <c r="D150" s="1161" t="s">
        <v>1973</v>
      </c>
      <c r="E150" s="432"/>
      <c r="F150" s="1689">
        <v>122</v>
      </c>
      <c r="G150" s="432">
        <v>122</v>
      </c>
      <c r="H150" s="2025">
        <f t="shared" ref="H150:H154" si="12">G150/F150*100</f>
        <v>100</v>
      </c>
    </row>
    <row r="151" spans="1:8" ht="15" x14ac:dyDescent="0.25">
      <c r="A151" s="2580">
        <v>2143</v>
      </c>
      <c r="B151" s="2654">
        <v>5222</v>
      </c>
      <c r="C151" s="2586" t="s">
        <v>1706</v>
      </c>
      <c r="D151" s="1161" t="s">
        <v>1015</v>
      </c>
      <c r="E151" s="432"/>
      <c r="F151" s="1689">
        <v>30</v>
      </c>
      <c r="G151" s="432">
        <v>30</v>
      </c>
      <c r="H151" s="2025">
        <f t="shared" si="12"/>
        <v>100</v>
      </c>
    </row>
    <row r="152" spans="1:8" ht="15" x14ac:dyDescent="0.25">
      <c r="A152" s="2580">
        <v>2143</v>
      </c>
      <c r="B152" s="2654">
        <v>5321</v>
      </c>
      <c r="C152" s="2586" t="s">
        <v>1706</v>
      </c>
      <c r="D152" s="1161" t="s">
        <v>759</v>
      </c>
      <c r="E152" s="432">
        <v>800</v>
      </c>
      <c r="F152" s="1689">
        <v>493</v>
      </c>
      <c r="G152" s="432">
        <v>493</v>
      </c>
      <c r="H152" s="2025">
        <f t="shared" si="12"/>
        <v>100</v>
      </c>
    </row>
    <row r="153" spans="1:8" ht="15.75" thickBot="1" x14ac:dyDescent="0.3">
      <c r="A153" s="2580">
        <v>2143</v>
      </c>
      <c r="B153" s="2654">
        <v>5329</v>
      </c>
      <c r="C153" s="2586" t="s">
        <v>1706</v>
      </c>
      <c r="D153" s="2576" t="s">
        <v>1567</v>
      </c>
      <c r="E153" s="431"/>
      <c r="F153" s="166">
        <v>49</v>
      </c>
      <c r="G153" s="311">
        <v>49</v>
      </c>
      <c r="H153" s="2025">
        <f t="shared" si="12"/>
        <v>100</v>
      </c>
    </row>
    <row r="154" spans="1:8" ht="19.5" thickTop="1" thickBot="1" x14ac:dyDescent="0.3">
      <c r="A154" s="588" t="s">
        <v>1707</v>
      </c>
      <c r="B154" s="763"/>
      <c r="C154" s="590"/>
      <c r="D154" s="591"/>
      <c r="E154" s="592">
        <f>SUM(E149:E153)</f>
        <v>800</v>
      </c>
      <c r="F154" s="592">
        <f>SUM(F149:F153)</f>
        <v>800</v>
      </c>
      <c r="G154" s="592">
        <f>SUM(G149:G153)</f>
        <v>800</v>
      </c>
      <c r="H154" s="2671">
        <f t="shared" si="12"/>
        <v>100</v>
      </c>
    </row>
    <row r="155" spans="1:8" ht="13.5" thickTop="1" x14ac:dyDescent="0.2"/>
    <row r="156" spans="1:8" x14ac:dyDescent="0.2">
      <c r="A156" s="3136" t="s">
        <v>1708</v>
      </c>
      <c r="B156" s="3136"/>
      <c r="C156" s="3136"/>
      <c r="D156" s="3136"/>
      <c r="E156" s="3136"/>
      <c r="F156" s="3136"/>
      <c r="G156" s="3136"/>
      <c r="H156" s="3136"/>
    </row>
    <row r="157" spans="1:8" ht="16.5" thickBot="1" x14ac:dyDescent="0.3">
      <c r="A157" s="33"/>
      <c r="B157" s="580"/>
      <c r="C157" s="581"/>
      <c r="D157" s="373"/>
      <c r="E157" s="374"/>
      <c r="F157" s="570"/>
      <c r="G157" s="374"/>
      <c r="H157" s="1701" t="s">
        <v>122</v>
      </c>
    </row>
    <row r="158" spans="1:8" ht="14.25" thickTop="1" thickBot="1" x14ac:dyDescent="0.25">
      <c r="A158" s="582" t="s">
        <v>123</v>
      </c>
      <c r="B158" s="583" t="s">
        <v>124</v>
      </c>
      <c r="C158" s="585" t="s">
        <v>474</v>
      </c>
      <c r="D158" s="650" t="s">
        <v>125</v>
      </c>
      <c r="E158" s="650" t="s">
        <v>416</v>
      </c>
      <c r="F158" s="650" t="s">
        <v>417</v>
      </c>
      <c r="G158" s="650" t="s">
        <v>589</v>
      </c>
      <c r="H158" s="586" t="s">
        <v>590</v>
      </c>
    </row>
    <row r="159" spans="1:8" ht="14.25" thickTop="1" thickBot="1" x14ac:dyDescent="0.25">
      <c r="A159" s="521">
        <v>1</v>
      </c>
      <c r="B159" s="522">
        <v>2</v>
      </c>
      <c r="C159" s="522">
        <v>3</v>
      </c>
      <c r="D159" s="522">
        <v>4</v>
      </c>
      <c r="E159" s="522">
        <v>5</v>
      </c>
      <c r="F159" s="508">
        <v>6</v>
      </c>
      <c r="G159" s="508">
        <v>7</v>
      </c>
      <c r="H159" s="587" t="s">
        <v>44</v>
      </c>
    </row>
    <row r="160" spans="1:8" ht="15.75" thickTop="1" x14ac:dyDescent="0.25">
      <c r="A160" s="2580">
        <v>2143</v>
      </c>
      <c r="B160" s="2654">
        <v>5212</v>
      </c>
      <c r="C160" s="2586" t="s">
        <v>1709</v>
      </c>
      <c r="D160" s="1161" t="s">
        <v>1224</v>
      </c>
      <c r="E160" s="432"/>
      <c r="F160" s="1689">
        <v>100</v>
      </c>
      <c r="G160" s="432">
        <v>100</v>
      </c>
      <c r="H160" s="2698">
        <f>G160/F160*100</f>
        <v>100</v>
      </c>
    </row>
    <row r="161" spans="1:13" ht="15" x14ac:dyDescent="0.25">
      <c r="A161" s="2580">
        <v>2143</v>
      </c>
      <c r="B161" s="2654">
        <v>5213</v>
      </c>
      <c r="C161" s="2586" t="s">
        <v>1709</v>
      </c>
      <c r="D161" s="1161" t="s">
        <v>1222</v>
      </c>
      <c r="E161" s="432"/>
      <c r="F161" s="1689">
        <v>300</v>
      </c>
      <c r="G161" s="432">
        <v>300</v>
      </c>
      <c r="H161" s="2025">
        <f t="shared" ref="H161:H163" si="13">G161/F161*100</f>
        <v>100</v>
      </c>
    </row>
    <row r="162" spans="1:13" ht="15" x14ac:dyDescent="0.25">
      <c r="A162" s="2580">
        <v>2143</v>
      </c>
      <c r="B162" s="2654">
        <v>5222</v>
      </c>
      <c r="C162" s="2586" t="s">
        <v>1709</v>
      </c>
      <c r="D162" s="1161" t="s">
        <v>1015</v>
      </c>
      <c r="E162" s="432"/>
      <c r="F162" s="1689">
        <v>590</v>
      </c>
      <c r="G162" s="432">
        <v>590</v>
      </c>
      <c r="H162" s="2025">
        <f t="shared" si="13"/>
        <v>100</v>
      </c>
    </row>
    <row r="163" spans="1:13" ht="15" x14ac:dyDescent="0.25">
      <c r="A163" s="2580">
        <v>2143</v>
      </c>
      <c r="B163" s="2654">
        <v>5321</v>
      </c>
      <c r="C163" s="2586" t="s">
        <v>1709</v>
      </c>
      <c r="D163" s="1161" t="s">
        <v>759</v>
      </c>
      <c r="E163" s="432">
        <v>7100</v>
      </c>
      <c r="F163" s="1689">
        <v>400</v>
      </c>
      <c r="G163" s="432">
        <v>400</v>
      </c>
      <c r="H163" s="2025">
        <f t="shared" si="13"/>
        <v>100</v>
      </c>
    </row>
    <row r="164" spans="1:13" ht="30" x14ac:dyDescent="0.2">
      <c r="A164" s="2594">
        <v>2143</v>
      </c>
      <c r="B164" s="2702">
        <v>6312</v>
      </c>
      <c r="C164" s="2699" t="s">
        <v>1709</v>
      </c>
      <c r="D164" s="2721" t="s">
        <v>1711</v>
      </c>
      <c r="E164" s="432"/>
      <c r="F164" s="1689">
        <v>805</v>
      </c>
      <c r="G164" s="432">
        <v>605</v>
      </c>
      <c r="H164" s="2698">
        <f t="shared" ref="H164:H168" si="14">G164/F164*100</f>
        <v>75.155279503105589</v>
      </c>
    </row>
    <row r="165" spans="1:13" ht="30" x14ac:dyDescent="0.2">
      <c r="A165" s="2580">
        <v>2143</v>
      </c>
      <c r="B165" s="2654">
        <v>6313</v>
      </c>
      <c r="C165" s="2586" t="s">
        <v>1709</v>
      </c>
      <c r="D165" s="2721" t="s">
        <v>2005</v>
      </c>
      <c r="E165" s="432"/>
      <c r="F165" s="1689">
        <v>1500</v>
      </c>
      <c r="G165" s="432">
        <v>1300</v>
      </c>
      <c r="H165" s="2698">
        <f t="shared" si="14"/>
        <v>86.666666666666671</v>
      </c>
    </row>
    <row r="166" spans="1:13" ht="15" x14ac:dyDescent="0.25">
      <c r="A166" s="2580">
        <v>2143</v>
      </c>
      <c r="B166" s="2654">
        <v>6322</v>
      </c>
      <c r="C166" s="2586" t="s">
        <v>1709</v>
      </c>
      <c r="D166" s="1259" t="s">
        <v>2004</v>
      </c>
      <c r="E166" s="432"/>
      <c r="F166" s="1689">
        <v>2375</v>
      </c>
      <c r="G166" s="432">
        <v>2375</v>
      </c>
      <c r="H166" s="2025">
        <f t="shared" si="14"/>
        <v>100</v>
      </c>
    </row>
    <row r="167" spans="1:13" ht="15.75" thickBot="1" x14ac:dyDescent="0.3">
      <c r="A167" s="2580">
        <v>2143</v>
      </c>
      <c r="B167" s="2654">
        <v>6341</v>
      </c>
      <c r="C167" s="2586" t="s">
        <v>1709</v>
      </c>
      <c r="D167" s="1161" t="s">
        <v>172</v>
      </c>
      <c r="E167" s="431"/>
      <c r="F167" s="166">
        <v>1030</v>
      </c>
      <c r="G167" s="311">
        <v>1030</v>
      </c>
      <c r="H167" s="2025">
        <f t="shared" si="14"/>
        <v>100</v>
      </c>
    </row>
    <row r="168" spans="1:13" ht="19.5" thickTop="1" thickBot="1" x14ac:dyDescent="0.3">
      <c r="A168" s="588" t="s">
        <v>1710</v>
      </c>
      <c r="B168" s="763"/>
      <c r="C168" s="590"/>
      <c r="D168" s="591"/>
      <c r="E168" s="592">
        <f>SUM(E160:E167)</f>
        <v>7100</v>
      </c>
      <c r="F168" s="592">
        <f>SUM(F160:F167)</f>
        <v>7100</v>
      </c>
      <c r="G168" s="592">
        <f>SUM(G160:G167)</f>
        <v>6700</v>
      </c>
      <c r="H168" s="2671">
        <f t="shared" si="14"/>
        <v>94.366197183098592</v>
      </c>
    </row>
    <row r="169" spans="1:13" ht="18.75" thickTop="1" x14ac:dyDescent="0.25">
      <c r="A169" s="354"/>
      <c r="B169" s="2501"/>
      <c r="C169" s="57"/>
      <c r="D169" s="355"/>
      <c r="E169" s="17"/>
      <c r="F169" s="17"/>
      <c r="G169" s="17"/>
      <c r="H169" s="2112"/>
    </row>
    <row r="170" spans="1:13" x14ac:dyDescent="0.2">
      <c r="A170" s="3136" t="s">
        <v>1714</v>
      </c>
      <c r="B170" s="3136"/>
      <c r="C170" s="3136"/>
      <c r="D170" s="3136"/>
      <c r="E170" s="3136"/>
      <c r="F170" s="3136"/>
      <c r="G170" s="3136"/>
      <c r="H170" s="3136"/>
    </row>
    <row r="171" spans="1:13" ht="16.5" thickBot="1" x14ac:dyDescent="0.3">
      <c r="A171" s="33"/>
      <c r="B171" s="580"/>
      <c r="C171" s="581"/>
      <c r="D171" s="373"/>
      <c r="E171" s="374"/>
      <c r="F171" s="570"/>
      <c r="G171" s="374"/>
      <c r="H171" s="1701" t="s">
        <v>122</v>
      </c>
    </row>
    <row r="172" spans="1:13" ht="14.25" thickTop="1" thickBot="1" x14ac:dyDescent="0.25">
      <c r="A172" s="582" t="s">
        <v>123</v>
      </c>
      <c r="B172" s="583" t="s">
        <v>124</v>
      </c>
      <c r="C172" s="585" t="s">
        <v>474</v>
      </c>
      <c r="D172" s="650" t="s">
        <v>125</v>
      </c>
      <c r="E172" s="650" t="s">
        <v>416</v>
      </c>
      <c r="F172" s="650" t="s">
        <v>417</v>
      </c>
      <c r="G172" s="650" t="s">
        <v>589</v>
      </c>
      <c r="H172" s="586" t="s">
        <v>590</v>
      </c>
    </row>
    <row r="173" spans="1:13" ht="14.25" thickTop="1" thickBot="1" x14ac:dyDescent="0.25">
      <c r="A173" s="521">
        <v>1</v>
      </c>
      <c r="B173" s="522">
        <v>2</v>
      </c>
      <c r="C173" s="522">
        <v>3</v>
      </c>
      <c r="D173" s="522">
        <v>4</v>
      </c>
      <c r="E173" s="522">
        <v>5</v>
      </c>
      <c r="F173" s="508">
        <v>6</v>
      </c>
      <c r="G173" s="508">
        <v>7</v>
      </c>
      <c r="H173" s="587" t="s">
        <v>44</v>
      </c>
    </row>
    <row r="174" spans="1:13" ht="16.5" thickTop="1" thickBot="1" x14ac:dyDescent="0.3">
      <c r="A174" s="2580">
        <v>2143</v>
      </c>
      <c r="B174" s="2654">
        <v>5213</v>
      </c>
      <c r="C174" s="2586" t="s">
        <v>1712</v>
      </c>
      <c r="D174" s="1161" t="s">
        <v>1222</v>
      </c>
      <c r="E174" s="432">
        <v>1000</v>
      </c>
      <c r="F174" s="1689">
        <v>0</v>
      </c>
      <c r="G174" s="432">
        <v>0</v>
      </c>
      <c r="H174" s="2698">
        <v>0</v>
      </c>
    </row>
    <row r="175" spans="1:13" ht="19.5" thickTop="1" thickBot="1" x14ac:dyDescent="0.3">
      <c r="A175" s="588" t="s">
        <v>1713</v>
      </c>
      <c r="B175" s="763"/>
      <c r="C175" s="590"/>
      <c r="D175" s="591"/>
      <c r="E175" s="592">
        <f>SUM(E174:E174)</f>
        <v>1000</v>
      </c>
      <c r="F175" s="592">
        <f>SUM(F174:F174)</f>
        <v>0</v>
      </c>
      <c r="G175" s="592">
        <f>SUM(G174:G174)</f>
        <v>0</v>
      </c>
      <c r="H175" s="2671">
        <v>0</v>
      </c>
    </row>
    <row r="176" spans="1:13" ht="18.75" thickTop="1" x14ac:dyDescent="0.25">
      <c r="A176" s="354"/>
      <c r="B176" s="2501"/>
      <c r="C176" s="57"/>
      <c r="D176" s="355"/>
      <c r="E176" s="17"/>
      <c r="F176" s="17"/>
      <c r="G176" s="17"/>
      <c r="H176" s="2112"/>
      <c r="J176" s="373" t="s">
        <v>1856</v>
      </c>
      <c r="K176" s="374">
        <f>E174+E163+E162+E161+E160+E153+E152+E151+E150+E149+E142+E141+E140+E139+E138+E137+E136+E135+E128+E127+E126+E125+E124+E115+E114+E113+E112+E111+E123</f>
        <v>14970</v>
      </c>
      <c r="L176" s="374">
        <f t="shared" ref="L176:M176" si="15">F174+F163+F162+F161+F160+F153+F152+F151+F150+F149+F142+F141+F140+F139+F138+F137+F136+F135+F128+F127+F126+F125+F124+F115+F114+F113+F112+F111+F123</f>
        <v>8307</v>
      </c>
      <c r="M176" s="374">
        <f t="shared" si="15"/>
        <v>8307</v>
      </c>
    </row>
    <row r="177" spans="1:13" ht="13.5" thickBot="1" x14ac:dyDescent="0.25">
      <c r="J177" s="373" t="s">
        <v>1855</v>
      </c>
      <c r="K177" s="374">
        <f>E167+E166+E165+E164+E116</f>
        <v>0</v>
      </c>
      <c r="L177" s="374">
        <f t="shared" ref="L177:M177" si="16">F167+F166+F165+F164+F116</f>
        <v>6410</v>
      </c>
      <c r="M177" s="374">
        <f t="shared" si="16"/>
        <v>6010</v>
      </c>
    </row>
    <row r="178" spans="1:13" ht="19.5" thickTop="1" thickBot="1" x14ac:dyDescent="0.3">
      <c r="A178" s="588" t="s">
        <v>1451</v>
      </c>
      <c r="B178" s="763"/>
      <c r="C178" s="590"/>
      <c r="D178" s="591"/>
      <c r="E178" s="592">
        <f>E168+E154+E143+E129+E117+E175</f>
        <v>14970</v>
      </c>
      <c r="F178" s="592">
        <f t="shared" ref="F178:G178" si="17">F168+F154+F143+F129+F117+F175</f>
        <v>14717</v>
      </c>
      <c r="G178" s="592">
        <f t="shared" si="17"/>
        <v>14317</v>
      </c>
      <c r="H178" s="2671">
        <f t="shared" ref="H178" si="18">G178/F178*100</f>
        <v>97.282054766596445</v>
      </c>
      <c r="J178" s="373"/>
      <c r="K178" s="536">
        <f>SUM(K176:K177)</f>
        <v>14970</v>
      </c>
      <c r="L178" s="536">
        <f t="shared" ref="L178:M178" si="19">SUM(L176:L177)</f>
        <v>14717</v>
      </c>
      <c r="M178" s="536">
        <f t="shared" si="19"/>
        <v>14317</v>
      </c>
    </row>
    <row r="179" spans="1:13" ht="13.5" thickTop="1" x14ac:dyDescent="0.2"/>
    <row r="182" spans="1:13" ht="15" customHeight="1" x14ac:dyDescent="0.25">
      <c r="A182" s="1837" t="s">
        <v>982</v>
      </c>
      <c r="B182" s="1836"/>
      <c r="C182" s="1835"/>
      <c r="D182" s="1834"/>
      <c r="E182" s="2022">
        <f>E183+E184+E185+E186</f>
        <v>41403</v>
      </c>
      <c r="F182" s="2022">
        <f>F183+F184+F185+F186</f>
        <v>42112</v>
      </c>
      <c r="G182" s="2022">
        <f>G183+G184+G185+G186</f>
        <v>34572</v>
      </c>
      <c r="H182" s="2045">
        <f>G182/F182*100</f>
        <v>82.095364741641347</v>
      </c>
      <c r="J182" s="1856">
        <f>J183+J184+J185+J186</f>
        <v>41403000</v>
      </c>
      <c r="K182" s="1856">
        <f t="shared" ref="K182:L182" si="20">K183+K184+K185+K186</f>
        <v>42112100</v>
      </c>
      <c r="L182" s="1856">
        <f t="shared" si="20"/>
        <v>34571837.170000002</v>
      </c>
    </row>
    <row r="183" spans="1:13" ht="15" x14ac:dyDescent="0.2">
      <c r="A183" s="1140" t="s">
        <v>183</v>
      </c>
      <c r="B183" s="1142"/>
      <c r="C183" s="1138"/>
      <c r="D183" s="1138"/>
      <c r="E183" s="1137">
        <f>E94</f>
        <v>41403</v>
      </c>
      <c r="F183" s="1137">
        <f>F94</f>
        <v>41762</v>
      </c>
      <c r="G183" s="1137">
        <f>G94</f>
        <v>34269</v>
      </c>
      <c r="H183" s="2116">
        <f>G183/F183*100</f>
        <v>82.057851635458064</v>
      </c>
      <c r="J183" s="1974">
        <f>36953000+4450000</f>
        <v>41403000</v>
      </c>
      <c r="K183" s="1974">
        <f>36934000+4435100+393000</f>
        <v>41762100</v>
      </c>
      <c r="L183" s="1974">
        <f>29453737.17+4435100+380500</f>
        <v>34269337.170000002</v>
      </c>
    </row>
    <row r="184" spans="1:13" ht="15" x14ac:dyDescent="0.2">
      <c r="A184" s="1140" t="s">
        <v>184</v>
      </c>
      <c r="B184" s="1139"/>
      <c r="C184" s="1138"/>
      <c r="D184" s="1138"/>
      <c r="E184" s="2117">
        <f>E103</f>
        <v>0</v>
      </c>
      <c r="F184" s="2117">
        <f>F103</f>
        <v>350</v>
      </c>
      <c r="G184" s="2117">
        <f>G103</f>
        <v>303</v>
      </c>
      <c r="H184" s="2116">
        <f>G184/F184*100</f>
        <v>86.571428571428584</v>
      </c>
      <c r="J184" s="1974">
        <v>0</v>
      </c>
      <c r="K184" s="1974">
        <v>350000</v>
      </c>
      <c r="L184" s="1974">
        <v>302500</v>
      </c>
    </row>
    <row r="185" spans="1:13" ht="15" x14ac:dyDescent="0.2">
      <c r="A185" s="1140" t="s">
        <v>149</v>
      </c>
      <c r="B185" s="1139"/>
      <c r="C185" s="1138"/>
      <c r="D185" s="1138"/>
      <c r="E185" s="1137">
        <v>0</v>
      </c>
      <c r="F185" s="1141">
        <v>0</v>
      </c>
      <c r="G185" s="1141">
        <v>0</v>
      </c>
      <c r="H185" s="2116">
        <v>0</v>
      </c>
      <c r="J185" s="1974">
        <v>0</v>
      </c>
      <c r="K185" s="1974">
        <v>0</v>
      </c>
      <c r="L185" s="1974">
        <v>0</v>
      </c>
    </row>
    <row r="186" spans="1:13" ht="15" x14ac:dyDescent="0.2">
      <c r="A186" s="1140" t="s">
        <v>726</v>
      </c>
      <c r="B186" s="1139"/>
      <c r="C186" s="1138"/>
      <c r="D186" s="1138"/>
      <c r="E186" s="1137">
        <v>0</v>
      </c>
      <c r="F186" s="1137">
        <v>0</v>
      </c>
      <c r="G186" s="1137">
        <v>0</v>
      </c>
      <c r="H186" s="2116">
        <v>0</v>
      </c>
      <c r="J186" s="1974">
        <v>0</v>
      </c>
      <c r="K186" s="1974">
        <v>0</v>
      </c>
      <c r="L186" s="1974">
        <v>0</v>
      </c>
    </row>
    <row r="187" spans="1:13" ht="15" x14ac:dyDescent="0.2">
      <c r="A187" s="1140"/>
      <c r="B187" s="1139"/>
      <c r="C187" s="1138"/>
      <c r="D187" s="1138"/>
      <c r="E187" s="1137"/>
      <c r="F187" s="1137"/>
      <c r="G187" s="1137"/>
      <c r="H187" s="2116"/>
      <c r="J187" s="1974"/>
      <c r="K187" s="1974"/>
      <c r="L187" s="1974"/>
    </row>
    <row r="188" spans="1:13" ht="16.5" x14ac:dyDescent="0.25">
      <c r="A188" s="1830" t="s">
        <v>1450</v>
      </c>
      <c r="B188" s="1813"/>
      <c r="C188" s="1812"/>
      <c r="E188" s="1280">
        <f>E178</f>
        <v>14970</v>
      </c>
      <c r="F188" s="1280">
        <f t="shared" ref="F188:G188" si="21">F178</f>
        <v>14717</v>
      </c>
      <c r="G188" s="1280">
        <f t="shared" si="21"/>
        <v>14317</v>
      </c>
      <c r="H188" s="2045">
        <f t="shared" ref="H188" si="22">G188/F188*100</f>
        <v>97.282054766596445</v>
      </c>
      <c r="I188" s="1131"/>
      <c r="J188" s="1856">
        <v>14970000</v>
      </c>
      <c r="K188" s="1856">
        <f>4916800+9800000</f>
        <v>14716800</v>
      </c>
      <c r="L188" s="1856">
        <v>14316800</v>
      </c>
    </row>
    <row r="189" spans="1:13" ht="18" x14ac:dyDescent="0.25">
      <c r="A189" s="2111"/>
      <c r="B189" s="2111"/>
      <c r="C189" s="2110"/>
      <c r="D189" s="2109"/>
      <c r="E189" s="2108"/>
      <c r="F189" s="2107"/>
      <c r="G189" s="2106"/>
      <c r="H189" s="2105"/>
      <c r="I189" s="1131"/>
      <c r="J189" s="1974"/>
      <c r="K189" s="1974"/>
      <c r="L189" s="1974"/>
    </row>
    <row r="190" spans="1:13" s="2101" customFormat="1" ht="37.5" customHeight="1" thickBot="1" x14ac:dyDescent="0.4">
      <c r="A190" s="3242" t="s">
        <v>983</v>
      </c>
      <c r="B190" s="3243"/>
      <c r="C190" s="3243"/>
      <c r="D190" s="3243"/>
      <c r="E190" s="2104">
        <f>E188+E182</f>
        <v>56373</v>
      </c>
      <c r="F190" s="2104">
        <f t="shared" ref="F190:G190" si="23">F188+F182</f>
        <v>56829</v>
      </c>
      <c r="G190" s="2104">
        <f t="shared" si="23"/>
        <v>48889</v>
      </c>
      <c r="H190" s="2103">
        <f>(G190/F190)*100</f>
        <v>86.02826021925425</v>
      </c>
      <c r="I190" s="2102"/>
      <c r="J190" s="1824">
        <f>J188+J182</f>
        <v>56373000</v>
      </c>
      <c r="K190" s="1824">
        <f t="shared" ref="K190:L190" si="24">K188+K182</f>
        <v>56828900</v>
      </c>
      <c r="L190" s="1824">
        <f t="shared" si="24"/>
        <v>48888637.170000002</v>
      </c>
    </row>
    <row r="191" spans="1:13" ht="13.5" thickTop="1" x14ac:dyDescent="0.2"/>
  </sheetData>
  <mergeCells count="12">
    <mergeCell ref="A190:D190"/>
    <mergeCell ref="D20:D21"/>
    <mergeCell ref="D60:D61"/>
    <mergeCell ref="D35:D36"/>
    <mergeCell ref="A106:H106"/>
    <mergeCell ref="A107:H107"/>
    <mergeCell ref="A119:H119"/>
    <mergeCell ref="A131:H131"/>
    <mergeCell ref="A145:H145"/>
    <mergeCell ref="A156:H156"/>
    <mergeCell ref="D86:D87"/>
    <mergeCell ref="A170:H170"/>
  </mergeCells>
  <pageMargins left="0.98425196850393704" right="0.98425196850393704" top="0.98425196850393704" bottom="0.98425196850393704" header="0.51181102362204722" footer="0.51181102362204722"/>
  <pageSetup paperSize="9" scale="68" firstPageNumber="98" orientation="portrait" useFirstPageNumber="1" r:id="rId1"/>
  <headerFooter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500)&amp;"Arial,Obyčejné"
</oddFooter>
  </headerFooter>
  <rowBreaks count="2" manualBreakCount="2">
    <brk id="63" max="7" man="1"/>
    <brk id="130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Q169"/>
  <sheetViews>
    <sheetView showGridLines="0" view="pageBreakPreview" zoomScaleNormal="100" zoomScaleSheetLayoutView="100" workbookViewId="0">
      <selection activeCell="E162" sqref="E162"/>
    </sheetView>
  </sheetViews>
  <sheetFormatPr defaultColWidth="9.140625" defaultRowHeight="12.75" x14ac:dyDescent="0.2"/>
  <cols>
    <col min="1" max="2" width="5.28515625" style="1126" customWidth="1"/>
    <col min="3" max="3" width="9.85546875" style="1126" customWidth="1"/>
    <col min="4" max="4" width="58.7109375" style="1126" customWidth="1"/>
    <col min="5" max="5" width="15.42578125" style="1126" customWidth="1"/>
    <col min="6" max="6" width="15.140625" style="1126" customWidth="1"/>
    <col min="7" max="7" width="15.5703125" style="1126" customWidth="1"/>
    <col min="8" max="8" width="9.140625" style="1890" customWidth="1"/>
    <col min="9" max="9" width="9.140625" style="1126"/>
    <col min="10" max="10" width="15.42578125" style="1126" bestFit="1" customWidth="1"/>
    <col min="11" max="11" width="15.140625" style="1126" customWidth="1"/>
    <col min="12" max="12" width="15.42578125" style="1126" bestFit="1" customWidth="1"/>
    <col min="13" max="13" width="9.140625" style="1126"/>
    <col min="14" max="14" width="17.28515625" style="1126" customWidth="1"/>
    <col min="15" max="16384" width="9.140625" style="1126"/>
  </cols>
  <sheetData>
    <row r="1" spans="1:9" ht="21.75" customHeight="1" thickBot="1" x14ac:dyDescent="0.3">
      <c r="A1" s="1211" t="s">
        <v>1236</v>
      </c>
      <c r="B1" s="1210"/>
      <c r="C1" s="1210"/>
      <c r="D1" s="1209"/>
      <c r="E1" s="1208"/>
      <c r="F1" s="1207" t="s">
        <v>1235</v>
      </c>
      <c r="G1" s="1131"/>
      <c r="I1" s="1181"/>
    </row>
    <row r="2" spans="1:9" ht="12.75" customHeight="1" x14ac:dyDescent="0.25">
      <c r="A2" s="1204"/>
      <c r="B2" s="1185"/>
      <c r="C2" s="1185"/>
      <c r="D2" s="1203"/>
      <c r="E2" s="1182"/>
      <c r="F2" s="1182"/>
      <c r="G2" s="1804"/>
      <c r="H2" s="2004"/>
      <c r="I2" s="1181"/>
    </row>
    <row r="3" spans="1:9" ht="12.75" customHeight="1" x14ac:dyDescent="0.25">
      <c r="A3" s="1206" t="s">
        <v>259</v>
      </c>
      <c r="B3" s="1185"/>
      <c r="C3" s="2145" t="s">
        <v>1186</v>
      </c>
      <c r="D3" s="1205"/>
      <c r="E3" s="1182"/>
      <c r="F3" s="1804"/>
      <c r="G3" s="1181"/>
      <c r="H3" s="2004"/>
    </row>
    <row r="4" spans="1:9" ht="16.5" customHeight="1" x14ac:dyDescent="0.25">
      <c r="A4" s="1204"/>
      <c r="B4" s="1185"/>
      <c r="C4" s="1833" t="s">
        <v>1234</v>
      </c>
      <c r="D4" s="1131"/>
      <c r="E4" s="1182"/>
      <c r="F4" s="1804"/>
      <c r="G4" s="1181"/>
      <c r="H4" s="2004"/>
    </row>
    <row r="5" spans="1:9" ht="12.75" customHeight="1" x14ac:dyDescent="0.25">
      <c r="A5" s="1204"/>
      <c r="B5" s="1185"/>
      <c r="C5" s="1185"/>
      <c r="D5" s="1203"/>
      <c r="E5" s="1182"/>
      <c r="F5" s="1182"/>
      <c r="G5" s="1804"/>
      <c r="H5" s="2004"/>
      <c r="I5" s="1181"/>
    </row>
    <row r="6" spans="1:9" ht="18" x14ac:dyDescent="0.25">
      <c r="A6" s="1186" t="s">
        <v>591</v>
      </c>
      <c r="B6" s="1185"/>
      <c r="C6" s="1185"/>
      <c r="D6" s="1203"/>
      <c r="E6" s="1182"/>
      <c r="F6" s="1182"/>
      <c r="G6" s="1804"/>
      <c r="H6" s="2004"/>
      <c r="I6" s="1181"/>
    </row>
    <row r="7" spans="1:9" ht="13.5" thickBot="1" x14ac:dyDescent="0.25">
      <c r="A7" s="1179"/>
      <c r="B7" s="1179"/>
      <c r="C7" s="1179"/>
      <c r="D7" s="1199"/>
      <c r="E7" s="1131"/>
      <c r="F7" s="1131"/>
      <c r="G7" s="1177"/>
      <c r="H7" s="2039" t="s">
        <v>122</v>
      </c>
    </row>
    <row r="8" spans="1:9" s="1172" customFormat="1" ht="20.25" customHeight="1" thickTop="1" thickBot="1" x14ac:dyDescent="0.25">
      <c r="A8" s="1176" t="s">
        <v>123</v>
      </c>
      <c r="B8" s="1175" t="s">
        <v>124</v>
      </c>
      <c r="C8" s="2097" t="s">
        <v>474</v>
      </c>
      <c r="D8" s="1198" t="s">
        <v>125</v>
      </c>
      <c r="E8" s="1198" t="s">
        <v>416</v>
      </c>
      <c r="F8" s="1198" t="s">
        <v>417</v>
      </c>
      <c r="G8" s="1886" t="s">
        <v>589</v>
      </c>
      <c r="H8" s="1921" t="s">
        <v>590</v>
      </c>
    </row>
    <row r="9" spans="1:9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70">
        <v>5</v>
      </c>
      <c r="F9" s="1169">
        <v>6</v>
      </c>
      <c r="G9" s="1169">
        <v>7</v>
      </c>
      <c r="H9" s="1168" t="s">
        <v>44</v>
      </c>
      <c r="I9" s="1172"/>
    </row>
    <row r="10" spans="1:9" s="1166" customFormat="1" ht="15.75" thickTop="1" x14ac:dyDescent="0.25">
      <c r="A10" s="2719">
        <v>3269</v>
      </c>
      <c r="B10" s="2720">
        <v>5169</v>
      </c>
      <c r="C10" s="1272"/>
      <c r="D10" s="2144" t="s">
        <v>568</v>
      </c>
      <c r="E10" s="1947">
        <v>12044</v>
      </c>
      <c r="F10" s="1159">
        <v>12044</v>
      </c>
      <c r="G10" s="1159">
        <v>12044</v>
      </c>
      <c r="H10" s="1158">
        <f>(G10/F10)*100</f>
        <v>100</v>
      </c>
      <c r="I10" s="1172"/>
    </row>
    <row r="11" spans="1:9" s="1166" customFormat="1" ht="15" x14ac:dyDescent="0.25">
      <c r="A11" s="2719">
        <v>4399</v>
      </c>
      <c r="B11" s="2720">
        <v>5169</v>
      </c>
      <c r="C11" s="1157"/>
      <c r="D11" s="2144" t="s">
        <v>568</v>
      </c>
      <c r="E11" s="1947">
        <v>4184</v>
      </c>
      <c r="F11" s="1159">
        <v>4346</v>
      </c>
      <c r="G11" s="1159">
        <v>4345</v>
      </c>
      <c r="H11" s="1158">
        <f>(G11/F11)*100</f>
        <v>99.976990335941096</v>
      </c>
      <c r="I11" s="1172"/>
    </row>
    <row r="12" spans="1:9" s="1166" customFormat="1" ht="15" x14ac:dyDescent="0.25">
      <c r="A12" s="2719">
        <v>6172</v>
      </c>
      <c r="B12" s="2720">
        <v>5163</v>
      </c>
      <c r="C12" s="1157"/>
      <c r="D12" s="848" t="s">
        <v>594</v>
      </c>
      <c r="E12" s="1947"/>
      <c r="F12" s="1159">
        <v>16087</v>
      </c>
      <c r="G12" s="1159">
        <v>16086</v>
      </c>
      <c r="H12" s="1158">
        <f>(G12/F12)*100</f>
        <v>99.993783800584325</v>
      </c>
      <c r="I12" s="1172"/>
    </row>
    <row r="13" spans="1:9" s="1166" customFormat="1" ht="15" x14ac:dyDescent="0.25">
      <c r="A13" s="2719">
        <v>6172</v>
      </c>
      <c r="B13" s="2720">
        <v>5164</v>
      </c>
      <c r="C13" s="1157"/>
      <c r="D13" s="2144" t="s">
        <v>131</v>
      </c>
      <c r="E13" s="1947">
        <v>60</v>
      </c>
      <c r="F13" s="1159">
        <v>42</v>
      </c>
      <c r="G13" s="1159">
        <v>41</v>
      </c>
      <c r="H13" s="1158">
        <f>(G13/F13)*100</f>
        <v>97.61904761904762</v>
      </c>
      <c r="I13" s="1172"/>
    </row>
    <row r="14" spans="1:9" s="1166" customFormat="1" ht="15" x14ac:dyDescent="0.25">
      <c r="A14" s="2719">
        <v>6172</v>
      </c>
      <c r="B14" s="2720">
        <v>5166</v>
      </c>
      <c r="C14" s="1157"/>
      <c r="D14" s="2144" t="s">
        <v>1736</v>
      </c>
      <c r="E14" s="1947">
        <v>100</v>
      </c>
      <c r="F14" s="1160">
        <v>24</v>
      </c>
      <c r="G14" s="1159">
        <v>23</v>
      </c>
      <c r="H14" s="1158">
        <f>(G14/F14)*100</f>
        <v>95.833333333333343</v>
      </c>
      <c r="I14" s="1172"/>
    </row>
    <row r="15" spans="1:9" s="1166" customFormat="1" ht="15" x14ac:dyDescent="0.25">
      <c r="A15" s="2719">
        <v>6172</v>
      </c>
      <c r="B15" s="2720">
        <v>5168</v>
      </c>
      <c r="C15" s="1157"/>
      <c r="D15" s="3244" t="s">
        <v>1062</v>
      </c>
      <c r="E15" s="1947">
        <v>140</v>
      </c>
      <c r="F15" s="1160">
        <v>0</v>
      </c>
      <c r="G15" s="1159">
        <v>0</v>
      </c>
      <c r="H15" s="1158">
        <v>0</v>
      </c>
      <c r="I15" s="1172"/>
    </row>
    <row r="16" spans="1:9" s="1166" customFormat="1" ht="15" x14ac:dyDescent="0.25">
      <c r="A16" s="2719"/>
      <c r="B16" s="2720"/>
      <c r="C16" s="1157"/>
      <c r="D16" s="3245"/>
      <c r="E16" s="1947"/>
      <c r="F16" s="1160"/>
      <c r="G16" s="1159"/>
      <c r="H16" s="1158"/>
      <c r="I16" s="1172"/>
    </row>
    <row r="17" spans="1:12" s="1166" customFormat="1" ht="15" x14ac:dyDescent="0.25">
      <c r="A17" s="2719">
        <v>6172</v>
      </c>
      <c r="B17" s="2720">
        <v>5169</v>
      </c>
      <c r="C17" s="1157"/>
      <c r="D17" s="2144" t="s">
        <v>568</v>
      </c>
      <c r="E17" s="1947">
        <v>600</v>
      </c>
      <c r="F17" s="1160">
        <v>50</v>
      </c>
      <c r="G17" s="1159">
        <v>50</v>
      </c>
      <c r="H17" s="1158">
        <f>(G17/F17)*100</f>
        <v>100</v>
      </c>
      <c r="I17" s="1172"/>
    </row>
    <row r="18" spans="1:12" s="1166" customFormat="1" ht="15" x14ac:dyDescent="0.25">
      <c r="A18" s="2719">
        <v>6172</v>
      </c>
      <c r="B18" s="2720">
        <v>5175</v>
      </c>
      <c r="C18" s="1157"/>
      <c r="D18" s="1952" t="s">
        <v>447</v>
      </c>
      <c r="E18" s="1947">
        <v>100</v>
      </c>
      <c r="F18" s="1947">
        <v>91</v>
      </c>
      <c r="G18" s="1947">
        <v>89</v>
      </c>
      <c r="H18" s="1158">
        <f>(G18/F18)*100</f>
        <v>97.802197802197796</v>
      </c>
      <c r="I18" s="1172"/>
    </row>
    <row r="19" spans="1:12" s="1166" customFormat="1" ht="15.75" thickBot="1" x14ac:dyDescent="0.3">
      <c r="A19" s="2728">
        <v>6172</v>
      </c>
      <c r="B19" s="2729">
        <v>5179</v>
      </c>
      <c r="C19" s="2442"/>
      <c r="D19" s="896" t="s">
        <v>1426</v>
      </c>
      <c r="E19" s="2727"/>
      <c r="F19" s="2727">
        <v>392</v>
      </c>
      <c r="G19" s="2727">
        <v>392</v>
      </c>
      <c r="H19" s="1158">
        <f>(G19/F19)*100</f>
        <v>100</v>
      </c>
      <c r="I19" s="1172"/>
    </row>
    <row r="20" spans="1:12" ht="32.25" customHeight="1" thickTop="1" thickBot="1" x14ac:dyDescent="0.35">
      <c r="A20" s="1942" t="s">
        <v>170</v>
      </c>
      <c r="B20" s="2127"/>
      <c r="C20" s="2143"/>
      <c r="D20" s="2125"/>
      <c r="E20" s="1145">
        <f>SUM(E10:E19)</f>
        <v>17228</v>
      </c>
      <c r="F20" s="1145">
        <f t="shared" ref="F20:G20" si="0">SUM(F10:F19)</f>
        <v>33076</v>
      </c>
      <c r="G20" s="1145">
        <f t="shared" si="0"/>
        <v>33070</v>
      </c>
      <c r="H20" s="2009">
        <f>G20/F20*100</f>
        <v>99.981859958882566</v>
      </c>
      <c r="J20" s="1974">
        <v>17228000</v>
      </c>
      <c r="K20" s="1974">
        <v>33075829.75</v>
      </c>
      <c r="L20" s="1974">
        <v>33069821.260000002</v>
      </c>
    </row>
    <row r="21" spans="1:12" ht="13.5" thickTop="1" x14ac:dyDescent="0.2"/>
    <row r="24" spans="1:12" ht="15.75" x14ac:dyDescent="0.25">
      <c r="A24" s="1993" t="s">
        <v>1732</v>
      </c>
      <c r="C24" s="2160"/>
      <c r="D24" s="1920"/>
      <c r="E24" s="1989"/>
      <c r="F24" s="1990"/>
      <c r="G24" s="1989"/>
      <c r="H24" s="1810"/>
    </row>
    <row r="25" spans="1:12" ht="16.5" thickBot="1" x14ac:dyDescent="0.3">
      <c r="A25" s="1993"/>
      <c r="C25" s="2160"/>
      <c r="D25" s="1920"/>
      <c r="E25" s="1989"/>
      <c r="F25" s="1990"/>
      <c r="G25" s="1989"/>
      <c r="H25" s="1890" t="s">
        <v>122</v>
      </c>
    </row>
    <row r="26" spans="1:12" ht="14.25" thickTop="1" thickBot="1" x14ac:dyDescent="0.25">
      <c r="A26" s="1176" t="s">
        <v>123</v>
      </c>
      <c r="B26" s="1175" t="s">
        <v>124</v>
      </c>
      <c r="C26" s="1935" t="s">
        <v>474</v>
      </c>
      <c r="D26" s="1173" t="s">
        <v>125</v>
      </c>
      <c r="E26" s="1198" t="s">
        <v>416</v>
      </c>
      <c r="F26" s="1198" t="s">
        <v>417</v>
      </c>
      <c r="G26" s="1886" t="s">
        <v>589</v>
      </c>
      <c r="H26" s="1921" t="s">
        <v>590</v>
      </c>
    </row>
    <row r="27" spans="1:12" ht="14.25" thickTop="1" thickBot="1" x14ac:dyDescent="0.25">
      <c r="A27" s="1171">
        <v>1</v>
      </c>
      <c r="B27" s="1170">
        <v>2</v>
      </c>
      <c r="C27" s="1170">
        <v>3</v>
      </c>
      <c r="D27" s="1170">
        <v>4</v>
      </c>
      <c r="E27" s="1170">
        <v>5</v>
      </c>
      <c r="F27" s="1169">
        <v>6</v>
      </c>
      <c r="G27" s="1169">
        <v>7</v>
      </c>
      <c r="H27" s="1168" t="s">
        <v>44</v>
      </c>
    </row>
    <row r="28" spans="1:12" ht="15.75" thickTop="1" x14ac:dyDescent="0.25">
      <c r="A28" s="1156" t="s">
        <v>358</v>
      </c>
      <c r="B28" s="2660">
        <v>5331</v>
      </c>
      <c r="C28" s="2982"/>
      <c r="D28" s="2001" t="s">
        <v>608</v>
      </c>
      <c r="E28" s="1195">
        <f>SUM(E29:E36)</f>
        <v>359955</v>
      </c>
      <c r="F28" s="1195">
        <f>SUM(F29:F36)</f>
        <v>375546</v>
      </c>
      <c r="G28" s="1195">
        <f>SUM(G29:G36)</f>
        <v>375544</v>
      </c>
      <c r="H28" s="1187">
        <f t="shared" ref="H28:H37" si="1">(G28/F28)*100</f>
        <v>99.999467442071008</v>
      </c>
    </row>
    <row r="29" spans="1:12" ht="15" x14ac:dyDescent="0.2">
      <c r="A29" s="1156"/>
      <c r="B29" s="2983"/>
      <c r="C29" s="2982" t="s">
        <v>1215</v>
      </c>
      <c r="D29" s="2731" t="s">
        <v>1692</v>
      </c>
      <c r="E29" s="2161">
        <v>4445</v>
      </c>
      <c r="F29" s="1191">
        <v>13458</v>
      </c>
      <c r="G29" s="1191">
        <v>13458</v>
      </c>
      <c r="H29" s="1190">
        <f t="shared" si="1"/>
        <v>100</v>
      </c>
    </row>
    <row r="30" spans="1:12" ht="15" x14ac:dyDescent="0.2">
      <c r="A30" s="1156"/>
      <c r="B30" s="2983"/>
      <c r="C30" s="2982" t="s">
        <v>1136</v>
      </c>
      <c r="D30" s="2730" t="s">
        <v>1724</v>
      </c>
      <c r="E30" s="2161"/>
      <c r="F30" s="1191">
        <v>150</v>
      </c>
      <c r="G30" s="1191">
        <v>148</v>
      </c>
      <c r="H30" s="1190">
        <f t="shared" si="1"/>
        <v>98.666666666666671</v>
      </c>
    </row>
    <row r="31" spans="1:12" ht="15" x14ac:dyDescent="0.2">
      <c r="A31" s="1156"/>
      <c r="B31" s="2983"/>
      <c r="C31" s="2982" t="s">
        <v>1719</v>
      </c>
      <c r="D31" s="2731" t="s">
        <v>1725</v>
      </c>
      <c r="E31" s="2161">
        <v>274031</v>
      </c>
      <c r="F31" s="1191">
        <v>273807</v>
      </c>
      <c r="G31" s="1151">
        <v>273807</v>
      </c>
      <c r="H31" s="1190">
        <f t="shared" si="1"/>
        <v>100</v>
      </c>
    </row>
    <row r="32" spans="1:12" ht="15" x14ac:dyDescent="0.2">
      <c r="A32" s="1156"/>
      <c r="B32" s="2983"/>
      <c r="C32" s="2982" t="s">
        <v>1239</v>
      </c>
      <c r="D32" s="2731" t="s">
        <v>1726</v>
      </c>
      <c r="E32" s="2161">
        <v>986</v>
      </c>
      <c r="F32" s="1191">
        <v>1521</v>
      </c>
      <c r="G32" s="1151">
        <v>1521</v>
      </c>
      <c r="H32" s="1190">
        <f t="shared" si="1"/>
        <v>100</v>
      </c>
    </row>
    <row r="33" spans="1:12" ht="15" x14ac:dyDescent="0.2">
      <c r="A33" s="1156"/>
      <c r="B33" s="2983"/>
      <c r="C33" s="2982" t="s">
        <v>1238</v>
      </c>
      <c r="D33" s="2731" t="s">
        <v>1727</v>
      </c>
      <c r="E33" s="2161">
        <v>78645</v>
      </c>
      <c r="F33" s="1191">
        <v>79672</v>
      </c>
      <c r="G33" s="1151">
        <v>79672</v>
      </c>
      <c r="H33" s="1190">
        <f t="shared" si="1"/>
        <v>100</v>
      </c>
    </row>
    <row r="34" spans="1:12" ht="15" x14ac:dyDescent="0.2">
      <c r="A34" s="1156"/>
      <c r="B34" s="2983"/>
      <c r="C34" s="2982" t="s">
        <v>1720</v>
      </c>
      <c r="D34" s="2731" t="s">
        <v>1728</v>
      </c>
      <c r="E34" s="2161">
        <v>1740</v>
      </c>
      <c r="F34" s="1191">
        <v>5458</v>
      </c>
      <c r="G34" s="1151">
        <v>5458</v>
      </c>
      <c r="H34" s="1190">
        <f t="shared" si="1"/>
        <v>100</v>
      </c>
    </row>
    <row r="35" spans="1:12" ht="15" x14ac:dyDescent="0.2">
      <c r="A35" s="1156"/>
      <c r="B35" s="2983"/>
      <c r="C35" s="2982" t="s">
        <v>1721</v>
      </c>
      <c r="D35" s="2731" t="s">
        <v>1729</v>
      </c>
      <c r="E35" s="2161">
        <v>108</v>
      </c>
      <c r="F35" s="1191">
        <v>136</v>
      </c>
      <c r="G35" s="1151">
        <v>136</v>
      </c>
      <c r="H35" s="1190">
        <f t="shared" si="1"/>
        <v>100</v>
      </c>
    </row>
    <row r="36" spans="1:12" ht="15.75" thickBot="1" x14ac:dyDescent="0.25">
      <c r="A36" s="1156"/>
      <c r="B36" s="2983"/>
      <c r="C36" s="2982" t="s">
        <v>1722</v>
      </c>
      <c r="D36" s="2731" t="s">
        <v>1730</v>
      </c>
      <c r="E36" s="2161"/>
      <c r="F36" s="1191">
        <v>1344</v>
      </c>
      <c r="G36" s="1151">
        <v>1344</v>
      </c>
      <c r="H36" s="1190">
        <f t="shared" si="1"/>
        <v>100</v>
      </c>
    </row>
    <row r="37" spans="1:12" ht="19.5" thickTop="1" thickBot="1" x14ac:dyDescent="0.3">
      <c r="A37" s="1149" t="s">
        <v>138</v>
      </c>
      <c r="B37" s="2085"/>
      <c r="C37" s="1930"/>
      <c r="D37" s="1148"/>
      <c r="E37" s="1145">
        <f>E28</f>
        <v>359955</v>
      </c>
      <c r="F37" s="1145">
        <f>F28</f>
        <v>375546</v>
      </c>
      <c r="G37" s="1145">
        <f>G28</f>
        <v>375544</v>
      </c>
      <c r="H37" s="2159">
        <f t="shared" si="1"/>
        <v>99.999467442071008</v>
      </c>
      <c r="J37" s="1974"/>
      <c r="K37" s="1974"/>
      <c r="L37" s="1974"/>
    </row>
    <row r="38" spans="1:12" ht="17.25" thickTop="1" x14ac:dyDescent="0.25">
      <c r="A38" s="1862"/>
      <c r="B38" s="2665">
        <v>6351</v>
      </c>
      <c r="C38" s="2984"/>
      <c r="D38" s="1933" t="s">
        <v>408</v>
      </c>
      <c r="E38" s="2667">
        <f>E39</f>
        <v>5366</v>
      </c>
      <c r="F38" s="2667">
        <f t="shared" ref="F38:G38" si="2">F39</f>
        <v>15595</v>
      </c>
      <c r="G38" s="2667">
        <f t="shared" si="2"/>
        <v>15355</v>
      </c>
      <c r="H38" s="2058">
        <f t="shared" ref="H38:H40" si="3">G38/F38*100</f>
        <v>98.461045206797053</v>
      </c>
      <c r="J38" s="1974"/>
      <c r="K38" s="1974"/>
      <c r="L38" s="1974"/>
    </row>
    <row r="39" spans="1:12" ht="17.25" thickBot="1" x14ac:dyDescent="0.3">
      <c r="A39" s="2612"/>
      <c r="B39" s="2985"/>
      <c r="C39" s="2666" t="s">
        <v>1215</v>
      </c>
      <c r="D39" s="2731" t="s">
        <v>1692</v>
      </c>
      <c r="E39" s="2695">
        <v>5366</v>
      </c>
      <c r="F39" s="2695">
        <v>15595</v>
      </c>
      <c r="G39" s="2695">
        <v>15355</v>
      </c>
      <c r="H39" s="2696">
        <f t="shared" si="3"/>
        <v>98.461045206797053</v>
      </c>
      <c r="J39" s="1974"/>
      <c r="K39" s="1974"/>
      <c r="L39" s="1974"/>
    </row>
    <row r="40" spans="1:12" ht="18" thickTop="1" thickBot="1" x14ac:dyDescent="0.3">
      <c r="A40" s="1149" t="s">
        <v>1232</v>
      </c>
      <c r="B40" s="1853"/>
      <c r="C40" s="1852"/>
      <c r="D40" s="1851"/>
      <c r="E40" s="1850">
        <f>E38</f>
        <v>5366</v>
      </c>
      <c r="F40" s="1850">
        <f t="shared" ref="F40:G40" si="4">F38</f>
        <v>15595</v>
      </c>
      <c r="G40" s="1850">
        <f t="shared" si="4"/>
        <v>15355</v>
      </c>
      <c r="H40" s="2669">
        <f t="shared" si="3"/>
        <v>98.461045206797053</v>
      </c>
      <c r="J40" s="1974"/>
      <c r="K40" s="1974"/>
      <c r="L40" s="1974"/>
    </row>
    <row r="41" spans="1:12" ht="17.25" thickTop="1" x14ac:dyDescent="0.25">
      <c r="A41" s="2063"/>
      <c r="B41" s="1836"/>
      <c r="C41" s="1835"/>
      <c r="D41" s="1834"/>
      <c r="E41" s="2022"/>
      <c r="F41" s="2022"/>
      <c r="G41" s="2022"/>
      <c r="H41" s="2062"/>
      <c r="J41" s="1974"/>
      <c r="K41" s="1974"/>
      <c r="L41" s="1974"/>
    </row>
    <row r="42" spans="1:12" ht="17.25" thickBot="1" x14ac:dyDescent="0.3">
      <c r="A42" s="1913" t="s">
        <v>1733</v>
      </c>
      <c r="B42" s="1903"/>
      <c r="C42" s="1902"/>
      <c r="D42" s="1901"/>
      <c r="E42" s="2018">
        <f>E37+E40</f>
        <v>365321</v>
      </c>
      <c r="F42" s="2018">
        <f>F37+F40</f>
        <v>391141</v>
      </c>
      <c r="G42" s="2018">
        <f>G37+G40</f>
        <v>390899</v>
      </c>
      <c r="H42" s="2056">
        <f>(G42/F42)*100</f>
        <v>99.938129728154308</v>
      </c>
      <c r="J42" s="1974"/>
      <c r="K42" s="1974"/>
      <c r="L42" s="1974"/>
    </row>
    <row r="43" spans="1:12" ht="17.25" thickTop="1" x14ac:dyDescent="0.25">
      <c r="A43" s="1837"/>
      <c r="B43" s="1836"/>
      <c r="C43" s="1835"/>
      <c r="D43" s="1834"/>
      <c r="E43" s="2022"/>
      <c r="F43" s="2022"/>
      <c r="G43" s="2022"/>
      <c r="H43" s="2055"/>
      <c r="J43" s="1974"/>
      <c r="K43" s="1974"/>
      <c r="L43" s="1974"/>
    </row>
    <row r="44" spans="1:12" ht="16.5" x14ac:dyDescent="0.25">
      <c r="A44" s="1837"/>
      <c r="B44" s="1836"/>
      <c r="C44" s="1835"/>
      <c r="D44" s="1834"/>
      <c r="E44" s="2022"/>
      <c r="F44" s="2022"/>
      <c r="G44" s="2022"/>
      <c r="H44" s="2055"/>
      <c r="J44" s="1974"/>
      <c r="K44" s="1974"/>
      <c r="L44" s="1974"/>
    </row>
    <row r="45" spans="1:12" ht="15.75" x14ac:dyDescent="0.25">
      <c r="A45" s="1993" t="s">
        <v>1734</v>
      </c>
      <c r="C45" s="2160"/>
      <c r="D45" s="1920"/>
      <c r="E45" s="1989"/>
      <c r="F45" s="1990"/>
      <c r="G45" s="1989"/>
      <c r="H45" s="1810"/>
      <c r="J45" s="1974"/>
      <c r="K45" s="1974"/>
      <c r="L45" s="1974"/>
    </row>
    <row r="46" spans="1:12" ht="16.5" thickBot="1" x14ac:dyDescent="0.3">
      <c r="A46" s="1993"/>
      <c r="C46" s="2160"/>
      <c r="D46" s="1920"/>
      <c r="E46" s="1989"/>
      <c r="F46" s="1990"/>
      <c r="G46" s="1989"/>
      <c r="H46" s="1890" t="s">
        <v>122</v>
      </c>
      <c r="J46" s="1974"/>
      <c r="K46" s="1974"/>
      <c r="L46" s="1974"/>
    </row>
    <row r="47" spans="1:12" ht="14.25" thickTop="1" thickBot="1" x14ac:dyDescent="0.25">
      <c r="A47" s="1176" t="s">
        <v>123</v>
      </c>
      <c r="B47" s="1175" t="s">
        <v>124</v>
      </c>
      <c r="C47" s="1935" t="s">
        <v>474</v>
      </c>
      <c r="D47" s="1173" t="s">
        <v>125</v>
      </c>
      <c r="E47" s="1198" t="s">
        <v>416</v>
      </c>
      <c r="F47" s="1198" t="s">
        <v>417</v>
      </c>
      <c r="G47" s="1886" t="s">
        <v>589</v>
      </c>
      <c r="H47" s="1921" t="s">
        <v>590</v>
      </c>
      <c r="J47" s="1974"/>
      <c r="K47" s="1974"/>
      <c r="L47" s="1974"/>
    </row>
    <row r="48" spans="1:12" ht="14.25" thickTop="1" thickBot="1" x14ac:dyDescent="0.25">
      <c r="A48" s="1171">
        <v>1</v>
      </c>
      <c r="B48" s="1170">
        <v>2</v>
      </c>
      <c r="C48" s="1170">
        <v>3</v>
      </c>
      <c r="D48" s="1170">
        <v>4</v>
      </c>
      <c r="E48" s="1170">
        <v>5</v>
      </c>
      <c r="F48" s="1169">
        <v>6</v>
      </c>
      <c r="G48" s="1169">
        <v>7</v>
      </c>
      <c r="H48" s="1168" t="s">
        <v>44</v>
      </c>
      <c r="J48" s="1974"/>
      <c r="K48" s="1974"/>
      <c r="L48" s="1974"/>
    </row>
    <row r="49" spans="1:12" ht="15.75" thickTop="1" x14ac:dyDescent="0.25">
      <c r="A49" s="1156" t="s">
        <v>358</v>
      </c>
      <c r="B49" s="2660">
        <v>5331</v>
      </c>
      <c r="C49" s="2982"/>
      <c r="D49" s="2001" t="s">
        <v>608</v>
      </c>
      <c r="E49" s="1195">
        <f>SUM(E50:E53)</f>
        <v>228540</v>
      </c>
      <c r="F49" s="1195">
        <f>SUM(F50:F53)</f>
        <v>208951</v>
      </c>
      <c r="G49" s="1195">
        <f>SUM(G50:G53)</f>
        <v>208951</v>
      </c>
      <c r="H49" s="1187">
        <f t="shared" ref="H49:H54" si="5">(G49/F49)*100</f>
        <v>100</v>
      </c>
      <c r="J49" s="1974"/>
      <c r="K49" s="1974"/>
      <c r="L49" s="1974"/>
    </row>
    <row r="50" spans="1:12" ht="25.5" x14ac:dyDescent="0.2">
      <c r="A50" s="1156"/>
      <c r="B50" s="2983"/>
      <c r="C50" s="2986" t="s">
        <v>1214</v>
      </c>
      <c r="D50" s="2882" t="s">
        <v>1962</v>
      </c>
      <c r="E50" s="2890">
        <v>6475</v>
      </c>
      <c r="F50" s="2881">
        <v>7690</v>
      </c>
      <c r="G50" s="2881">
        <v>7690</v>
      </c>
      <c r="H50" s="2879">
        <f t="shared" si="5"/>
        <v>100</v>
      </c>
      <c r="J50" s="1974"/>
      <c r="K50" s="1974"/>
      <c r="L50" s="1974"/>
    </row>
    <row r="51" spans="1:12" ht="15" x14ac:dyDescent="0.2">
      <c r="A51" s="1156"/>
      <c r="B51" s="2983"/>
      <c r="C51" s="2982" t="s">
        <v>1719</v>
      </c>
      <c r="D51" s="2731" t="s">
        <v>1725</v>
      </c>
      <c r="E51" s="2161">
        <v>169773</v>
      </c>
      <c r="F51" s="1191">
        <v>145765</v>
      </c>
      <c r="G51" s="1151">
        <v>145765</v>
      </c>
      <c r="H51" s="1190">
        <f t="shared" si="5"/>
        <v>100</v>
      </c>
      <c r="J51" s="1974"/>
      <c r="K51" s="1974"/>
      <c r="L51" s="1974"/>
    </row>
    <row r="52" spans="1:12" ht="15" x14ac:dyDescent="0.2">
      <c r="A52" s="1156"/>
      <c r="B52" s="2983"/>
      <c r="C52" s="2982" t="s">
        <v>1238</v>
      </c>
      <c r="D52" s="2731" t="s">
        <v>1727</v>
      </c>
      <c r="E52" s="2161">
        <v>52292</v>
      </c>
      <c r="F52" s="1191">
        <v>53756</v>
      </c>
      <c r="G52" s="1151">
        <v>53756</v>
      </c>
      <c r="H52" s="1190">
        <f t="shared" si="5"/>
        <v>100</v>
      </c>
      <c r="J52" s="1974"/>
      <c r="K52" s="1974"/>
      <c r="L52" s="1974"/>
    </row>
    <row r="53" spans="1:12" ht="15.75" thickBot="1" x14ac:dyDescent="0.25">
      <c r="A53" s="1156"/>
      <c r="B53" s="2983"/>
      <c r="C53" s="2982" t="s">
        <v>1720</v>
      </c>
      <c r="D53" s="2731" t="s">
        <v>1728</v>
      </c>
      <c r="E53" s="2161"/>
      <c r="F53" s="1191">
        <v>1740</v>
      </c>
      <c r="G53" s="1151">
        <v>1740</v>
      </c>
      <c r="H53" s="1190">
        <f t="shared" si="5"/>
        <v>100</v>
      </c>
      <c r="J53" s="1974"/>
      <c r="K53" s="1974"/>
      <c r="L53" s="1974"/>
    </row>
    <row r="54" spans="1:12" ht="19.5" thickTop="1" thickBot="1" x14ac:dyDescent="0.3">
      <c r="A54" s="1149" t="s">
        <v>138</v>
      </c>
      <c r="B54" s="2085"/>
      <c r="C54" s="1930"/>
      <c r="D54" s="1148"/>
      <c r="E54" s="1145">
        <f>E49</f>
        <v>228540</v>
      </c>
      <c r="F54" s="1145">
        <f>F49</f>
        <v>208951</v>
      </c>
      <c r="G54" s="1145">
        <f>G49</f>
        <v>208951</v>
      </c>
      <c r="H54" s="2159">
        <f t="shared" si="5"/>
        <v>100</v>
      </c>
      <c r="J54" s="1974"/>
      <c r="K54" s="1974"/>
      <c r="L54" s="1974"/>
    </row>
    <row r="55" spans="1:12" ht="17.25" thickTop="1" x14ac:dyDescent="0.25">
      <c r="A55" s="1862"/>
      <c r="B55" s="2665">
        <v>6351</v>
      </c>
      <c r="C55" s="2610"/>
      <c r="D55" s="1933" t="s">
        <v>408</v>
      </c>
      <c r="E55" s="2667">
        <f>E56</f>
        <v>7943</v>
      </c>
      <c r="F55" s="2667">
        <f t="shared" ref="F55" si="6">F56</f>
        <v>9713</v>
      </c>
      <c r="G55" s="2667">
        <f t="shared" ref="G55" si="7">G56</f>
        <v>9713</v>
      </c>
      <c r="H55" s="2058">
        <f t="shared" ref="H55:H57" si="8">G55/F55*100</f>
        <v>100</v>
      </c>
      <c r="J55" s="1974"/>
      <c r="K55" s="1974"/>
      <c r="L55" s="1974"/>
    </row>
    <row r="56" spans="1:12" s="2017" customFormat="1" ht="26.25" thickBot="1" x14ac:dyDescent="0.25">
      <c r="A56" s="2891"/>
      <c r="B56" s="2985"/>
      <c r="C56" s="2987" t="s">
        <v>1214</v>
      </c>
      <c r="D56" s="2893" t="s">
        <v>1962</v>
      </c>
      <c r="E56" s="2695">
        <v>7943</v>
      </c>
      <c r="F56" s="2695">
        <v>9713</v>
      </c>
      <c r="G56" s="2695">
        <v>9713</v>
      </c>
      <c r="H56" s="2696">
        <f t="shared" si="8"/>
        <v>100</v>
      </c>
      <c r="J56" s="2894"/>
      <c r="K56" s="2894"/>
      <c r="L56" s="2894"/>
    </row>
    <row r="57" spans="1:12" ht="18" thickTop="1" thickBot="1" x14ac:dyDescent="0.3">
      <c r="A57" s="1149" t="s">
        <v>1232</v>
      </c>
      <c r="B57" s="1853"/>
      <c r="C57" s="1852"/>
      <c r="D57" s="1851"/>
      <c r="E57" s="1850">
        <f>E55</f>
        <v>7943</v>
      </c>
      <c r="F57" s="1850">
        <f t="shared" ref="F57:G57" si="9">F55</f>
        <v>9713</v>
      </c>
      <c r="G57" s="1850">
        <f t="shared" si="9"/>
        <v>9713</v>
      </c>
      <c r="H57" s="2669">
        <f t="shared" si="8"/>
        <v>100</v>
      </c>
      <c r="J57" s="1974"/>
      <c r="K57" s="1974"/>
      <c r="L57" s="1974"/>
    </row>
    <row r="58" spans="1:12" ht="17.25" thickTop="1" x14ac:dyDescent="0.25">
      <c r="A58" s="2063"/>
      <c r="B58" s="1836"/>
      <c r="C58" s="1835"/>
      <c r="D58" s="1834"/>
      <c r="E58" s="2022"/>
      <c r="F58" s="2022"/>
      <c r="G58" s="2022"/>
      <c r="H58" s="2062"/>
      <c r="J58" s="1974"/>
      <c r="K58" s="1974"/>
      <c r="L58" s="1974"/>
    </row>
    <row r="59" spans="1:12" ht="17.25" thickBot="1" x14ac:dyDescent="0.3">
      <c r="A59" s="1913" t="s">
        <v>1735</v>
      </c>
      <c r="B59" s="1903"/>
      <c r="C59" s="1902"/>
      <c r="D59" s="1901"/>
      <c r="E59" s="2018">
        <f>E54+E57</f>
        <v>236483</v>
      </c>
      <c r="F59" s="2018">
        <f>F54+F57</f>
        <v>218664</v>
      </c>
      <c r="G59" s="2018">
        <f>G54+G57</f>
        <v>218664</v>
      </c>
      <c r="H59" s="2056">
        <f>(G59/F59)*100</f>
        <v>100</v>
      </c>
      <c r="J59" s="1974"/>
      <c r="K59" s="1974"/>
      <c r="L59" s="1974"/>
    </row>
    <row r="60" spans="1:12" ht="17.25" thickTop="1" x14ac:dyDescent="0.25">
      <c r="A60" s="1837"/>
      <c r="B60" s="1836"/>
      <c r="C60" s="1835"/>
      <c r="D60" s="1834"/>
      <c r="E60" s="2022"/>
      <c r="F60" s="2022"/>
      <c r="G60" s="2022"/>
      <c r="H60" s="2055"/>
      <c r="J60" s="1974"/>
      <c r="K60" s="1974"/>
      <c r="L60" s="1974"/>
    </row>
    <row r="61" spans="1:12" ht="16.5" x14ac:dyDescent="0.25">
      <c r="A61" s="1837"/>
      <c r="B61" s="1836"/>
      <c r="C61" s="1835"/>
      <c r="D61" s="1834"/>
      <c r="E61" s="2022"/>
      <c r="F61" s="2022"/>
      <c r="G61" s="2022"/>
      <c r="H61" s="2055"/>
      <c r="J61" s="1974"/>
      <c r="K61" s="1974"/>
      <c r="L61" s="1974"/>
    </row>
    <row r="62" spans="1:12" ht="15.75" x14ac:dyDescent="0.25">
      <c r="A62" s="1993" t="s">
        <v>1737</v>
      </c>
      <c r="C62" s="2160"/>
      <c r="D62" s="1920"/>
      <c r="E62" s="1989"/>
      <c r="F62" s="1990"/>
      <c r="G62" s="1989"/>
      <c r="H62" s="1810"/>
      <c r="J62" s="1974"/>
      <c r="K62" s="1974"/>
      <c r="L62" s="1974"/>
    </row>
    <row r="63" spans="1:12" ht="16.5" thickBot="1" x14ac:dyDescent="0.3">
      <c r="A63" s="1993"/>
      <c r="C63" s="2160"/>
      <c r="D63" s="1920"/>
      <c r="E63" s="1989"/>
      <c r="F63" s="1990"/>
      <c r="G63" s="1989"/>
      <c r="H63" s="1890" t="s">
        <v>122</v>
      </c>
      <c r="J63" s="1974"/>
      <c r="K63" s="1974"/>
      <c r="L63" s="1974"/>
    </row>
    <row r="64" spans="1:12" ht="14.25" thickTop="1" thickBot="1" x14ac:dyDescent="0.25">
      <c r="A64" s="1176" t="s">
        <v>123</v>
      </c>
      <c r="B64" s="1175" t="s">
        <v>124</v>
      </c>
      <c r="C64" s="1935" t="s">
        <v>474</v>
      </c>
      <c r="D64" s="1173" t="s">
        <v>125</v>
      </c>
      <c r="E64" s="1198" t="s">
        <v>416</v>
      </c>
      <c r="F64" s="1198" t="s">
        <v>417</v>
      </c>
      <c r="G64" s="1886" t="s">
        <v>589</v>
      </c>
      <c r="H64" s="1921" t="s">
        <v>590</v>
      </c>
      <c r="J64" s="1974"/>
      <c r="K64" s="1974"/>
      <c r="L64" s="1974"/>
    </row>
    <row r="65" spans="1:12" ht="14.25" thickTop="1" thickBot="1" x14ac:dyDescent="0.25">
      <c r="A65" s="1171">
        <v>1</v>
      </c>
      <c r="B65" s="1170">
        <v>2</v>
      </c>
      <c r="C65" s="1170">
        <v>3</v>
      </c>
      <c r="D65" s="1170">
        <v>4</v>
      </c>
      <c r="E65" s="1170">
        <v>5</v>
      </c>
      <c r="F65" s="1169">
        <v>6</v>
      </c>
      <c r="G65" s="1169">
        <v>7</v>
      </c>
      <c r="H65" s="1168" t="s">
        <v>44</v>
      </c>
      <c r="J65" s="1974"/>
      <c r="K65" s="1974"/>
      <c r="L65" s="1974"/>
    </row>
    <row r="66" spans="1:12" ht="15.75" thickTop="1" x14ac:dyDescent="0.25">
      <c r="A66" s="1156" t="s">
        <v>358</v>
      </c>
      <c r="B66" s="2660">
        <v>5331</v>
      </c>
      <c r="C66" s="2982"/>
      <c r="D66" s="2001" t="s">
        <v>608</v>
      </c>
      <c r="E66" s="1195">
        <f>SUM(E67:E75)</f>
        <v>1434395</v>
      </c>
      <c r="F66" s="1195">
        <f>SUM(F67:F75)</f>
        <v>1463177</v>
      </c>
      <c r="G66" s="1195">
        <f>SUM(G67:G75)</f>
        <v>1463177</v>
      </c>
      <c r="H66" s="1187">
        <f t="shared" ref="H66:H76" si="10">(G66/F66)*100</f>
        <v>100</v>
      </c>
      <c r="J66" s="1974"/>
      <c r="K66" s="1974"/>
      <c r="L66" s="1974"/>
    </row>
    <row r="67" spans="1:12" s="2017" customFormat="1" ht="25.5" x14ac:dyDescent="0.2">
      <c r="A67" s="2895"/>
      <c r="B67" s="2983"/>
      <c r="C67" s="2986" t="s">
        <v>1715</v>
      </c>
      <c r="D67" s="2893" t="s">
        <v>1974</v>
      </c>
      <c r="E67" s="2890">
        <v>413570</v>
      </c>
      <c r="F67" s="2881">
        <v>415876</v>
      </c>
      <c r="G67" s="2881">
        <v>415876</v>
      </c>
      <c r="H67" s="2879">
        <f t="shared" si="10"/>
        <v>100</v>
      </c>
      <c r="J67" s="2894"/>
      <c r="K67" s="2894"/>
      <c r="L67" s="2894"/>
    </row>
    <row r="68" spans="1:12" ht="15" x14ac:dyDescent="0.2">
      <c r="A68" s="1156"/>
      <c r="B68" s="2983"/>
      <c r="C68" s="2982" t="s">
        <v>1716</v>
      </c>
      <c r="D68" s="2731" t="s">
        <v>1975</v>
      </c>
      <c r="E68" s="2161">
        <v>442518</v>
      </c>
      <c r="F68" s="1191">
        <v>454600</v>
      </c>
      <c r="G68" s="1191">
        <v>454600</v>
      </c>
      <c r="H68" s="1190">
        <f t="shared" si="10"/>
        <v>100</v>
      </c>
      <c r="J68" s="1974"/>
      <c r="K68" s="1974"/>
      <c r="L68" s="1974"/>
    </row>
    <row r="69" spans="1:12" ht="15" x14ac:dyDescent="0.2">
      <c r="A69" s="1156"/>
      <c r="B69" s="2983"/>
      <c r="C69" s="2982" t="s">
        <v>1717</v>
      </c>
      <c r="D69" s="2731" t="s">
        <v>1976</v>
      </c>
      <c r="E69" s="2161">
        <v>9000</v>
      </c>
      <c r="F69" s="1191">
        <v>9887</v>
      </c>
      <c r="G69" s="1191">
        <v>9887</v>
      </c>
      <c r="H69" s="1190">
        <f t="shared" si="10"/>
        <v>100</v>
      </c>
      <c r="J69" s="1974"/>
      <c r="K69" s="1974"/>
      <c r="L69" s="1974"/>
    </row>
    <row r="70" spans="1:12" ht="15" x14ac:dyDescent="0.2">
      <c r="A70" s="1156"/>
      <c r="B70" s="2983"/>
      <c r="C70" s="2982" t="s">
        <v>1718</v>
      </c>
      <c r="D70" s="2731" t="s">
        <v>1977</v>
      </c>
      <c r="E70" s="2161">
        <v>37742</v>
      </c>
      <c r="F70" s="1191">
        <v>37742</v>
      </c>
      <c r="G70" s="1191">
        <v>37742</v>
      </c>
      <c r="H70" s="1190">
        <f t="shared" si="10"/>
        <v>100</v>
      </c>
      <c r="J70" s="1974"/>
      <c r="K70" s="1974"/>
      <c r="L70" s="1974"/>
    </row>
    <row r="71" spans="1:12" ht="15" x14ac:dyDescent="0.2">
      <c r="A71" s="1156"/>
      <c r="B71" s="2983"/>
      <c r="C71" s="2982" t="s">
        <v>1719</v>
      </c>
      <c r="D71" s="2731" t="s">
        <v>1725</v>
      </c>
      <c r="E71" s="2161">
        <v>387392</v>
      </c>
      <c r="F71" s="1191">
        <v>390796</v>
      </c>
      <c r="G71" s="1151">
        <v>390796</v>
      </c>
      <c r="H71" s="1190">
        <f t="shared" si="10"/>
        <v>100</v>
      </c>
      <c r="J71" s="1974"/>
      <c r="K71" s="1974"/>
      <c r="L71" s="1974"/>
    </row>
    <row r="72" spans="1:12" ht="15" x14ac:dyDescent="0.2">
      <c r="A72" s="1156"/>
      <c r="B72" s="2983"/>
      <c r="C72" s="2982" t="s">
        <v>1239</v>
      </c>
      <c r="D72" s="2731" t="s">
        <v>1726</v>
      </c>
      <c r="E72" s="2161">
        <v>6798</v>
      </c>
      <c r="F72" s="1191">
        <v>6831</v>
      </c>
      <c r="G72" s="1151">
        <v>6831</v>
      </c>
      <c r="H72" s="1190">
        <f t="shared" si="10"/>
        <v>100</v>
      </c>
      <c r="J72" s="1974"/>
      <c r="K72" s="1974"/>
      <c r="L72" s="1974"/>
    </row>
    <row r="73" spans="1:12" ht="15" x14ac:dyDescent="0.2">
      <c r="A73" s="1156"/>
      <c r="B73" s="2983"/>
      <c r="C73" s="2982" t="s">
        <v>1238</v>
      </c>
      <c r="D73" s="2731" t="s">
        <v>1727</v>
      </c>
      <c r="E73" s="2161">
        <v>131737</v>
      </c>
      <c r="F73" s="1191">
        <v>139744</v>
      </c>
      <c r="G73" s="1151">
        <v>139744</v>
      </c>
      <c r="H73" s="1190">
        <f t="shared" si="10"/>
        <v>100</v>
      </c>
      <c r="J73" s="1974"/>
      <c r="K73" s="1974"/>
      <c r="L73" s="1974"/>
    </row>
    <row r="74" spans="1:12" ht="15" x14ac:dyDescent="0.2">
      <c r="A74" s="1156"/>
      <c r="B74" s="2983"/>
      <c r="C74" s="2982" t="s">
        <v>1720</v>
      </c>
      <c r="D74" s="2731" t="s">
        <v>1728</v>
      </c>
      <c r="E74" s="2161">
        <v>5638</v>
      </c>
      <c r="F74" s="1191">
        <v>6148</v>
      </c>
      <c r="G74" s="1151">
        <v>6148</v>
      </c>
      <c r="H74" s="1190">
        <f t="shared" si="10"/>
        <v>100</v>
      </c>
      <c r="J74" s="1974"/>
      <c r="K74" s="1974"/>
      <c r="L74" s="1974"/>
    </row>
    <row r="75" spans="1:12" ht="15.75" thickBot="1" x14ac:dyDescent="0.25">
      <c r="A75" s="1156"/>
      <c r="B75" s="2983"/>
      <c r="C75" s="2982" t="s">
        <v>1722</v>
      </c>
      <c r="D75" s="2731" t="s">
        <v>1730</v>
      </c>
      <c r="E75" s="2161"/>
      <c r="F75" s="1191">
        <v>1553</v>
      </c>
      <c r="G75" s="1151">
        <v>1553</v>
      </c>
      <c r="H75" s="1190">
        <f t="shared" si="10"/>
        <v>100</v>
      </c>
      <c r="J75" s="1974"/>
      <c r="K75" s="1974"/>
      <c r="L75" s="1974"/>
    </row>
    <row r="76" spans="1:12" ht="19.5" thickTop="1" thickBot="1" x14ac:dyDescent="0.3">
      <c r="A76" s="1149" t="s">
        <v>138</v>
      </c>
      <c r="B76" s="2085"/>
      <c r="C76" s="1930"/>
      <c r="D76" s="1148"/>
      <c r="E76" s="1145">
        <f>E66</f>
        <v>1434395</v>
      </c>
      <c r="F76" s="1145">
        <f>F66</f>
        <v>1463177</v>
      </c>
      <c r="G76" s="1145">
        <f>G66</f>
        <v>1463177</v>
      </c>
      <c r="H76" s="2159">
        <f t="shared" si="10"/>
        <v>100</v>
      </c>
      <c r="J76" s="1974"/>
      <c r="K76" s="1974"/>
      <c r="L76" s="1974"/>
    </row>
    <row r="77" spans="1:12" ht="17.25" thickTop="1" x14ac:dyDescent="0.25">
      <c r="A77" s="1862"/>
      <c r="B77" s="2665">
        <v>6351</v>
      </c>
      <c r="C77" s="2610"/>
      <c r="D77" s="1933" t="s">
        <v>408</v>
      </c>
      <c r="E77" s="2667">
        <f>E78</f>
        <v>0</v>
      </c>
      <c r="F77" s="2667">
        <f t="shared" ref="F77:G77" si="11">F78</f>
        <v>1041</v>
      </c>
      <c r="G77" s="2667">
        <f t="shared" si="11"/>
        <v>1041</v>
      </c>
      <c r="H77" s="2058">
        <f t="shared" ref="H77:H79" si="12">G77/F77*100</f>
        <v>100</v>
      </c>
      <c r="J77" s="1974"/>
      <c r="K77" s="1974"/>
      <c r="L77" s="1974"/>
    </row>
    <row r="78" spans="1:12" ht="26.25" thickBot="1" x14ac:dyDescent="0.3">
      <c r="A78" s="2612"/>
      <c r="B78" s="2613"/>
      <c r="C78" s="2987" t="s">
        <v>1191</v>
      </c>
      <c r="D78" s="2882" t="s">
        <v>1691</v>
      </c>
      <c r="E78" s="2695"/>
      <c r="F78" s="2695">
        <v>1041</v>
      </c>
      <c r="G78" s="2695">
        <v>1041</v>
      </c>
      <c r="H78" s="2696">
        <f t="shared" si="12"/>
        <v>100</v>
      </c>
      <c r="J78" s="1974"/>
      <c r="K78" s="1974"/>
      <c r="L78" s="1974"/>
    </row>
    <row r="79" spans="1:12" ht="18" thickTop="1" thickBot="1" x14ac:dyDescent="0.3">
      <c r="A79" s="1149" t="s">
        <v>1232</v>
      </c>
      <c r="B79" s="1853"/>
      <c r="C79" s="1852"/>
      <c r="D79" s="1851"/>
      <c r="E79" s="1850">
        <f>E77</f>
        <v>0</v>
      </c>
      <c r="F79" s="1850">
        <f t="shared" ref="F79:G79" si="13">F77</f>
        <v>1041</v>
      </c>
      <c r="G79" s="1850">
        <f t="shared" si="13"/>
        <v>1041</v>
      </c>
      <c r="H79" s="2669">
        <f t="shared" si="12"/>
        <v>100</v>
      </c>
      <c r="J79" s="1974"/>
      <c r="K79" s="1974"/>
      <c r="L79" s="1974"/>
    </row>
    <row r="80" spans="1:12" ht="18" thickTop="1" thickBot="1" x14ac:dyDescent="0.3">
      <c r="A80" s="2740"/>
      <c r="B80" s="1912"/>
      <c r="C80" s="1911"/>
      <c r="D80" s="1910"/>
      <c r="E80" s="1909"/>
      <c r="F80" s="1909"/>
      <c r="G80" s="1909"/>
      <c r="H80" s="2741"/>
      <c r="J80" s="1974"/>
      <c r="K80" s="1974"/>
      <c r="L80" s="1974"/>
    </row>
    <row r="81" spans="1:12" ht="18" thickTop="1" thickBot="1" x14ac:dyDescent="0.3">
      <c r="A81" s="1913" t="s">
        <v>1738</v>
      </c>
      <c r="B81" s="1903"/>
      <c r="C81" s="1902"/>
      <c r="D81" s="1901"/>
      <c r="E81" s="2018">
        <f>E76+E79</f>
        <v>1434395</v>
      </c>
      <c r="F81" s="2018">
        <f t="shared" ref="F81:G81" si="14">F76+F79</f>
        <v>1464218</v>
      </c>
      <c r="G81" s="2018">
        <f t="shared" si="14"/>
        <v>1464218</v>
      </c>
      <c r="H81" s="2056">
        <f>(G81/F81)*100</f>
        <v>100</v>
      </c>
      <c r="J81" s="1974"/>
      <c r="K81" s="1974"/>
      <c r="L81" s="1974"/>
    </row>
    <row r="82" spans="1:12" ht="17.25" thickTop="1" x14ac:dyDescent="0.25">
      <c r="A82" s="1837"/>
      <c r="B82" s="1836"/>
      <c r="C82" s="1835"/>
      <c r="D82" s="1834"/>
      <c r="E82" s="2022"/>
      <c r="F82" s="2022"/>
      <c r="G82" s="2022"/>
      <c r="H82" s="2055"/>
      <c r="J82" s="1974"/>
      <c r="K82" s="1974"/>
      <c r="L82" s="1974"/>
    </row>
    <row r="83" spans="1:12" ht="16.5" x14ac:dyDescent="0.25">
      <c r="A83" s="1837"/>
      <c r="B83" s="1836"/>
      <c r="C83" s="1835"/>
      <c r="D83" s="1834"/>
      <c r="E83" s="2022"/>
      <c r="F83" s="2022"/>
      <c r="G83" s="2022"/>
      <c r="H83" s="2055"/>
      <c r="J83" s="1974"/>
      <c r="K83" s="1974"/>
      <c r="L83" s="1974"/>
    </row>
    <row r="84" spans="1:12" ht="15.75" x14ac:dyDescent="0.25">
      <c r="A84" s="1993" t="s">
        <v>1739</v>
      </c>
      <c r="C84" s="2160"/>
      <c r="D84" s="1920"/>
      <c r="E84" s="1989"/>
      <c r="F84" s="1990"/>
      <c r="G84" s="1989"/>
      <c r="H84" s="1810"/>
      <c r="J84" s="1974"/>
      <c r="K84" s="1974"/>
      <c r="L84" s="1974"/>
    </row>
    <row r="85" spans="1:12" ht="16.5" thickBot="1" x14ac:dyDescent="0.3">
      <c r="A85" s="1993"/>
      <c r="C85" s="2160"/>
      <c r="D85" s="1920"/>
      <c r="E85" s="1989"/>
      <c r="F85" s="1990"/>
      <c r="G85" s="1989"/>
      <c r="H85" s="1890" t="s">
        <v>122</v>
      </c>
      <c r="J85" s="1974"/>
      <c r="K85" s="1974"/>
      <c r="L85" s="1974"/>
    </row>
    <row r="86" spans="1:12" ht="14.25" thickTop="1" thickBot="1" x14ac:dyDescent="0.25">
      <c r="A86" s="1176" t="s">
        <v>123</v>
      </c>
      <c r="B86" s="1175" t="s">
        <v>124</v>
      </c>
      <c r="C86" s="1935" t="s">
        <v>474</v>
      </c>
      <c r="D86" s="1173" t="s">
        <v>125</v>
      </c>
      <c r="E86" s="1198" t="s">
        <v>416</v>
      </c>
      <c r="F86" s="1198" t="s">
        <v>417</v>
      </c>
      <c r="G86" s="1886" t="s">
        <v>589</v>
      </c>
      <c r="H86" s="1921" t="s">
        <v>590</v>
      </c>
      <c r="J86" s="1974"/>
      <c r="K86" s="1974"/>
      <c r="L86" s="1974"/>
    </row>
    <row r="87" spans="1:12" ht="14.25" thickTop="1" thickBot="1" x14ac:dyDescent="0.25">
      <c r="A87" s="1171">
        <v>1</v>
      </c>
      <c r="B87" s="1170">
        <v>2</v>
      </c>
      <c r="C87" s="1170">
        <v>3</v>
      </c>
      <c r="D87" s="1170">
        <v>4</v>
      </c>
      <c r="E87" s="1170">
        <v>5</v>
      </c>
      <c r="F87" s="1169">
        <v>6</v>
      </c>
      <c r="G87" s="1169">
        <v>7</v>
      </c>
      <c r="H87" s="1168" t="s">
        <v>44</v>
      </c>
      <c r="J87" s="1974"/>
      <c r="K87" s="1974"/>
      <c r="L87" s="1974"/>
    </row>
    <row r="88" spans="1:12" ht="15.75" thickTop="1" x14ac:dyDescent="0.25">
      <c r="A88" s="1156" t="s">
        <v>358</v>
      </c>
      <c r="B88" s="2660">
        <v>5331</v>
      </c>
      <c r="C88" s="2982"/>
      <c r="D88" s="2001" t="s">
        <v>608</v>
      </c>
      <c r="E88" s="1195">
        <f>SUM(E89:E96)</f>
        <v>136706</v>
      </c>
      <c r="F88" s="1195">
        <f t="shared" ref="F88:G88" si="15">SUM(F89:F96)</f>
        <v>143402</v>
      </c>
      <c r="G88" s="1195">
        <f t="shared" si="15"/>
        <v>142822</v>
      </c>
      <c r="H88" s="1187">
        <f t="shared" ref="H88:H97" si="16">(G88/F88)*100</f>
        <v>99.595542600521611</v>
      </c>
      <c r="J88" s="1974"/>
      <c r="K88" s="1974"/>
      <c r="L88" s="1974"/>
    </row>
    <row r="89" spans="1:12" s="2017" customFormat="1" ht="25.5" x14ac:dyDescent="0.2">
      <c r="A89" s="2895"/>
      <c r="B89" s="2660"/>
      <c r="C89" s="2986" t="s">
        <v>1195</v>
      </c>
      <c r="D89" s="2893" t="s">
        <v>1693</v>
      </c>
      <c r="E89" s="2890">
        <v>740</v>
      </c>
      <c r="F89" s="2881">
        <v>2279</v>
      </c>
      <c r="G89" s="2881">
        <v>2279</v>
      </c>
      <c r="H89" s="2879">
        <f t="shared" si="16"/>
        <v>100</v>
      </c>
      <c r="J89" s="2894"/>
      <c r="K89" s="2894"/>
      <c r="L89" s="2894"/>
    </row>
    <row r="90" spans="1:12" ht="15" x14ac:dyDescent="0.2">
      <c r="A90" s="1156"/>
      <c r="B90" s="2983"/>
      <c r="C90" s="2982" t="s">
        <v>1136</v>
      </c>
      <c r="D90" s="2731" t="s">
        <v>1724</v>
      </c>
      <c r="E90" s="2161"/>
      <c r="F90" s="1191">
        <v>100</v>
      </c>
      <c r="G90" s="1191">
        <v>100</v>
      </c>
      <c r="H90" s="1190">
        <f t="shared" si="16"/>
        <v>100</v>
      </c>
      <c r="J90" s="1974"/>
      <c r="K90" s="1974"/>
      <c r="L90" s="1974"/>
    </row>
    <row r="91" spans="1:12" ht="15" x14ac:dyDescent="0.2">
      <c r="A91" s="1156"/>
      <c r="B91" s="2983"/>
      <c r="C91" s="2982" t="s">
        <v>1719</v>
      </c>
      <c r="D91" s="2731" t="s">
        <v>1725</v>
      </c>
      <c r="E91" s="2161">
        <v>44128</v>
      </c>
      <c r="F91" s="1191">
        <v>46302</v>
      </c>
      <c r="G91" s="1151">
        <v>46302</v>
      </c>
      <c r="H91" s="1190">
        <f t="shared" si="16"/>
        <v>100</v>
      </c>
      <c r="J91" s="1974"/>
      <c r="K91" s="1974"/>
      <c r="L91" s="1974"/>
    </row>
    <row r="92" spans="1:12" ht="15" x14ac:dyDescent="0.2">
      <c r="A92" s="1156"/>
      <c r="B92" s="2983"/>
      <c r="C92" s="2982" t="s">
        <v>1239</v>
      </c>
      <c r="D92" s="2731" t="s">
        <v>1726</v>
      </c>
      <c r="E92" s="2161">
        <v>69380</v>
      </c>
      <c r="F92" s="1191">
        <v>69717</v>
      </c>
      <c r="G92" s="1151">
        <v>69717</v>
      </c>
      <c r="H92" s="1190">
        <f t="shared" si="16"/>
        <v>100</v>
      </c>
      <c r="J92" s="1974"/>
      <c r="K92" s="1974"/>
      <c r="L92" s="1974"/>
    </row>
    <row r="93" spans="1:12" ht="15" x14ac:dyDescent="0.2">
      <c r="A93" s="1156"/>
      <c r="B93" s="2983"/>
      <c r="C93" s="2982" t="s">
        <v>1238</v>
      </c>
      <c r="D93" s="2731" t="s">
        <v>1727</v>
      </c>
      <c r="E93" s="2161">
        <v>17536</v>
      </c>
      <c r="F93" s="1191">
        <v>17504</v>
      </c>
      <c r="G93" s="1151">
        <v>17504</v>
      </c>
      <c r="H93" s="1190">
        <f t="shared" si="16"/>
        <v>100</v>
      </c>
      <c r="J93" s="1974"/>
      <c r="K93" s="1974"/>
      <c r="L93" s="1974"/>
    </row>
    <row r="94" spans="1:12" ht="15" x14ac:dyDescent="0.2">
      <c r="A94" s="1156"/>
      <c r="B94" s="2983"/>
      <c r="C94" s="2982" t="s">
        <v>1720</v>
      </c>
      <c r="D94" s="2731" t="s">
        <v>1728</v>
      </c>
      <c r="E94" s="2161">
        <v>3125</v>
      </c>
      <c r="F94" s="1191">
        <v>5692</v>
      </c>
      <c r="G94" s="1151">
        <v>5112</v>
      </c>
      <c r="H94" s="1190">
        <f t="shared" si="16"/>
        <v>89.810260014054805</v>
      </c>
      <c r="J94" s="1974"/>
      <c r="K94" s="1974"/>
      <c r="L94" s="1974"/>
    </row>
    <row r="95" spans="1:12" ht="15" x14ac:dyDescent="0.2">
      <c r="A95" s="1156"/>
      <c r="B95" s="2983"/>
      <c r="C95" s="2982" t="s">
        <v>1721</v>
      </c>
      <c r="D95" s="2731" t="s">
        <v>1729</v>
      </c>
      <c r="E95" s="2161">
        <v>1597</v>
      </c>
      <c r="F95" s="1191">
        <v>1608</v>
      </c>
      <c r="G95" s="1151">
        <v>1608</v>
      </c>
      <c r="H95" s="1190">
        <f t="shared" si="16"/>
        <v>100</v>
      </c>
      <c r="J95" s="1974"/>
      <c r="K95" s="1974"/>
      <c r="L95" s="1974"/>
    </row>
    <row r="96" spans="1:12" ht="15.75" thickBot="1" x14ac:dyDescent="0.25">
      <c r="A96" s="1156"/>
      <c r="B96" s="2983"/>
      <c r="C96" s="2982" t="s">
        <v>1741</v>
      </c>
      <c r="D96" s="2731" t="s">
        <v>1978</v>
      </c>
      <c r="E96" s="2161">
        <v>200</v>
      </c>
      <c r="F96" s="1191">
        <v>200</v>
      </c>
      <c r="G96" s="1151">
        <v>200</v>
      </c>
      <c r="H96" s="1190">
        <f t="shared" si="16"/>
        <v>100</v>
      </c>
      <c r="J96" s="1974"/>
      <c r="K96" s="1974"/>
      <c r="L96" s="1974"/>
    </row>
    <row r="97" spans="1:12" ht="19.5" thickTop="1" thickBot="1" x14ac:dyDescent="0.3">
      <c r="A97" s="1149" t="s">
        <v>138</v>
      </c>
      <c r="B97" s="2085"/>
      <c r="C97" s="1930"/>
      <c r="D97" s="1148"/>
      <c r="E97" s="1145">
        <f>E88</f>
        <v>136706</v>
      </c>
      <c r="F97" s="1145">
        <f>F88</f>
        <v>143402</v>
      </c>
      <c r="G97" s="1145">
        <f>G88</f>
        <v>142822</v>
      </c>
      <c r="H97" s="2159">
        <f t="shared" si="16"/>
        <v>99.595542600521611</v>
      </c>
      <c r="J97" s="1974"/>
      <c r="K97" s="1974"/>
      <c r="L97" s="1974"/>
    </row>
    <row r="98" spans="1:12" ht="17.25" thickTop="1" x14ac:dyDescent="0.25">
      <c r="A98" s="1862"/>
      <c r="B98" s="2665">
        <v>6351</v>
      </c>
      <c r="C98" s="2610"/>
      <c r="D98" s="1933" t="s">
        <v>408</v>
      </c>
      <c r="E98" s="2667">
        <f>E99</f>
        <v>5820</v>
      </c>
      <c r="F98" s="2667">
        <f t="shared" ref="F98:G98" si="17">F99</f>
        <v>3717</v>
      </c>
      <c r="G98" s="2667">
        <f t="shared" si="17"/>
        <v>3717</v>
      </c>
      <c r="H98" s="2058">
        <f t="shared" ref="H98:H100" si="18">G98/F98*100</f>
        <v>100</v>
      </c>
      <c r="J98" s="1974"/>
      <c r="K98" s="1974"/>
      <c r="L98" s="1974"/>
    </row>
    <row r="99" spans="1:12" s="2017" customFormat="1" ht="26.25" thickBot="1" x14ac:dyDescent="0.25">
      <c r="A99" s="2891"/>
      <c r="B99" s="2892"/>
      <c r="C99" s="2987" t="s">
        <v>1195</v>
      </c>
      <c r="D99" s="2893" t="s">
        <v>1693</v>
      </c>
      <c r="E99" s="2695">
        <v>5820</v>
      </c>
      <c r="F99" s="2695">
        <v>3717</v>
      </c>
      <c r="G99" s="2695">
        <v>3717</v>
      </c>
      <c r="H99" s="2696">
        <f t="shared" si="18"/>
        <v>100</v>
      </c>
      <c r="J99" s="2894"/>
      <c r="K99" s="2894"/>
      <c r="L99" s="2894"/>
    </row>
    <row r="100" spans="1:12" ht="18" thickTop="1" thickBot="1" x14ac:dyDescent="0.3">
      <c r="A100" s="1149" t="s">
        <v>1232</v>
      </c>
      <c r="B100" s="1853"/>
      <c r="C100" s="1852"/>
      <c r="D100" s="1851"/>
      <c r="E100" s="1850">
        <f>E98</f>
        <v>5820</v>
      </c>
      <c r="F100" s="1850">
        <f t="shared" ref="F100:G100" si="19">F98</f>
        <v>3717</v>
      </c>
      <c r="G100" s="1850">
        <f t="shared" si="19"/>
        <v>3717</v>
      </c>
      <c r="H100" s="2669">
        <f t="shared" si="18"/>
        <v>100</v>
      </c>
      <c r="J100" s="1974"/>
      <c r="K100" s="1974"/>
      <c r="L100" s="1974"/>
    </row>
    <row r="101" spans="1:12" ht="17.25" thickTop="1" x14ac:dyDescent="0.25">
      <c r="A101" s="2063"/>
      <c r="B101" s="1836"/>
      <c r="C101" s="1835"/>
      <c r="D101" s="1834"/>
      <c r="E101" s="2022"/>
      <c r="F101" s="2022"/>
      <c r="G101" s="2022"/>
      <c r="H101" s="2062"/>
      <c r="J101" s="1974"/>
      <c r="K101" s="1974"/>
      <c r="L101" s="1974"/>
    </row>
    <row r="102" spans="1:12" ht="17.25" thickBot="1" x14ac:dyDescent="0.3">
      <c r="A102" s="1913" t="s">
        <v>1740</v>
      </c>
      <c r="B102" s="1903"/>
      <c r="C102" s="1902"/>
      <c r="D102" s="1901"/>
      <c r="E102" s="2018">
        <f>E97+E100</f>
        <v>142526</v>
      </c>
      <c r="F102" s="2018">
        <f t="shared" ref="F102:G102" si="20">F97+F100</f>
        <v>147119</v>
      </c>
      <c r="G102" s="2018">
        <f t="shared" si="20"/>
        <v>146539</v>
      </c>
      <c r="H102" s="2056">
        <f>(G102/F102)*100</f>
        <v>99.605761322466847</v>
      </c>
      <c r="J102" s="1974"/>
      <c r="K102" s="1974"/>
      <c r="L102" s="1974"/>
    </row>
    <row r="103" spans="1:12" ht="17.25" thickTop="1" x14ac:dyDescent="0.25">
      <c r="A103" s="1837"/>
      <c r="B103" s="1836"/>
      <c r="C103" s="1835"/>
      <c r="D103" s="1834"/>
      <c r="E103" s="2022"/>
      <c r="F103" s="2022"/>
      <c r="G103" s="2022"/>
      <c r="H103" s="2055"/>
      <c r="J103" s="1974"/>
      <c r="K103" s="1974"/>
      <c r="L103" s="1974"/>
    </row>
    <row r="104" spans="1:12" ht="16.5" x14ac:dyDescent="0.25">
      <c r="A104" s="1837"/>
      <c r="B104" s="1836"/>
      <c r="C104" s="1835"/>
      <c r="D104" s="1834"/>
      <c r="E104" s="2022"/>
      <c r="F104" s="2022"/>
      <c r="G104" s="2022"/>
      <c r="H104" s="2055"/>
      <c r="J104" s="1974"/>
      <c r="K104" s="1974"/>
      <c r="L104" s="1974"/>
    </row>
    <row r="105" spans="1:12" ht="15.75" x14ac:dyDescent="0.25">
      <c r="A105" s="1993" t="s">
        <v>1742</v>
      </c>
      <c r="C105" s="2160"/>
      <c r="D105" s="1920"/>
      <c r="E105" s="1989"/>
      <c r="F105" s="1990"/>
      <c r="G105" s="1989"/>
      <c r="H105" s="1810"/>
      <c r="J105" s="1974"/>
      <c r="K105" s="1974"/>
      <c r="L105" s="1974"/>
    </row>
    <row r="106" spans="1:12" ht="16.5" thickBot="1" x14ac:dyDescent="0.3">
      <c r="A106" s="1993"/>
      <c r="C106" s="2160"/>
      <c r="D106" s="1920"/>
      <c r="E106" s="1989"/>
      <c r="F106" s="1990"/>
      <c r="G106" s="1989"/>
      <c r="H106" s="1890" t="s">
        <v>122</v>
      </c>
      <c r="J106" s="1974"/>
      <c r="K106" s="1974"/>
      <c r="L106" s="1974"/>
    </row>
    <row r="107" spans="1:12" ht="14.25" thickTop="1" thickBot="1" x14ac:dyDescent="0.25">
      <c r="A107" s="1176" t="s">
        <v>123</v>
      </c>
      <c r="B107" s="1175" t="s">
        <v>124</v>
      </c>
      <c r="C107" s="1935" t="s">
        <v>474</v>
      </c>
      <c r="D107" s="1173" t="s">
        <v>125</v>
      </c>
      <c r="E107" s="1198" t="s">
        <v>416</v>
      </c>
      <c r="F107" s="1198" t="s">
        <v>417</v>
      </c>
      <c r="G107" s="1886" t="s">
        <v>589</v>
      </c>
      <c r="H107" s="1921" t="s">
        <v>590</v>
      </c>
      <c r="J107" s="1974"/>
      <c r="K107" s="1974"/>
      <c r="L107" s="1974"/>
    </row>
    <row r="108" spans="1:12" ht="14.25" thickTop="1" thickBot="1" x14ac:dyDescent="0.25">
      <c r="A108" s="1171">
        <v>1</v>
      </c>
      <c r="B108" s="1170">
        <v>2</v>
      </c>
      <c r="C108" s="1170">
        <v>3</v>
      </c>
      <c r="D108" s="1170">
        <v>4</v>
      </c>
      <c r="E108" s="1170">
        <v>5</v>
      </c>
      <c r="F108" s="1169">
        <v>6</v>
      </c>
      <c r="G108" s="1169">
        <v>7</v>
      </c>
      <c r="H108" s="1168" t="s">
        <v>44</v>
      </c>
      <c r="J108" s="1974"/>
      <c r="K108" s="1974"/>
      <c r="L108" s="1974"/>
    </row>
    <row r="109" spans="1:12" ht="15.75" thickTop="1" x14ac:dyDescent="0.25">
      <c r="A109" s="1156" t="s">
        <v>358</v>
      </c>
      <c r="B109" s="2660">
        <v>5331</v>
      </c>
      <c r="C109" s="2982"/>
      <c r="D109" s="2001" t="s">
        <v>608</v>
      </c>
      <c r="E109" s="1195">
        <f>SUM(E110:E116)</f>
        <v>238671</v>
      </c>
      <c r="F109" s="1195">
        <f>SUM(F110:F116)</f>
        <v>245090</v>
      </c>
      <c r="G109" s="1195">
        <f>SUM(G110:G116)</f>
        <v>245078</v>
      </c>
      <c r="H109" s="1187">
        <f t="shared" ref="H109:H117" si="21">(G109/F109)*100</f>
        <v>99.995103839405928</v>
      </c>
      <c r="J109" s="1974"/>
      <c r="K109" s="1974"/>
      <c r="L109" s="1974"/>
    </row>
    <row r="110" spans="1:12" s="2017" customFormat="1" ht="25.5" x14ac:dyDescent="0.2">
      <c r="A110" s="2895"/>
      <c r="B110" s="2660"/>
      <c r="C110" s="2986" t="s">
        <v>1204</v>
      </c>
      <c r="D110" s="2893" t="s">
        <v>1680</v>
      </c>
      <c r="E110" s="2890">
        <v>1236</v>
      </c>
      <c r="F110" s="2881">
        <v>4827</v>
      </c>
      <c r="G110" s="2881">
        <v>4815</v>
      </c>
      <c r="H110" s="2879">
        <f t="shared" si="21"/>
        <v>99.751398384089498</v>
      </c>
      <c r="J110" s="2894"/>
      <c r="K110" s="2894"/>
      <c r="L110" s="2894"/>
    </row>
    <row r="111" spans="1:12" ht="15" x14ac:dyDescent="0.2">
      <c r="A111" s="1156"/>
      <c r="B111" s="2983"/>
      <c r="C111" s="2982" t="s">
        <v>1136</v>
      </c>
      <c r="D111" s="2731" t="s">
        <v>1724</v>
      </c>
      <c r="E111" s="2161"/>
      <c r="F111" s="1191">
        <v>2500</v>
      </c>
      <c r="G111" s="1191">
        <v>2500</v>
      </c>
      <c r="H111" s="1190">
        <f t="shared" si="21"/>
        <v>100</v>
      </c>
      <c r="J111" s="1974"/>
      <c r="K111" s="1974"/>
      <c r="L111" s="1974"/>
    </row>
    <row r="112" spans="1:12" ht="15" x14ac:dyDescent="0.2">
      <c r="A112" s="1156"/>
      <c r="B112" s="2983"/>
      <c r="C112" s="2982" t="s">
        <v>1719</v>
      </c>
      <c r="D112" s="2731" t="s">
        <v>1725</v>
      </c>
      <c r="E112" s="2161">
        <v>79377</v>
      </c>
      <c r="F112" s="1191">
        <v>80261</v>
      </c>
      <c r="G112" s="1151">
        <v>80261</v>
      </c>
      <c r="H112" s="1190">
        <f t="shared" si="21"/>
        <v>100</v>
      </c>
      <c r="J112" s="1974"/>
      <c r="K112" s="1974"/>
      <c r="L112" s="1974"/>
    </row>
    <row r="113" spans="1:12" ht="15" x14ac:dyDescent="0.2">
      <c r="A113" s="1156"/>
      <c r="B113" s="2983"/>
      <c r="C113" s="2982" t="s">
        <v>1239</v>
      </c>
      <c r="D113" s="2731" t="s">
        <v>1726</v>
      </c>
      <c r="E113" s="2161">
        <v>133971</v>
      </c>
      <c r="F113" s="1191">
        <v>136817</v>
      </c>
      <c r="G113" s="1151">
        <v>136817</v>
      </c>
      <c r="H113" s="1190">
        <f t="shared" si="21"/>
        <v>100</v>
      </c>
      <c r="J113" s="1974"/>
      <c r="K113" s="1974"/>
      <c r="L113" s="1974"/>
    </row>
    <row r="114" spans="1:12" ht="15" x14ac:dyDescent="0.2">
      <c r="A114" s="1156"/>
      <c r="B114" s="2983"/>
      <c r="C114" s="2982" t="s">
        <v>1238</v>
      </c>
      <c r="D114" s="2731" t="s">
        <v>1727</v>
      </c>
      <c r="E114" s="2161">
        <v>15943</v>
      </c>
      <c r="F114" s="1191">
        <v>19287</v>
      </c>
      <c r="G114" s="1151">
        <v>19287</v>
      </c>
      <c r="H114" s="1190">
        <f t="shared" si="21"/>
        <v>100</v>
      </c>
      <c r="J114" s="1974"/>
      <c r="K114" s="1974"/>
      <c r="L114" s="1974"/>
    </row>
    <row r="115" spans="1:12" ht="15" x14ac:dyDescent="0.2">
      <c r="A115" s="1156"/>
      <c r="B115" s="2983"/>
      <c r="C115" s="2982" t="s">
        <v>1720</v>
      </c>
      <c r="D115" s="2731" t="s">
        <v>1728</v>
      </c>
      <c r="E115" s="2161"/>
      <c r="F115" s="1191">
        <v>1398</v>
      </c>
      <c r="G115" s="1151">
        <v>1398</v>
      </c>
      <c r="H115" s="1190">
        <f t="shared" si="21"/>
        <v>100</v>
      </c>
      <c r="J115" s="1974"/>
      <c r="K115" s="1974"/>
      <c r="L115" s="1974"/>
    </row>
    <row r="116" spans="1:12" ht="15.75" thickBot="1" x14ac:dyDescent="0.25">
      <c r="A116" s="1156"/>
      <c r="B116" s="2983"/>
      <c r="C116" s="2982" t="s">
        <v>1721</v>
      </c>
      <c r="D116" s="2731" t="s">
        <v>1729</v>
      </c>
      <c r="E116" s="2161">
        <v>8144</v>
      </c>
      <c r="F116" s="1191">
        <v>0</v>
      </c>
      <c r="G116" s="1151">
        <v>0</v>
      </c>
      <c r="H116" s="1190">
        <v>0</v>
      </c>
      <c r="J116" s="1974"/>
      <c r="K116" s="1974"/>
      <c r="L116" s="1974"/>
    </row>
    <row r="117" spans="1:12" ht="19.5" thickTop="1" thickBot="1" x14ac:dyDescent="0.3">
      <c r="A117" s="1149" t="s">
        <v>138</v>
      </c>
      <c r="B117" s="2085"/>
      <c r="C117" s="1930"/>
      <c r="D117" s="1148"/>
      <c r="E117" s="1145">
        <f>E109</f>
        <v>238671</v>
      </c>
      <c r="F117" s="1145">
        <f>F109</f>
        <v>245090</v>
      </c>
      <c r="G117" s="1145">
        <f>G109</f>
        <v>245078</v>
      </c>
      <c r="H117" s="2159">
        <f t="shared" si="21"/>
        <v>99.995103839405928</v>
      </c>
      <c r="J117" s="1974"/>
      <c r="K117" s="1974"/>
      <c r="L117" s="1974"/>
    </row>
    <row r="118" spans="1:12" ht="17.25" thickTop="1" x14ac:dyDescent="0.25">
      <c r="A118" s="1862"/>
      <c r="B118" s="2665">
        <v>6351</v>
      </c>
      <c r="C118" s="2984"/>
      <c r="D118" s="1933" t="s">
        <v>408</v>
      </c>
      <c r="E118" s="2667">
        <f>E119</f>
        <v>20520</v>
      </c>
      <c r="F118" s="2667">
        <f t="shared" ref="F118:G118" si="22">F119</f>
        <v>15408</v>
      </c>
      <c r="G118" s="2667">
        <f t="shared" si="22"/>
        <v>15254</v>
      </c>
      <c r="H118" s="2058">
        <f t="shared" ref="H118:H120" si="23">G118/F118*100</f>
        <v>99.000519210799581</v>
      </c>
      <c r="J118" s="1974"/>
      <c r="K118" s="1974"/>
      <c r="L118" s="1974"/>
    </row>
    <row r="119" spans="1:12" s="2017" customFormat="1" ht="26.25" thickBot="1" x14ac:dyDescent="0.25">
      <c r="A119" s="2891"/>
      <c r="B119" s="2985"/>
      <c r="C119" s="2987" t="s">
        <v>1204</v>
      </c>
      <c r="D119" s="2893" t="s">
        <v>1680</v>
      </c>
      <c r="E119" s="2695">
        <v>20520</v>
      </c>
      <c r="F119" s="2695">
        <v>15408</v>
      </c>
      <c r="G119" s="2695">
        <v>15254</v>
      </c>
      <c r="H119" s="2696">
        <f t="shared" si="23"/>
        <v>99.000519210799581</v>
      </c>
      <c r="J119" s="2894"/>
      <c r="K119" s="2894"/>
      <c r="L119" s="2894"/>
    </row>
    <row r="120" spans="1:12" ht="18" thickTop="1" thickBot="1" x14ac:dyDescent="0.3">
      <c r="A120" s="1149" t="s">
        <v>1232</v>
      </c>
      <c r="B120" s="1853"/>
      <c r="C120" s="1852"/>
      <c r="D120" s="1851"/>
      <c r="E120" s="1850">
        <f>E118</f>
        <v>20520</v>
      </c>
      <c r="F120" s="1850">
        <f t="shared" ref="F120:G120" si="24">F118</f>
        <v>15408</v>
      </c>
      <c r="G120" s="1850">
        <f t="shared" si="24"/>
        <v>15254</v>
      </c>
      <c r="H120" s="2669">
        <f t="shared" si="23"/>
        <v>99.000519210799581</v>
      </c>
      <c r="J120" s="1974"/>
      <c r="K120" s="1974"/>
      <c r="L120" s="1974"/>
    </row>
    <row r="121" spans="1:12" ht="17.25" thickTop="1" x14ac:dyDescent="0.25">
      <c r="A121" s="2063"/>
      <c r="B121" s="1836"/>
      <c r="C121" s="1835"/>
      <c r="D121" s="1834"/>
      <c r="E121" s="2022"/>
      <c r="F121" s="2022"/>
      <c r="G121" s="2022"/>
      <c r="H121" s="2062"/>
      <c r="J121" s="1974"/>
      <c r="K121" s="1974"/>
      <c r="L121" s="1974"/>
    </row>
    <row r="122" spans="1:12" ht="17.25" thickBot="1" x14ac:dyDescent="0.3">
      <c r="A122" s="1913" t="s">
        <v>1743</v>
      </c>
      <c r="B122" s="1903"/>
      <c r="C122" s="1902"/>
      <c r="D122" s="1901"/>
      <c r="E122" s="2018">
        <f>E117+E120</f>
        <v>259191</v>
      </c>
      <c r="F122" s="2018">
        <f>F117+F120</f>
        <v>260498</v>
      </c>
      <c r="G122" s="2018">
        <f>G117+G120</f>
        <v>260332</v>
      </c>
      <c r="H122" s="2056">
        <f>(G122/F122)*100</f>
        <v>99.936275902310186</v>
      </c>
      <c r="J122" s="1974"/>
      <c r="K122" s="1974"/>
      <c r="L122" s="1974"/>
    </row>
    <row r="123" spans="1:12" ht="17.25" thickTop="1" x14ac:dyDescent="0.25">
      <c r="A123" s="1837"/>
      <c r="B123" s="1836"/>
      <c r="C123" s="1835"/>
      <c r="D123" s="1834"/>
      <c r="E123" s="2022"/>
      <c r="F123" s="2022"/>
      <c r="G123" s="2022"/>
      <c r="H123" s="2055"/>
      <c r="J123" s="1974"/>
      <c r="K123" s="1974"/>
      <c r="L123" s="1974"/>
    </row>
    <row r="124" spans="1:12" ht="16.5" x14ac:dyDescent="0.25">
      <c r="A124" s="1837"/>
      <c r="B124" s="1836"/>
      <c r="C124" s="1835"/>
      <c r="D124" s="1834"/>
      <c r="E124" s="2022"/>
      <c r="F124" s="2022"/>
      <c r="G124" s="2022"/>
      <c r="H124" s="2055"/>
      <c r="J124" s="1974"/>
      <c r="K124" s="1974"/>
      <c r="L124" s="1974"/>
    </row>
    <row r="125" spans="1:12" ht="15.75" x14ac:dyDescent="0.25">
      <c r="A125" s="1993" t="s">
        <v>1745</v>
      </c>
      <c r="C125" s="2160"/>
      <c r="D125" s="1920"/>
      <c r="E125" s="1989"/>
      <c r="F125" s="1990"/>
      <c r="G125" s="1989"/>
      <c r="H125" s="1810"/>
      <c r="J125" s="1974"/>
      <c r="K125" s="1974"/>
      <c r="L125" s="1974"/>
    </row>
    <row r="126" spans="1:12" ht="16.5" thickBot="1" x14ac:dyDescent="0.3">
      <c r="A126" s="1993"/>
      <c r="C126" s="2160"/>
      <c r="D126" s="1920"/>
      <c r="E126" s="1989"/>
      <c r="F126" s="1990"/>
      <c r="G126" s="1989"/>
      <c r="H126" s="1890" t="s">
        <v>122</v>
      </c>
      <c r="J126" s="1974"/>
      <c r="K126" s="1974"/>
      <c r="L126" s="1974"/>
    </row>
    <row r="127" spans="1:12" ht="14.25" thickTop="1" thickBot="1" x14ac:dyDescent="0.25">
      <c r="A127" s="1176" t="s">
        <v>123</v>
      </c>
      <c r="B127" s="1175" t="s">
        <v>124</v>
      </c>
      <c r="C127" s="1935" t="s">
        <v>474</v>
      </c>
      <c r="D127" s="1173" t="s">
        <v>125</v>
      </c>
      <c r="E127" s="1198" t="s">
        <v>416</v>
      </c>
      <c r="F127" s="1198" t="s">
        <v>417</v>
      </c>
      <c r="G127" s="1886" t="s">
        <v>589</v>
      </c>
      <c r="H127" s="1921" t="s">
        <v>590</v>
      </c>
      <c r="J127" s="1974"/>
      <c r="K127" s="1974"/>
      <c r="L127" s="1974"/>
    </row>
    <row r="128" spans="1:12" ht="14.25" thickTop="1" thickBot="1" x14ac:dyDescent="0.25">
      <c r="A128" s="1171">
        <v>1</v>
      </c>
      <c r="B128" s="1170">
        <v>2</v>
      </c>
      <c r="C128" s="1170">
        <v>3</v>
      </c>
      <c r="D128" s="1170">
        <v>4</v>
      </c>
      <c r="E128" s="1170">
        <v>5</v>
      </c>
      <c r="F128" s="1169">
        <v>6</v>
      </c>
      <c r="G128" s="1169">
        <v>7</v>
      </c>
      <c r="H128" s="1168" t="s">
        <v>44</v>
      </c>
      <c r="J128" s="1974"/>
      <c r="K128" s="1974"/>
      <c r="L128" s="1974"/>
    </row>
    <row r="129" spans="1:17" ht="15.75" thickTop="1" x14ac:dyDescent="0.25">
      <c r="A129" s="1156" t="s">
        <v>358</v>
      </c>
      <c r="B129" s="2660">
        <v>5331</v>
      </c>
      <c r="C129" s="2982"/>
      <c r="D129" s="2001" t="s">
        <v>608</v>
      </c>
      <c r="E129" s="1195">
        <f>SUM(E130)</f>
        <v>10000</v>
      </c>
      <c r="F129" s="1195">
        <f t="shared" ref="F129:G129" si="25">SUM(F130)</f>
        <v>0</v>
      </c>
      <c r="G129" s="1195">
        <f t="shared" si="25"/>
        <v>0</v>
      </c>
      <c r="H129" s="1187">
        <v>0</v>
      </c>
      <c r="J129" s="1974"/>
      <c r="K129" s="1974"/>
      <c r="L129" s="1974"/>
    </row>
    <row r="130" spans="1:17" ht="15" thickBot="1" x14ac:dyDescent="0.25">
      <c r="A130" s="1156"/>
      <c r="B130" s="2660"/>
      <c r="C130" s="2982" t="s">
        <v>1744</v>
      </c>
      <c r="D130" s="2893" t="s">
        <v>1891</v>
      </c>
      <c r="E130" s="2161">
        <v>10000</v>
      </c>
      <c r="F130" s="1191">
        <v>0</v>
      </c>
      <c r="G130" s="1191">
        <v>0</v>
      </c>
      <c r="H130" s="1190">
        <v>0</v>
      </c>
      <c r="J130" s="1974"/>
      <c r="K130" s="1974"/>
      <c r="L130" s="1974"/>
    </row>
    <row r="131" spans="1:17" ht="19.5" thickTop="1" thickBot="1" x14ac:dyDescent="0.3">
      <c r="A131" s="1149" t="s">
        <v>1746</v>
      </c>
      <c r="B131" s="2085"/>
      <c r="C131" s="1930"/>
      <c r="D131" s="1148"/>
      <c r="E131" s="1145">
        <f>E129</f>
        <v>10000</v>
      </c>
      <c r="F131" s="1145">
        <f t="shared" ref="F131:G131" si="26">F129</f>
        <v>0</v>
      </c>
      <c r="G131" s="1145">
        <f t="shared" si="26"/>
        <v>0</v>
      </c>
      <c r="H131" s="2159">
        <v>0</v>
      </c>
      <c r="J131" s="1974"/>
      <c r="K131" s="1974"/>
      <c r="L131" s="1974"/>
    </row>
    <row r="132" spans="1:17" ht="15.75" thickTop="1" x14ac:dyDescent="0.25">
      <c r="A132" s="1202"/>
      <c r="B132" s="1202"/>
      <c r="C132" s="2026"/>
      <c r="D132" s="1189"/>
      <c r="E132" s="2161"/>
      <c r="F132" s="1192"/>
      <c r="G132" s="1192"/>
      <c r="H132" s="2742"/>
      <c r="J132" s="1974"/>
      <c r="K132" s="1974"/>
      <c r="L132" s="1974"/>
    </row>
    <row r="133" spans="1:17" ht="15" x14ac:dyDescent="0.25">
      <c r="A133" s="1202"/>
      <c r="B133" s="1202"/>
      <c r="C133" s="2026"/>
      <c r="D133" s="1189"/>
      <c r="E133" s="2161"/>
      <c r="F133" s="1192"/>
      <c r="G133" s="1192"/>
      <c r="H133" s="2742"/>
      <c r="J133" s="1974"/>
      <c r="K133" s="1974"/>
      <c r="L133" s="1974"/>
    </row>
    <row r="134" spans="1:17" ht="16.5" x14ac:dyDescent="0.25">
      <c r="A134" s="1837"/>
      <c r="B134" s="1836"/>
      <c r="C134" s="1835"/>
      <c r="D134" s="1834"/>
      <c r="E134" s="2022"/>
      <c r="F134" s="2022"/>
      <c r="G134" s="2022"/>
      <c r="H134" s="2055"/>
      <c r="J134" s="1974"/>
      <c r="K134" s="1974"/>
      <c r="L134" s="1974"/>
    </row>
    <row r="135" spans="1:17" ht="15.75" x14ac:dyDescent="0.2">
      <c r="A135" s="3137" t="s">
        <v>1450</v>
      </c>
      <c r="B135" s="3137"/>
      <c r="C135" s="3137"/>
      <c r="D135" s="3137"/>
      <c r="E135" s="3137"/>
      <c r="F135" s="3137"/>
      <c r="G135" s="3137"/>
      <c r="H135" s="3137"/>
    </row>
    <row r="136" spans="1:17" x14ac:dyDescent="0.2">
      <c r="A136" s="3136" t="s">
        <v>1723</v>
      </c>
      <c r="B136" s="3136"/>
      <c r="C136" s="3136"/>
      <c r="D136" s="3136"/>
      <c r="E136" s="3136"/>
      <c r="F136" s="3136"/>
      <c r="G136" s="3136"/>
      <c r="H136" s="3136"/>
    </row>
    <row r="137" spans="1:17" ht="16.5" thickBot="1" x14ac:dyDescent="0.3">
      <c r="A137" s="33"/>
      <c r="B137" s="580"/>
      <c r="C137" s="581"/>
      <c r="D137" s="373"/>
      <c r="E137" s="374"/>
      <c r="F137" s="570"/>
      <c r="G137" s="374"/>
      <c r="H137" s="1701" t="s">
        <v>122</v>
      </c>
    </row>
    <row r="138" spans="1:17" ht="14.25" thickTop="1" thickBot="1" x14ac:dyDescent="0.25">
      <c r="A138" s="582" t="s">
        <v>123</v>
      </c>
      <c r="B138" s="583" t="s">
        <v>124</v>
      </c>
      <c r="C138" s="585" t="s">
        <v>474</v>
      </c>
      <c r="D138" s="650" t="s">
        <v>125</v>
      </c>
      <c r="E138" s="650" t="s">
        <v>416</v>
      </c>
      <c r="F138" s="650" t="s">
        <v>417</v>
      </c>
      <c r="G138" s="650" t="s">
        <v>589</v>
      </c>
      <c r="H138" s="586" t="s">
        <v>590</v>
      </c>
    </row>
    <row r="139" spans="1:17" ht="14.25" thickTop="1" thickBot="1" x14ac:dyDescent="0.25">
      <c r="A139" s="521">
        <v>1</v>
      </c>
      <c r="B139" s="522">
        <v>2</v>
      </c>
      <c r="C139" s="522">
        <v>3</v>
      </c>
      <c r="D139" s="522">
        <v>4</v>
      </c>
      <c r="E139" s="522">
        <v>5</v>
      </c>
      <c r="F139" s="508">
        <v>6</v>
      </c>
      <c r="G139" s="508">
        <v>7</v>
      </c>
      <c r="H139" s="587" t="s">
        <v>44</v>
      </c>
    </row>
    <row r="140" spans="1:17" ht="16.5" thickTop="1" thickBot="1" x14ac:dyDescent="0.3">
      <c r="A140" s="2580">
        <v>3114</v>
      </c>
      <c r="B140" s="2654">
        <v>5651</v>
      </c>
      <c r="C140" s="2586" t="s">
        <v>1409</v>
      </c>
      <c r="D140" s="1161" t="s">
        <v>1731</v>
      </c>
      <c r="E140" s="432"/>
      <c r="F140" s="1689">
        <v>590</v>
      </c>
      <c r="G140" s="432">
        <v>0</v>
      </c>
      <c r="H140" s="2698">
        <f>G140/F140*100</f>
        <v>0</v>
      </c>
    </row>
    <row r="141" spans="1:17" ht="19.5" thickTop="1" thickBot="1" x14ac:dyDescent="0.3">
      <c r="A141" s="588" t="s">
        <v>1469</v>
      </c>
      <c r="B141" s="763"/>
      <c r="C141" s="590"/>
      <c r="D141" s="591"/>
      <c r="E141" s="592">
        <f>SUM(E140:E140)</f>
        <v>0</v>
      </c>
      <c r="F141" s="592">
        <f>SUM(F140:F140)</f>
        <v>590</v>
      </c>
      <c r="G141" s="592">
        <f>SUM(G140:G140)</f>
        <v>0</v>
      </c>
      <c r="H141" s="2671">
        <f t="shared" ref="H141" si="27">G141/F141*100</f>
        <v>0</v>
      </c>
      <c r="N141" s="373" t="s">
        <v>1856</v>
      </c>
      <c r="O141" s="374">
        <f>E140</f>
        <v>0</v>
      </c>
      <c r="P141" s="374">
        <f t="shared" ref="P141:Q141" si="28">F140</f>
        <v>590</v>
      </c>
      <c r="Q141" s="374">
        <f t="shared" si="28"/>
        <v>0</v>
      </c>
    </row>
    <row r="142" spans="1:17" ht="14.25" thickTop="1" thickBot="1" x14ac:dyDescent="0.25">
      <c r="N142" s="373"/>
      <c r="O142" s="374"/>
      <c r="P142" s="374"/>
      <c r="Q142" s="374"/>
    </row>
    <row r="143" spans="1:17" ht="19.5" thickTop="1" thickBot="1" x14ac:dyDescent="0.3">
      <c r="A143" s="588" t="s">
        <v>1451</v>
      </c>
      <c r="B143" s="763"/>
      <c r="C143" s="590"/>
      <c r="D143" s="591"/>
      <c r="E143" s="592">
        <f>E141</f>
        <v>0</v>
      </c>
      <c r="F143" s="592">
        <f t="shared" ref="F143:G143" si="29">F141</f>
        <v>590</v>
      </c>
      <c r="G143" s="592">
        <f t="shared" si="29"/>
        <v>0</v>
      </c>
      <c r="H143" s="2671">
        <f t="shared" ref="H143" si="30">G143/F143*100</f>
        <v>0</v>
      </c>
      <c r="J143" s="1974">
        <v>0</v>
      </c>
      <c r="K143" s="1974">
        <v>589827.16</v>
      </c>
      <c r="L143" s="1974">
        <v>0</v>
      </c>
      <c r="N143" s="373"/>
      <c r="O143" s="536">
        <f>SUM(O141:O142)</f>
        <v>0</v>
      </c>
      <c r="P143" s="536">
        <f t="shared" ref="P143:Q143" si="31">SUM(P141:P142)</f>
        <v>590</v>
      </c>
      <c r="Q143" s="536">
        <f t="shared" si="31"/>
        <v>0</v>
      </c>
    </row>
    <row r="144" spans="1:17" ht="13.5" thickTop="1" x14ac:dyDescent="0.2"/>
    <row r="153" spans="1:14" ht="16.5" x14ac:dyDescent="0.25">
      <c r="A153" s="1837" t="s">
        <v>1231</v>
      </c>
      <c r="B153" s="1836"/>
      <c r="C153" s="1835"/>
      <c r="D153" s="1834"/>
      <c r="E153" s="1280">
        <f>SUM(E154:E157)</f>
        <v>17228</v>
      </c>
      <c r="F153" s="1280">
        <f>SUM(F154:F157)</f>
        <v>33076</v>
      </c>
      <c r="G153" s="1280">
        <f>SUM(G154:G157)</f>
        <v>33070</v>
      </c>
      <c r="H153" s="1972">
        <f>(G153/F153)*100</f>
        <v>99.981859958882566</v>
      </c>
      <c r="J153" s="1824">
        <f>J154+J155+J156+J157</f>
        <v>17228000</v>
      </c>
      <c r="K153" s="1824">
        <f>K154+K155+K156+K157</f>
        <v>33075829.75</v>
      </c>
      <c r="L153" s="1824">
        <f>L154+L155+L156+L157</f>
        <v>33069821.260000002</v>
      </c>
      <c r="M153" s="1131"/>
      <c r="N153" s="1131"/>
    </row>
    <row r="154" spans="1:14" ht="15" x14ac:dyDescent="0.2">
      <c r="A154" s="1140" t="s">
        <v>183</v>
      </c>
      <c r="B154" s="1142"/>
      <c r="C154" s="1138"/>
      <c r="D154" s="1283"/>
      <c r="E154" s="1141">
        <f>E20</f>
        <v>17228</v>
      </c>
      <c r="F154" s="1141">
        <f>F20</f>
        <v>33076</v>
      </c>
      <c r="G154" s="1141">
        <f>G20</f>
        <v>33070</v>
      </c>
      <c r="H154" s="2158">
        <f>(G154/F154)*100</f>
        <v>99.981859958882566</v>
      </c>
      <c r="J154" s="1348">
        <f>J20</f>
        <v>17228000</v>
      </c>
      <c r="K154" s="1348">
        <f>K20</f>
        <v>33075829.75</v>
      </c>
      <c r="L154" s="1348">
        <f>L20</f>
        <v>33069821.260000002</v>
      </c>
      <c r="M154" s="1131"/>
      <c r="N154" s="1131"/>
    </row>
    <row r="155" spans="1:14" ht="15" x14ac:dyDescent="0.2">
      <c r="A155" s="1140" t="s">
        <v>184</v>
      </c>
      <c r="B155" s="1139"/>
      <c r="C155" s="1138"/>
      <c r="D155" s="1285"/>
      <c r="E155" s="1141">
        <v>0</v>
      </c>
      <c r="F155" s="1141">
        <v>0</v>
      </c>
      <c r="G155" s="1141">
        <v>0</v>
      </c>
      <c r="H155" s="2158">
        <v>0</v>
      </c>
      <c r="I155" s="1131"/>
      <c r="J155" s="1348">
        <v>0</v>
      </c>
      <c r="K155" s="1348">
        <v>0</v>
      </c>
      <c r="L155" s="1348">
        <v>0</v>
      </c>
      <c r="M155" s="1131"/>
      <c r="N155" s="1131"/>
    </row>
    <row r="156" spans="1:14" ht="15" x14ac:dyDescent="0.2">
      <c r="A156" s="1140" t="s">
        <v>149</v>
      </c>
      <c r="B156" s="1139"/>
      <c r="C156" s="1138"/>
      <c r="D156" s="1285"/>
      <c r="E156" s="1141">
        <v>0</v>
      </c>
      <c r="F156" s="1141">
        <v>0</v>
      </c>
      <c r="G156" s="1141">
        <v>0</v>
      </c>
      <c r="H156" s="2158">
        <v>0</v>
      </c>
      <c r="J156" s="1348">
        <v>0</v>
      </c>
      <c r="K156" s="1348">
        <v>0</v>
      </c>
      <c r="L156" s="1348">
        <v>0</v>
      </c>
      <c r="M156" s="1131"/>
      <c r="N156" s="1131"/>
    </row>
    <row r="157" spans="1:14" ht="15" x14ac:dyDescent="0.2">
      <c r="A157" s="1140" t="s">
        <v>726</v>
      </c>
      <c r="B157" s="1139"/>
      <c r="C157" s="1138"/>
      <c r="D157" s="1285"/>
      <c r="E157" s="1141">
        <v>0</v>
      </c>
      <c r="F157" s="1141">
        <v>0</v>
      </c>
      <c r="G157" s="1141">
        <v>0</v>
      </c>
      <c r="H157" s="2158">
        <v>0</v>
      </c>
      <c r="J157" s="1348">
        <v>0</v>
      </c>
      <c r="K157" s="1348">
        <v>0</v>
      </c>
      <c r="L157" s="1348">
        <v>0</v>
      </c>
      <c r="M157" s="1863"/>
      <c r="N157" s="1863"/>
    </row>
    <row r="158" spans="1:14" x14ac:dyDescent="0.2">
      <c r="J158" s="1348"/>
      <c r="K158" s="1348"/>
      <c r="L158" s="1348"/>
    </row>
    <row r="159" spans="1:14" x14ac:dyDescent="0.2">
      <c r="J159" s="1348"/>
      <c r="K159" s="1348"/>
      <c r="L159" s="1348"/>
    </row>
    <row r="160" spans="1:14" ht="16.5" x14ac:dyDescent="0.25">
      <c r="A160" s="1830" t="s">
        <v>185</v>
      </c>
      <c r="B160" s="1139"/>
      <c r="C160" s="1138"/>
      <c r="D160" s="1285"/>
      <c r="E160" s="1280">
        <f>SUM(E161:E164)</f>
        <v>2447916</v>
      </c>
      <c r="F160" s="1280">
        <f>SUM(F161:F164)</f>
        <v>2481640</v>
      </c>
      <c r="G160" s="1280">
        <f>SUM(G161:G164)</f>
        <v>2480652</v>
      </c>
      <c r="H160" s="1972">
        <f>(G160/F160)*100</f>
        <v>99.9601876178656</v>
      </c>
      <c r="J160" s="1824">
        <f>J161+J162+J163+J164</f>
        <v>2447916000</v>
      </c>
      <c r="K160" s="1824">
        <f>K161+K162+K163+K164</f>
        <v>2481640196.9400001</v>
      </c>
      <c r="L160" s="1824">
        <f>L161+L162+L163+L164</f>
        <v>2480652081.25</v>
      </c>
    </row>
    <row r="161" spans="1:14" ht="15" x14ac:dyDescent="0.2">
      <c r="A161" s="1140" t="s">
        <v>1183</v>
      </c>
      <c r="B161" s="1139"/>
      <c r="C161" s="1138"/>
      <c r="D161" s="1285"/>
      <c r="E161" s="1141">
        <f>E117+E97+E76+E54+E37+E131</f>
        <v>2408267</v>
      </c>
      <c r="F161" s="1141">
        <f>F117+F97+F76+F54+F37+F131</f>
        <v>2436166</v>
      </c>
      <c r="G161" s="1141">
        <f>G117+G97+G76+G54+G37+G131</f>
        <v>2435572</v>
      </c>
      <c r="H161" s="2158">
        <f>(G161/F161)*100</f>
        <v>99.975617425085147</v>
      </c>
      <c r="J161" s="1348">
        <v>2408267000</v>
      </c>
      <c r="K161" s="1348">
        <v>2436166219.6199999</v>
      </c>
      <c r="L161" s="1348">
        <v>2435572354.02</v>
      </c>
      <c r="M161" s="1131"/>
      <c r="N161" s="1131"/>
    </row>
    <row r="162" spans="1:14" ht="15" x14ac:dyDescent="0.2">
      <c r="A162" s="1140" t="s">
        <v>1182</v>
      </c>
      <c r="B162" s="1139"/>
      <c r="C162" s="1138"/>
      <c r="D162" s="1285"/>
      <c r="E162" s="1141">
        <f>E120+E100+E79+E57+E40</f>
        <v>39649</v>
      </c>
      <c r="F162" s="1141">
        <f>F120+F100+F79+F57+F40</f>
        <v>45474</v>
      </c>
      <c r="G162" s="1141">
        <f>G120+G100+G79+G57+G40</f>
        <v>45080</v>
      </c>
      <c r="H162" s="2158">
        <f>(G162/F162)*100</f>
        <v>99.13357083168404</v>
      </c>
      <c r="J162" s="1348">
        <v>39649000</v>
      </c>
      <c r="K162" s="1348">
        <v>45473977.32</v>
      </c>
      <c r="L162" s="1348">
        <v>45079727.229999997</v>
      </c>
    </row>
    <row r="163" spans="1:14" ht="15" x14ac:dyDescent="0.2">
      <c r="A163" s="1140" t="s">
        <v>1353</v>
      </c>
      <c r="B163" s="1813"/>
      <c r="C163" s="1812"/>
      <c r="E163" s="1141">
        <v>0</v>
      </c>
      <c r="F163" s="1141">
        <v>0</v>
      </c>
      <c r="G163" s="1141">
        <v>0</v>
      </c>
      <c r="H163" s="2158">
        <v>0</v>
      </c>
      <c r="I163" s="1131"/>
      <c r="J163" s="1348">
        <v>0</v>
      </c>
      <c r="K163" s="1348">
        <v>0</v>
      </c>
      <c r="L163" s="1348">
        <v>0</v>
      </c>
    </row>
    <row r="164" spans="1:14" ht="15" x14ac:dyDescent="0.2">
      <c r="A164" s="1140" t="s">
        <v>1354</v>
      </c>
      <c r="B164" s="1813"/>
      <c r="C164" s="1812"/>
      <c r="E164" s="1141">
        <v>0</v>
      </c>
      <c r="F164" s="1141">
        <v>0</v>
      </c>
      <c r="G164" s="1141">
        <v>0</v>
      </c>
      <c r="H164" s="2158">
        <v>0</v>
      </c>
      <c r="J164" s="1348">
        <v>0</v>
      </c>
      <c r="K164" s="1348">
        <v>0</v>
      </c>
      <c r="L164" s="1348">
        <v>0</v>
      </c>
      <c r="M164" s="1131"/>
      <c r="N164" s="1131"/>
    </row>
    <row r="165" spans="1:14" ht="15" x14ac:dyDescent="0.2">
      <c r="A165" s="1140"/>
      <c r="B165" s="1813"/>
      <c r="C165" s="1812"/>
      <c r="E165" s="1141"/>
      <c r="F165" s="1141"/>
      <c r="G165" s="1141"/>
      <c r="H165" s="2158"/>
      <c r="J165" s="1348"/>
      <c r="K165" s="1348"/>
      <c r="L165" s="1348"/>
      <c r="M165" s="1131"/>
      <c r="N165" s="1131"/>
    </row>
    <row r="166" spans="1:14" ht="16.5" x14ac:dyDescent="0.25">
      <c r="A166" s="1830" t="s">
        <v>1450</v>
      </c>
      <c r="B166" s="1813"/>
      <c r="C166" s="1812"/>
      <c r="E166" s="1280">
        <f>E143</f>
        <v>0</v>
      </c>
      <c r="F166" s="1280">
        <f t="shared" ref="F166:G166" si="32">F143</f>
        <v>590</v>
      </c>
      <c r="G166" s="1280">
        <f t="shared" si="32"/>
        <v>0</v>
      </c>
      <c r="H166" s="2045">
        <f t="shared" ref="H166" si="33">G166/F166*100</f>
        <v>0</v>
      </c>
      <c r="J166" s="1824">
        <f>J143</f>
        <v>0</v>
      </c>
      <c r="K166" s="1824">
        <f t="shared" ref="K166:L166" si="34">K143</f>
        <v>589827.16</v>
      </c>
      <c r="L166" s="1824">
        <f t="shared" si="34"/>
        <v>0</v>
      </c>
    </row>
    <row r="167" spans="1:14" ht="18" x14ac:dyDescent="0.25">
      <c r="A167" s="2111"/>
      <c r="B167" s="2111"/>
      <c r="C167" s="2110"/>
      <c r="D167" s="2109"/>
      <c r="E167" s="2108"/>
      <c r="F167" s="2107"/>
      <c r="G167" s="2106"/>
      <c r="H167" s="2105"/>
      <c r="I167" s="1131"/>
      <c r="J167" s="1974"/>
      <c r="K167" s="1974"/>
      <c r="L167" s="1974"/>
    </row>
    <row r="168" spans="1:14" s="2101" customFormat="1" ht="40.9" customHeight="1" thickBot="1" x14ac:dyDescent="0.4">
      <c r="A168" s="3246" t="s">
        <v>1225</v>
      </c>
      <c r="B168" s="3247"/>
      <c r="C168" s="3247"/>
      <c r="D168" s="3247"/>
      <c r="E168" s="2104">
        <f>E153+E160+E166</f>
        <v>2465144</v>
      </c>
      <c r="F168" s="2104">
        <f t="shared" ref="F168:G168" si="35">F153+F160+F166</f>
        <v>2515306</v>
      </c>
      <c r="G168" s="2104">
        <f t="shared" si="35"/>
        <v>2513722</v>
      </c>
      <c r="H168" s="2103">
        <f>(G168/F168)*100</f>
        <v>99.937025554743641</v>
      </c>
      <c r="I168" s="2102"/>
      <c r="J168" s="2154">
        <f>J153+J160+J166</f>
        <v>2465144000</v>
      </c>
      <c r="K168" s="2154">
        <f t="shared" ref="K168:L168" si="36">K153+K160+K166</f>
        <v>2515305853.8499999</v>
      </c>
      <c r="L168" s="2154">
        <f t="shared" si="36"/>
        <v>2513721902.5100002</v>
      </c>
    </row>
    <row r="169" spans="1:14" ht="13.5" thickTop="1" x14ac:dyDescent="0.2"/>
  </sheetData>
  <mergeCells count="4">
    <mergeCell ref="A168:D168"/>
    <mergeCell ref="A135:H135"/>
    <mergeCell ref="A136:H136"/>
    <mergeCell ref="D15:D16"/>
  </mergeCells>
  <pageMargins left="0.98425196850393704" right="0.98425196850393704" top="0.98425196850393704" bottom="0.98425196850393704" header="0.31496062992125984" footer="0.31496062992125984"/>
  <pageSetup paperSize="9" scale="60" firstPageNumber="101" orientation="portrait" useFirstPageNumber="1" r:id="rId1"/>
  <headerFooter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2" manualBreakCount="2">
    <brk id="61" max="7" man="1"/>
    <brk id="124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AA1796"/>
  <sheetViews>
    <sheetView showGridLines="0" view="pageBreakPreview" topLeftCell="A417" zoomScaleNormal="100" zoomScaleSheetLayoutView="100" workbookViewId="0">
      <selection activeCell="E441" sqref="E441"/>
    </sheetView>
  </sheetViews>
  <sheetFormatPr defaultRowHeight="12.75" x14ac:dyDescent="0.2"/>
  <cols>
    <col min="1" max="1" width="5" style="1126" customWidth="1"/>
    <col min="2" max="2" width="5" style="1967" customWidth="1"/>
    <col min="3" max="3" width="5.28515625" style="1126" customWidth="1"/>
    <col min="4" max="4" width="9.5703125" style="1979" customWidth="1"/>
    <col min="5" max="5" width="47.28515625" style="1126" customWidth="1"/>
    <col min="6" max="6" width="14.5703125" style="1131" customWidth="1"/>
    <col min="7" max="7" width="14.28515625" style="1131" customWidth="1"/>
    <col min="8" max="8" width="11.85546875" style="1131" customWidth="1"/>
    <col min="9" max="9" width="7.42578125" style="2211" customWidth="1"/>
    <col min="10" max="15" width="0" style="1126" hidden="1" customWidth="1"/>
    <col min="16" max="16" width="2.28515625" style="1126" customWidth="1"/>
    <col min="17" max="17" width="9.140625" style="1126"/>
    <col min="18" max="18" width="9.7109375" style="2866" customWidth="1"/>
    <col min="19" max="19" width="9.5703125" style="2866" customWidth="1"/>
    <col min="20" max="20" width="15.85546875" style="2866" customWidth="1"/>
    <col min="21" max="21" width="13.7109375" style="1126" bestFit="1" customWidth="1"/>
    <col min="22" max="256" width="9.140625" style="1126"/>
    <col min="257" max="259" width="4.7109375" style="1126" customWidth="1"/>
    <col min="260" max="260" width="9" style="1126" customWidth="1"/>
    <col min="261" max="261" width="47.28515625" style="1126" customWidth="1"/>
    <col min="262" max="262" width="11.5703125" style="1126" customWidth="1"/>
    <col min="263" max="264" width="13.5703125" style="1126" customWidth="1"/>
    <col min="265" max="265" width="7.42578125" style="1126" customWidth="1"/>
    <col min="266" max="271" width="0" style="1126" hidden="1" customWidth="1"/>
    <col min="272" max="272" width="2.28515625" style="1126" customWidth="1"/>
    <col min="273" max="273" width="9.140625" style="1126"/>
    <col min="274" max="274" width="9.7109375" style="1126" customWidth="1"/>
    <col min="275" max="275" width="9.5703125" style="1126" customWidth="1"/>
    <col min="276" max="276" width="10.140625" style="1126" customWidth="1"/>
    <col min="277" max="512" width="9.140625" style="1126"/>
    <col min="513" max="515" width="4.7109375" style="1126" customWidth="1"/>
    <col min="516" max="516" width="9" style="1126" customWidth="1"/>
    <col min="517" max="517" width="47.28515625" style="1126" customWidth="1"/>
    <col min="518" max="518" width="11.5703125" style="1126" customWidth="1"/>
    <col min="519" max="520" width="13.5703125" style="1126" customWidth="1"/>
    <col min="521" max="521" width="7.42578125" style="1126" customWidth="1"/>
    <col min="522" max="527" width="0" style="1126" hidden="1" customWidth="1"/>
    <col min="528" max="528" width="2.28515625" style="1126" customWidth="1"/>
    <col min="529" max="529" width="9.140625" style="1126"/>
    <col min="530" max="530" width="9.7109375" style="1126" customWidth="1"/>
    <col min="531" max="531" width="9.5703125" style="1126" customWidth="1"/>
    <col min="532" max="532" width="10.140625" style="1126" customWidth="1"/>
    <col min="533" max="768" width="9.140625" style="1126"/>
    <col min="769" max="771" width="4.7109375" style="1126" customWidth="1"/>
    <col min="772" max="772" width="9" style="1126" customWidth="1"/>
    <col min="773" max="773" width="47.28515625" style="1126" customWidth="1"/>
    <col min="774" max="774" width="11.5703125" style="1126" customWidth="1"/>
    <col min="775" max="776" width="13.5703125" style="1126" customWidth="1"/>
    <col min="777" max="777" width="7.42578125" style="1126" customWidth="1"/>
    <col min="778" max="783" width="0" style="1126" hidden="1" customWidth="1"/>
    <col min="784" max="784" width="2.28515625" style="1126" customWidth="1"/>
    <col min="785" max="785" width="9.140625" style="1126"/>
    <col min="786" max="786" width="9.7109375" style="1126" customWidth="1"/>
    <col min="787" max="787" width="9.5703125" style="1126" customWidth="1"/>
    <col min="788" max="788" width="10.140625" style="1126" customWidth="1"/>
    <col min="789" max="1024" width="9.140625" style="1126"/>
    <col min="1025" max="1027" width="4.7109375" style="1126" customWidth="1"/>
    <col min="1028" max="1028" width="9" style="1126" customWidth="1"/>
    <col min="1029" max="1029" width="47.28515625" style="1126" customWidth="1"/>
    <col min="1030" max="1030" width="11.5703125" style="1126" customWidth="1"/>
    <col min="1031" max="1032" width="13.5703125" style="1126" customWidth="1"/>
    <col min="1033" max="1033" width="7.42578125" style="1126" customWidth="1"/>
    <col min="1034" max="1039" width="0" style="1126" hidden="1" customWidth="1"/>
    <col min="1040" max="1040" width="2.28515625" style="1126" customWidth="1"/>
    <col min="1041" max="1041" width="9.140625" style="1126"/>
    <col min="1042" max="1042" width="9.7109375" style="1126" customWidth="1"/>
    <col min="1043" max="1043" width="9.5703125" style="1126" customWidth="1"/>
    <col min="1044" max="1044" width="10.140625" style="1126" customWidth="1"/>
    <col min="1045" max="1280" width="9.140625" style="1126"/>
    <col min="1281" max="1283" width="4.7109375" style="1126" customWidth="1"/>
    <col min="1284" max="1284" width="9" style="1126" customWidth="1"/>
    <col min="1285" max="1285" width="47.28515625" style="1126" customWidth="1"/>
    <col min="1286" max="1286" width="11.5703125" style="1126" customWidth="1"/>
    <col min="1287" max="1288" width="13.5703125" style="1126" customWidth="1"/>
    <col min="1289" max="1289" width="7.42578125" style="1126" customWidth="1"/>
    <col min="1290" max="1295" width="0" style="1126" hidden="1" customWidth="1"/>
    <col min="1296" max="1296" width="2.28515625" style="1126" customWidth="1"/>
    <col min="1297" max="1297" width="9.140625" style="1126"/>
    <col min="1298" max="1298" width="9.7109375" style="1126" customWidth="1"/>
    <col min="1299" max="1299" width="9.5703125" style="1126" customWidth="1"/>
    <col min="1300" max="1300" width="10.140625" style="1126" customWidth="1"/>
    <col min="1301" max="1536" width="9.140625" style="1126"/>
    <col min="1537" max="1539" width="4.7109375" style="1126" customWidth="1"/>
    <col min="1540" max="1540" width="9" style="1126" customWidth="1"/>
    <col min="1541" max="1541" width="47.28515625" style="1126" customWidth="1"/>
    <col min="1542" max="1542" width="11.5703125" style="1126" customWidth="1"/>
    <col min="1543" max="1544" width="13.5703125" style="1126" customWidth="1"/>
    <col min="1545" max="1545" width="7.42578125" style="1126" customWidth="1"/>
    <col min="1546" max="1551" width="0" style="1126" hidden="1" customWidth="1"/>
    <col min="1552" max="1552" width="2.28515625" style="1126" customWidth="1"/>
    <col min="1553" max="1553" width="9.140625" style="1126"/>
    <col min="1554" max="1554" width="9.7109375" style="1126" customWidth="1"/>
    <col min="1555" max="1555" width="9.5703125" style="1126" customWidth="1"/>
    <col min="1556" max="1556" width="10.140625" style="1126" customWidth="1"/>
    <col min="1557" max="1792" width="9.140625" style="1126"/>
    <col min="1793" max="1795" width="4.7109375" style="1126" customWidth="1"/>
    <col min="1796" max="1796" width="9" style="1126" customWidth="1"/>
    <col min="1797" max="1797" width="47.28515625" style="1126" customWidth="1"/>
    <col min="1798" max="1798" width="11.5703125" style="1126" customWidth="1"/>
    <col min="1799" max="1800" width="13.5703125" style="1126" customWidth="1"/>
    <col min="1801" max="1801" width="7.42578125" style="1126" customWidth="1"/>
    <col min="1802" max="1807" width="0" style="1126" hidden="1" customWidth="1"/>
    <col min="1808" max="1808" width="2.28515625" style="1126" customWidth="1"/>
    <col min="1809" max="1809" width="9.140625" style="1126"/>
    <col min="1810" max="1810" width="9.7109375" style="1126" customWidth="1"/>
    <col min="1811" max="1811" width="9.5703125" style="1126" customWidth="1"/>
    <col min="1812" max="1812" width="10.140625" style="1126" customWidth="1"/>
    <col min="1813" max="2048" width="9.140625" style="1126"/>
    <col min="2049" max="2051" width="4.7109375" style="1126" customWidth="1"/>
    <col min="2052" max="2052" width="9" style="1126" customWidth="1"/>
    <col min="2053" max="2053" width="47.28515625" style="1126" customWidth="1"/>
    <col min="2054" max="2054" width="11.5703125" style="1126" customWidth="1"/>
    <col min="2055" max="2056" width="13.5703125" style="1126" customWidth="1"/>
    <col min="2057" max="2057" width="7.42578125" style="1126" customWidth="1"/>
    <col min="2058" max="2063" width="0" style="1126" hidden="1" customWidth="1"/>
    <col min="2064" max="2064" width="2.28515625" style="1126" customWidth="1"/>
    <col min="2065" max="2065" width="9.140625" style="1126"/>
    <col min="2066" max="2066" width="9.7109375" style="1126" customWidth="1"/>
    <col min="2067" max="2067" width="9.5703125" style="1126" customWidth="1"/>
    <col min="2068" max="2068" width="10.140625" style="1126" customWidth="1"/>
    <col min="2069" max="2304" width="9.140625" style="1126"/>
    <col min="2305" max="2307" width="4.7109375" style="1126" customWidth="1"/>
    <col min="2308" max="2308" width="9" style="1126" customWidth="1"/>
    <col min="2309" max="2309" width="47.28515625" style="1126" customWidth="1"/>
    <col min="2310" max="2310" width="11.5703125" style="1126" customWidth="1"/>
    <col min="2311" max="2312" width="13.5703125" style="1126" customWidth="1"/>
    <col min="2313" max="2313" width="7.42578125" style="1126" customWidth="1"/>
    <col min="2314" max="2319" width="0" style="1126" hidden="1" customWidth="1"/>
    <col min="2320" max="2320" width="2.28515625" style="1126" customWidth="1"/>
    <col min="2321" max="2321" width="9.140625" style="1126"/>
    <col min="2322" max="2322" width="9.7109375" style="1126" customWidth="1"/>
    <col min="2323" max="2323" width="9.5703125" style="1126" customWidth="1"/>
    <col min="2324" max="2324" width="10.140625" style="1126" customWidth="1"/>
    <col min="2325" max="2560" width="9.140625" style="1126"/>
    <col min="2561" max="2563" width="4.7109375" style="1126" customWidth="1"/>
    <col min="2564" max="2564" width="9" style="1126" customWidth="1"/>
    <col min="2565" max="2565" width="47.28515625" style="1126" customWidth="1"/>
    <col min="2566" max="2566" width="11.5703125" style="1126" customWidth="1"/>
    <col min="2567" max="2568" width="13.5703125" style="1126" customWidth="1"/>
    <col min="2569" max="2569" width="7.42578125" style="1126" customWidth="1"/>
    <col min="2570" max="2575" width="0" style="1126" hidden="1" customWidth="1"/>
    <col min="2576" max="2576" width="2.28515625" style="1126" customWidth="1"/>
    <col min="2577" max="2577" width="9.140625" style="1126"/>
    <col min="2578" max="2578" width="9.7109375" style="1126" customWidth="1"/>
    <col min="2579" max="2579" width="9.5703125" style="1126" customWidth="1"/>
    <col min="2580" max="2580" width="10.140625" style="1126" customWidth="1"/>
    <col min="2581" max="2816" width="9.140625" style="1126"/>
    <col min="2817" max="2819" width="4.7109375" style="1126" customWidth="1"/>
    <col min="2820" max="2820" width="9" style="1126" customWidth="1"/>
    <col min="2821" max="2821" width="47.28515625" style="1126" customWidth="1"/>
    <col min="2822" max="2822" width="11.5703125" style="1126" customWidth="1"/>
    <col min="2823" max="2824" width="13.5703125" style="1126" customWidth="1"/>
    <col min="2825" max="2825" width="7.42578125" style="1126" customWidth="1"/>
    <col min="2826" max="2831" width="0" style="1126" hidden="1" customWidth="1"/>
    <col min="2832" max="2832" width="2.28515625" style="1126" customWidth="1"/>
    <col min="2833" max="2833" width="9.140625" style="1126"/>
    <col min="2834" max="2834" width="9.7109375" style="1126" customWidth="1"/>
    <col min="2835" max="2835" width="9.5703125" style="1126" customWidth="1"/>
    <col min="2836" max="2836" width="10.140625" style="1126" customWidth="1"/>
    <col min="2837" max="3072" width="9.140625" style="1126"/>
    <col min="3073" max="3075" width="4.7109375" style="1126" customWidth="1"/>
    <col min="3076" max="3076" width="9" style="1126" customWidth="1"/>
    <col min="3077" max="3077" width="47.28515625" style="1126" customWidth="1"/>
    <col min="3078" max="3078" width="11.5703125" style="1126" customWidth="1"/>
    <col min="3079" max="3080" width="13.5703125" style="1126" customWidth="1"/>
    <col min="3081" max="3081" width="7.42578125" style="1126" customWidth="1"/>
    <col min="3082" max="3087" width="0" style="1126" hidden="1" customWidth="1"/>
    <col min="3088" max="3088" width="2.28515625" style="1126" customWidth="1"/>
    <col min="3089" max="3089" width="9.140625" style="1126"/>
    <col min="3090" max="3090" width="9.7109375" style="1126" customWidth="1"/>
    <col min="3091" max="3091" width="9.5703125" style="1126" customWidth="1"/>
    <col min="3092" max="3092" width="10.140625" style="1126" customWidth="1"/>
    <col min="3093" max="3328" width="9.140625" style="1126"/>
    <col min="3329" max="3331" width="4.7109375" style="1126" customWidth="1"/>
    <col min="3332" max="3332" width="9" style="1126" customWidth="1"/>
    <col min="3333" max="3333" width="47.28515625" style="1126" customWidth="1"/>
    <col min="3334" max="3334" width="11.5703125" style="1126" customWidth="1"/>
    <col min="3335" max="3336" width="13.5703125" style="1126" customWidth="1"/>
    <col min="3337" max="3337" width="7.42578125" style="1126" customWidth="1"/>
    <col min="3338" max="3343" width="0" style="1126" hidden="1" customWidth="1"/>
    <col min="3344" max="3344" width="2.28515625" style="1126" customWidth="1"/>
    <col min="3345" max="3345" width="9.140625" style="1126"/>
    <col min="3346" max="3346" width="9.7109375" style="1126" customWidth="1"/>
    <col min="3347" max="3347" width="9.5703125" style="1126" customWidth="1"/>
    <col min="3348" max="3348" width="10.140625" style="1126" customWidth="1"/>
    <col min="3349" max="3584" width="9.140625" style="1126"/>
    <col min="3585" max="3587" width="4.7109375" style="1126" customWidth="1"/>
    <col min="3588" max="3588" width="9" style="1126" customWidth="1"/>
    <col min="3589" max="3589" width="47.28515625" style="1126" customWidth="1"/>
    <col min="3590" max="3590" width="11.5703125" style="1126" customWidth="1"/>
    <col min="3591" max="3592" width="13.5703125" style="1126" customWidth="1"/>
    <col min="3593" max="3593" width="7.42578125" style="1126" customWidth="1"/>
    <col min="3594" max="3599" width="0" style="1126" hidden="1" customWidth="1"/>
    <col min="3600" max="3600" width="2.28515625" style="1126" customWidth="1"/>
    <col min="3601" max="3601" width="9.140625" style="1126"/>
    <col min="3602" max="3602" width="9.7109375" style="1126" customWidth="1"/>
    <col min="3603" max="3603" width="9.5703125" style="1126" customWidth="1"/>
    <col min="3604" max="3604" width="10.140625" style="1126" customWidth="1"/>
    <col min="3605" max="3840" width="9.140625" style="1126"/>
    <col min="3841" max="3843" width="4.7109375" style="1126" customWidth="1"/>
    <col min="3844" max="3844" width="9" style="1126" customWidth="1"/>
    <col min="3845" max="3845" width="47.28515625" style="1126" customWidth="1"/>
    <col min="3846" max="3846" width="11.5703125" style="1126" customWidth="1"/>
    <col min="3847" max="3848" width="13.5703125" style="1126" customWidth="1"/>
    <col min="3849" max="3849" width="7.42578125" style="1126" customWidth="1"/>
    <col min="3850" max="3855" width="0" style="1126" hidden="1" customWidth="1"/>
    <col min="3856" max="3856" width="2.28515625" style="1126" customWidth="1"/>
    <col min="3857" max="3857" width="9.140625" style="1126"/>
    <col min="3858" max="3858" width="9.7109375" style="1126" customWidth="1"/>
    <col min="3859" max="3859" width="9.5703125" style="1126" customWidth="1"/>
    <col min="3860" max="3860" width="10.140625" style="1126" customWidth="1"/>
    <col min="3861" max="4096" width="9.140625" style="1126"/>
    <col min="4097" max="4099" width="4.7109375" style="1126" customWidth="1"/>
    <col min="4100" max="4100" width="9" style="1126" customWidth="1"/>
    <col min="4101" max="4101" width="47.28515625" style="1126" customWidth="1"/>
    <col min="4102" max="4102" width="11.5703125" style="1126" customWidth="1"/>
    <col min="4103" max="4104" width="13.5703125" style="1126" customWidth="1"/>
    <col min="4105" max="4105" width="7.42578125" style="1126" customWidth="1"/>
    <col min="4106" max="4111" width="0" style="1126" hidden="1" customWidth="1"/>
    <col min="4112" max="4112" width="2.28515625" style="1126" customWidth="1"/>
    <col min="4113" max="4113" width="9.140625" style="1126"/>
    <col min="4114" max="4114" width="9.7109375" style="1126" customWidth="1"/>
    <col min="4115" max="4115" width="9.5703125" style="1126" customWidth="1"/>
    <col min="4116" max="4116" width="10.140625" style="1126" customWidth="1"/>
    <col min="4117" max="4352" width="9.140625" style="1126"/>
    <col min="4353" max="4355" width="4.7109375" style="1126" customWidth="1"/>
    <col min="4356" max="4356" width="9" style="1126" customWidth="1"/>
    <col min="4357" max="4357" width="47.28515625" style="1126" customWidth="1"/>
    <col min="4358" max="4358" width="11.5703125" style="1126" customWidth="1"/>
    <col min="4359" max="4360" width="13.5703125" style="1126" customWidth="1"/>
    <col min="4361" max="4361" width="7.42578125" style="1126" customWidth="1"/>
    <col min="4362" max="4367" width="0" style="1126" hidden="1" customWidth="1"/>
    <col min="4368" max="4368" width="2.28515625" style="1126" customWidth="1"/>
    <col min="4369" max="4369" width="9.140625" style="1126"/>
    <col min="4370" max="4370" width="9.7109375" style="1126" customWidth="1"/>
    <col min="4371" max="4371" width="9.5703125" style="1126" customWidth="1"/>
    <col min="4372" max="4372" width="10.140625" style="1126" customWidth="1"/>
    <col min="4373" max="4608" width="9.140625" style="1126"/>
    <col min="4609" max="4611" width="4.7109375" style="1126" customWidth="1"/>
    <col min="4612" max="4612" width="9" style="1126" customWidth="1"/>
    <col min="4613" max="4613" width="47.28515625" style="1126" customWidth="1"/>
    <col min="4614" max="4614" width="11.5703125" style="1126" customWidth="1"/>
    <col min="4615" max="4616" width="13.5703125" style="1126" customWidth="1"/>
    <col min="4617" max="4617" width="7.42578125" style="1126" customWidth="1"/>
    <col min="4618" max="4623" width="0" style="1126" hidden="1" customWidth="1"/>
    <col min="4624" max="4624" width="2.28515625" style="1126" customWidth="1"/>
    <col min="4625" max="4625" width="9.140625" style="1126"/>
    <col min="4626" max="4626" width="9.7109375" style="1126" customWidth="1"/>
    <col min="4627" max="4627" width="9.5703125" style="1126" customWidth="1"/>
    <col min="4628" max="4628" width="10.140625" style="1126" customWidth="1"/>
    <col min="4629" max="4864" width="9.140625" style="1126"/>
    <col min="4865" max="4867" width="4.7109375" style="1126" customWidth="1"/>
    <col min="4868" max="4868" width="9" style="1126" customWidth="1"/>
    <col min="4869" max="4869" width="47.28515625" style="1126" customWidth="1"/>
    <col min="4870" max="4870" width="11.5703125" style="1126" customWidth="1"/>
    <col min="4871" max="4872" width="13.5703125" style="1126" customWidth="1"/>
    <col min="4873" max="4873" width="7.42578125" style="1126" customWidth="1"/>
    <col min="4874" max="4879" width="0" style="1126" hidden="1" customWidth="1"/>
    <col min="4880" max="4880" width="2.28515625" style="1126" customWidth="1"/>
    <col min="4881" max="4881" width="9.140625" style="1126"/>
    <col min="4882" max="4882" width="9.7109375" style="1126" customWidth="1"/>
    <col min="4883" max="4883" width="9.5703125" style="1126" customWidth="1"/>
    <col min="4884" max="4884" width="10.140625" style="1126" customWidth="1"/>
    <col min="4885" max="5120" width="9.140625" style="1126"/>
    <col min="5121" max="5123" width="4.7109375" style="1126" customWidth="1"/>
    <col min="5124" max="5124" width="9" style="1126" customWidth="1"/>
    <col min="5125" max="5125" width="47.28515625" style="1126" customWidth="1"/>
    <col min="5126" max="5126" width="11.5703125" style="1126" customWidth="1"/>
    <col min="5127" max="5128" width="13.5703125" style="1126" customWidth="1"/>
    <col min="5129" max="5129" width="7.42578125" style="1126" customWidth="1"/>
    <col min="5130" max="5135" width="0" style="1126" hidden="1" customWidth="1"/>
    <col min="5136" max="5136" width="2.28515625" style="1126" customWidth="1"/>
    <col min="5137" max="5137" width="9.140625" style="1126"/>
    <col min="5138" max="5138" width="9.7109375" style="1126" customWidth="1"/>
    <col min="5139" max="5139" width="9.5703125" style="1126" customWidth="1"/>
    <col min="5140" max="5140" width="10.140625" style="1126" customWidth="1"/>
    <col min="5141" max="5376" width="9.140625" style="1126"/>
    <col min="5377" max="5379" width="4.7109375" style="1126" customWidth="1"/>
    <col min="5380" max="5380" width="9" style="1126" customWidth="1"/>
    <col min="5381" max="5381" width="47.28515625" style="1126" customWidth="1"/>
    <col min="5382" max="5382" width="11.5703125" style="1126" customWidth="1"/>
    <col min="5383" max="5384" width="13.5703125" style="1126" customWidth="1"/>
    <col min="5385" max="5385" width="7.42578125" style="1126" customWidth="1"/>
    <col min="5386" max="5391" width="0" style="1126" hidden="1" customWidth="1"/>
    <col min="5392" max="5392" width="2.28515625" style="1126" customWidth="1"/>
    <col min="5393" max="5393" width="9.140625" style="1126"/>
    <col min="5394" max="5394" width="9.7109375" style="1126" customWidth="1"/>
    <col min="5395" max="5395" width="9.5703125" style="1126" customWidth="1"/>
    <col min="5396" max="5396" width="10.140625" style="1126" customWidth="1"/>
    <col min="5397" max="5632" width="9.140625" style="1126"/>
    <col min="5633" max="5635" width="4.7109375" style="1126" customWidth="1"/>
    <col min="5636" max="5636" width="9" style="1126" customWidth="1"/>
    <col min="5637" max="5637" width="47.28515625" style="1126" customWidth="1"/>
    <col min="5638" max="5638" width="11.5703125" style="1126" customWidth="1"/>
    <col min="5639" max="5640" width="13.5703125" style="1126" customWidth="1"/>
    <col min="5641" max="5641" width="7.42578125" style="1126" customWidth="1"/>
    <col min="5642" max="5647" width="0" style="1126" hidden="1" customWidth="1"/>
    <col min="5648" max="5648" width="2.28515625" style="1126" customWidth="1"/>
    <col min="5649" max="5649" width="9.140625" style="1126"/>
    <col min="5650" max="5650" width="9.7109375" style="1126" customWidth="1"/>
    <col min="5651" max="5651" width="9.5703125" style="1126" customWidth="1"/>
    <col min="5652" max="5652" width="10.140625" style="1126" customWidth="1"/>
    <col min="5653" max="5888" width="9.140625" style="1126"/>
    <col min="5889" max="5891" width="4.7109375" style="1126" customWidth="1"/>
    <col min="5892" max="5892" width="9" style="1126" customWidth="1"/>
    <col min="5893" max="5893" width="47.28515625" style="1126" customWidth="1"/>
    <col min="5894" max="5894" width="11.5703125" style="1126" customWidth="1"/>
    <col min="5895" max="5896" width="13.5703125" style="1126" customWidth="1"/>
    <col min="5897" max="5897" width="7.42578125" style="1126" customWidth="1"/>
    <col min="5898" max="5903" width="0" style="1126" hidden="1" customWidth="1"/>
    <col min="5904" max="5904" width="2.28515625" style="1126" customWidth="1"/>
    <col min="5905" max="5905" width="9.140625" style="1126"/>
    <col min="5906" max="5906" width="9.7109375" style="1126" customWidth="1"/>
    <col min="5907" max="5907" width="9.5703125" style="1126" customWidth="1"/>
    <col min="5908" max="5908" width="10.140625" style="1126" customWidth="1"/>
    <col min="5909" max="6144" width="9.140625" style="1126"/>
    <col min="6145" max="6147" width="4.7109375" style="1126" customWidth="1"/>
    <col min="6148" max="6148" width="9" style="1126" customWidth="1"/>
    <col min="6149" max="6149" width="47.28515625" style="1126" customWidth="1"/>
    <col min="6150" max="6150" width="11.5703125" style="1126" customWidth="1"/>
    <col min="6151" max="6152" width="13.5703125" style="1126" customWidth="1"/>
    <col min="6153" max="6153" width="7.42578125" style="1126" customWidth="1"/>
    <col min="6154" max="6159" width="0" style="1126" hidden="1" customWidth="1"/>
    <col min="6160" max="6160" width="2.28515625" style="1126" customWidth="1"/>
    <col min="6161" max="6161" width="9.140625" style="1126"/>
    <col min="6162" max="6162" width="9.7109375" style="1126" customWidth="1"/>
    <col min="6163" max="6163" width="9.5703125" style="1126" customWidth="1"/>
    <col min="6164" max="6164" width="10.140625" style="1126" customWidth="1"/>
    <col min="6165" max="6400" width="9.140625" style="1126"/>
    <col min="6401" max="6403" width="4.7109375" style="1126" customWidth="1"/>
    <col min="6404" max="6404" width="9" style="1126" customWidth="1"/>
    <col min="6405" max="6405" width="47.28515625" style="1126" customWidth="1"/>
    <col min="6406" max="6406" width="11.5703125" style="1126" customWidth="1"/>
    <col min="6407" max="6408" width="13.5703125" style="1126" customWidth="1"/>
    <col min="6409" max="6409" width="7.42578125" style="1126" customWidth="1"/>
    <col min="6410" max="6415" width="0" style="1126" hidden="1" customWidth="1"/>
    <col min="6416" max="6416" width="2.28515625" style="1126" customWidth="1"/>
    <col min="6417" max="6417" width="9.140625" style="1126"/>
    <col min="6418" max="6418" width="9.7109375" style="1126" customWidth="1"/>
    <col min="6419" max="6419" width="9.5703125" style="1126" customWidth="1"/>
    <col min="6420" max="6420" width="10.140625" style="1126" customWidth="1"/>
    <col min="6421" max="6656" width="9.140625" style="1126"/>
    <col min="6657" max="6659" width="4.7109375" style="1126" customWidth="1"/>
    <col min="6660" max="6660" width="9" style="1126" customWidth="1"/>
    <col min="6661" max="6661" width="47.28515625" style="1126" customWidth="1"/>
    <col min="6662" max="6662" width="11.5703125" style="1126" customWidth="1"/>
    <col min="6663" max="6664" width="13.5703125" style="1126" customWidth="1"/>
    <col min="6665" max="6665" width="7.42578125" style="1126" customWidth="1"/>
    <col min="6666" max="6671" width="0" style="1126" hidden="1" customWidth="1"/>
    <col min="6672" max="6672" width="2.28515625" style="1126" customWidth="1"/>
    <col min="6673" max="6673" width="9.140625" style="1126"/>
    <col min="6674" max="6674" width="9.7109375" style="1126" customWidth="1"/>
    <col min="6675" max="6675" width="9.5703125" style="1126" customWidth="1"/>
    <col min="6676" max="6676" width="10.140625" style="1126" customWidth="1"/>
    <col min="6677" max="6912" width="9.140625" style="1126"/>
    <col min="6913" max="6915" width="4.7109375" style="1126" customWidth="1"/>
    <col min="6916" max="6916" width="9" style="1126" customWidth="1"/>
    <col min="6917" max="6917" width="47.28515625" style="1126" customWidth="1"/>
    <col min="6918" max="6918" width="11.5703125" style="1126" customWidth="1"/>
    <col min="6919" max="6920" width="13.5703125" style="1126" customWidth="1"/>
    <col min="6921" max="6921" width="7.42578125" style="1126" customWidth="1"/>
    <col min="6922" max="6927" width="0" style="1126" hidden="1" customWidth="1"/>
    <col min="6928" max="6928" width="2.28515625" style="1126" customWidth="1"/>
    <col min="6929" max="6929" width="9.140625" style="1126"/>
    <col min="6930" max="6930" width="9.7109375" style="1126" customWidth="1"/>
    <col min="6931" max="6931" width="9.5703125" style="1126" customWidth="1"/>
    <col min="6932" max="6932" width="10.140625" style="1126" customWidth="1"/>
    <col min="6933" max="7168" width="9.140625" style="1126"/>
    <col min="7169" max="7171" width="4.7109375" style="1126" customWidth="1"/>
    <col min="7172" max="7172" width="9" style="1126" customWidth="1"/>
    <col min="7173" max="7173" width="47.28515625" style="1126" customWidth="1"/>
    <col min="7174" max="7174" width="11.5703125" style="1126" customWidth="1"/>
    <col min="7175" max="7176" width="13.5703125" style="1126" customWidth="1"/>
    <col min="7177" max="7177" width="7.42578125" style="1126" customWidth="1"/>
    <col min="7178" max="7183" width="0" style="1126" hidden="1" customWidth="1"/>
    <col min="7184" max="7184" width="2.28515625" style="1126" customWidth="1"/>
    <col min="7185" max="7185" width="9.140625" style="1126"/>
    <col min="7186" max="7186" width="9.7109375" style="1126" customWidth="1"/>
    <col min="7187" max="7187" width="9.5703125" style="1126" customWidth="1"/>
    <col min="7188" max="7188" width="10.140625" style="1126" customWidth="1"/>
    <col min="7189" max="7424" width="9.140625" style="1126"/>
    <col min="7425" max="7427" width="4.7109375" style="1126" customWidth="1"/>
    <col min="7428" max="7428" width="9" style="1126" customWidth="1"/>
    <col min="7429" max="7429" width="47.28515625" style="1126" customWidth="1"/>
    <col min="7430" max="7430" width="11.5703125" style="1126" customWidth="1"/>
    <col min="7431" max="7432" width="13.5703125" style="1126" customWidth="1"/>
    <col min="7433" max="7433" width="7.42578125" style="1126" customWidth="1"/>
    <col min="7434" max="7439" width="0" style="1126" hidden="1" customWidth="1"/>
    <col min="7440" max="7440" width="2.28515625" style="1126" customWidth="1"/>
    <col min="7441" max="7441" width="9.140625" style="1126"/>
    <col min="7442" max="7442" width="9.7109375" style="1126" customWidth="1"/>
    <col min="7443" max="7443" width="9.5703125" style="1126" customWidth="1"/>
    <col min="7444" max="7444" width="10.140625" style="1126" customWidth="1"/>
    <col min="7445" max="7680" width="9.140625" style="1126"/>
    <col min="7681" max="7683" width="4.7109375" style="1126" customWidth="1"/>
    <col min="7684" max="7684" width="9" style="1126" customWidth="1"/>
    <col min="7685" max="7685" width="47.28515625" style="1126" customWidth="1"/>
    <col min="7686" max="7686" width="11.5703125" style="1126" customWidth="1"/>
    <col min="7687" max="7688" width="13.5703125" style="1126" customWidth="1"/>
    <col min="7689" max="7689" width="7.42578125" style="1126" customWidth="1"/>
    <col min="7690" max="7695" width="0" style="1126" hidden="1" customWidth="1"/>
    <col min="7696" max="7696" width="2.28515625" style="1126" customWidth="1"/>
    <col min="7697" max="7697" width="9.140625" style="1126"/>
    <col min="7698" max="7698" width="9.7109375" style="1126" customWidth="1"/>
    <col min="7699" max="7699" width="9.5703125" style="1126" customWidth="1"/>
    <col min="7700" max="7700" width="10.140625" style="1126" customWidth="1"/>
    <col min="7701" max="7936" width="9.140625" style="1126"/>
    <col min="7937" max="7939" width="4.7109375" style="1126" customWidth="1"/>
    <col min="7940" max="7940" width="9" style="1126" customWidth="1"/>
    <col min="7941" max="7941" width="47.28515625" style="1126" customWidth="1"/>
    <col min="7942" max="7942" width="11.5703125" style="1126" customWidth="1"/>
    <col min="7943" max="7944" width="13.5703125" style="1126" customWidth="1"/>
    <col min="7945" max="7945" width="7.42578125" style="1126" customWidth="1"/>
    <col min="7946" max="7951" width="0" style="1126" hidden="1" customWidth="1"/>
    <col min="7952" max="7952" width="2.28515625" style="1126" customWidth="1"/>
    <col min="7953" max="7953" width="9.140625" style="1126"/>
    <col min="7954" max="7954" width="9.7109375" style="1126" customWidth="1"/>
    <col min="7955" max="7955" width="9.5703125" style="1126" customWidth="1"/>
    <col min="7956" max="7956" width="10.140625" style="1126" customWidth="1"/>
    <col min="7957" max="8192" width="9.140625" style="1126"/>
    <col min="8193" max="8195" width="4.7109375" style="1126" customWidth="1"/>
    <col min="8196" max="8196" width="9" style="1126" customWidth="1"/>
    <col min="8197" max="8197" width="47.28515625" style="1126" customWidth="1"/>
    <col min="8198" max="8198" width="11.5703125" style="1126" customWidth="1"/>
    <col min="8199" max="8200" width="13.5703125" style="1126" customWidth="1"/>
    <col min="8201" max="8201" width="7.42578125" style="1126" customWidth="1"/>
    <col min="8202" max="8207" width="0" style="1126" hidden="1" customWidth="1"/>
    <col min="8208" max="8208" width="2.28515625" style="1126" customWidth="1"/>
    <col min="8209" max="8209" width="9.140625" style="1126"/>
    <col min="8210" max="8210" width="9.7109375" style="1126" customWidth="1"/>
    <col min="8211" max="8211" width="9.5703125" style="1126" customWidth="1"/>
    <col min="8212" max="8212" width="10.140625" style="1126" customWidth="1"/>
    <col min="8213" max="8448" width="9.140625" style="1126"/>
    <col min="8449" max="8451" width="4.7109375" style="1126" customWidth="1"/>
    <col min="8452" max="8452" width="9" style="1126" customWidth="1"/>
    <col min="8453" max="8453" width="47.28515625" style="1126" customWidth="1"/>
    <col min="8454" max="8454" width="11.5703125" style="1126" customWidth="1"/>
    <col min="8455" max="8456" width="13.5703125" style="1126" customWidth="1"/>
    <col min="8457" max="8457" width="7.42578125" style="1126" customWidth="1"/>
    <col min="8458" max="8463" width="0" style="1126" hidden="1" customWidth="1"/>
    <col min="8464" max="8464" width="2.28515625" style="1126" customWidth="1"/>
    <col min="8465" max="8465" width="9.140625" style="1126"/>
    <col min="8466" max="8466" width="9.7109375" style="1126" customWidth="1"/>
    <col min="8467" max="8467" width="9.5703125" style="1126" customWidth="1"/>
    <col min="8468" max="8468" width="10.140625" style="1126" customWidth="1"/>
    <col min="8469" max="8704" width="9.140625" style="1126"/>
    <col min="8705" max="8707" width="4.7109375" style="1126" customWidth="1"/>
    <col min="8708" max="8708" width="9" style="1126" customWidth="1"/>
    <col min="8709" max="8709" width="47.28515625" style="1126" customWidth="1"/>
    <col min="8710" max="8710" width="11.5703125" style="1126" customWidth="1"/>
    <col min="8711" max="8712" width="13.5703125" style="1126" customWidth="1"/>
    <col min="8713" max="8713" width="7.42578125" style="1126" customWidth="1"/>
    <col min="8714" max="8719" width="0" style="1126" hidden="1" customWidth="1"/>
    <col min="8720" max="8720" width="2.28515625" style="1126" customWidth="1"/>
    <col min="8721" max="8721" width="9.140625" style="1126"/>
    <col min="8722" max="8722" width="9.7109375" style="1126" customWidth="1"/>
    <col min="8723" max="8723" width="9.5703125" style="1126" customWidth="1"/>
    <col min="8724" max="8724" width="10.140625" style="1126" customWidth="1"/>
    <col min="8725" max="8960" width="9.140625" style="1126"/>
    <col min="8961" max="8963" width="4.7109375" style="1126" customWidth="1"/>
    <col min="8964" max="8964" width="9" style="1126" customWidth="1"/>
    <col min="8965" max="8965" width="47.28515625" style="1126" customWidth="1"/>
    <col min="8966" max="8966" width="11.5703125" style="1126" customWidth="1"/>
    <col min="8967" max="8968" width="13.5703125" style="1126" customWidth="1"/>
    <col min="8969" max="8969" width="7.42578125" style="1126" customWidth="1"/>
    <col min="8970" max="8975" width="0" style="1126" hidden="1" customWidth="1"/>
    <col min="8976" max="8976" width="2.28515625" style="1126" customWidth="1"/>
    <col min="8977" max="8977" width="9.140625" style="1126"/>
    <col min="8978" max="8978" width="9.7109375" style="1126" customWidth="1"/>
    <col min="8979" max="8979" width="9.5703125" style="1126" customWidth="1"/>
    <col min="8980" max="8980" width="10.140625" style="1126" customWidth="1"/>
    <col min="8981" max="9216" width="9.140625" style="1126"/>
    <col min="9217" max="9219" width="4.7109375" style="1126" customWidth="1"/>
    <col min="9220" max="9220" width="9" style="1126" customWidth="1"/>
    <col min="9221" max="9221" width="47.28515625" style="1126" customWidth="1"/>
    <col min="9222" max="9222" width="11.5703125" style="1126" customWidth="1"/>
    <col min="9223" max="9224" width="13.5703125" style="1126" customWidth="1"/>
    <col min="9225" max="9225" width="7.42578125" style="1126" customWidth="1"/>
    <col min="9226" max="9231" width="0" style="1126" hidden="1" customWidth="1"/>
    <col min="9232" max="9232" width="2.28515625" style="1126" customWidth="1"/>
    <col min="9233" max="9233" width="9.140625" style="1126"/>
    <col min="9234" max="9234" width="9.7109375" style="1126" customWidth="1"/>
    <col min="9235" max="9235" width="9.5703125" style="1126" customWidth="1"/>
    <col min="9236" max="9236" width="10.140625" style="1126" customWidth="1"/>
    <col min="9237" max="9472" width="9.140625" style="1126"/>
    <col min="9473" max="9475" width="4.7109375" style="1126" customWidth="1"/>
    <col min="9476" max="9476" width="9" style="1126" customWidth="1"/>
    <col min="9477" max="9477" width="47.28515625" style="1126" customWidth="1"/>
    <col min="9478" max="9478" width="11.5703125" style="1126" customWidth="1"/>
    <col min="9479" max="9480" width="13.5703125" style="1126" customWidth="1"/>
    <col min="9481" max="9481" width="7.42578125" style="1126" customWidth="1"/>
    <col min="9482" max="9487" width="0" style="1126" hidden="1" customWidth="1"/>
    <col min="9488" max="9488" width="2.28515625" style="1126" customWidth="1"/>
    <col min="9489" max="9489" width="9.140625" style="1126"/>
    <col min="9490" max="9490" width="9.7109375" style="1126" customWidth="1"/>
    <col min="9491" max="9491" width="9.5703125" style="1126" customWidth="1"/>
    <col min="9492" max="9492" width="10.140625" style="1126" customWidth="1"/>
    <col min="9493" max="9728" width="9.140625" style="1126"/>
    <col min="9729" max="9731" width="4.7109375" style="1126" customWidth="1"/>
    <col min="9732" max="9732" width="9" style="1126" customWidth="1"/>
    <col min="9733" max="9733" width="47.28515625" style="1126" customWidth="1"/>
    <col min="9734" max="9734" width="11.5703125" style="1126" customWidth="1"/>
    <col min="9735" max="9736" width="13.5703125" style="1126" customWidth="1"/>
    <col min="9737" max="9737" width="7.42578125" style="1126" customWidth="1"/>
    <col min="9738" max="9743" width="0" style="1126" hidden="1" customWidth="1"/>
    <col min="9744" max="9744" width="2.28515625" style="1126" customWidth="1"/>
    <col min="9745" max="9745" width="9.140625" style="1126"/>
    <col min="9746" max="9746" width="9.7109375" style="1126" customWidth="1"/>
    <col min="9747" max="9747" width="9.5703125" style="1126" customWidth="1"/>
    <col min="9748" max="9748" width="10.140625" style="1126" customWidth="1"/>
    <col min="9749" max="9984" width="9.140625" style="1126"/>
    <col min="9985" max="9987" width="4.7109375" style="1126" customWidth="1"/>
    <col min="9988" max="9988" width="9" style="1126" customWidth="1"/>
    <col min="9989" max="9989" width="47.28515625" style="1126" customWidth="1"/>
    <col min="9990" max="9990" width="11.5703125" style="1126" customWidth="1"/>
    <col min="9991" max="9992" width="13.5703125" style="1126" customWidth="1"/>
    <col min="9993" max="9993" width="7.42578125" style="1126" customWidth="1"/>
    <col min="9994" max="9999" width="0" style="1126" hidden="1" customWidth="1"/>
    <col min="10000" max="10000" width="2.28515625" style="1126" customWidth="1"/>
    <col min="10001" max="10001" width="9.140625" style="1126"/>
    <col min="10002" max="10002" width="9.7109375" style="1126" customWidth="1"/>
    <col min="10003" max="10003" width="9.5703125" style="1126" customWidth="1"/>
    <col min="10004" max="10004" width="10.140625" style="1126" customWidth="1"/>
    <col min="10005" max="10240" width="9.140625" style="1126"/>
    <col min="10241" max="10243" width="4.7109375" style="1126" customWidth="1"/>
    <col min="10244" max="10244" width="9" style="1126" customWidth="1"/>
    <col min="10245" max="10245" width="47.28515625" style="1126" customWidth="1"/>
    <col min="10246" max="10246" width="11.5703125" style="1126" customWidth="1"/>
    <col min="10247" max="10248" width="13.5703125" style="1126" customWidth="1"/>
    <col min="10249" max="10249" width="7.42578125" style="1126" customWidth="1"/>
    <col min="10250" max="10255" width="0" style="1126" hidden="1" customWidth="1"/>
    <col min="10256" max="10256" width="2.28515625" style="1126" customWidth="1"/>
    <col min="10257" max="10257" width="9.140625" style="1126"/>
    <col min="10258" max="10258" width="9.7109375" style="1126" customWidth="1"/>
    <col min="10259" max="10259" width="9.5703125" style="1126" customWidth="1"/>
    <col min="10260" max="10260" width="10.140625" style="1126" customWidth="1"/>
    <col min="10261" max="10496" width="9.140625" style="1126"/>
    <col min="10497" max="10499" width="4.7109375" style="1126" customWidth="1"/>
    <col min="10500" max="10500" width="9" style="1126" customWidth="1"/>
    <col min="10501" max="10501" width="47.28515625" style="1126" customWidth="1"/>
    <col min="10502" max="10502" width="11.5703125" style="1126" customWidth="1"/>
    <col min="10503" max="10504" width="13.5703125" style="1126" customWidth="1"/>
    <col min="10505" max="10505" width="7.42578125" style="1126" customWidth="1"/>
    <col min="10506" max="10511" width="0" style="1126" hidden="1" customWidth="1"/>
    <col min="10512" max="10512" width="2.28515625" style="1126" customWidth="1"/>
    <col min="10513" max="10513" width="9.140625" style="1126"/>
    <col min="10514" max="10514" width="9.7109375" style="1126" customWidth="1"/>
    <col min="10515" max="10515" width="9.5703125" style="1126" customWidth="1"/>
    <col min="10516" max="10516" width="10.140625" style="1126" customWidth="1"/>
    <col min="10517" max="10752" width="9.140625" style="1126"/>
    <col min="10753" max="10755" width="4.7109375" style="1126" customWidth="1"/>
    <col min="10756" max="10756" width="9" style="1126" customWidth="1"/>
    <col min="10757" max="10757" width="47.28515625" style="1126" customWidth="1"/>
    <col min="10758" max="10758" width="11.5703125" style="1126" customWidth="1"/>
    <col min="10759" max="10760" width="13.5703125" style="1126" customWidth="1"/>
    <col min="10761" max="10761" width="7.42578125" style="1126" customWidth="1"/>
    <col min="10762" max="10767" width="0" style="1126" hidden="1" customWidth="1"/>
    <col min="10768" max="10768" width="2.28515625" style="1126" customWidth="1"/>
    <col min="10769" max="10769" width="9.140625" style="1126"/>
    <col min="10770" max="10770" width="9.7109375" style="1126" customWidth="1"/>
    <col min="10771" max="10771" width="9.5703125" style="1126" customWidth="1"/>
    <col min="10772" max="10772" width="10.140625" style="1126" customWidth="1"/>
    <col min="10773" max="11008" width="9.140625" style="1126"/>
    <col min="11009" max="11011" width="4.7109375" style="1126" customWidth="1"/>
    <col min="11012" max="11012" width="9" style="1126" customWidth="1"/>
    <col min="11013" max="11013" width="47.28515625" style="1126" customWidth="1"/>
    <col min="11014" max="11014" width="11.5703125" style="1126" customWidth="1"/>
    <col min="11015" max="11016" width="13.5703125" style="1126" customWidth="1"/>
    <col min="11017" max="11017" width="7.42578125" style="1126" customWidth="1"/>
    <col min="11018" max="11023" width="0" style="1126" hidden="1" customWidth="1"/>
    <col min="11024" max="11024" width="2.28515625" style="1126" customWidth="1"/>
    <col min="11025" max="11025" width="9.140625" style="1126"/>
    <col min="11026" max="11026" width="9.7109375" style="1126" customWidth="1"/>
    <col min="11027" max="11027" width="9.5703125" style="1126" customWidth="1"/>
    <col min="11028" max="11028" width="10.140625" style="1126" customWidth="1"/>
    <col min="11029" max="11264" width="9.140625" style="1126"/>
    <col min="11265" max="11267" width="4.7109375" style="1126" customWidth="1"/>
    <col min="11268" max="11268" width="9" style="1126" customWidth="1"/>
    <col min="11269" max="11269" width="47.28515625" style="1126" customWidth="1"/>
    <col min="11270" max="11270" width="11.5703125" style="1126" customWidth="1"/>
    <col min="11271" max="11272" width="13.5703125" style="1126" customWidth="1"/>
    <col min="11273" max="11273" width="7.42578125" style="1126" customWidth="1"/>
    <col min="11274" max="11279" width="0" style="1126" hidden="1" customWidth="1"/>
    <col min="11280" max="11280" width="2.28515625" style="1126" customWidth="1"/>
    <col min="11281" max="11281" width="9.140625" style="1126"/>
    <col min="11282" max="11282" width="9.7109375" style="1126" customWidth="1"/>
    <col min="11283" max="11283" width="9.5703125" style="1126" customWidth="1"/>
    <col min="11284" max="11284" width="10.140625" style="1126" customWidth="1"/>
    <col min="11285" max="11520" width="9.140625" style="1126"/>
    <col min="11521" max="11523" width="4.7109375" style="1126" customWidth="1"/>
    <col min="11524" max="11524" width="9" style="1126" customWidth="1"/>
    <col min="11525" max="11525" width="47.28515625" style="1126" customWidth="1"/>
    <col min="11526" max="11526" width="11.5703125" style="1126" customWidth="1"/>
    <col min="11527" max="11528" width="13.5703125" style="1126" customWidth="1"/>
    <col min="11529" max="11529" width="7.42578125" style="1126" customWidth="1"/>
    <col min="11530" max="11535" width="0" style="1126" hidden="1" customWidth="1"/>
    <col min="11536" max="11536" width="2.28515625" style="1126" customWidth="1"/>
    <col min="11537" max="11537" width="9.140625" style="1126"/>
    <col min="11538" max="11538" width="9.7109375" style="1126" customWidth="1"/>
    <col min="11539" max="11539" width="9.5703125" style="1126" customWidth="1"/>
    <col min="11540" max="11540" width="10.140625" style="1126" customWidth="1"/>
    <col min="11541" max="11776" width="9.140625" style="1126"/>
    <col min="11777" max="11779" width="4.7109375" style="1126" customWidth="1"/>
    <col min="11780" max="11780" width="9" style="1126" customWidth="1"/>
    <col min="11781" max="11781" width="47.28515625" style="1126" customWidth="1"/>
    <col min="11782" max="11782" width="11.5703125" style="1126" customWidth="1"/>
    <col min="11783" max="11784" width="13.5703125" style="1126" customWidth="1"/>
    <col min="11785" max="11785" width="7.42578125" style="1126" customWidth="1"/>
    <col min="11786" max="11791" width="0" style="1126" hidden="1" customWidth="1"/>
    <col min="11792" max="11792" width="2.28515625" style="1126" customWidth="1"/>
    <col min="11793" max="11793" width="9.140625" style="1126"/>
    <col min="11794" max="11794" width="9.7109375" style="1126" customWidth="1"/>
    <col min="11795" max="11795" width="9.5703125" style="1126" customWidth="1"/>
    <col min="11796" max="11796" width="10.140625" style="1126" customWidth="1"/>
    <col min="11797" max="12032" width="9.140625" style="1126"/>
    <col min="12033" max="12035" width="4.7109375" style="1126" customWidth="1"/>
    <col min="12036" max="12036" width="9" style="1126" customWidth="1"/>
    <col min="12037" max="12037" width="47.28515625" style="1126" customWidth="1"/>
    <col min="12038" max="12038" width="11.5703125" style="1126" customWidth="1"/>
    <col min="12039" max="12040" width="13.5703125" style="1126" customWidth="1"/>
    <col min="12041" max="12041" width="7.42578125" style="1126" customWidth="1"/>
    <col min="12042" max="12047" width="0" style="1126" hidden="1" customWidth="1"/>
    <col min="12048" max="12048" width="2.28515625" style="1126" customWidth="1"/>
    <col min="12049" max="12049" width="9.140625" style="1126"/>
    <col min="12050" max="12050" width="9.7109375" style="1126" customWidth="1"/>
    <col min="12051" max="12051" width="9.5703125" style="1126" customWidth="1"/>
    <col min="12052" max="12052" width="10.140625" style="1126" customWidth="1"/>
    <col min="12053" max="12288" width="9.140625" style="1126"/>
    <col min="12289" max="12291" width="4.7109375" style="1126" customWidth="1"/>
    <col min="12292" max="12292" width="9" style="1126" customWidth="1"/>
    <col min="12293" max="12293" width="47.28515625" style="1126" customWidth="1"/>
    <col min="12294" max="12294" width="11.5703125" style="1126" customWidth="1"/>
    <col min="12295" max="12296" width="13.5703125" style="1126" customWidth="1"/>
    <col min="12297" max="12297" width="7.42578125" style="1126" customWidth="1"/>
    <col min="12298" max="12303" width="0" style="1126" hidden="1" customWidth="1"/>
    <col min="12304" max="12304" width="2.28515625" style="1126" customWidth="1"/>
    <col min="12305" max="12305" width="9.140625" style="1126"/>
    <col min="12306" max="12306" width="9.7109375" style="1126" customWidth="1"/>
    <col min="12307" max="12307" width="9.5703125" style="1126" customWidth="1"/>
    <col min="12308" max="12308" width="10.140625" style="1126" customWidth="1"/>
    <col min="12309" max="12544" width="9.140625" style="1126"/>
    <col min="12545" max="12547" width="4.7109375" style="1126" customWidth="1"/>
    <col min="12548" max="12548" width="9" style="1126" customWidth="1"/>
    <col min="12549" max="12549" width="47.28515625" style="1126" customWidth="1"/>
    <col min="12550" max="12550" width="11.5703125" style="1126" customWidth="1"/>
    <col min="12551" max="12552" width="13.5703125" style="1126" customWidth="1"/>
    <col min="12553" max="12553" width="7.42578125" style="1126" customWidth="1"/>
    <col min="12554" max="12559" width="0" style="1126" hidden="1" customWidth="1"/>
    <col min="12560" max="12560" width="2.28515625" style="1126" customWidth="1"/>
    <col min="12561" max="12561" width="9.140625" style="1126"/>
    <col min="12562" max="12562" width="9.7109375" style="1126" customWidth="1"/>
    <col min="12563" max="12563" width="9.5703125" style="1126" customWidth="1"/>
    <col min="12564" max="12564" width="10.140625" style="1126" customWidth="1"/>
    <col min="12565" max="12800" width="9.140625" style="1126"/>
    <col min="12801" max="12803" width="4.7109375" style="1126" customWidth="1"/>
    <col min="12804" max="12804" width="9" style="1126" customWidth="1"/>
    <col min="12805" max="12805" width="47.28515625" style="1126" customWidth="1"/>
    <col min="12806" max="12806" width="11.5703125" style="1126" customWidth="1"/>
    <col min="12807" max="12808" width="13.5703125" style="1126" customWidth="1"/>
    <col min="12809" max="12809" width="7.42578125" style="1126" customWidth="1"/>
    <col min="12810" max="12815" width="0" style="1126" hidden="1" customWidth="1"/>
    <col min="12816" max="12816" width="2.28515625" style="1126" customWidth="1"/>
    <col min="12817" max="12817" width="9.140625" style="1126"/>
    <col min="12818" max="12818" width="9.7109375" style="1126" customWidth="1"/>
    <col min="12819" max="12819" width="9.5703125" style="1126" customWidth="1"/>
    <col min="12820" max="12820" width="10.140625" style="1126" customWidth="1"/>
    <col min="12821" max="13056" width="9.140625" style="1126"/>
    <col min="13057" max="13059" width="4.7109375" style="1126" customWidth="1"/>
    <col min="13060" max="13060" width="9" style="1126" customWidth="1"/>
    <col min="13061" max="13061" width="47.28515625" style="1126" customWidth="1"/>
    <col min="13062" max="13062" width="11.5703125" style="1126" customWidth="1"/>
    <col min="13063" max="13064" width="13.5703125" style="1126" customWidth="1"/>
    <col min="13065" max="13065" width="7.42578125" style="1126" customWidth="1"/>
    <col min="13066" max="13071" width="0" style="1126" hidden="1" customWidth="1"/>
    <col min="13072" max="13072" width="2.28515625" style="1126" customWidth="1"/>
    <col min="13073" max="13073" width="9.140625" style="1126"/>
    <col min="13074" max="13074" width="9.7109375" style="1126" customWidth="1"/>
    <col min="13075" max="13075" width="9.5703125" style="1126" customWidth="1"/>
    <col min="13076" max="13076" width="10.140625" style="1126" customWidth="1"/>
    <col min="13077" max="13312" width="9.140625" style="1126"/>
    <col min="13313" max="13315" width="4.7109375" style="1126" customWidth="1"/>
    <col min="13316" max="13316" width="9" style="1126" customWidth="1"/>
    <col min="13317" max="13317" width="47.28515625" style="1126" customWidth="1"/>
    <col min="13318" max="13318" width="11.5703125" style="1126" customWidth="1"/>
    <col min="13319" max="13320" width="13.5703125" style="1126" customWidth="1"/>
    <col min="13321" max="13321" width="7.42578125" style="1126" customWidth="1"/>
    <col min="13322" max="13327" width="0" style="1126" hidden="1" customWidth="1"/>
    <col min="13328" max="13328" width="2.28515625" style="1126" customWidth="1"/>
    <col min="13329" max="13329" width="9.140625" style="1126"/>
    <col min="13330" max="13330" width="9.7109375" style="1126" customWidth="1"/>
    <col min="13331" max="13331" width="9.5703125" style="1126" customWidth="1"/>
    <col min="13332" max="13332" width="10.140625" style="1126" customWidth="1"/>
    <col min="13333" max="13568" width="9.140625" style="1126"/>
    <col min="13569" max="13571" width="4.7109375" style="1126" customWidth="1"/>
    <col min="13572" max="13572" width="9" style="1126" customWidth="1"/>
    <col min="13573" max="13573" width="47.28515625" style="1126" customWidth="1"/>
    <col min="13574" max="13574" width="11.5703125" style="1126" customWidth="1"/>
    <col min="13575" max="13576" width="13.5703125" style="1126" customWidth="1"/>
    <col min="13577" max="13577" width="7.42578125" style="1126" customWidth="1"/>
    <col min="13578" max="13583" width="0" style="1126" hidden="1" customWidth="1"/>
    <col min="13584" max="13584" width="2.28515625" style="1126" customWidth="1"/>
    <col min="13585" max="13585" width="9.140625" style="1126"/>
    <col min="13586" max="13586" width="9.7109375" style="1126" customWidth="1"/>
    <col min="13587" max="13587" width="9.5703125" style="1126" customWidth="1"/>
    <col min="13588" max="13588" width="10.140625" style="1126" customWidth="1"/>
    <col min="13589" max="13824" width="9.140625" style="1126"/>
    <col min="13825" max="13827" width="4.7109375" style="1126" customWidth="1"/>
    <col min="13828" max="13828" width="9" style="1126" customWidth="1"/>
    <col min="13829" max="13829" width="47.28515625" style="1126" customWidth="1"/>
    <col min="13830" max="13830" width="11.5703125" style="1126" customWidth="1"/>
    <col min="13831" max="13832" width="13.5703125" style="1126" customWidth="1"/>
    <col min="13833" max="13833" width="7.42578125" style="1126" customWidth="1"/>
    <col min="13834" max="13839" width="0" style="1126" hidden="1" customWidth="1"/>
    <col min="13840" max="13840" width="2.28515625" style="1126" customWidth="1"/>
    <col min="13841" max="13841" width="9.140625" style="1126"/>
    <col min="13842" max="13842" width="9.7109375" style="1126" customWidth="1"/>
    <col min="13843" max="13843" width="9.5703125" style="1126" customWidth="1"/>
    <col min="13844" max="13844" width="10.140625" style="1126" customWidth="1"/>
    <col min="13845" max="14080" width="9.140625" style="1126"/>
    <col min="14081" max="14083" width="4.7109375" style="1126" customWidth="1"/>
    <col min="14084" max="14084" width="9" style="1126" customWidth="1"/>
    <col min="14085" max="14085" width="47.28515625" style="1126" customWidth="1"/>
    <col min="14086" max="14086" width="11.5703125" style="1126" customWidth="1"/>
    <col min="14087" max="14088" width="13.5703125" style="1126" customWidth="1"/>
    <col min="14089" max="14089" width="7.42578125" style="1126" customWidth="1"/>
    <col min="14090" max="14095" width="0" style="1126" hidden="1" customWidth="1"/>
    <col min="14096" max="14096" width="2.28515625" style="1126" customWidth="1"/>
    <col min="14097" max="14097" width="9.140625" style="1126"/>
    <col min="14098" max="14098" width="9.7109375" style="1126" customWidth="1"/>
    <col min="14099" max="14099" width="9.5703125" style="1126" customWidth="1"/>
    <col min="14100" max="14100" width="10.140625" style="1126" customWidth="1"/>
    <col min="14101" max="14336" width="9.140625" style="1126"/>
    <col min="14337" max="14339" width="4.7109375" style="1126" customWidth="1"/>
    <col min="14340" max="14340" width="9" style="1126" customWidth="1"/>
    <col min="14341" max="14341" width="47.28515625" style="1126" customWidth="1"/>
    <col min="14342" max="14342" width="11.5703125" style="1126" customWidth="1"/>
    <col min="14343" max="14344" width="13.5703125" style="1126" customWidth="1"/>
    <col min="14345" max="14345" width="7.42578125" style="1126" customWidth="1"/>
    <col min="14346" max="14351" width="0" style="1126" hidden="1" customWidth="1"/>
    <col min="14352" max="14352" width="2.28515625" style="1126" customWidth="1"/>
    <col min="14353" max="14353" width="9.140625" style="1126"/>
    <col min="14354" max="14354" width="9.7109375" style="1126" customWidth="1"/>
    <col min="14355" max="14355" width="9.5703125" style="1126" customWidth="1"/>
    <col min="14356" max="14356" width="10.140625" style="1126" customWidth="1"/>
    <col min="14357" max="14592" width="9.140625" style="1126"/>
    <col min="14593" max="14595" width="4.7109375" style="1126" customWidth="1"/>
    <col min="14596" max="14596" width="9" style="1126" customWidth="1"/>
    <col min="14597" max="14597" width="47.28515625" style="1126" customWidth="1"/>
    <col min="14598" max="14598" width="11.5703125" style="1126" customWidth="1"/>
    <col min="14599" max="14600" width="13.5703125" style="1126" customWidth="1"/>
    <col min="14601" max="14601" width="7.42578125" style="1126" customWidth="1"/>
    <col min="14602" max="14607" width="0" style="1126" hidden="1" customWidth="1"/>
    <col min="14608" max="14608" width="2.28515625" style="1126" customWidth="1"/>
    <col min="14609" max="14609" width="9.140625" style="1126"/>
    <col min="14610" max="14610" width="9.7109375" style="1126" customWidth="1"/>
    <col min="14611" max="14611" width="9.5703125" style="1126" customWidth="1"/>
    <col min="14612" max="14612" width="10.140625" style="1126" customWidth="1"/>
    <col min="14613" max="14848" width="9.140625" style="1126"/>
    <col min="14849" max="14851" width="4.7109375" style="1126" customWidth="1"/>
    <col min="14852" max="14852" width="9" style="1126" customWidth="1"/>
    <col min="14853" max="14853" width="47.28515625" style="1126" customWidth="1"/>
    <col min="14854" max="14854" width="11.5703125" style="1126" customWidth="1"/>
    <col min="14855" max="14856" width="13.5703125" style="1126" customWidth="1"/>
    <col min="14857" max="14857" width="7.42578125" style="1126" customWidth="1"/>
    <col min="14858" max="14863" width="0" style="1126" hidden="1" customWidth="1"/>
    <col min="14864" max="14864" width="2.28515625" style="1126" customWidth="1"/>
    <col min="14865" max="14865" width="9.140625" style="1126"/>
    <col min="14866" max="14866" width="9.7109375" style="1126" customWidth="1"/>
    <col min="14867" max="14867" width="9.5703125" style="1126" customWidth="1"/>
    <col min="14868" max="14868" width="10.140625" style="1126" customWidth="1"/>
    <col min="14869" max="15104" width="9.140625" style="1126"/>
    <col min="15105" max="15107" width="4.7109375" style="1126" customWidth="1"/>
    <col min="15108" max="15108" width="9" style="1126" customWidth="1"/>
    <col min="15109" max="15109" width="47.28515625" style="1126" customWidth="1"/>
    <col min="15110" max="15110" width="11.5703125" style="1126" customWidth="1"/>
    <col min="15111" max="15112" width="13.5703125" style="1126" customWidth="1"/>
    <col min="15113" max="15113" width="7.42578125" style="1126" customWidth="1"/>
    <col min="15114" max="15119" width="0" style="1126" hidden="1" customWidth="1"/>
    <col min="15120" max="15120" width="2.28515625" style="1126" customWidth="1"/>
    <col min="15121" max="15121" width="9.140625" style="1126"/>
    <col min="15122" max="15122" width="9.7109375" style="1126" customWidth="1"/>
    <col min="15123" max="15123" width="9.5703125" style="1126" customWidth="1"/>
    <col min="15124" max="15124" width="10.140625" style="1126" customWidth="1"/>
    <col min="15125" max="15360" width="9.140625" style="1126"/>
    <col min="15361" max="15363" width="4.7109375" style="1126" customWidth="1"/>
    <col min="15364" max="15364" width="9" style="1126" customWidth="1"/>
    <col min="15365" max="15365" width="47.28515625" style="1126" customWidth="1"/>
    <col min="15366" max="15366" width="11.5703125" style="1126" customWidth="1"/>
    <col min="15367" max="15368" width="13.5703125" style="1126" customWidth="1"/>
    <col min="15369" max="15369" width="7.42578125" style="1126" customWidth="1"/>
    <col min="15370" max="15375" width="0" style="1126" hidden="1" customWidth="1"/>
    <col min="15376" max="15376" width="2.28515625" style="1126" customWidth="1"/>
    <col min="15377" max="15377" width="9.140625" style="1126"/>
    <col min="15378" max="15378" width="9.7109375" style="1126" customWidth="1"/>
    <col min="15379" max="15379" width="9.5703125" style="1126" customWidth="1"/>
    <col min="15380" max="15380" width="10.140625" style="1126" customWidth="1"/>
    <col min="15381" max="15616" width="9.140625" style="1126"/>
    <col min="15617" max="15619" width="4.7109375" style="1126" customWidth="1"/>
    <col min="15620" max="15620" width="9" style="1126" customWidth="1"/>
    <col min="15621" max="15621" width="47.28515625" style="1126" customWidth="1"/>
    <col min="15622" max="15622" width="11.5703125" style="1126" customWidth="1"/>
    <col min="15623" max="15624" width="13.5703125" style="1126" customWidth="1"/>
    <col min="15625" max="15625" width="7.42578125" style="1126" customWidth="1"/>
    <col min="15626" max="15631" width="0" style="1126" hidden="1" customWidth="1"/>
    <col min="15632" max="15632" width="2.28515625" style="1126" customWidth="1"/>
    <col min="15633" max="15633" width="9.140625" style="1126"/>
    <col min="15634" max="15634" width="9.7109375" style="1126" customWidth="1"/>
    <col min="15635" max="15635" width="9.5703125" style="1126" customWidth="1"/>
    <col min="15636" max="15636" width="10.140625" style="1126" customWidth="1"/>
    <col min="15637" max="15872" width="9.140625" style="1126"/>
    <col min="15873" max="15875" width="4.7109375" style="1126" customWidth="1"/>
    <col min="15876" max="15876" width="9" style="1126" customWidth="1"/>
    <col min="15877" max="15877" width="47.28515625" style="1126" customWidth="1"/>
    <col min="15878" max="15878" width="11.5703125" style="1126" customWidth="1"/>
    <col min="15879" max="15880" width="13.5703125" style="1126" customWidth="1"/>
    <col min="15881" max="15881" width="7.42578125" style="1126" customWidth="1"/>
    <col min="15882" max="15887" width="0" style="1126" hidden="1" customWidth="1"/>
    <col min="15888" max="15888" width="2.28515625" style="1126" customWidth="1"/>
    <col min="15889" max="15889" width="9.140625" style="1126"/>
    <col min="15890" max="15890" width="9.7109375" style="1126" customWidth="1"/>
    <col min="15891" max="15891" width="9.5703125" style="1126" customWidth="1"/>
    <col min="15892" max="15892" width="10.140625" style="1126" customWidth="1"/>
    <col min="15893" max="16128" width="9.140625" style="1126"/>
    <col min="16129" max="16131" width="4.7109375" style="1126" customWidth="1"/>
    <col min="16132" max="16132" width="9" style="1126" customWidth="1"/>
    <col min="16133" max="16133" width="47.28515625" style="1126" customWidth="1"/>
    <col min="16134" max="16134" width="11.5703125" style="1126" customWidth="1"/>
    <col min="16135" max="16136" width="13.5703125" style="1126" customWidth="1"/>
    <col min="16137" max="16137" width="7.42578125" style="1126" customWidth="1"/>
    <col min="16138" max="16143" width="0" style="1126" hidden="1" customWidth="1"/>
    <col min="16144" max="16144" width="2.28515625" style="1126" customWidth="1"/>
    <col min="16145" max="16145" width="9.140625" style="1126"/>
    <col min="16146" max="16146" width="9.7109375" style="1126" customWidth="1"/>
    <col min="16147" max="16147" width="9.5703125" style="1126" customWidth="1"/>
    <col min="16148" max="16148" width="10.140625" style="1126" customWidth="1"/>
    <col min="16149" max="16384" width="9.140625" style="1126"/>
  </cols>
  <sheetData>
    <row r="1" spans="1:20" ht="18.75" thickBot="1" x14ac:dyDescent="0.3">
      <c r="A1" s="1211" t="s">
        <v>1236</v>
      </c>
      <c r="B1" s="1210"/>
      <c r="C1" s="2323"/>
      <c r="D1" s="2322"/>
      <c r="E1" s="2150"/>
      <c r="F1" s="1208"/>
      <c r="G1" s="1207" t="s">
        <v>1235</v>
      </c>
      <c r="J1" s="1181"/>
    </row>
    <row r="2" spans="1:20" ht="12.75" customHeight="1" x14ac:dyDescent="0.25">
      <c r="B2" s="1204"/>
      <c r="C2" s="1185"/>
      <c r="D2" s="2321"/>
      <c r="E2" s="1203"/>
      <c r="F2" s="1182"/>
      <c r="G2" s="1182"/>
      <c r="H2" s="2320"/>
      <c r="I2" s="2269"/>
      <c r="J2" s="1181"/>
    </row>
    <row r="3" spans="1:20" ht="12.75" customHeight="1" x14ac:dyDescent="0.2">
      <c r="A3" s="1206" t="s">
        <v>259</v>
      </c>
      <c r="B3" s="1185"/>
      <c r="C3" s="2145" t="s">
        <v>1186</v>
      </c>
      <c r="D3" s="1205"/>
      <c r="E3" s="1182"/>
      <c r="F3" s="2320"/>
      <c r="G3" s="2270"/>
      <c r="H3" s="2270"/>
    </row>
    <row r="4" spans="1:20" ht="12.75" customHeight="1" x14ac:dyDescent="0.25">
      <c r="A4" s="1204"/>
      <c r="B4" s="1185"/>
      <c r="C4" s="1833" t="s">
        <v>1234</v>
      </c>
      <c r="D4" s="1131"/>
      <c r="E4" s="1182"/>
      <c r="F4" s="2320"/>
      <c r="G4" s="2270"/>
      <c r="H4" s="2270"/>
    </row>
    <row r="5" spans="1:20" ht="12.75" customHeight="1" x14ac:dyDescent="0.25">
      <c r="A5" s="1204"/>
      <c r="B5" s="1185"/>
      <c r="C5" s="2073"/>
      <c r="D5" s="1131"/>
      <c r="E5" s="1182"/>
      <c r="F5" s="2320"/>
      <c r="G5" s="2270"/>
      <c r="H5" s="2270"/>
    </row>
    <row r="6" spans="1:20" ht="12.75" customHeight="1" x14ac:dyDescent="0.25">
      <c r="B6" s="1204"/>
      <c r="C6" s="1185"/>
      <c r="D6" s="2321"/>
      <c r="E6" s="1203"/>
      <c r="F6" s="1182"/>
      <c r="G6" s="1182"/>
      <c r="H6" s="2320"/>
      <c r="I6" s="2269"/>
      <c r="J6" s="1181"/>
    </row>
    <row r="7" spans="1:20" ht="18" x14ac:dyDescent="0.25">
      <c r="A7" s="1186" t="s">
        <v>411</v>
      </c>
      <c r="B7" s="1186"/>
      <c r="C7" s="1185"/>
      <c r="D7" s="2321"/>
      <c r="E7" s="1203"/>
      <c r="F7" s="1182"/>
      <c r="G7" s="1182"/>
      <c r="H7" s="2320"/>
      <c r="I7" s="2269"/>
      <c r="J7" s="1181"/>
    </row>
    <row r="8" spans="1:20" ht="18" x14ac:dyDescent="0.25">
      <c r="A8" s="1186"/>
      <c r="B8" s="1186"/>
      <c r="C8" s="1185"/>
      <c r="D8" s="2321"/>
      <c r="E8" s="1203"/>
      <c r="F8" s="1182"/>
      <c r="G8" s="1182"/>
      <c r="H8" s="2320"/>
      <c r="I8" s="2269"/>
      <c r="J8" s="1181"/>
    </row>
    <row r="9" spans="1:20" ht="18" x14ac:dyDescent="0.25">
      <c r="A9" s="2863" t="s">
        <v>1951</v>
      </c>
      <c r="B9" s="1186"/>
      <c r="C9" s="1185"/>
      <c r="D9" s="2321"/>
      <c r="E9" s="1203"/>
      <c r="F9" s="1182"/>
      <c r="G9" s="1182"/>
      <c r="H9" s="2320"/>
      <c r="I9" s="2269"/>
      <c r="J9" s="1181"/>
    </row>
    <row r="10" spans="1:20" ht="13.5" thickBot="1" x14ac:dyDescent="0.25">
      <c r="A10" s="1855" t="s">
        <v>1891</v>
      </c>
      <c r="B10" s="1179"/>
      <c r="C10" s="1179"/>
      <c r="D10" s="2319"/>
      <c r="E10" s="1199"/>
      <c r="H10" s="1177"/>
      <c r="I10" s="2211" t="s">
        <v>122</v>
      </c>
    </row>
    <row r="11" spans="1:20" s="1172" customFormat="1" ht="14.25" customHeight="1" thickTop="1" thickBot="1" x14ac:dyDescent="0.25">
      <c r="A11" s="1176" t="s">
        <v>412</v>
      </c>
      <c r="B11" s="1173" t="s">
        <v>123</v>
      </c>
      <c r="C11" s="1175" t="s">
        <v>124</v>
      </c>
      <c r="D11" s="1198" t="s">
        <v>474</v>
      </c>
      <c r="E11" s="1198" t="s">
        <v>125</v>
      </c>
      <c r="F11" s="1198" t="s">
        <v>416</v>
      </c>
      <c r="G11" s="1198" t="s">
        <v>417</v>
      </c>
      <c r="H11" s="1886" t="s">
        <v>589</v>
      </c>
      <c r="I11" s="1921" t="s">
        <v>590</v>
      </c>
      <c r="R11" s="2867"/>
      <c r="S11" s="2867"/>
      <c r="T11" s="2867"/>
    </row>
    <row r="12" spans="1:20" s="1166" customFormat="1" ht="13.5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170">
        <v>5</v>
      </c>
      <c r="F12" s="1169">
        <v>6</v>
      </c>
      <c r="G12" s="1169">
        <v>7</v>
      </c>
      <c r="H12" s="1293">
        <v>8</v>
      </c>
      <c r="I12" s="1168" t="s">
        <v>510</v>
      </c>
      <c r="R12" s="2868"/>
      <c r="S12" s="2868"/>
      <c r="T12" s="2868"/>
    </row>
    <row r="13" spans="1:20" ht="20.25" customHeight="1" thickTop="1" x14ac:dyDescent="0.25">
      <c r="A13" s="2278"/>
      <c r="B13" s="2277">
        <v>6409</v>
      </c>
      <c r="C13" s="2277">
        <v>5331</v>
      </c>
      <c r="D13" s="2276"/>
      <c r="E13" s="2275" t="s">
        <v>624</v>
      </c>
      <c r="F13" s="2274">
        <f>F14+F15+F16</f>
        <v>10000</v>
      </c>
      <c r="G13" s="2274">
        <f>G14+G15+G16</f>
        <v>0</v>
      </c>
      <c r="H13" s="2274">
        <f>H14+H15+H16</f>
        <v>0</v>
      </c>
      <c r="I13" s="2273">
        <v>0</v>
      </c>
    </row>
    <row r="14" spans="1:20" ht="15" thickBot="1" x14ac:dyDescent="0.25">
      <c r="A14" s="2220"/>
      <c r="B14" s="2219"/>
      <c r="C14" s="2219"/>
      <c r="D14" s="1880" t="s">
        <v>1744</v>
      </c>
      <c r="E14" s="2222" t="s">
        <v>1891</v>
      </c>
      <c r="F14" s="2217">
        <v>10000</v>
      </c>
      <c r="G14" s="2217">
        <v>0</v>
      </c>
      <c r="H14" s="2217">
        <v>0</v>
      </c>
      <c r="I14" s="2216">
        <v>0</v>
      </c>
    </row>
    <row r="15" spans="1:20" ht="14.25" hidden="1" x14ac:dyDescent="0.2">
      <c r="A15" s="2220"/>
      <c r="B15" s="2219"/>
      <c r="C15" s="2219"/>
      <c r="D15" s="1874"/>
      <c r="E15" s="2218"/>
      <c r="F15" s="2217"/>
      <c r="G15" s="2217"/>
      <c r="H15" s="2217"/>
      <c r="I15" s="2216" t="e">
        <f>(H15/G15)*100</f>
        <v>#DIV/0!</v>
      </c>
    </row>
    <row r="16" spans="1:20" ht="15" hidden="1" thickBot="1" x14ac:dyDescent="0.25">
      <c r="A16" s="2220"/>
      <c r="B16" s="2233"/>
      <c r="C16" s="2233"/>
      <c r="D16" s="1874"/>
      <c r="E16" s="2280"/>
      <c r="F16" s="2231"/>
      <c r="G16" s="2231"/>
      <c r="H16" s="2231"/>
      <c r="I16" s="2216" t="e">
        <f>(H16/G16)*100</f>
        <v>#DIV/0!</v>
      </c>
    </row>
    <row r="17" spans="1:20" ht="17.25" thickTop="1" thickBot="1" x14ac:dyDescent="0.3">
      <c r="A17" s="3249" t="s">
        <v>704</v>
      </c>
      <c r="B17" s="3250"/>
      <c r="C17" s="3250"/>
      <c r="D17" s="3250"/>
      <c r="E17" s="3250"/>
      <c r="F17" s="2318">
        <f>SUM(F13)</f>
        <v>10000</v>
      </c>
      <c r="G17" s="2318">
        <f>G13</f>
        <v>0</v>
      </c>
      <c r="H17" s="2318">
        <f>H13</f>
        <v>0</v>
      </c>
      <c r="I17" s="2317">
        <v>0</v>
      </c>
      <c r="R17" s="2869">
        <f>F17</f>
        <v>10000</v>
      </c>
      <c r="S17" s="2869">
        <f>G17</f>
        <v>0</v>
      </c>
      <c r="T17" s="2869">
        <f>H17</f>
        <v>0</v>
      </c>
    </row>
    <row r="18" spans="1:20" ht="18.75" thickTop="1" x14ac:dyDescent="0.25">
      <c r="A18" s="1186"/>
      <c r="B18" s="1186"/>
      <c r="C18" s="1185"/>
      <c r="D18" s="2321"/>
      <c r="E18" s="1203"/>
      <c r="F18" s="1182"/>
      <c r="G18" s="1182"/>
      <c r="H18" s="2320"/>
      <c r="I18" s="2269"/>
      <c r="J18" s="1181"/>
    </row>
    <row r="19" spans="1:20" ht="18" hidden="1" x14ac:dyDescent="0.25">
      <c r="A19" s="1186"/>
      <c r="B19" s="1186"/>
      <c r="C19" s="1185"/>
      <c r="D19" s="2321"/>
      <c r="E19" s="1203"/>
      <c r="F19" s="1182"/>
      <c r="G19" s="1182"/>
      <c r="H19" s="2320"/>
      <c r="I19" s="2269"/>
      <c r="J19" s="1181"/>
    </row>
    <row r="20" spans="1:20" ht="13.5" thickBot="1" x14ac:dyDescent="0.25">
      <c r="A20" s="1855" t="s">
        <v>618</v>
      </c>
      <c r="B20" s="1179"/>
      <c r="C20" s="1179"/>
      <c r="D20" s="2319"/>
      <c r="E20" s="1199"/>
      <c r="H20" s="1177"/>
      <c r="I20" s="2211" t="s">
        <v>122</v>
      </c>
    </row>
    <row r="21" spans="1:20" s="1172" customFormat="1" ht="14.25" customHeight="1" thickTop="1" thickBot="1" x14ac:dyDescent="0.25">
      <c r="A21" s="1176" t="s">
        <v>412</v>
      </c>
      <c r="B21" s="1173" t="s">
        <v>123</v>
      </c>
      <c r="C21" s="1175" t="s">
        <v>124</v>
      </c>
      <c r="D21" s="1198" t="s">
        <v>474</v>
      </c>
      <c r="E21" s="1198" t="s">
        <v>125</v>
      </c>
      <c r="F21" s="1198" t="s">
        <v>416</v>
      </c>
      <c r="G21" s="1198" t="s">
        <v>417</v>
      </c>
      <c r="H21" s="1886" t="s">
        <v>589</v>
      </c>
      <c r="I21" s="1921" t="s">
        <v>590</v>
      </c>
      <c r="R21" s="2867"/>
      <c r="S21" s="2867"/>
      <c r="T21" s="2867"/>
    </row>
    <row r="22" spans="1:20" s="1166" customFormat="1" ht="13.5" thickTop="1" thickBot="1" x14ac:dyDescent="0.25">
      <c r="A22" s="1171">
        <v>1</v>
      </c>
      <c r="B22" s="1170">
        <v>2</v>
      </c>
      <c r="C22" s="1170">
        <v>3</v>
      </c>
      <c r="D22" s="1170">
        <v>4</v>
      </c>
      <c r="E22" s="1170">
        <v>5</v>
      </c>
      <c r="F22" s="1169">
        <v>6</v>
      </c>
      <c r="G22" s="1169">
        <v>7</v>
      </c>
      <c r="H22" s="1293">
        <v>8</v>
      </c>
      <c r="I22" s="1168" t="s">
        <v>510</v>
      </c>
      <c r="R22" s="2868"/>
      <c r="S22" s="2868"/>
      <c r="T22" s="2868"/>
    </row>
    <row r="23" spans="1:20" ht="20.25" customHeight="1" thickTop="1" x14ac:dyDescent="0.25">
      <c r="A23" s="2278">
        <v>1001</v>
      </c>
      <c r="B23" s="2277">
        <v>3112</v>
      </c>
      <c r="C23" s="2277">
        <v>5331</v>
      </c>
      <c r="D23" s="2276"/>
      <c r="E23" s="2275" t="s">
        <v>624</v>
      </c>
      <c r="F23" s="2274">
        <f>F24+F25+F26</f>
        <v>562</v>
      </c>
      <c r="G23" s="2274">
        <f>G24+G25+G26</f>
        <v>595</v>
      </c>
      <c r="H23" s="2274">
        <f>H24+H25+H26</f>
        <v>595</v>
      </c>
      <c r="I23" s="2273">
        <f>(H23/G23)*100</f>
        <v>100</v>
      </c>
    </row>
    <row r="24" spans="1:20" ht="14.25" x14ac:dyDescent="0.2">
      <c r="A24" s="2220"/>
      <c r="B24" s="2219"/>
      <c r="C24" s="2219"/>
      <c r="D24" s="1880" t="s">
        <v>1719</v>
      </c>
      <c r="E24" s="2222" t="s">
        <v>1892</v>
      </c>
      <c r="F24" s="2217">
        <v>510</v>
      </c>
      <c r="G24" s="2217">
        <v>510</v>
      </c>
      <c r="H24" s="2217">
        <v>510</v>
      </c>
      <c r="I24" s="2216">
        <f>(H24/G24)*100</f>
        <v>100</v>
      </c>
    </row>
    <row r="25" spans="1:20" ht="14.25" x14ac:dyDescent="0.2">
      <c r="A25" s="2220"/>
      <c r="B25" s="2219"/>
      <c r="C25" s="2219"/>
      <c r="D25" s="1874" t="s">
        <v>1238</v>
      </c>
      <c r="E25" s="2218" t="s">
        <v>1893</v>
      </c>
      <c r="F25" s="2217">
        <v>52</v>
      </c>
      <c r="G25" s="2217">
        <v>47</v>
      </c>
      <c r="H25" s="2217">
        <v>47</v>
      </c>
      <c r="I25" s="2216">
        <f>(H25/G25)*100</f>
        <v>100</v>
      </c>
    </row>
    <row r="26" spans="1:20" ht="15" thickBot="1" x14ac:dyDescent="0.25">
      <c r="A26" s="2220"/>
      <c r="B26" s="2233"/>
      <c r="C26" s="2233"/>
      <c r="D26" s="1874" t="s">
        <v>1720</v>
      </c>
      <c r="E26" s="2280" t="s">
        <v>1894</v>
      </c>
      <c r="F26" s="2231">
        <v>0</v>
      </c>
      <c r="G26" s="2231">
        <v>38</v>
      </c>
      <c r="H26" s="2231">
        <v>38</v>
      </c>
      <c r="I26" s="2216">
        <f>(H26/G26)*100</f>
        <v>100</v>
      </c>
    </row>
    <row r="27" spans="1:20" ht="17.25" thickTop="1" thickBot="1" x14ac:dyDescent="0.3">
      <c r="A27" s="3249" t="s">
        <v>704</v>
      </c>
      <c r="B27" s="3250"/>
      <c r="C27" s="3250"/>
      <c r="D27" s="3250"/>
      <c r="E27" s="3250"/>
      <c r="F27" s="2318">
        <f>SUM(F23)</f>
        <v>562</v>
      </c>
      <c r="G27" s="2318">
        <f>G23</f>
        <v>595</v>
      </c>
      <c r="H27" s="2318">
        <f>H23</f>
        <v>595</v>
      </c>
      <c r="I27" s="2317">
        <f>(H27/G27)*100</f>
        <v>100</v>
      </c>
      <c r="R27" s="2869">
        <f>F27</f>
        <v>562</v>
      </c>
      <c r="S27" s="2869">
        <f>G27</f>
        <v>595</v>
      </c>
      <c r="T27" s="2869">
        <f>H27</f>
        <v>595</v>
      </c>
    </row>
    <row r="28" spans="1:20" ht="13.5" thickTop="1" x14ac:dyDescent="0.2"/>
    <row r="30" spans="1:20" hidden="1" x14ac:dyDescent="0.2"/>
    <row r="31" spans="1:20" ht="13.5" thickBot="1" x14ac:dyDescent="0.25">
      <c r="A31" s="1855" t="s">
        <v>494</v>
      </c>
      <c r="I31" s="2211" t="s">
        <v>122</v>
      </c>
    </row>
    <row r="32" spans="1:20" s="1172" customFormat="1" thickTop="1" thickBot="1" x14ac:dyDescent="0.25">
      <c r="A32" s="1176" t="s">
        <v>412</v>
      </c>
      <c r="B32" s="1173" t="s">
        <v>123</v>
      </c>
      <c r="C32" s="1175" t="s">
        <v>124</v>
      </c>
      <c r="D32" s="1198" t="s">
        <v>474</v>
      </c>
      <c r="E32" s="1198" t="s">
        <v>125</v>
      </c>
      <c r="F32" s="1198" t="s">
        <v>416</v>
      </c>
      <c r="G32" s="1198" t="s">
        <v>417</v>
      </c>
      <c r="H32" s="1886" t="s">
        <v>589</v>
      </c>
      <c r="I32" s="1921" t="s">
        <v>590</v>
      </c>
      <c r="R32" s="2867"/>
      <c r="S32" s="2867"/>
      <c r="T32" s="2867"/>
    </row>
    <row r="33" spans="1:20" s="1166" customFormat="1" ht="13.5" thickTop="1" thickBot="1" x14ac:dyDescent="0.25">
      <c r="A33" s="1171">
        <v>1</v>
      </c>
      <c r="B33" s="1170">
        <v>2</v>
      </c>
      <c r="C33" s="1170">
        <v>3</v>
      </c>
      <c r="D33" s="1170">
        <v>4</v>
      </c>
      <c r="E33" s="1170">
        <v>5</v>
      </c>
      <c r="F33" s="1169">
        <v>6</v>
      </c>
      <c r="G33" s="1169">
        <v>7</v>
      </c>
      <c r="H33" s="1293">
        <v>8</v>
      </c>
      <c r="I33" s="1168" t="s">
        <v>510</v>
      </c>
      <c r="R33" s="2868"/>
      <c r="S33" s="2868"/>
      <c r="T33" s="2868"/>
    </row>
    <row r="34" spans="1:20" ht="15.75" thickTop="1" x14ac:dyDescent="0.25">
      <c r="A34" s="2220">
        <v>1010</v>
      </c>
      <c r="B34" s="2233">
        <v>3114</v>
      </c>
      <c r="C34" s="2232">
        <v>5331</v>
      </c>
      <c r="D34" s="2251"/>
      <c r="E34" s="1875" t="s">
        <v>624</v>
      </c>
      <c r="F34" s="2246">
        <f>F35</f>
        <v>461</v>
      </c>
      <c r="G34" s="2246">
        <f t="shared" ref="G34:H34" si="0">G35</f>
        <v>231</v>
      </c>
      <c r="H34" s="2246">
        <f t="shared" si="0"/>
        <v>231</v>
      </c>
      <c r="I34" s="2245">
        <f>(H34/G34)*100</f>
        <v>100</v>
      </c>
    </row>
    <row r="35" spans="1:20" ht="15" thickBot="1" x14ac:dyDescent="0.25">
      <c r="A35" s="2220"/>
      <c r="B35" s="2219"/>
      <c r="C35" s="1879"/>
      <c r="D35" s="2799" t="s">
        <v>1719</v>
      </c>
      <c r="E35" s="1050" t="s">
        <v>1892</v>
      </c>
      <c r="F35" s="2217">
        <v>461</v>
      </c>
      <c r="G35" s="2217">
        <v>231</v>
      </c>
      <c r="H35" s="2217">
        <v>231</v>
      </c>
      <c r="I35" s="2216">
        <f>(H35/G35)*100</f>
        <v>100</v>
      </c>
    </row>
    <row r="36" spans="1:20" ht="15.75" customHeight="1" thickTop="1" thickBot="1" x14ac:dyDescent="0.3">
      <c r="A36" s="3249" t="s">
        <v>704</v>
      </c>
      <c r="B36" s="3250"/>
      <c r="C36" s="3250"/>
      <c r="D36" s="3250"/>
      <c r="E36" s="3250"/>
      <c r="F36" s="2215">
        <f>F34</f>
        <v>461</v>
      </c>
      <c r="G36" s="2215">
        <f>G34</f>
        <v>231</v>
      </c>
      <c r="H36" s="2215">
        <f>H34</f>
        <v>231</v>
      </c>
      <c r="I36" s="2214">
        <f>(H36/G36)*100</f>
        <v>100</v>
      </c>
      <c r="R36" s="2869">
        <f>F36</f>
        <v>461</v>
      </c>
      <c r="S36" s="2869">
        <f>G36</f>
        <v>231</v>
      </c>
      <c r="T36" s="2869">
        <f>H36</f>
        <v>231</v>
      </c>
    </row>
    <row r="37" spans="1:20" ht="15.75" customHeight="1" thickTop="1" x14ac:dyDescent="0.25">
      <c r="A37" s="1266"/>
      <c r="B37" s="1266"/>
      <c r="C37" s="1266"/>
      <c r="D37" s="1266"/>
      <c r="E37" s="1266"/>
      <c r="F37" s="2213"/>
      <c r="G37" s="2213"/>
      <c r="H37" s="2213"/>
      <c r="I37" s="2212"/>
      <c r="R37" s="2869"/>
      <c r="S37" s="2869"/>
      <c r="T37" s="2869"/>
    </row>
    <row r="38" spans="1:20" ht="15.75" customHeight="1" x14ac:dyDescent="0.25">
      <c r="A38" s="1266"/>
      <c r="B38" s="1266"/>
      <c r="C38" s="1266"/>
      <c r="D38" s="1266"/>
      <c r="E38" s="1266"/>
      <c r="F38" s="2213"/>
      <c r="G38" s="2213"/>
      <c r="H38" s="2213"/>
      <c r="I38" s="2212"/>
      <c r="R38" s="2869"/>
      <c r="S38" s="2869"/>
      <c r="T38" s="2869"/>
    </row>
    <row r="39" spans="1:20" ht="15.75" hidden="1" customHeight="1" x14ac:dyDescent="0.25">
      <c r="A39" s="1266"/>
      <c r="B39" s="1266"/>
      <c r="C39" s="1266"/>
      <c r="D39" s="1266"/>
      <c r="E39" s="1266"/>
      <c r="F39" s="2213"/>
      <c r="G39" s="2213"/>
      <c r="H39" s="2213"/>
      <c r="I39" s="2212"/>
      <c r="R39" s="2869"/>
      <c r="S39" s="2869"/>
      <c r="T39" s="2869"/>
    </row>
    <row r="40" spans="1:20" ht="13.5" thickBot="1" x14ac:dyDescent="0.25">
      <c r="A40" s="1855" t="s">
        <v>535</v>
      </c>
      <c r="I40" s="2211" t="s">
        <v>122</v>
      </c>
    </row>
    <row r="41" spans="1:20" s="1172" customFormat="1" ht="20.25" customHeight="1" thickTop="1" thickBot="1" x14ac:dyDescent="0.25">
      <c r="A41" s="1176" t="s">
        <v>412</v>
      </c>
      <c r="B41" s="1173" t="s">
        <v>123</v>
      </c>
      <c r="C41" s="1175" t="s">
        <v>124</v>
      </c>
      <c r="D41" s="1198" t="s">
        <v>474</v>
      </c>
      <c r="E41" s="1198" t="s">
        <v>125</v>
      </c>
      <c r="F41" s="1198" t="s">
        <v>416</v>
      </c>
      <c r="G41" s="1198" t="s">
        <v>417</v>
      </c>
      <c r="H41" s="1886" t="s">
        <v>589</v>
      </c>
      <c r="I41" s="1921" t="s">
        <v>590</v>
      </c>
      <c r="R41" s="2867"/>
      <c r="S41" s="2867"/>
      <c r="T41" s="2867"/>
    </row>
    <row r="42" spans="1:20" s="1166" customFormat="1" ht="13.5" thickTop="1" thickBot="1" x14ac:dyDescent="0.25">
      <c r="A42" s="1171">
        <v>1</v>
      </c>
      <c r="B42" s="1170">
        <v>2</v>
      </c>
      <c r="C42" s="1170">
        <v>3</v>
      </c>
      <c r="D42" s="1170">
        <v>4</v>
      </c>
      <c r="E42" s="1170">
        <v>5</v>
      </c>
      <c r="F42" s="1169">
        <v>6</v>
      </c>
      <c r="G42" s="1169">
        <v>7</v>
      </c>
      <c r="H42" s="1293">
        <v>8</v>
      </c>
      <c r="I42" s="1168" t="s">
        <v>510</v>
      </c>
      <c r="R42" s="2868"/>
      <c r="S42" s="2868"/>
      <c r="T42" s="2868"/>
    </row>
    <row r="43" spans="1:20" ht="15.75" thickTop="1" x14ac:dyDescent="0.25">
      <c r="A43" s="2220">
        <v>1012</v>
      </c>
      <c r="B43" s="2219">
        <v>3114</v>
      </c>
      <c r="C43" s="2219">
        <v>5331</v>
      </c>
      <c r="D43" s="2239"/>
      <c r="E43" s="1875" t="s">
        <v>624</v>
      </c>
      <c r="F43" s="2246">
        <f>F44+F45+F46+F47+F48</f>
        <v>4164</v>
      </c>
      <c r="G43" s="2246">
        <f>G44+G45+G46+G47+G48</f>
        <v>4407</v>
      </c>
      <c r="H43" s="2246">
        <f>H44+H45+H46+H47+H48</f>
        <v>4407</v>
      </c>
      <c r="I43" s="2238">
        <f t="shared" ref="I43:I49" si="1">(H43/G43)*100</f>
        <v>100</v>
      </c>
    </row>
    <row r="44" spans="1:20" ht="14.25" x14ac:dyDescent="0.2">
      <c r="A44" s="2220"/>
      <c r="B44" s="2219"/>
      <c r="C44" s="2219"/>
      <c r="D44" s="2799" t="s">
        <v>1719</v>
      </c>
      <c r="E44" s="1050" t="s">
        <v>1892</v>
      </c>
      <c r="F44" s="2217">
        <v>3380</v>
      </c>
      <c r="G44" s="2217">
        <v>3610</v>
      </c>
      <c r="H44" s="2217">
        <v>3610</v>
      </c>
      <c r="I44" s="2216">
        <f t="shared" si="1"/>
        <v>100</v>
      </c>
    </row>
    <row r="45" spans="1:20" ht="15" thickBot="1" x14ac:dyDescent="0.25">
      <c r="A45" s="2220"/>
      <c r="B45" s="2219"/>
      <c r="C45" s="2219"/>
      <c r="D45" s="859" t="s">
        <v>1238</v>
      </c>
      <c r="E45" s="2796" t="s">
        <v>1893</v>
      </c>
      <c r="F45" s="2285">
        <v>784</v>
      </c>
      <c r="G45" s="2217">
        <v>797</v>
      </c>
      <c r="H45" s="2217">
        <v>797</v>
      </c>
      <c r="I45" s="2284">
        <f t="shared" si="1"/>
        <v>100</v>
      </c>
    </row>
    <row r="46" spans="1:20" ht="14.25" hidden="1" x14ac:dyDescent="0.2">
      <c r="A46" s="2220"/>
      <c r="B46" s="2219"/>
      <c r="C46" s="1879"/>
      <c r="D46" s="1874"/>
      <c r="E46" s="2218"/>
      <c r="F46" s="2217"/>
      <c r="G46" s="2217"/>
      <c r="H46" s="2217"/>
      <c r="I46" s="2216" t="e">
        <f t="shared" si="1"/>
        <v>#DIV/0!</v>
      </c>
    </row>
    <row r="47" spans="1:20" ht="14.25" hidden="1" x14ac:dyDescent="0.2">
      <c r="A47" s="2220"/>
      <c r="B47" s="2233"/>
      <c r="C47" s="2232"/>
      <c r="D47" s="2264"/>
      <c r="E47" s="2218"/>
      <c r="F47" s="2231"/>
      <c r="G47" s="2231"/>
      <c r="H47" s="2231"/>
      <c r="I47" s="2230" t="e">
        <f t="shared" si="1"/>
        <v>#DIV/0!</v>
      </c>
    </row>
    <row r="48" spans="1:20" ht="15" hidden="1" thickBot="1" x14ac:dyDescent="0.25">
      <c r="A48" s="2220"/>
      <c r="B48" s="2233"/>
      <c r="C48" s="2232"/>
      <c r="D48" s="1951"/>
      <c r="E48" s="2252"/>
      <c r="F48" s="2272"/>
      <c r="G48" s="2272"/>
      <c r="H48" s="2272"/>
      <c r="I48" s="2271" t="e">
        <f t="shared" si="1"/>
        <v>#DIV/0!</v>
      </c>
    </row>
    <row r="49" spans="1:20" ht="16.5" thickTop="1" thickBot="1" x14ac:dyDescent="0.3">
      <c r="A49" s="3249" t="s">
        <v>704</v>
      </c>
      <c r="B49" s="3250"/>
      <c r="C49" s="3250"/>
      <c r="D49" s="3250"/>
      <c r="E49" s="3250"/>
      <c r="F49" s="2316">
        <f>F43</f>
        <v>4164</v>
      </c>
      <c r="G49" s="2215">
        <f>G43</f>
        <v>4407</v>
      </c>
      <c r="H49" s="2215">
        <f>H43</f>
        <v>4407</v>
      </c>
      <c r="I49" s="2315">
        <f t="shared" si="1"/>
        <v>100</v>
      </c>
      <c r="R49" s="2869">
        <f>F49</f>
        <v>4164</v>
      </c>
      <c r="S49" s="2869">
        <f>G49</f>
        <v>4407</v>
      </c>
      <c r="T49" s="2869">
        <f>H49</f>
        <v>4407</v>
      </c>
    </row>
    <row r="50" spans="1:20" ht="15.75" thickTop="1" x14ac:dyDescent="0.25">
      <c r="A50" s="2813">
        <v>1012</v>
      </c>
      <c r="B50" s="19">
        <v>3114</v>
      </c>
      <c r="C50" s="152">
        <v>6351</v>
      </c>
      <c r="D50" s="2814"/>
      <c r="E50" s="896" t="s">
        <v>744</v>
      </c>
      <c r="F50" s="2815">
        <f>F51</f>
        <v>0</v>
      </c>
      <c r="G50" s="2815">
        <f t="shared" ref="G50:H50" si="2">G51</f>
        <v>100</v>
      </c>
      <c r="H50" s="2815">
        <f t="shared" si="2"/>
        <v>100</v>
      </c>
      <c r="I50" s="2816">
        <v>100</v>
      </c>
    </row>
    <row r="51" spans="1:20" ht="29.25" thickBot="1" x14ac:dyDescent="0.25">
      <c r="A51" s="2817"/>
      <c r="B51" s="870"/>
      <c r="C51" s="2818"/>
      <c r="D51" s="2805" t="s">
        <v>1215</v>
      </c>
      <c r="E51" s="2803" t="s">
        <v>1895</v>
      </c>
      <c r="F51" s="2819">
        <v>0</v>
      </c>
      <c r="G51" s="2819">
        <v>100</v>
      </c>
      <c r="H51" s="2819">
        <v>100</v>
      </c>
      <c r="I51" s="2820">
        <v>100</v>
      </c>
    </row>
    <row r="52" spans="1:20" ht="16.5" thickTop="1" thickBot="1" x14ac:dyDescent="0.3">
      <c r="A52" s="3202" t="s">
        <v>705</v>
      </c>
      <c r="B52" s="3203"/>
      <c r="C52" s="3203"/>
      <c r="D52" s="3203"/>
      <c r="E52" s="3204"/>
      <c r="F52" s="2821">
        <f>F50</f>
        <v>0</v>
      </c>
      <c r="G52" s="2821">
        <f t="shared" ref="G52:H52" si="3">G50</f>
        <v>100</v>
      </c>
      <c r="H52" s="2821">
        <f t="shared" si="3"/>
        <v>100</v>
      </c>
      <c r="I52" s="2822">
        <v>100</v>
      </c>
      <c r="R52" s="2869">
        <f>F52</f>
        <v>0</v>
      </c>
      <c r="S52" s="2869">
        <f t="shared" ref="S52:T52" si="4">G52</f>
        <v>100</v>
      </c>
      <c r="T52" s="2869">
        <f t="shared" si="4"/>
        <v>100</v>
      </c>
    </row>
    <row r="53" spans="1:20" ht="13.5" thickTop="1" x14ac:dyDescent="0.2">
      <c r="R53" s="2869">
        <f>R49+R52</f>
        <v>4164</v>
      </c>
      <c r="S53" s="2869">
        <f t="shared" ref="S53:T53" si="5">S49+S52</f>
        <v>4507</v>
      </c>
      <c r="T53" s="2869">
        <f t="shared" si="5"/>
        <v>4507</v>
      </c>
    </row>
    <row r="54" spans="1:20" s="2017" customFormat="1" ht="18" customHeight="1" x14ac:dyDescent="0.2">
      <c r="A54" s="2314"/>
      <c r="B54" s="2314"/>
      <c r="C54" s="2314"/>
      <c r="D54" s="2314"/>
      <c r="E54" s="2314"/>
      <c r="F54" s="2313"/>
      <c r="G54" s="2313"/>
      <c r="H54" s="2313"/>
      <c r="I54" s="2312"/>
      <c r="R54" s="2870"/>
      <c r="S54" s="2870"/>
      <c r="T54" s="2870"/>
    </row>
    <row r="55" spans="1:20" ht="13.5" thickBot="1" x14ac:dyDescent="0.25">
      <c r="A55" s="1855" t="s">
        <v>1955</v>
      </c>
      <c r="I55" s="2211" t="s">
        <v>122</v>
      </c>
    </row>
    <row r="56" spans="1:20" s="1172" customFormat="1" ht="20.25" customHeight="1" thickTop="1" thickBot="1" x14ac:dyDescent="0.25">
      <c r="A56" s="1176" t="s">
        <v>412</v>
      </c>
      <c r="B56" s="1173" t="s">
        <v>123</v>
      </c>
      <c r="C56" s="1175" t="s">
        <v>124</v>
      </c>
      <c r="D56" s="1198" t="s">
        <v>474</v>
      </c>
      <c r="E56" s="1198" t="s">
        <v>125</v>
      </c>
      <c r="F56" s="1198" t="s">
        <v>416</v>
      </c>
      <c r="G56" s="1198" t="s">
        <v>417</v>
      </c>
      <c r="H56" s="1886" t="s">
        <v>589</v>
      </c>
      <c r="I56" s="1921" t="s">
        <v>590</v>
      </c>
      <c r="R56" s="2867"/>
      <c r="S56" s="2867"/>
      <c r="T56" s="2867"/>
    </row>
    <row r="57" spans="1:20" s="1166" customFormat="1" ht="13.5" thickTop="1" thickBot="1" x14ac:dyDescent="0.25">
      <c r="A57" s="1171">
        <v>1</v>
      </c>
      <c r="B57" s="1170">
        <v>2</v>
      </c>
      <c r="C57" s="1170">
        <v>3</v>
      </c>
      <c r="D57" s="1170">
        <v>4</v>
      </c>
      <c r="E57" s="1170">
        <v>5</v>
      </c>
      <c r="F57" s="1169">
        <v>6</v>
      </c>
      <c r="G57" s="1169">
        <v>7</v>
      </c>
      <c r="H57" s="1293">
        <v>8</v>
      </c>
      <c r="I57" s="1168" t="s">
        <v>510</v>
      </c>
      <c r="R57" s="2868"/>
      <c r="S57" s="2868"/>
      <c r="T57" s="2868"/>
    </row>
    <row r="58" spans="1:20" s="2017" customFormat="1" ht="15.75" thickTop="1" x14ac:dyDescent="0.2">
      <c r="A58" s="2297">
        <v>1014</v>
      </c>
      <c r="B58" s="2296">
        <v>3114</v>
      </c>
      <c r="C58" s="2296">
        <v>5331</v>
      </c>
      <c r="D58" s="2295"/>
      <c r="E58" s="2294" t="s">
        <v>624</v>
      </c>
      <c r="F58" s="2293">
        <f>SUM(F59:F61)</f>
        <v>2913</v>
      </c>
      <c r="G58" s="2293">
        <f>SUM(G59:G61)</f>
        <v>3462</v>
      </c>
      <c r="H58" s="2293">
        <f>SUM(H59:H61)</f>
        <v>3462</v>
      </c>
      <c r="I58" s="2292">
        <f>(H58/G58)*100</f>
        <v>100</v>
      </c>
      <c r="R58" s="2870"/>
      <c r="S58" s="2870"/>
      <c r="T58" s="2870"/>
    </row>
    <row r="59" spans="1:20" ht="28.5" x14ac:dyDescent="0.2">
      <c r="A59" s="2220"/>
      <c r="B59" s="2219"/>
      <c r="C59" s="2219"/>
      <c r="D59" s="2805" t="s">
        <v>1215</v>
      </c>
      <c r="E59" s="2803" t="s">
        <v>1895</v>
      </c>
      <c r="F59" s="2806">
        <v>300</v>
      </c>
      <c r="G59" s="2806">
        <v>849</v>
      </c>
      <c r="H59" s="2807">
        <v>849</v>
      </c>
      <c r="I59" s="2808">
        <f>(H59/G59)*100</f>
        <v>100</v>
      </c>
    </row>
    <row r="60" spans="1:20" ht="14.25" x14ac:dyDescent="0.2">
      <c r="A60" s="2220"/>
      <c r="B60" s="2219"/>
      <c r="C60" s="2219"/>
      <c r="D60" s="2799" t="s">
        <v>1719</v>
      </c>
      <c r="E60" s="1050" t="s">
        <v>1892</v>
      </c>
      <c r="F60" s="2217">
        <v>2594</v>
      </c>
      <c r="G60" s="2217">
        <v>2594</v>
      </c>
      <c r="H60" s="2217">
        <v>2594</v>
      </c>
      <c r="I60" s="2216">
        <f>(H60/G60)*100</f>
        <v>100</v>
      </c>
    </row>
    <row r="61" spans="1:20" ht="15" thickBot="1" x14ac:dyDescent="0.25">
      <c r="A61" s="2220"/>
      <c r="B61" s="2219"/>
      <c r="C61" s="2219"/>
      <c r="D61" s="859" t="s">
        <v>1238</v>
      </c>
      <c r="E61" s="2796" t="s">
        <v>1893</v>
      </c>
      <c r="F61" s="2217">
        <v>19</v>
      </c>
      <c r="G61" s="2217">
        <v>19</v>
      </c>
      <c r="H61" s="2217">
        <v>19</v>
      </c>
      <c r="I61" s="2216">
        <f>(H61/G61)*100</f>
        <v>100</v>
      </c>
    </row>
    <row r="62" spans="1:20" ht="16.5" thickTop="1" thickBot="1" x14ac:dyDescent="0.3">
      <c r="A62" s="3249" t="s">
        <v>704</v>
      </c>
      <c r="B62" s="3250"/>
      <c r="C62" s="3250"/>
      <c r="D62" s="3250"/>
      <c r="E62" s="3250"/>
      <c r="F62" s="2215">
        <f>F58</f>
        <v>2913</v>
      </c>
      <c r="G62" s="2215">
        <f>G58</f>
        <v>3462</v>
      </c>
      <c r="H62" s="2215">
        <f>H58</f>
        <v>3462</v>
      </c>
      <c r="I62" s="2214">
        <f>(H62/G62)*100</f>
        <v>100</v>
      </c>
      <c r="R62" s="2869">
        <f>F62</f>
        <v>2913</v>
      </c>
      <c r="S62" s="2869">
        <f>G62</f>
        <v>3462</v>
      </c>
      <c r="T62" s="2869">
        <f>H62</f>
        <v>3462</v>
      </c>
    </row>
    <row r="63" spans="1:20" ht="13.5" thickTop="1" x14ac:dyDescent="0.2"/>
    <row r="64" spans="1:20" hidden="1" x14ac:dyDescent="0.2"/>
    <row r="66" spans="1:20" ht="14.25" customHeight="1" thickBot="1" x14ac:dyDescent="0.25">
      <c r="A66" s="1855" t="s">
        <v>1144</v>
      </c>
      <c r="I66" s="2211" t="s">
        <v>122</v>
      </c>
    </row>
    <row r="67" spans="1:20" s="1172" customFormat="1" thickTop="1" thickBot="1" x14ac:dyDescent="0.25">
      <c r="A67" s="1176" t="s">
        <v>412</v>
      </c>
      <c r="B67" s="1173" t="s">
        <v>123</v>
      </c>
      <c r="C67" s="1175" t="s">
        <v>124</v>
      </c>
      <c r="D67" s="1198" t="s">
        <v>474</v>
      </c>
      <c r="E67" s="1198" t="s">
        <v>125</v>
      </c>
      <c r="F67" s="1198" t="s">
        <v>416</v>
      </c>
      <c r="G67" s="1198" t="s">
        <v>417</v>
      </c>
      <c r="H67" s="1886" t="s">
        <v>589</v>
      </c>
      <c r="I67" s="1921" t="s">
        <v>590</v>
      </c>
      <c r="R67" s="2867"/>
      <c r="S67" s="2867"/>
      <c r="T67" s="2867"/>
    </row>
    <row r="68" spans="1:20" s="1166" customFormat="1" ht="13.5" thickTop="1" thickBot="1" x14ac:dyDescent="0.25">
      <c r="A68" s="1171">
        <v>1</v>
      </c>
      <c r="B68" s="1170">
        <v>2</v>
      </c>
      <c r="C68" s="1170">
        <v>3</v>
      </c>
      <c r="D68" s="1170">
        <v>4</v>
      </c>
      <c r="E68" s="1170">
        <v>5</v>
      </c>
      <c r="F68" s="1169">
        <v>6</v>
      </c>
      <c r="G68" s="1169">
        <v>7</v>
      </c>
      <c r="H68" s="1293">
        <v>8</v>
      </c>
      <c r="I68" s="1168" t="s">
        <v>510</v>
      </c>
      <c r="R68" s="2868"/>
      <c r="S68" s="2868"/>
      <c r="T68" s="2868"/>
    </row>
    <row r="69" spans="1:20" s="1166" customFormat="1" ht="15.75" thickTop="1" x14ac:dyDescent="0.25">
      <c r="A69" s="2278">
        <v>1015</v>
      </c>
      <c r="B69" s="2277">
        <v>3124</v>
      </c>
      <c r="C69" s="2277">
        <v>5331</v>
      </c>
      <c r="D69" s="2276"/>
      <c r="E69" s="2275" t="s">
        <v>624</v>
      </c>
      <c r="F69" s="1932">
        <f>F70+F71+F72+F73+F75+F74</f>
        <v>9210</v>
      </c>
      <c r="G69" s="1932">
        <f>G70+G71+G72+G73+G75+G74</f>
        <v>9831</v>
      </c>
      <c r="H69" s="1932">
        <f>H70+H71+H72+H73+H75+H74</f>
        <v>9831</v>
      </c>
      <c r="I69" s="2238">
        <f t="shared" ref="I69:I76" si="6">(H69/G69)*100</f>
        <v>100</v>
      </c>
      <c r="R69" s="2868"/>
      <c r="S69" s="2868"/>
      <c r="T69" s="2868"/>
    </row>
    <row r="70" spans="1:20" s="1166" customFormat="1" ht="28.5" x14ac:dyDescent="0.2">
      <c r="A70" s="2220"/>
      <c r="B70" s="2219"/>
      <c r="C70" s="2219"/>
      <c r="D70" s="2805" t="s">
        <v>1215</v>
      </c>
      <c r="E70" s="2803" t="s">
        <v>1895</v>
      </c>
      <c r="F70" s="1931">
        <v>0</v>
      </c>
      <c r="G70" s="1931">
        <v>497</v>
      </c>
      <c r="H70" s="2311">
        <v>497</v>
      </c>
      <c r="I70" s="2216">
        <f t="shared" si="6"/>
        <v>100</v>
      </c>
      <c r="R70" s="2868"/>
      <c r="S70" s="2868"/>
      <c r="T70" s="2868"/>
    </row>
    <row r="71" spans="1:20" s="1166" customFormat="1" ht="14.25" x14ac:dyDescent="0.2">
      <c r="A71" s="2220"/>
      <c r="B71" s="2219"/>
      <c r="C71" s="2219"/>
      <c r="D71" s="2799" t="s">
        <v>1719</v>
      </c>
      <c r="E71" s="1050" t="s">
        <v>1892</v>
      </c>
      <c r="F71" s="2217">
        <v>5210</v>
      </c>
      <c r="G71" s="2217">
        <v>5220</v>
      </c>
      <c r="H71" s="2217">
        <v>5220</v>
      </c>
      <c r="I71" s="2216">
        <f t="shared" si="6"/>
        <v>100</v>
      </c>
      <c r="R71" s="2868"/>
      <c r="S71" s="2868"/>
      <c r="T71" s="2868"/>
    </row>
    <row r="72" spans="1:20" s="1166" customFormat="1" ht="14.25" x14ac:dyDescent="0.2">
      <c r="A72" s="2220"/>
      <c r="B72" s="2219"/>
      <c r="C72" s="2219"/>
      <c r="D72" s="1874" t="s">
        <v>1239</v>
      </c>
      <c r="E72" s="2218" t="s">
        <v>1896</v>
      </c>
      <c r="F72" s="1931">
        <v>38</v>
      </c>
      <c r="G72" s="1931">
        <v>28</v>
      </c>
      <c r="H72" s="2311">
        <v>28</v>
      </c>
      <c r="I72" s="2216">
        <f t="shared" si="6"/>
        <v>100</v>
      </c>
      <c r="R72" s="2868"/>
      <c r="S72" s="2868"/>
      <c r="T72" s="2868"/>
    </row>
    <row r="73" spans="1:20" s="1166" customFormat="1" ht="14.25" x14ac:dyDescent="0.2">
      <c r="A73" s="2220"/>
      <c r="B73" s="2219"/>
      <c r="C73" s="2219"/>
      <c r="D73" s="859" t="s">
        <v>1238</v>
      </c>
      <c r="E73" s="2796" t="s">
        <v>1893</v>
      </c>
      <c r="F73" s="2231">
        <v>3962</v>
      </c>
      <c r="G73" s="2231">
        <v>3972</v>
      </c>
      <c r="H73" s="2231">
        <v>3972</v>
      </c>
      <c r="I73" s="2216">
        <f t="shared" si="6"/>
        <v>100</v>
      </c>
      <c r="R73" s="2868"/>
      <c r="S73" s="2868"/>
      <c r="T73" s="2868"/>
    </row>
    <row r="74" spans="1:20" s="1166" customFormat="1" ht="14.25" x14ac:dyDescent="0.2">
      <c r="A74" s="2220"/>
      <c r="B74" s="2219"/>
      <c r="C74" s="2219"/>
      <c r="D74" s="859" t="s">
        <v>1720</v>
      </c>
      <c r="E74" s="2796" t="s">
        <v>1894</v>
      </c>
      <c r="F74" s="2231">
        <v>0</v>
      </c>
      <c r="G74" s="2231">
        <v>100</v>
      </c>
      <c r="H74" s="2231">
        <v>100</v>
      </c>
      <c r="I74" s="2216">
        <f t="shared" si="6"/>
        <v>100</v>
      </c>
      <c r="R74" s="2868"/>
      <c r="S74" s="2868"/>
      <c r="T74" s="2868"/>
    </row>
    <row r="75" spans="1:20" s="1166" customFormat="1" ht="15" thickBot="1" x14ac:dyDescent="0.25">
      <c r="A75" s="2220"/>
      <c r="B75" s="2219"/>
      <c r="C75" s="2219"/>
      <c r="D75" s="1951" t="s">
        <v>1722</v>
      </c>
      <c r="E75" s="2252" t="s">
        <v>1897</v>
      </c>
      <c r="F75" s="2272">
        <v>0</v>
      </c>
      <c r="G75" s="2272">
        <v>14</v>
      </c>
      <c r="H75" s="2272">
        <v>14</v>
      </c>
      <c r="I75" s="2271">
        <f t="shared" si="6"/>
        <v>100</v>
      </c>
      <c r="R75" s="2868"/>
      <c r="S75" s="2868"/>
      <c r="T75" s="2868"/>
    </row>
    <row r="76" spans="1:20" ht="16.5" thickTop="1" thickBot="1" x14ac:dyDescent="0.3">
      <c r="A76" s="3249" t="s">
        <v>704</v>
      </c>
      <c r="B76" s="3250"/>
      <c r="C76" s="3250"/>
      <c r="D76" s="3250"/>
      <c r="E76" s="3250"/>
      <c r="F76" s="2215">
        <f>F69</f>
        <v>9210</v>
      </c>
      <c r="G76" s="2215">
        <f>G69</f>
        <v>9831</v>
      </c>
      <c r="H76" s="2215">
        <f>H69</f>
        <v>9831</v>
      </c>
      <c r="I76" s="2214">
        <f t="shared" si="6"/>
        <v>100</v>
      </c>
      <c r="R76" s="2869">
        <f>F76</f>
        <v>9210</v>
      </c>
      <c r="S76" s="2869">
        <f>G76</f>
        <v>9831</v>
      </c>
      <c r="T76" s="2869">
        <f>H76</f>
        <v>9831</v>
      </c>
    </row>
    <row r="77" spans="1:20" ht="13.5" customHeight="1" thickTop="1" x14ac:dyDescent="0.25">
      <c r="A77" s="2813">
        <v>1015</v>
      </c>
      <c r="B77" s="19">
        <v>3124</v>
      </c>
      <c r="C77" s="152">
        <v>6351</v>
      </c>
      <c r="D77" s="2814"/>
      <c r="E77" s="896" t="s">
        <v>744</v>
      </c>
      <c r="F77" s="2815">
        <f>F78</f>
        <v>0</v>
      </c>
      <c r="G77" s="2815">
        <f t="shared" ref="G77:H77" si="7">G78</f>
        <v>490</v>
      </c>
      <c r="H77" s="2815">
        <f t="shared" si="7"/>
        <v>490</v>
      </c>
      <c r="I77" s="2816">
        <v>100</v>
      </c>
      <c r="R77" s="2869">
        <f>F79</f>
        <v>0</v>
      </c>
      <c r="S77" s="2869">
        <f t="shared" ref="S77:T77" si="8">G79</f>
        <v>490</v>
      </c>
      <c r="T77" s="2869">
        <f t="shared" si="8"/>
        <v>490</v>
      </c>
    </row>
    <row r="78" spans="1:20" ht="29.25" customHeight="1" thickBot="1" x14ac:dyDescent="0.25">
      <c r="A78" s="2817"/>
      <c r="B78" s="870"/>
      <c r="C78" s="2818"/>
      <c r="D78" s="2805" t="s">
        <v>1215</v>
      </c>
      <c r="E78" s="2803" t="s">
        <v>1895</v>
      </c>
      <c r="F78" s="2819">
        <v>0</v>
      </c>
      <c r="G78" s="2819">
        <v>490</v>
      </c>
      <c r="H78" s="2819">
        <v>490</v>
      </c>
      <c r="I78" s="2820">
        <v>100</v>
      </c>
      <c r="R78" s="2869">
        <f>R76+R77</f>
        <v>9210</v>
      </c>
      <c r="S78" s="2869">
        <f t="shared" ref="S78:T78" si="9">S76+S77</f>
        <v>10321</v>
      </c>
      <c r="T78" s="2869">
        <f t="shared" si="9"/>
        <v>10321</v>
      </c>
    </row>
    <row r="79" spans="1:20" ht="16.5" thickTop="1" thickBot="1" x14ac:dyDescent="0.3">
      <c r="A79" s="3202" t="s">
        <v>705</v>
      </c>
      <c r="B79" s="3203"/>
      <c r="C79" s="3203"/>
      <c r="D79" s="3203"/>
      <c r="E79" s="3204"/>
      <c r="F79" s="2821">
        <f>F77</f>
        <v>0</v>
      </c>
      <c r="G79" s="2821">
        <f t="shared" ref="G79:H79" si="10">G77</f>
        <v>490</v>
      </c>
      <c r="H79" s="2821">
        <f t="shared" si="10"/>
        <v>490</v>
      </c>
      <c r="I79" s="2822">
        <v>100</v>
      </c>
      <c r="R79" s="2869"/>
      <c r="S79" s="2869"/>
      <c r="T79" s="2869"/>
    </row>
    <row r="80" spans="1:20" ht="13.5" customHeight="1" thickTop="1" x14ac:dyDescent="0.25">
      <c r="A80" s="1266"/>
      <c r="B80" s="1266"/>
      <c r="C80" s="1266"/>
      <c r="D80" s="1266"/>
      <c r="E80" s="1266"/>
      <c r="F80" s="2213"/>
      <c r="G80" s="2213"/>
      <c r="H80" s="2213"/>
      <c r="I80" s="2212"/>
      <c r="R80" s="2869"/>
      <c r="S80" s="2869"/>
      <c r="T80" s="2869"/>
    </row>
    <row r="81" spans="1:20" ht="13.5" customHeight="1" x14ac:dyDescent="0.25">
      <c r="A81" s="1266"/>
      <c r="B81" s="1266"/>
      <c r="C81" s="1266"/>
      <c r="D81" s="1266"/>
      <c r="E81" s="1266"/>
      <c r="F81" s="2213"/>
      <c r="G81" s="2213"/>
      <c r="H81" s="2213"/>
      <c r="I81" s="2212"/>
      <c r="R81" s="2869"/>
      <c r="S81" s="2869"/>
      <c r="T81" s="2869"/>
    </row>
    <row r="82" spans="1:20" ht="13.5" customHeight="1" x14ac:dyDescent="0.25">
      <c r="A82" s="1266"/>
      <c r="B82" s="1266"/>
      <c r="C82" s="1266"/>
      <c r="D82" s="1266"/>
      <c r="E82" s="1266"/>
      <c r="F82" s="2213"/>
      <c r="G82" s="2213"/>
      <c r="H82" s="2213"/>
      <c r="I82" s="2212"/>
      <c r="R82" s="2869"/>
      <c r="S82" s="2869"/>
      <c r="T82" s="2869"/>
    </row>
    <row r="83" spans="1:20" ht="13.5" thickBot="1" x14ac:dyDescent="0.25">
      <c r="A83" s="1855" t="s">
        <v>496</v>
      </c>
      <c r="I83" s="2211" t="s">
        <v>122</v>
      </c>
    </row>
    <row r="84" spans="1:20" s="1172" customFormat="1" thickTop="1" thickBot="1" x14ac:dyDescent="0.25">
      <c r="A84" s="2030" t="s">
        <v>412</v>
      </c>
      <c r="B84" s="2028" t="s">
        <v>123</v>
      </c>
      <c r="C84" s="2029" t="s">
        <v>124</v>
      </c>
      <c r="D84" s="2283" t="s">
        <v>474</v>
      </c>
      <c r="E84" s="1198" t="s">
        <v>125</v>
      </c>
      <c r="F84" s="1198" t="s">
        <v>416</v>
      </c>
      <c r="G84" s="1198" t="s">
        <v>417</v>
      </c>
      <c r="H84" s="1886" t="s">
        <v>589</v>
      </c>
      <c r="I84" s="1921" t="s">
        <v>590</v>
      </c>
      <c r="R84" s="2867"/>
      <c r="S84" s="2867"/>
      <c r="T84" s="2867"/>
    </row>
    <row r="85" spans="1:20" s="1166" customFormat="1" ht="13.5" thickTop="1" thickBot="1" x14ac:dyDescent="0.25">
      <c r="A85" s="1171">
        <v>1</v>
      </c>
      <c r="B85" s="1170">
        <v>2</v>
      </c>
      <c r="C85" s="1170">
        <v>3</v>
      </c>
      <c r="D85" s="1170">
        <v>4</v>
      </c>
      <c r="E85" s="1170">
        <v>5</v>
      </c>
      <c r="F85" s="1169">
        <v>6</v>
      </c>
      <c r="G85" s="1169">
        <v>7</v>
      </c>
      <c r="H85" s="1293">
        <v>8</v>
      </c>
      <c r="I85" s="1168" t="s">
        <v>510</v>
      </c>
      <c r="R85" s="2868"/>
      <c r="S85" s="2868"/>
      <c r="T85" s="2868"/>
    </row>
    <row r="86" spans="1:20" ht="15.75" thickTop="1" x14ac:dyDescent="0.25">
      <c r="A86" s="2220">
        <v>1016</v>
      </c>
      <c r="B86" s="2233">
        <v>3114</v>
      </c>
      <c r="C86" s="2233">
        <v>5331</v>
      </c>
      <c r="D86" s="2247"/>
      <c r="E86" s="1875" t="s">
        <v>624</v>
      </c>
      <c r="F86" s="2263">
        <f>SUM(F87:F89)</f>
        <v>3089</v>
      </c>
      <c r="G86" s="2263">
        <f>SUM(G87:G89)</f>
        <v>3095</v>
      </c>
      <c r="H86" s="2263">
        <f>SUM(H87:H89)</f>
        <v>3095</v>
      </c>
      <c r="I86" s="2268">
        <f>(H86/G86)*100</f>
        <v>100</v>
      </c>
    </row>
    <row r="87" spans="1:20" ht="14.25" x14ac:dyDescent="0.2">
      <c r="A87" s="2220"/>
      <c r="B87" s="2233"/>
      <c r="C87" s="2233"/>
      <c r="D87" s="2799" t="s">
        <v>1719</v>
      </c>
      <c r="E87" s="1050" t="s">
        <v>1892</v>
      </c>
      <c r="F87" s="2262">
        <v>2736</v>
      </c>
      <c r="G87" s="2262">
        <v>2736</v>
      </c>
      <c r="H87" s="2262">
        <v>2736</v>
      </c>
      <c r="I87" s="2267">
        <f>(H87/G87)*100</f>
        <v>100</v>
      </c>
    </row>
    <row r="88" spans="1:20" ht="15" thickBot="1" x14ac:dyDescent="0.25">
      <c r="A88" s="2220"/>
      <c r="B88" s="2233"/>
      <c r="C88" s="2233"/>
      <c r="D88" s="859" t="s">
        <v>1238</v>
      </c>
      <c r="E88" s="2796" t="s">
        <v>1893</v>
      </c>
      <c r="F88" s="2217">
        <v>353</v>
      </c>
      <c r="G88" s="2217">
        <v>359</v>
      </c>
      <c r="H88" s="2217">
        <v>359</v>
      </c>
      <c r="I88" s="2284">
        <f>(H88/G88)*100</f>
        <v>100</v>
      </c>
    </row>
    <row r="89" spans="1:20" ht="15" hidden="1" thickBot="1" x14ac:dyDescent="0.25">
      <c r="A89" s="2286"/>
      <c r="B89" s="2310"/>
      <c r="C89" s="2310"/>
      <c r="D89" s="1951" t="s">
        <v>1136</v>
      </c>
      <c r="E89" s="2252" t="s">
        <v>51</v>
      </c>
      <c r="F89" s="2309"/>
      <c r="G89" s="2309"/>
      <c r="H89" s="2309"/>
      <c r="I89" s="2308" t="e">
        <f>(H89/G89)*100</f>
        <v>#DIV/0!</v>
      </c>
    </row>
    <row r="90" spans="1:20" ht="16.5" thickTop="1" thickBot="1" x14ac:dyDescent="0.3">
      <c r="A90" s="3249" t="s">
        <v>704</v>
      </c>
      <c r="B90" s="3250"/>
      <c r="C90" s="3250"/>
      <c r="D90" s="3250"/>
      <c r="E90" s="3250"/>
      <c r="F90" s="2254">
        <f>F86</f>
        <v>3089</v>
      </c>
      <c r="G90" s="2254">
        <f>G86</f>
        <v>3095</v>
      </c>
      <c r="H90" s="2254">
        <f>H86</f>
        <v>3095</v>
      </c>
      <c r="I90" s="2307">
        <f>(H90/G90)*100</f>
        <v>100</v>
      </c>
      <c r="R90" s="2869">
        <f>F90</f>
        <v>3089</v>
      </c>
      <c r="S90" s="2869">
        <f>G90</f>
        <v>3095</v>
      </c>
      <c r="T90" s="2869">
        <f>H90</f>
        <v>3095</v>
      </c>
    </row>
    <row r="91" spans="1:20" ht="15.75" thickTop="1" x14ac:dyDescent="0.25">
      <c r="A91" s="1266"/>
      <c r="B91" s="1266"/>
      <c r="C91" s="1266"/>
      <c r="D91" s="1266"/>
      <c r="E91" s="1266"/>
      <c r="F91" s="2266"/>
      <c r="G91" s="2266"/>
      <c r="H91" s="2266"/>
      <c r="I91" s="2265"/>
      <c r="R91" s="2869"/>
      <c r="S91" s="2869"/>
      <c r="T91" s="2869"/>
    </row>
    <row r="92" spans="1:20" ht="15" x14ac:dyDescent="0.25">
      <c r="A92" s="1266"/>
      <c r="B92" s="1266"/>
      <c r="C92" s="1266"/>
      <c r="D92" s="1266"/>
      <c r="E92" s="1266"/>
      <c r="F92" s="2266"/>
      <c r="G92" s="2266"/>
      <c r="H92" s="2266"/>
      <c r="I92" s="2265"/>
      <c r="R92" s="2869"/>
      <c r="S92" s="2869"/>
      <c r="T92" s="2869"/>
    </row>
    <row r="93" spans="1:20" ht="15" hidden="1" x14ac:dyDescent="0.25">
      <c r="A93" s="1266"/>
      <c r="B93" s="1266"/>
      <c r="C93" s="1266"/>
      <c r="D93" s="1266"/>
      <c r="E93" s="1266"/>
      <c r="F93" s="2266"/>
      <c r="G93" s="2266"/>
      <c r="H93" s="2266"/>
      <c r="I93" s="2265"/>
      <c r="R93" s="2869"/>
      <c r="S93" s="2869"/>
      <c r="T93" s="2869"/>
    </row>
    <row r="94" spans="1:20" ht="15" hidden="1" x14ac:dyDescent="0.25">
      <c r="A94" s="1266"/>
      <c r="B94" s="1266"/>
      <c r="C94" s="1266"/>
      <c r="D94" s="1266"/>
      <c r="E94" s="1266"/>
      <c r="F94" s="2266"/>
      <c r="G94" s="2266"/>
      <c r="H94" s="2266"/>
      <c r="I94" s="2265"/>
      <c r="R94" s="2869"/>
      <c r="S94" s="2869"/>
      <c r="T94" s="2869"/>
    </row>
    <row r="95" spans="1:20" ht="13.5" thickBot="1" x14ac:dyDescent="0.25">
      <c r="A95" s="1855" t="s">
        <v>1247</v>
      </c>
      <c r="I95" s="2211" t="s">
        <v>122</v>
      </c>
    </row>
    <row r="96" spans="1:20" s="1172" customFormat="1" thickTop="1" thickBot="1" x14ac:dyDescent="0.25">
      <c r="A96" s="1176" t="s">
        <v>412</v>
      </c>
      <c r="B96" s="1173" t="s">
        <v>123</v>
      </c>
      <c r="C96" s="1175" t="s">
        <v>124</v>
      </c>
      <c r="D96" s="1198" t="s">
        <v>474</v>
      </c>
      <c r="E96" s="1198" t="s">
        <v>125</v>
      </c>
      <c r="F96" s="1198" t="s">
        <v>416</v>
      </c>
      <c r="G96" s="1198" t="s">
        <v>417</v>
      </c>
      <c r="H96" s="1886" t="s">
        <v>589</v>
      </c>
      <c r="I96" s="1921" t="s">
        <v>590</v>
      </c>
      <c r="R96" s="2867"/>
      <c r="S96" s="2867"/>
      <c r="T96" s="2867"/>
    </row>
    <row r="97" spans="1:20" s="1166" customFormat="1" ht="15.75" customHeight="1" thickTop="1" thickBot="1" x14ac:dyDescent="0.25">
      <c r="A97" s="1171">
        <v>1</v>
      </c>
      <c r="B97" s="1170">
        <v>2</v>
      </c>
      <c r="C97" s="1170">
        <v>3</v>
      </c>
      <c r="D97" s="1170">
        <v>4</v>
      </c>
      <c r="E97" s="1170">
        <v>5</v>
      </c>
      <c r="F97" s="1169">
        <v>6</v>
      </c>
      <c r="G97" s="1169">
        <v>7</v>
      </c>
      <c r="H97" s="1293">
        <v>8</v>
      </c>
      <c r="I97" s="1168" t="s">
        <v>510</v>
      </c>
      <c r="R97" s="2868"/>
      <c r="S97" s="2868"/>
      <c r="T97" s="2868"/>
    </row>
    <row r="98" spans="1:20" ht="15.75" customHeight="1" thickTop="1" x14ac:dyDescent="0.25">
      <c r="A98" s="2278">
        <v>1017</v>
      </c>
      <c r="B98" s="2277">
        <v>3133</v>
      </c>
      <c r="C98" s="2277">
        <v>5331</v>
      </c>
      <c r="D98" s="2276"/>
      <c r="E98" s="2225" t="s">
        <v>624</v>
      </c>
      <c r="F98" s="2274">
        <f>F99+F101+F102+F100</f>
        <v>4406</v>
      </c>
      <c r="G98" s="2274">
        <f t="shared" ref="G98:H98" si="11">G99+G101+G102+G100</f>
        <v>4497</v>
      </c>
      <c r="H98" s="2274">
        <f t="shared" si="11"/>
        <v>4497</v>
      </c>
      <c r="I98" s="2273">
        <f>(H98/G98)*100</f>
        <v>100</v>
      </c>
    </row>
    <row r="99" spans="1:20" ht="15.75" customHeight="1" x14ac:dyDescent="0.2">
      <c r="A99" s="2220"/>
      <c r="B99" s="2219"/>
      <c r="C99" s="2219"/>
      <c r="D99" s="2799" t="s">
        <v>1719</v>
      </c>
      <c r="E99" s="1050" t="s">
        <v>1892</v>
      </c>
      <c r="F99" s="2262">
        <v>3530</v>
      </c>
      <c r="G99" s="2262">
        <v>3530</v>
      </c>
      <c r="H99" s="2262">
        <v>3530</v>
      </c>
      <c r="I99" s="2267">
        <f>(H99/G99)*100</f>
        <v>100</v>
      </c>
    </row>
    <row r="100" spans="1:20" ht="15.75" customHeight="1" x14ac:dyDescent="0.2">
      <c r="A100" s="2220"/>
      <c r="B100" s="2219"/>
      <c r="C100" s="2219"/>
      <c r="D100" s="859" t="s">
        <v>1239</v>
      </c>
      <c r="E100" s="2796" t="s">
        <v>1896</v>
      </c>
      <c r="F100" s="2262">
        <v>52</v>
      </c>
      <c r="G100" s="2262">
        <v>52</v>
      </c>
      <c r="H100" s="2262">
        <v>52</v>
      </c>
      <c r="I100" s="2267">
        <f t="shared" ref="I100:I101" si="12">(H100/G100)*100</f>
        <v>100</v>
      </c>
    </row>
    <row r="101" spans="1:20" ht="15.75" customHeight="1" x14ac:dyDescent="0.2">
      <c r="A101" s="2220"/>
      <c r="B101" s="2219"/>
      <c r="C101" s="2219"/>
      <c r="D101" s="859" t="s">
        <v>1238</v>
      </c>
      <c r="E101" s="2796" t="s">
        <v>1893</v>
      </c>
      <c r="F101" s="2217">
        <v>824</v>
      </c>
      <c r="G101" s="2217">
        <v>805</v>
      </c>
      <c r="H101" s="2217">
        <v>805</v>
      </c>
      <c r="I101" s="2267">
        <f t="shared" si="12"/>
        <v>100</v>
      </c>
    </row>
    <row r="102" spans="1:20" ht="15.75" customHeight="1" thickBot="1" x14ac:dyDescent="0.25">
      <c r="A102" s="2220"/>
      <c r="B102" s="2233"/>
      <c r="C102" s="2233"/>
      <c r="D102" s="859" t="s">
        <v>1720</v>
      </c>
      <c r="E102" s="2796" t="s">
        <v>1894</v>
      </c>
      <c r="F102" s="2231">
        <v>0</v>
      </c>
      <c r="G102" s="2231">
        <v>110</v>
      </c>
      <c r="H102" s="2231">
        <v>110</v>
      </c>
      <c r="I102" s="2216">
        <f>(H102/G102)*100</f>
        <v>100</v>
      </c>
    </row>
    <row r="103" spans="1:20" s="2017" customFormat="1" ht="15.75" customHeight="1" thickTop="1" thickBot="1" x14ac:dyDescent="0.25">
      <c r="A103" s="3254" t="s">
        <v>704</v>
      </c>
      <c r="B103" s="3255"/>
      <c r="C103" s="3255"/>
      <c r="D103" s="3255"/>
      <c r="E103" s="3255"/>
      <c r="F103" s="2282">
        <f>F98</f>
        <v>4406</v>
      </c>
      <c r="G103" s="2282">
        <f>G98</f>
        <v>4497</v>
      </c>
      <c r="H103" s="2282">
        <f>H98</f>
        <v>4497</v>
      </c>
      <c r="I103" s="2281">
        <f>(H103/G103)*100</f>
        <v>100</v>
      </c>
      <c r="R103" s="2871">
        <f>F103</f>
        <v>4406</v>
      </c>
      <c r="S103" s="2871">
        <f>G103</f>
        <v>4497</v>
      </c>
      <c r="T103" s="2871">
        <f>H103</f>
        <v>4497</v>
      </c>
    </row>
    <row r="104" spans="1:20" s="2017" customFormat="1" ht="15.75" customHeight="1" thickTop="1" x14ac:dyDescent="0.2">
      <c r="B104" s="2261"/>
      <c r="D104" s="2260"/>
      <c r="F104" s="2259"/>
      <c r="G104" s="2259"/>
      <c r="H104" s="2259"/>
      <c r="I104" s="2258"/>
      <c r="R104" s="2870"/>
      <c r="S104" s="2870"/>
      <c r="T104" s="2870"/>
    </row>
    <row r="105" spans="1:20" s="2017" customFormat="1" ht="15.75" customHeight="1" x14ac:dyDescent="0.2">
      <c r="B105" s="2261"/>
      <c r="D105" s="2260"/>
      <c r="F105" s="2259"/>
      <c r="G105" s="2259"/>
      <c r="H105" s="2259"/>
      <c r="I105" s="2258"/>
      <c r="R105" s="2870"/>
      <c r="S105" s="2870"/>
      <c r="T105" s="2870"/>
    </row>
    <row r="106" spans="1:20" s="2017" customFormat="1" ht="15.75" hidden="1" customHeight="1" x14ac:dyDescent="0.2">
      <c r="B106" s="2261"/>
      <c r="D106" s="2260"/>
      <c r="F106" s="2259"/>
      <c r="G106" s="2259"/>
      <c r="H106" s="2259"/>
      <c r="I106" s="2258"/>
      <c r="R106" s="2870"/>
      <c r="S106" s="2870"/>
      <c r="T106" s="2870"/>
    </row>
    <row r="107" spans="1:20" ht="18" customHeight="1" thickBot="1" x14ac:dyDescent="0.25">
      <c r="A107" s="1855" t="s">
        <v>363</v>
      </c>
      <c r="I107" s="2211" t="s">
        <v>122</v>
      </c>
    </row>
    <row r="108" spans="1:20" s="1172" customFormat="1" thickTop="1" thickBot="1" x14ac:dyDescent="0.25">
      <c r="A108" s="1176" t="s">
        <v>412</v>
      </c>
      <c r="B108" s="1173" t="s">
        <v>123</v>
      </c>
      <c r="C108" s="1175" t="s">
        <v>124</v>
      </c>
      <c r="D108" s="1198" t="s">
        <v>474</v>
      </c>
      <c r="E108" s="1198" t="s">
        <v>125</v>
      </c>
      <c r="F108" s="1198" t="s">
        <v>416</v>
      </c>
      <c r="G108" s="1198" t="s">
        <v>417</v>
      </c>
      <c r="H108" s="1886" t="s">
        <v>589</v>
      </c>
      <c r="I108" s="1921" t="s">
        <v>590</v>
      </c>
      <c r="R108" s="2867"/>
      <c r="S108" s="2867"/>
      <c r="T108" s="2867"/>
    </row>
    <row r="109" spans="1:20" s="1166" customFormat="1" ht="13.5" thickTop="1" thickBot="1" x14ac:dyDescent="0.25">
      <c r="A109" s="1171">
        <v>1</v>
      </c>
      <c r="B109" s="1170">
        <v>2</v>
      </c>
      <c r="C109" s="1170">
        <v>3</v>
      </c>
      <c r="D109" s="1170">
        <v>4</v>
      </c>
      <c r="E109" s="1170">
        <v>5</v>
      </c>
      <c r="F109" s="1169">
        <v>6</v>
      </c>
      <c r="G109" s="1169">
        <v>7</v>
      </c>
      <c r="H109" s="1293">
        <v>8</v>
      </c>
      <c r="I109" s="1168" t="s">
        <v>510</v>
      </c>
      <c r="R109" s="2868"/>
      <c r="S109" s="2868"/>
      <c r="T109" s="2868"/>
    </row>
    <row r="110" spans="1:20" ht="15" customHeight="1" thickTop="1" x14ac:dyDescent="0.25">
      <c r="A110" s="2220">
        <v>1021</v>
      </c>
      <c r="B110" s="2219">
        <v>3114</v>
      </c>
      <c r="C110" s="1879">
        <v>5331</v>
      </c>
      <c r="D110" s="2306"/>
      <c r="E110" s="1875" t="s">
        <v>624</v>
      </c>
      <c r="F110" s="2235">
        <v>399</v>
      </c>
      <c r="G110" s="2235">
        <v>399</v>
      </c>
      <c r="H110" s="2235">
        <v>399</v>
      </c>
      <c r="I110" s="2234">
        <f>(H110/G110)*100</f>
        <v>100</v>
      </c>
    </row>
    <row r="111" spans="1:20" ht="15" customHeight="1" thickBot="1" x14ac:dyDescent="0.25">
      <c r="A111" s="2220"/>
      <c r="B111" s="2219"/>
      <c r="C111" s="1879"/>
      <c r="D111" s="2799" t="s">
        <v>1719</v>
      </c>
      <c r="E111" s="1050" t="s">
        <v>1892</v>
      </c>
      <c r="F111" s="2217">
        <v>399</v>
      </c>
      <c r="G111" s="2217">
        <v>399</v>
      </c>
      <c r="H111" s="2217">
        <v>399</v>
      </c>
      <c r="I111" s="2216">
        <f>(H111/G111)*100</f>
        <v>100</v>
      </c>
    </row>
    <row r="112" spans="1:20" s="2017" customFormat="1" ht="16.5" thickTop="1" thickBot="1" x14ac:dyDescent="0.25">
      <c r="A112" s="3254" t="s">
        <v>704</v>
      </c>
      <c r="B112" s="3255"/>
      <c r="C112" s="3255"/>
      <c r="D112" s="3255"/>
      <c r="E112" s="3255"/>
      <c r="F112" s="2282">
        <f>SUM(F110)</f>
        <v>399</v>
      </c>
      <c r="G112" s="2282">
        <f>G110</f>
        <v>399</v>
      </c>
      <c r="H112" s="2282">
        <f>H110</f>
        <v>399</v>
      </c>
      <c r="I112" s="2281">
        <f>(H112/G112)*100</f>
        <v>100</v>
      </c>
      <c r="R112" s="2871">
        <f>F112</f>
        <v>399</v>
      </c>
      <c r="S112" s="2871">
        <f>G112</f>
        <v>399</v>
      </c>
      <c r="T112" s="2871">
        <f>H112</f>
        <v>399</v>
      </c>
    </row>
    <row r="113" spans="1:20" s="2017" customFormat="1" ht="13.5" thickTop="1" x14ac:dyDescent="0.2">
      <c r="B113" s="2261"/>
      <c r="D113" s="2260"/>
      <c r="F113" s="2259"/>
      <c r="G113" s="2259"/>
      <c r="H113" s="2259"/>
      <c r="I113" s="2258"/>
      <c r="R113" s="2870"/>
      <c r="S113" s="2870"/>
      <c r="T113" s="2870"/>
    </row>
    <row r="114" spans="1:20" s="2017" customFormat="1" hidden="1" x14ac:dyDescent="0.2">
      <c r="B114" s="2261"/>
      <c r="D114" s="2260"/>
      <c r="F114" s="2259"/>
      <c r="G114" s="2259"/>
      <c r="H114" s="2259"/>
      <c r="I114" s="2258"/>
      <c r="R114" s="2870"/>
      <c r="S114" s="2870"/>
      <c r="T114" s="2870"/>
    </row>
    <row r="115" spans="1:20" s="2017" customFormat="1" x14ac:dyDescent="0.2">
      <c r="B115" s="2261"/>
      <c r="D115" s="2260"/>
      <c r="F115" s="2259"/>
      <c r="G115" s="2259"/>
      <c r="H115" s="2259"/>
      <c r="I115" s="2258"/>
      <c r="R115" s="2870"/>
      <c r="S115" s="2870"/>
      <c r="T115" s="2870"/>
    </row>
    <row r="116" spans="1:20" ht="13.5" thickBot="1" x14ac:dyDescent="0.25">
      <c r="A116" s="1855" t="s">
        <v>313</v>
      </c>
      <c r="I116" s="2211" t="s">
        <v>122</v>
      </c>
    </row>
    <row r="117" spans="1:20" s="1172" customFormat="1" thickTop="1" thickBot="1" x14ac:dyDescent="0.25">
      <c r="A117" s="1176" t="s">
        <v>412</v>
      </c>
      <c r="B117" s="1173" t="s">
        <v>123</v>
      </c>
      <c r="C117" s="1175" t="s">
        <v>124</v>
      </c>
      <c r="D117" s="1198" t="s">
        <v>474</v>
      </c>
      <c r="E117" s="1198" t="s">
        <v>125</v>
      </c>
      <c r="F117" s="1198" t="s">
        <v>416</v>
      </c>
      <c r="G117" s="1198" t="s">
        <v>417</v>
      </c>
      <c r="H117" s="1886" t="s">
        <v>589</v>
      </c>
      <c r="I117" s="1921" t="s">
        <v>590</v>
      </c>
      <c r="R117" s="2867"/>
      <c r="S117" s="2867"/>
      <c r="T117" s="2867"/>
    </row>
    <row r="118" spans="1:20" s="1166" customFormat="1" ht="18" customHeight="1" thickTop="1" thickBot="1" x14ac:dyDescent="0.25">
      <c r="A118" s="1171">
        <v>1</v>
      </c>
      <c r="B118" s="1170">
        <v>2</v>
      </c>
      <c r="C118" s="1170">
        <v>3</v>
      </c>
      <c r="D118" s="1170">
        <v>4</v>
      </c>
      <c r="E118" s="1170">
        <v>5</v>
      </c>
      <c r="F118" s="1169">
        <v>6</v>
      </c>
      <c r="G118" s="1169">
        <v>7</v>
      </c>
      <c r="H118" s="1293">
        <v>8</v>
      </c>
      <c r="I118" s="1168" t="s">
        <v>510</v>
      </c>
      <c r="R118" s="2868"/>
      <c r="S118" s="2868"/>
      <c r="T118" s="2868"/>
    </row>
    <row r="119" spans="1:20" ht="15.75" thickTop="1" x14ac:dyDescent="0.25">
      <c r="A119" s="2220">
        <v>1022</v>
      </c>
      <c r="B119" s="2233">
        <v>3114</v>
      </c>
      <c r="C119" s="2233">
        <v>5331</v>
      </c>
      <c r="D119" s="2247"/>
      <c r="E119" s="1875" t="s">
        <v>624</v>
      </c>
      <c r="F119" s="2263">
        <v>281</v>
      </c>
      <c r="G119" s="2263">
        <v>281</v>
      </c>
      <c r="H119" s="2263">
        <v>281</v>
      </c>
      <c r="I119" s="2268">
        <f>(H119/G119)*100</f>
        <v>100</v>
      </c>
    </row>
    <row r="120" spans="1:20" ht="15" thickBot="1" x14ac:dyDescent="0.25">
      <c r="A120" s="2220"/>
      <c r="B120" s="2233"/>
      <c r="C120" s="2233"/>
      <c r="D120" s="2799" t="s">
        <v>1719</v>
      </c>
      <c r="E120" s="1050" t="s">
        <v>1892</v>
      </c>
      <c r="F120" s="2262">
        <v>281</v>
      </c>
      <c r="G120" s="2262">
        <v>281</v>
      </c>
      <c r="H120" s="2262">
        <v>281</v>
      </c>
      <c r="I120" s="2267">
        <f>(H120/G120)*100</f>
        <v>100</v>
      </c>
    </row>
    <row r="121" spans="1:20" ht="15.75" customHeight="1" thickTop="1" thickBot="1" x14ac:dyDescent="0.3">
      <c r="A121" s="3249" t="s">
        <v>704</v>
      </c>
      <c r="B121" s="3250"/>
      <c r="C121" s="3250"/>
      <c r="D121" s="3250"/>
      <c r="E121" s="3250"/>
      <c r="F121" s="2254">
        <f>F119</f>
        <v>281</v>
      </c>
      <c r="G121" s="2254">
        <f>G119</f>
        <v>281</v>
      </c>
      <c r="H121" s="2254">
        <f>H119</f>
        <v>281</v>
      </c>
      <c r="I121" s="2253">
        <f>(H121/G121)*100</f>
        <v>100</v>
      </c>
      <c r="R121" s="2869">
        <f>F121</f>
        <v>281</v>
      </c>
      <c r="S121" s="2869">
        <f>G121</f>
        <v>281</v>
      </c>
      <c r="T121" s="2869">
        <f>H121</f>
        <v>281</v>
      </c>
    </row>
    <row r="122" spans="1:20" ht="15.75" customHeight="1" thickTop="1" x14ac:dyDescent="0.2"/>
    <row r="123" spans="1:20" ht="15.75" customHeight="1" x14ac:dyDescent="0.2"/>
    <row r="124" spans="1:20" ht="15.75" hidden="1" customHeight="1" x14ac:dyDescent="0.2"/>
    <row r="125" spans="1:20" ht="15.75" customHeight="1" thickBot="1" x14ac:dyDescent="0.25">
      <c r="A125" s="1855" t="s">
        <v>314</v>
      </c>
      <c r="I125" s="2211" t="s">
        <v>122</v>
      </c>
    </row>
    <row r="126" spans="1:20" s="1172" customFormat="1" ht="15.75" customHeight="1" thickTop="1" thickBot="1" x14ac:dyDescent="0.25">
      <c r="A126" s="1176" t="s">
        <v>412</v>
      </c>
      <c r="B126" s="1173" t="s">
        <v>123</v>
      </c>
      <c r="C126" s="1175" t="s">
        <v>124</v>
      </c>
      <c r="D126" s="1198" t="s">
        <v>474</v>
      </c>
      <c r="E126" s="1198" t="s">
        <v>125</v>
      </c>
      <c r="F126" s="1198" t="s">
        <v>416</v>
      </c>
      <c r="G126" s="1198" t="s">
        <v>417</v>
      </c>
      <c r="H126" s="1886" t="s">
        <v>589</v>
      </c>
      <c r="I126" s="1921" t="s">
        <v>590</v>
      </c>
      <c r="R126" s="2867"/>
      <c r="S126" s="2867"/>
      <c r="T126" s="2867"/>
    </row>
    <row r="127" spans="1:20" s="1166" customFormat="1" ht="15.75" customHeight="1" thickTop="1" thickBot="1" x14ac:dyDescent="0.25">
      <c r="A127" s="1171">
        <v>1</v>
      </c>
      <c r="B127" s="1170">
        <v>2</v>
      </c>
      <c r="C127" s="1170">
        <v>3</v>
      </c>
      <c r="D127" s="1170">
        <v>4</v>
      </c>
      <c r="E127" s="1170">
        <v>5</v>
      </c>
      <c r="F127" s="1169">
        <v>6</v>
      </c>
      <c r="G127" s="1169">
        <v>7</v>
      </c>
      <c r="H127" s="1293">
        <v>8</v>
      </c>
      <c r="I127" s="1168" t="s">
        <v>510</v>
      </c>
      <c r="R127" s="2868"/>
      <c r="S127" s="2868"/>
      <c r="T127" s="2868"/>
    </row>
    <row r="128" spans="1:20" ht="14.25" customHeight="1" thickTop="1" x14ac:dyDescent="0.25">
      <c r="A128" s="2220">
        <v>1024</v>
      </c>
      <c r="B128" s="2233">
        <v>3114</v>
      </c>
      <c r="C128" s="2232">
        <v>5331</v>
      </c>
      <c r="D128" s="2251"/>
      <c r="E128" s="1875" t="s">
        <v>624</v>
      </c>
      <c r="F128" s="2246">
        <f>F129+F130</f>
        <v>1372</v>
      </c>
      <c r="G128" s="2246">
        <f>G129+G130</f>
        <v>1372</v>
      </c>
      <c r="H128" s="2246">
        <f>H129+H130</f>
        <v>1372</v>
      </c>
      <c r="I128" s="2245">
        <f>(H128/G128)*100</f>
        <v>100</v>
      </c>
    </row>
    <row r="129" spans="1:27" ht="15.75" customHeight="1" x14ac:dyDescent="0.2">
      <c r="A129" s="2220"/>
      <c r="B129" s="2233"/>
      <c r="C129" s="2232"/>
      <c r="D129" s="2799" t="s">
        <v>1719</v>
      </c>
      <c r="E129" s="1050" t="s">
        <v>1892</v>
      </c>
      <c r="F129" s="2231">
        <v>1255</v>
      </c>
      <c r="G129" s="2231">
        <v>1255</v>
      </c>
      <c r="H129" s="2231">
        <v>1255</v>
      </c>
      <c r="I129" s="2230">
        <f>(H129/G129)*100</f>
        <v>100</v>
      </c>
    </row>
    <row r="130" spans="1:27" ht="13.5" customHeight="1" thickBot="1" x14ac:dyDescent="0.25">
      <c r="A130" s="2220"/>
      <c r="B130" s="2233"/>
      <c r="C130" s="2232"/>
      <c r="D130" s="859" t="s">
        <v>1238</v>
      </c>
      <c r="E130" s="2796" t="s">
        <v>1893</v>
      </c>
      <c r="F130" s="2231">
        <v>117</v>
      </c>
      <c r="G130" s="2231">
        <v>117</v>
      </c>
      <c r="H130" s="2231">
        <v>117</v>
      </c>
      <c r="I130" s="2230">
        <f>(H130/G130)*100</f>
        <v>100</v>
      </c>
    </row>
    <row r="131" spans="1:27" s="2017" customFormat="1" ht="15.75" customHeight="1" thickTop="1" thickBot="1" x14ac:dyDescent="0.25">
      <c r="A131" s="3254" t="s">
        <v>704</v>
      </c>
      <c r="B131" s="3255"/>
      <c r="C131" s="3255"/>
      <c r="D131" s="3255"/>
      <c r="E131" s="3255"/>
      <c r="F131" s="2282">
        <f>F128</f>
        <v>1372</v>
      </c>
      <c r="G131" s="2282">
        <f>G128</f>
        <v>1372</v>
      </c>
      <c r="H131" s="2282">
        <f>H128</f>
        <v>1372</v>
      </c>
      <c r="I131" s="2281">
        <f>(H131/G131)*100</f>
        <v>100</v>
      </c>
      <c r="R131" s="2871">
        <f>F131</f>
        <v>1372</v>
      </c>
      <c r="S131" s="2871">
        <f>G131</f>
        <v>1372</v>
      </c>
      <c r="T131" s="2871">
        <f>H131</f>
        <v>1372</v>
      </c>
    </row>
    <row r="132" spans="1:27" s="2017" customFormat="1" ht="15.75" customHeight="1" thickTop="1" x14ac:dyDescent="0.2">
      <c r="B132" s="2261"/>
      <c r="D132" s="2260"/>
      <c r="F132" s="2259"/>
      <c r="G132" s="2259"/>
      <c r="H132" s="2259"/>
      <c r="I132" s="2258"/>
      <c r="R132" s="2870"/>
      <c r="S132" s="2870"/>
      <c r="T132" s="2870"/>
    </row>
    <row r="133" spans="1:27" s="2017" customFormat="1" ht="15.75" customHeight="1" x14ac:dyDescent="0.2">
      <c r="B133" s="2261"/>
      <c r="D133" s="2260"/>
      <c r="F133" s="2259"/>
      <c r="G133" s="2259"/>
      <c r="H133" s="2259"/>
      <c r="I133" s="2258"/>
      <c r="R133" s="2870"/>
      <c r="S133" s="2870"/>
      <c r="T133" s="2870"/>
    </row>
    <row r="134" spans="1:27" ht="15.75" customHeight="1" thickBot="1" x14ac:dyDescent="0.25">
      <c r="A134" s="1855" t="s">
        <v>793</v>
      </c>
      <c r="I134" s="2211" t="s">
        <v>122</v>
      </c>
    </row>
    <row r="135" spans="1:27" s="1172" customFormat="1" thickTop="1" thickBot="1" x14ac:dyDescent="0.25">
      <c r="A135" s="1176" t="s">
        <v>412</v>
      </c>
      <c r="B135" s="1173" t="s">
        <v>123</v>
      </c>
      <c r="C135" s="1175" t="s">
        <v>124</v>
      </c>
      <c r="D135" s="1198" t="s">
        <v>474</v>
      </c>
      <c r="E135" s="1198" t="s">
        <v>125</v>
      </c>
      <c r="F135" s="1198" t="s">
        <v>416</v>
      </c>
      <c r="G135" s="1198" t="s">
        <v>417</v>
      </c>
      <c r="H135" s="1886" t="s">
        <v>589</v>
      </c>
      <c r="I135" s="1921" t="s">
        <v>590</v>
      </c>
      <c r="R135" s="2867"/>
      <c r="S135" s="2867"/>
      <c r="T135" s="2867"/>
    </row>
    <row r="136" spans="1:27" s="1166" customFormat="1" ht="20.25" customHeight="1" thickTop="1" thickBot="1" x14ac:dyDescent="0.25">
      <c r="A136" s="1171">
        <v>1</v>
      </c>
      <c r="B136" s="1170">
        <v>2</v>
      </c>
      <c r="C136" s="1170">
        <v>3</v>
      </c>
      <c r="D136" s="1170">
        <v>4</v>
      </c>
      <c r="E136" s="1170">
        <v>5</v>
      </c>
      <c r="F136" s="1169">
        <v>6</v>
      </c>
      <c r="G136" s="1169">
        <v>7</v>
      </c>
      <c r="H136" s="1293">
        <v>8</v>
      </c>
      <c r="I136" s="1168" t="s">
        <v>510</v>
      </c>
      <c r="R136" s="2868"/>
      <c r="S136" s="2868"/>
      <c r="T136" s="2868"/>
    </row>
    <row r="137" spans="1:27" ht="15.75" customHeight="1" thickTop="1" x14ac:dyDescent="0.25">
      <c r="A137" s="2248">
        <v>1025</v>
      </c>
      <c r="B137" s="2219">
        <v>3114</v>
      </c>
      <c r="C137" s="2232">
        <v>5331</v>
      </c>
      <c r="D137" s="2251"/>
      <c r="E137" s="1875" t="s">
        <v>624</v>
      </c>
      <c r="F137" s="2246">
        <f>SUM(F138:F139)</f>
        <v>497</v>
      </c>
      <c r="G137" s="2246">
        <f>SUM(G138:G139)</f>
        <v>497</v>
      </c>
      <c r="H137" s="2246">
        <f>SUM(H138:H139)</f>
        <v>497</v>
      </c>
      <c r="I137" s="2245">
        <f>(H137/G137)*100</f>
        <v>100</v>
      </c>
    </row>
    <row r="138" spans="1:27" ht="15.75" customHeight="1" x14ac:dyDescent="0.2">
      <c r="A138" s="2248"/>
      <c r="B138" s="2219"/>
      <c r="C138" s="2232"/>
      <c r="D138" s="2799" t="s">
        <v>1719</v>
      </c>
      <c r="E138" s="1050" t="s">
        <v>1892</v>
      </c>
      <c r="F138" s="2231">
        <v>494</v>
      </c>
      <c r="G138" s="2231">
        <v>494</v>
      </c>
      <c r="H138" s="2231">
        <v>494</v>
      </c>
      <c r="I138" s="2230">
        <f>(H138/G138)*100</f>
        <v>100</v>
      </c>
    </row>
    <row r="139" spans="1:27" ht="15.75" customHeight="1" thickBot="1" x14ac:dyDescent="0.25">
      <c r="A139" s="2248"/>
      <c r="B139" s="2219"/>
      <c r="C139" s="2232"/>
      <c r="D139" s="859" t="s">
        <v>1238</v>
      </c>
      <c r="E139" s="2796" t="s">
        <v>1893</v>
      </c>
      <c r="F139" s="2231">
        <v>3</v>
      </c>
      <c r="G139" s="2231">
        <v>3</v>
      </c>
      <c r="H139" s="2231">
        <v>3</v>
      </c>
      <c r="I139" s="2230">
        <f>(H139/G139)*100</f>
        <v>100</v>
      </c>
    </row>
    <row r="140" spans="1:27" s="2017" customFormat="1" ht="16.5" thickTop="1" thickBot="1" x14ac:dyDescent="0.25">
      <c r="A140" s="3254" t="s">
        <v>704</v>
      </c>
      <c r="B140" s="3255"/>
      <c r="C140" s="3255"/>
      <c r="D140" s="3255"/>
      <c r="E140" s="3255"/>
      <c r="F140" s="2282">
        <f>F137</f>
        <v>497</v>
      </c>
      <c r="G140" s="2282">
        <f>G137</f>
        <v>497</v>
      </c>
      <c r="H140" s="2282">
        <f>H137</f>
        <v>497</v>
      </c>
      <c r="I140" s="2281">
        <f>(H140/G140)*100</f>
        <v>100</v>
      </c>
      <c r="J140" s="2259" t="e">
        <f>F140+#REF!</f>
        <v>#REF!</v>
      </c>
      <c r="K140" s="2259" t="e">
        <f>G140+#REF!</f>
        <v>#REF!</v>
      </c>
      <c r="L140" s="2259" t="e">
        <f>H140+#REF!</f>
        <v>#REF!</v>
      </c>
      <c r="R140" s="2871">
        <f>F140</f>
        <v>497</v>
      </c>
      <c r="S140" s="2871">
        <f>G140</f>
        <v>497</v>
      </c>
      <c r="T140" s="2871">
        <f>H140</f>
        <v>497</v>
      </c>
      <c r="V140" s="2259"/>
      <c r="W140" s="2259"/>
      <c r="Y140" s="2259"/>
      <c r="Z140" s="2259"/>
      <c r="AA140" s="2259"/>
    </row>
    <row r="141" spans="1:27" ht="20.25" customHeight="1" thickTop="1" x14ac:dyDescent="0.2"/>
    <row r="142" spans="1:27" ht="16.899999999999999" hidden="1" customHeight="1" x14ac:dyDescent="0.2"/>
    <row r="143" spans="1:27" ht="15" customHeight="1" x14ac:dyDescent="0.2"/>
    <row r="144" spans="1:27" ht="13.5" thickBot="1" x14ac:dyDescent="0.25">
      <c r="A144" s="1855" t="s">
        <v>223</v>
      </c>
      <c r="I144" s="2211" t="s">
        <v>122</v>
      </c>
    </row>
    <row r="145" spans="1:20" s="1172" customFormat="1" thickTop="1" thickBot="1" x14ac:dyDescent="0.25">
      <c r="A145" s="1176" t="s">
        <v>412</v>
      </c>
      <c r="B145" s="1173" t="s">
        <v>123</v>
      </c>
      <c r="C145" s="1175" t="s">
        <v>124</v>
      </c>
      <c r="D145" s="1198" t="s">
        <v>474</v>
      </c>
      <c r="E145" s="1198" t="s">
        <v>125</v>
      </c>
      <c r="F145" s="1198" t="s">
        <v>416</v>
      </c>
      <c r="G145" s="1198" t="s">
        <v>417</v>
      </c>
      <c r="H145" s="1886" t="s">
        <v>589</v>
      </c>
      <c r="I145" s="1921" t="s">
        <v>590</v>
      </c>
      <c r="R145" s="2867"/>
      <c r="S145" s="2867"/>
      <c r="T145" s="2867"/>
    </row>
    <row r="146" spans="1:20" s="1166" customFormat="1" ht="13.5" thickTop="1" thickBot="1" x14ac:dyDescent="0.25">
      <c r="A146" s="1171">
        <v>1</v>
      </c>
      <c r="B146" s="1170">
        <v>2</v>
      </c>
      <c r="C146" s="1170">
        <v>3</v>
      </c>
      <c r="D146" s="1170">
        <v>4</v>
      </c>
      <c r="E146" s="1170">
        <v>5</v>
      </c>
      <c r="F146" s="1169">
        <v>6</v>
      </c>
      <c r="G146" s="1169">
        <v>7</v>
      </c>
      <c r="H146" s="1293">
        <v>8</v>
      </c>
      <c r="I146" s="1168" t="s">
        <v>510</v>
      </c>
      <c r="R146" s="2868"/>
      <c r="S146" s="2868"/>
      <c r="T146" s="2868"/>
    </row>
    <row r="147" spans="1:20" ht="15.75" customHeight="1" thickTop="1" x14ac:dyDescent="0.25">
      <c r="A147" s="2220">
        <v>1026</v>
      </c>
      <c r="B147" s="2233">
        <v>3114</v>
      </c>
      <c r="C147" s="2232">
        <v>5331</v>
      </c>
      <c r="D147" s="2251"/>
      <c r="E147" s="1875" t="s">
        <v>624</v>
      </c>
      <c r="F147" s="2246">
        <v>442</v>
      </c>
      <c r="G147" s="2246">
        <v>442</v>
      </c>
      <c r="H147" s="2246">
        <v>442</v>
      </c>
      <c r="I147" s="2245">
        <f>(H147/G147)*100</f>
        <v>100</v>
      </c>
    </row>
    <row r="148" spans="1:20" ht="15.75" customHeight="1" thickBot="1" x14ac:dyDescent="0.25">
      <c r="A148" s="2220"/>
      <c r="B148" s="2233"/>
      <c r="C148" s="2232"/>
      <c r="D148" s="2799" t="s">
        <v>1719</v>
      </c>
      <c r="E148" s="1050" t="s">
        <v>1892</v>
      </c>
      <c r="F148" s="2231">
        <v>442</v>
      </c>
      <c r="G148" s="2231">
        <v>442</v>
      </c>
      <c r="H148" s="2231">
        <v>442</v>
      </c>
      <c r="I148" s="2230">
        <f>(H148/G148)*100</f>
        <v>100</v>
      </c>
    </row>
    <row r="149" spans="1:20" s="2017" customFormat="1" ht="18" customHeight="1" thickTop="1" thickBot="1" x14ac:dyDescent="0.25">
      <c r="A149" s="3254" t="s">
        <v>704</v>
      </c>
      <c r="B149" s="3255"/>
      <c r="C149" s="3255"/>
      <c r="D149" s="3255"/>
      <c r="E149" s="3255"/>
      <c r="F149" s="2282">
        <f>F147</f>
        <v>442</v>
      </c>
      <c r="G149" s="2282">
        <f>G147</f>
        <v>442</v>
      </c>
      <c r="H149" s="2282">
        <f>H147</f>
        <v>442</v>
      </c>
      <c r="I149" s="2281">
        <f>(H149/G149)*100</f>
        <v>100</v>
      </c>
      <c r="R149" s="2871">
        <f>F149</f>
        <v>442</v>
      </c>
      <c r="S149" s="2871">
        <f>G149</f>
        <v>442</v>
      </c>
      <c r="T149" s="2871">
        <f>H149</f>
        <v>442</v>
      </c>
    </row>
    <row r="150" spans="1:20" ht="13.5" thickTop="1" x14ac:dyDescent="0.2"/>
    <row r="153" spans="1:20" ht="20.25" customHeight="1" thickBot="1" x14ac:dyDescent="0.25">
      <c r="A153" s="1855" t="s">
        <v>224</v>
      </c>
      <c r="I153" s="2211" t="s">
        <v>122</v>
      </c>
    </row>
    <row r="154" spans="1:20" s="1172" customFormat="1" thickTop="1" thickBot="1" x14ac:dyDescent="0.25">
      <c r="A154" s="1176" t="s">
        <v>412</v>
      </c>
      <c r="B154" s="1173" t="s">
        <v>123</v>
      </c>
      <c r="C154" s="1175" t="s">
        <v>124</v>
      </c>
      <c r="D154" s="1198" t="s">
        <v>474</v>
      </c>
      <c r="E154" s="1198" t="s">
        <v>125</v>
      </c>
      <c r="F154" s="1198" t="s">
        <v>416</v>
      </c>
      <c r="G154" s="1198" t="s">
        <v>417</v>
      </c>
      <c r="H154" s="1886" t="s">
        <v>589</v>
      </c>
      <c r="I154" s="1921" t="s">
        <v>590</v>
      </c>
      <c r="R154" s="2867"/>
      <c r="S154" s="2867"/>
      <c r="T154" s="2867"/>
    </row>
    <row r="155" spans="1:20" s="1166" customFormat="1" ht="13.5" thickTop="1" thickBot="1" x14ac:dyDescent="0.25">
      <c r="A155" s="1171">
        <v>1</v>
      </c>
      <c r="B155" s="1170">
        <v>2</v>
      </c>
      <c r="C155" s="1170">
        <v>3</v>
      </c>
      <c r="D155" s="1170">
        <v>4</v>
      </c>
      <c r="E155" s="1170">
        <v>5</v>
      </c>
      <c r="F155" s="1169">
        <v>6</v>
      </c>
      <c r="G155" s="1169">
        <v>7</v>
      </c>
      <c r="H155" s="1293">
        <v>8</v>
      </c>
      <c r="I155" s="1168" t="s">
        <v>510</v>
      </c>
      <c r="R155" s="2868"/>
      <c r="S155" s="2868"/>
      <c r="T155" s="2868"/>
    </row>
    <row r="156" spans="1:20" ht="15.75" thickTop="1" x14ac:dyDescent="0.25">
      <c r="A156" s="2278">
        <v>1032</v>
      </c>
      <c r="B156" s="2277">
        <v>3114</v>
      </c>
      <c r="C156" s="2277">
        <v>5331</v>
      </c>
      <c r="D156" s="2276"/>
      <c r="E156" s="2275" t="s">
        <v>624</v>
      </c>
      <c r="F156" s="2274">
        <f>F157+F159+F158</f>
        <v>1037</v>
      </c>
      <c r="G156" s="2274">
        <f t="shared" ref="G156:H156" si="13">G157+G159+G158</f>
        <v>1076</v>
      </c>
      <c r="H156" s="2274">
        <f t="shared" si="13"/>
        <v>1076</v>
      </c>
      <c r="I156" s="2273">
        <f>(H156/G156)*100</f>
        <v>100</v>
      </c>
    </row>
    <row r="157" spans="1:20" ht="14.25" x14ac:dyDescent="0.2">
      <c r="A157" s="2220"/>
      <c r="B157" s="2219"/>
      <c r="C157" s="2219"/>
      <c r="D157" s="2799" t="s">
        <v>1719</v>
      </c>
      <c r="E157" s="1050" t="s">
        <v>1892</v>
      </c>
      <c r="F157" s="2217">
        <v>863</v>
      </c>
      <c r="G157" s="2217">
        <v>863</v>
      </c>
      <c r="H157" s="2217">
        <v>863</v>
      </c>
      <c r="I157" s="2216">
        <f>(H157/G157)*100</f>
        <v>100</v>
      </c>
    </row>
    <row r="158" spans="1:20" ht="14.25" x14ac:dyDescent="0.2">
      <c r="A158" s="2220"/>
      <c r="B158" s="2219"/>
      <c r="C158" s="2219"/>
      <c r="D158" s="859" t="s">
        <v>1238</v>
      </c>
      <c r="E158" s="2796" t="s">
        <v>1893</v>
      </c>
      <c r="F158" s="2217">
        <v>174</v>
      </c>
      <c r="G158" s="2217">
        <v>178</v>
      </c>
      <c r="H158" s="2217">
        <v>178</v>
      </c>
      <c r="I158" s="2216">
        <f>(H158/G158)*100</f>
        <v>100</v>
      </c>
    </row>
    <row r="159" spans="1:20" ht="15" thickBot="1" x14ac:dyDescent="0.25">
      <c r="A159" s="2220"/>
      <c r="B159" s="2219"/>
      <c r="C159" s="2219"/>
      <c r="D159" s="859" t="s">
        <v>1720</v>
      </c>
      <c r="E159" s="2796" t="s">
        <v>1894</v>
      </c>
      <c r="F159" s="2217">
        <v>0</v>
      </c>
      <c r="G159" s="2217">
        <v>35</v>
      </c>
      <c r="H159" s="2217">
        <v>35</v>
      </c>
      <c r="I159" s="2216">
        <f>(H159/G159)*100</f>
        <v>100</v>
      </c>
    </row>
    <row r="160" spans="1:20" s="2017" customFormat="1" ht="16.5" thickTop="1" thickBot="1" x14ac:dyDescent="0.25">
      <c r="A160" s="3254" t="s">
        <v>704</v>
      </c>
      <c r="B160" s="3255"/>
      <c r="C160" s="3255"/>
      <c r="D160" s="3255"/>
      <c r="E160" s="3255"/>
      <c r="F160" s="2282">
        <f>F156</f>
        <v>1037</v>
      </c>
      <c r="G160" s="2282">
        <f>G156</f>
        <v>1076</v>
      </c>
      <c r="H160" s="2282">
        <f>H156</f>
        <v>1076</v>
      </c>
      <c r="I160" s="2281">
        <f>(H160/G160)*100</f>
        <v>100</v>
      </c>
      <c r="R160" s="2871">
        <f>F160</f>
        <v>1037</v>
      </c>
      <c r="S160" s="2871">
        <f>G160</f>
        <v>1076</v>
      </c>
      <c r="T160" s="2871">
        <f>H160</f>
        <v>1076</v>
      </c>
    </row>
    <row r="161" spans="1:20" ht="13.5" thickTop="1" x14ac:dyDescent="0.2">
      <c r="S161" s="2869"/>
      <c r="T161" s="2869"/>
    </row>
    <row r="162" spans="1:20" hidden="1" x14ac:dyDescent="0.2"/>
    <row r="163" spans="1:20" ht="13.5" thickBot="1" x14ac:dyDescent="0.25">
      <c r="A163" s="1855" t="s">
        <v>225</v>
      </c>
      <c r="I163" s="2211" t="s">
        <v>122</v>
      </c>
    </row>
    <row r="164" spans="1:20" s="1172" customFormat="1" ht="20.25" customHeight="1" thickTop="1" thickBot="1" x14ac:dyDescent="0.25">
      <c r="A164" s="1176" t="s">
        <v>412</v>
      </c>
      <c r="B164" s="1173" t="s">
        <v>123</v>
      </c>
      <c r="C164" s="1175" t="s">
        <v>124</v>
      </c>
      <c r="D164" s="1198" t="s">
        <v>474</v>
      </c>
      <c r="E164" s="1198" t="s">
        <v>125</v>
      </c>
      <c r="F164" s="1198" t="s">
        <v>416</v>
      </c>
      <c r="G164" s="1198" t="s">
        <v>417</v>
      </c>
      <c r="H164" s="1886" t="s">
        <v>589</v>
      </c>
      <c r="I164" s="1921" t="s">
        <v>590</v>
      </c>
      <c r="R164" s="2867"/>
      <c r="S164" s="2867"/>
      <c r="T164" s="2867"/>
    </row>
    <row r="165" spans="1:20" s="1166" customFormat="1" ht="13.5" thickTop="1" thickBot="1" x14ac:dyDescent="0.25">
      <c r="A165" s="1171">
        <v>1</v>
      </c>
      <c r="B165" s="1170">
        <v>2</v>
      </c>
      <c r="C165" s="1170">
        <v>3</v>
      </c>
      <c r="D165" s="1170">
        <v>4</v>
      </c>
      <c r="E165" s="1170">
        <v>5</v>
      </c>
      <c r="F165" s="1169">
        <v>6</v>
      </c>
      <c r="G165" s="1169">
        <v>7</v>
      </c>
      <c r="H165" s="1293">
        <v>8</v>
      </c>
      <c r="I165" s="1168" t="s">
        <v>510</v>
      </c>
      <c r="R165" s="2868"/>
      <c r="S165" s="2868"/>
      <c r="T165" s="2868"/>
    </row>
    <row r="166" spans="1:20" ht="15.75" thickTop="1" x14ac:dyDescent="0.25">
      <c r="A166" s="2278">
        <v>1033</v>
      </c>
      <c r="B166" s="2277">
        <v>3114</v>
      </c>
      <c r="C166" s="2277">
        <v>5331</v>
      </c>
      <c r="D166" s="2276"/>
      <c r="E166" s="2275" t="s">
        <v>624</v>
      </c>
      <c r="F166" s="2274">
        <f>F167+F168+F169</f>
        <v>972</v>
      </c>
      <c r="G166" s="2274">
        <f>G167+G168+G169</f>
        <v>991</v>
      </c>
      <c r="H166" s="2274">
        <f>H167+H168+H169</f>
        <v>991</v>
      </c>
      <c r="I166" s="2273">
        <f>(H166/G166)*100</f>
        <v>100</v>
      </c>
    </row>
    <row r="167" spans="1:20" ht="14.25" x14ac:dyDescent="0.2">
      <c r="A167" s="2220"/>
      <c r="B167" s="2219"/>
      <c r="C167" s="2219"/>
      <c r="D167" s="2799" t="s">
        <v>1719</v>
      </c>
      <c r="E167" s="1050" t="s">
        <v>1892</v>
      </c>
      <c r="F167" s="2217">
        <v>943</v>
      </c>
      <c r="G167" s="2217">
        <v>943</v>
      </c>
      <c r="H167" s="2217">
        <v>943</v>
      </c>
      <c r="I167" s="2216">
        <f>(H167/G167)*100</f>
        <v>100</v>
      </c>
    </row>
    <row r="168" spans="1:20" ht="15" thickBot="1" x14ac:dyDescent="0.25">
      <c r="A168" s="2220"/>
      <c r="B168" s="2219"/>
      <c r="C168" s="2219"/>
      <c r="D168" s="859" t="s">
        <v>1238</v>
      </c>
      <c r="E168" s="2796" t="s">
        <v>1893</v>
      </c>
      <c r="F168" s="2217">
        <v>29</v>
      </c>
      <c r="G168" s="2217">
        <v>48</v>
      </c>
      <c r="H168" s="2217">
        <v>48</v>
      </c>
      <c r="I168" s="2216">
        <f>(H168/G168)*100</f>
        <v>100</v>
      </c>
    </row>
    <row r="169" spans="1:20" ht="15" hidden="1" thickBot="1" x14ac:dyDescent="0.25">
      <c r="A169" s="2220"/>
      <c r="B169" s="2219"/>
      <c r="C169" s="2219"/>
      <c r="D169" s="1874" t="s">
        <v>1136</v>
      </c>
      <c r="E169" s="2218" t="s">
        <v>51</v>
      </c>
      <c r="F169" s="2217"/>
      <c r="G169" s="2217"/>
      <c r="H169" s="2217"/>
      <c r="I169" s="2216" t="e">
        <f>(H169/G169)*100</f>
        <v>#DIV/0!</v>
      </c>
    </row>
    <row r="170" spans="1:20" s="2017" customFormat="1" ht="16.5" thickTop="1" thickBot="1" x14ac:dyDescent="0.25">
      <c r="A170" s="3254" t="s">
        <v>704</v>
      </c>
      <c r="B170" s="3255"/>
      <c r="C170" s="3255"/>
      <c r="D170" s="3255"/>
      <c r="E170" s="3255"/>
      <c r="F170" s="2282">
        <f>F166</f>
        <v>972</v>
      </c>
      <c r="G170" s="2282">
        <f>G166</f>
        <v>991</v>
      </c>
      <c r="H170" s="2282">
        <f>H166</f>
        <v>991</v>
      </c>
      <c r="I170" s="2281">
        <f>(H170/G170)*100</f>
        <v>100</v>
      </c>
      <c r="R170" s="2871">
        <f>F170</f>
        <v>972</v>
      </c>
      <c r="S170" s="2871">
        <f>G170</f>
        <v>991</v>
      </c>
      <c r="T170" s="2871">
        <f>H170</f>
        <v>991</v>
      </c>
    </row>
    <row r="171" spans="1:20" s="2017" customFormat="1" ht="15.75" thickTop="1" x14ac:dyDescent="0.25">
      <c r="A171" s="2813">
        <v>1033</v>
      </c>
      <c r="B171" s="19">
        <v>3114</v>
      </c>
      <c r="C171" s="152">
        <v>6351</v>
      </c>
      <c r="D171" s="2814"/>
      <c r="E171" s="896" t="s">
        <v>744</v>
      </c>
      <c r="F171" s="2815">
        <f>F172</f>
        <v>930</v>
      </c>
      <c r="G171" s="2815">
        <f t="shared" ref="G171:H171" si="14">G172</f>
        <v>1325</v>
      </c>
      <c r="H171" s="2815">
        <f t="shared" si="14"/>
        <v>1325</v>
      </c>
      <c r="I171" s="2816">
        <v>100</v>
      </c>
      <c r="R171" s="2871">
        <f>F173</f>
        <v>930</v>
      </c>
      <c r="S171" s="2871">
        <f t="shared" ref="S171:T171" si="15">G173</f>
        <v>1325</v>
      </c>
      <c r="T171" s="2871">
        <f t="shared" si="15"/>
        <v>1325</v>
      </c>
    </row>
    <row r="172" spans="1:20" s="2017" customFormat="1" ht="29.25" thickBot="1" x14ac:dyDescent="0.25">
      <c r="A172" s="2817"/>
      <c r="B172" s="870"/>
      <c r="C172" s="2818"/>
      <c r="D172" s="2805" t="s">
        <v>1215</v>
      </c>
      <c r="E172" s="2803" t="s">
        <v>1895</v>
      </c>
      <c r="F172" s="2819">
        <v>930</v>
      </c>
      <c r="G172" s="2819">
        <v>1325</v>
      </c>
      <c r="H172" s="2819">
        <v>1325</v>
      </c>
      <c r="I172" s="2820">
        <v>100</v>
      </c>
      <c r="R172" s="2871">
        <f>R170+R171</f>
        <v>1902</v>
      </c>
      <c r="S172" s="2871">
        <f t="shared" ref="S172:T172" si="16">S170+S171</f>
        <v>2316</v>
      </c>
      <c r="T172" s="2871">
        <f t="shared" si="16"/>
        <v>2316</v>
      </c>
    </row>
    <row r="173" spans="1:20" s="2017" customFormat="1" ht="16.5" thickTop="1" thickBot="1" x14ac:dyDescent="0.3">
      <c r="A173" s="3202" t="s">
        <v>705</v>
      </c>
      <c r="B173" s="3203"/>
      <c r="C173" s="3203"/>
      <c r="D173" s="3203"/>
      <c r="E173" s="3204"/>
      <c r="F173" s="2821">
        <f>F171</f>
        <v>930</v>
      </c>
      <c r="G173" s="2821">
        <f t="shared" ref="G173:H173" si="17">G171</f>
        <v>1325</v>
      </c>
      <c r="H173" s="2821">
        <f t="shared" si="17"/>
        <v>1325</v>
      </c>
      <c r="I173" s="2822">
        <v>100</v>
      </c>
      <c r="R173" s="2871"/>
      <c r="S173" s="2871"/>
      <c r="T173" s="2871"/>
    </row>
    <row r="174" spans="1:20" s="2017" customFormat="1" ht="15.75" thickTop="1" x14ac:dyDescent="0.2">
      <c r="A174" s="2314"/>
      <c r="B174" s="2314"/>
      <c r="C174" s="2314"/>
      <c r="D174" s="2314"/>
      <c r="E174" s="2314"/>
      <c r="F174" s="2823"/>
      <c r="G174" s="2823"/>
      <c r="H174" s="2823"/>
      <c r="I174" s="2824"/>
      <c r="R174" s="2871"/>
      <c r="S174" s="2871"/>
      <c r="T174" s="2871"/>
    </row>
    <row r="175" spans="1:20" hidden="1" x14ac:dyDescent="0.2"/>
    <row r="176" spans="1:20" ht="13.5" thickBot="1" x14ac:dyDescent="0.25">
      <c r="A176" s="1855" t="s">
        <v>354</v>
      </c>
      <c r="I176" s="2211" t="s">
        <v>122</v>
      </c>
    </row>
    <row r="177" spans="1:20" s="1172" customFormat="1" thickTop="1" thickBot="1" x14ac:dyDescent="0.25">
      <c r="A177" s="1176" t="s">
        <v>412</v>
      </c>
      <c r="B177" s="1173" t="s">
        <v>123</v>
      </c>
      <c r="C177" s="1175" t="s">
        <v>124</v>
      </c>
      <c r="D177" s="1198" t="s">
        <v>474</v>
      </c>
      <c r="E177" s="1198" t="s">
        <v>125</v>
      </c>
      <c r="F177" s="1198" t="s">
        <v>416</v>
      </c>
      <c r="G177" s="1198" t="s">
        <v>417</v>
      </c>
      <c r="H177" s="1886" t="s">
        <v>589</v>
      </c>
      <c r="I177" s="1921" t="s">
        <v>590</v>
      </c>
      <c r="R177" s="2867"/>
      <c r="S177" s="2867"/>
      <c r="T177" s="2867"/>
    </row>
    <row r="178" spans="1:20" s="1166" customFormat="1" ht="20.25" customHeight="1" thickTop="1" thickBot="1" x14ac:dyDescent="0.25">
      <c r="A178" s="1171">
        <v>1</v>
      </c>
      <c r="B178" s="1170">
        <v>2</v>
      </c>
      <c r="C178" s="1170">
        <v>3</v>
      </c>
      <c r="D178" s="1170">
        <v>4</v>
      </c>
      <c r="E178" s="1170">
        <v>5</v>
      </c>
      <c r="F178" s="1169">
        <v>6</v>
      </c>
      <c r="G178" s="1169">
        <v>7</v>
      </c>
      <c r="H178" s="1293">
        <v>8</v>
      </c>
      <c r="I178" s="1168" t="s">
        <v>510</v>
      </c>
      <c r="R178" s="2868"/>
      <c r="S178" s="2868"/>
      <c r="T178" s="2868"/>
    </row>
    <row r="179" spans="1:20" ht="15.75" thickTop="1" x14ac:dyDescent="0.25">
      <c r="A179" s="2278">
        <v>1034</v>
      </c>
      <c r="B179" s="2277">
        <v>3133</v>
      </c>
      <c r="C179" s="2277">
        <v>5331</v>
      </c>
      <c r="D179" s="2276"/>
      <c r="E179" s="2275" t="s">
        <v>624</v>
      </c>
      <c r="F179" s="2274">
        <f>F180+F181</f>
        <v>1782</v>
      </c>
      <c r="G179" s="2274">
        <f>G180+G181</f>
        <v>1775</v>
      </c>
      <c r="H179" s="2274">
        <f>H180+H181</f>
        <v>1775</v>
      </c>
      <c r="I179" s="2273">
        <f>(H179/G179)*100</f>
        <v>100</v>
      </c>
    </row>
    <row r="180" spans="1:20" ht="14.25" x14ac:dyDescent="0.2">
      <c r="A180" s="2220"/>
      <c r="B180" s="2219"/>
      <c r="C180" s="2219"/>
      <c r="D180" s="2799" t="s">
        <v>1719</v>
      </c>
      <c r="E180" s="1050" t="s">
        <v>1892</v>
      </c>
      <c r="F180" s="2217">
        <v>1647</v>
      </c>
      <c r="G180" s="2217">
        <v>1647</v>
      </c>
      <c r="H180" s="2217">
        <v>1647</v>
      </c>
      <c r="I180" s="2216">
        <f>(H180/G180)*100</f>
        <v>100</v>
      </c>
    </row>
    <row r="181" spans="1:20" ht="15" thickBot="1" x14ac:dyDescent="0.25">
      <c r="A181" s="2220"/>
      <c r="B181" s="2219"/>
      <c r="C181" s="2219"/>
      <c r="D181" s="859" t="s">
        <v>1238</v>
      </c>
      <c r="E181" s="2796" t="s">
        <v>1893</v>
      </c>
      <c r="F181" s="2217">
        <v>135</v>
      </c>
      <c r="G181" s="2217">
        <v>128</v>
      </c>
      <c r="H181" s="2217">
        <v>128</v>
      </c>
      <c r="I181" s="2216">
        <f>(H181/G181)*100</f>
        <v>100</v>
      </c>
    </row>
    <row r="182" spans="1:20" s="2017" customFormat="1" ht="16.5" thickTop="1" thickBot="1" x14ac:dyDescent="0.25">
      <c r="A182" s="3254" t="s">
        <v>704</v>
      </c>
      <c r="B182" s="3255"/>
      <c r="C182" s="3255"/>
      <c r="D182" s="3255"/>
      <c r="E182" s="3255"/>
      <c r="F182" s="2282">
        <f>F179</f>
        <v>1782</v>
      </c>
      <c r="G182" s="2282">
        <f>G179</f>
        <v>1775</v>
      </c>
      <c r="H182" s="2282">
        <f>H179</f>
        <v>1775</v>
      </c>
      <c r="I182" s="2281">
        <f>(H182/G182)*100</f>
        <v>100</v>
      </c>
      <c r="R182" s="2871">
        <f>F182</f>
        <v>1782</v>
      </c>
      <c r="S182" s="2871">
        <f>G182</f>
        <v>1775</v>
      </c>
      <c r="T182" s="2871">
        <f>H182</f>
        <v>1775</v>
      </c>
    </row>
    <row r="183" spans="1:20" ht="13.5" thickTop="1" x14ac:dyDescent="0.2"/>
    <row r="184" spans="1:20" ht="13.5" thickBot="1" x14ac:dyDescent="0.25">
      <c r="A184" s="1855" t="s">
        <v>716</v>
      </c>
      <c r="I184" s="2211" t="s">
        <v>122</v>
      </c>
    </row>
    <row r="185" spans="1:20" s="1172" customFormat="1" thickTop="1" thickBot="1" x14ac:dyDescent="0.25">
      <c r="A185" s="1176" t="s">
        <v>412</v>
      </c>
      <c r="B185" s="1173" t="s">
        <v>123</v>
      </c>
      <c r="C185" s="1175" t="s">
        <v>124</v>
      </c>
      <c r="D185" s="1198" t="s">
        <v>474</v>
      </c>
      <c r="E185" s="1198" t="s">
        <v>125</v>
      </c>
      <c r="F185" s="1198" t="s">
        <v>416</v>
      </c>
      <c r="G185" s="1198" t="s">
        <v>417</v>
      </c>
      <c r="H185" s="1886" t="s">
        <v>589</v>
      </c>
      <c r="I185" s="1921" t="s">
        <v>590</v>
      </c>
      <c r="R185" s="2867"/>
      <c r="S185" s="2867"/>
      <c r="T185" s="2867"/>
    </row>
    <row r="186" spans="1:20" s="1166" customFormat="1" ht="14.25" customHeight="1" thickTop="1" thickBot="1" x14ac:dyDescent="0.25">
      <c r="A186" s="1171">
        <v>1</v>
      </c>
      <c r="B186" s="1170">
        <v>2</v>
      </c>
      <c r="C186" s="1170">
        <v>3</v>
      </c>
      <c r="D186" s="1170">
        <v>4</v>
      </c>
      <c r="E186" s="1170">
        <v>5</v>
      </c>
      <c r="F186" s="1169">
        <v>6</v>
      </c>
      <c r="G186" s="1169">
        <v>7</v>
      </c>
      <c r="H186" s="1293">
        <v>8</v>
      </c>
      <c r="I186" s="1168" t="s">
        <v>510</v>
      </c>
      <c r="R186" s="2868"/>
      <c r="S186" s="2868"/>
      <c r="T186" s="2868"/>
    </row>
    <row r="187" spans="1:20" ht="15.75" thickTop="1" x14ac:dyDescent="0.25">
      <c r="A187" s="2278">
        <v>1035</v>
      </c>
      <c r="B187" s="2277">
        <v>3114</v>
      </c>
      <c r="C187" s="2277">
        <v>5331</v>
      </c>
      <c r="D187" s="2276"/>
      <c r="E187" s="2275" t="s">
        <v>624</v>
      </c>
      <c r="F187" s="2274">
        <f>F188+F189+F190</f>
        <v>560</v>
      </c>
      <c r="G187" s="2274">
        <f t="shared" ref="G187:H187" si="18">G188+G189+G190</f>
        <v>1713</v>
      </c>
      <c r="H187" s="2274">
        <f t="shared" si="18"/>
        <v>1713</v>
      </c>
      <c r="I187" s="2273">
        <f>(H187/G187)*100</f>
        <v>100</v>
      </c>
    </row>
    <row r="188" spans="1:20" ht="14.25" x14ac:dyDescent="0.2">
      <c r="A188" s="2220"/>
      <c r="B188" s="2219"/>
      <c r="C188" s="2219"/>
      <c r="D188" s="2799" t="s">
        <v>1719</v>
      </c>
      <c r="E188" s="1050" t="s">
        <v>1892</v>
      </c>
      <c r="F188" s="2221">
        <v>560</v>
      </c>
      <c r="G188" s="2221">
        <v>560</v>
      </c>
      <c r="H188" s="2221">
        <v>560</v>
      </c>
      <c r="I188" s="2216">
        <f t="shared" ref="I188:I189" si="19">(H188/G188)*100</f>
        <v>100</v>
      </c>
    </row>
    <row r="189" spans="1:20" ht="14.25" x14ac:dyDescent="0.2">
      <c r="A189" s="2220"/>
      <c r="B189" s="2219"/>
      <c r="C189" s="2219"/>
      <c r="D189" s="859" t="s">
        <v>1720</v>
      </c>
      <c r="E189" s="2796" t="s">
        <v>1894</v>
      </c>
      <c r="F189" s="2221">
        <v>0</v>
      </c>
      <c r="G189" s="2221">
        <v>154</v>
      </c>
      <c r="H189" s="2221">
        <v>154</v>
      </c>
      <c r="I189" s="2216">
        <f t="shared" si="19"/>
        <v>100</v>
      </c>
    </row>
    <row r="190" spans="1:20" ht="15" thickBot="1" x14ac:dyDescent="0.25">
      <c r="A190" s="2220"/>
      <c r="B190" s="2219"/>
      <c r="C190" s="2219"/>
      <c r="D190" s="2809" t="s">
        <v>1722</v>
      </c>
      <c r="E190" s="2810" t="s">
        <v>1897</v>
      </c>
      <c r="F190" s="2221">
        <v>0</v>
      </c>
      <c r="G190" s="2217">
        <v>999</v>
      </c>
      <c r="H190" s="2217">
        <v>999</v>
      </c>
      <c r="I190" s="2216">
        <f>(H190/G190)*100</f>
        <v>100</v>
      </c>
    </row>
    <row r="191" spans="1:20" s="2017" customFormat="1" ht="16.5" thickTop="1" thickBot="1" x14ac:dyDescent="0.25">
      <c r="A191" s="2305" t="s">
        <v>704</v>
      </c>
      <c r="B191" s="2304"/>
      <c r="C191" s="2304"/>
      <c r="D191" s="2304"/>
      <c r="E191" s="2304"/>
      <c r="F191" s="2282">
        <f>F187</f>
        <v>560</v>
      </c>
      <c r="G191" s="2282">
        <f>G187</f>
        <v>1713</v>
      </c>
      <c r="H191" s="2282">
        <f>H187</f>
        <v>1713</v>
      </c>
      <c r="I191" s="2281">
        <f>(H191/G191)*100</f>
        <v>100</v>
      </c>
      <c r="K191" s="2259" t="e">
        <f>SUM(F191,F182,F170,F160,#REF!,#REF!,F149,#REF!,F131,#REF!,F121,F112,#REF!,F103,F90,F76,F62,#REF!,F49,#REF!,F36,#REF!,#REF!,F27,#REF!)</f>
        <v>#REF!</v>
      </c>
      <c r="L191" s="2259" t="e">
        <f>SUM(G191,G182,G170,G160,#REF!,#REF!,G149,#REF!,G131,#REF!,G121,G112,#REF!,G103,G90,G76,G62,#REF!,G49,#REF!,G36,#REF!,#REF!,G27,#REF!)</f>
        <v>#REF!</v>
      </c>
      <c r="M191" s="2259" t="e">
        <f>SUM(H191,H182,H170,H160,#REF!,#REF!,H149,#REF!,H131,#REF!,H121,H112,#REF!,H103,H90,H76,H62,#REF!,H49,#REF!,H36,#REF!,#REF!,H27,#REF!)</f>
        <v>#REF!</v>
      </c>
      <c r="R191" s="2871">
        <f>F191</f>
        <v>560</v>
      </c>
      <c r="S191" s="2871">
        <f>G191</f>
        <v>1713</v>
      </c>
      <c r="T191" s="2871">
        <f>H191</f>
        <v>1713</v>
      </c>
    </row>
    <row r="192" spans="1:20" ht="13.5" thickTop="1" x14ac:dyDescent="0.2"/>
    <row r="193" spans="1:20" ht="13.5" thickBot="1" x14ac:dyDescent="0.25">
      <c r="A193" s="1855" t="s">
        <v>900</v>
      </c>
      <c r="I193" s="2211" t="s">
        <v>122</v>
      </c>
    </row>
    <row r="194" spans="1:20" s="1172" customFormat="1" ht="20.25" customHeight="1" thickTop="1" thickBot="1" x14ac:dyDescent="0.25">
      <c r="A194" s="1176" t="s">
        <v>412</v>
      </c>
      <c r="B194" s="1173" t="s">
        <v>123</v>
      </c>
      <c r="C194" s="1175" t="s">
        <v>124</v>
      </c>
      <c r="D194" s="1198" t="s">
        <v>474</v>
      </c>
      <c r="E194" s="1198" t="s">
        <v>125</v>
      </c>
      <c r="F194" s="1198" t="s">
        <v>416</v>
      </c>
      <c r="G194" s="1198" t="s">
        <v>417</v>
      </c>
      <c r="H194" s="1886" t="s">
        <v>589</v>
      </c>
      <c r="I194" s="1921" t="s">
        <v>590</v>
      </c>
      <c r="R194" s="2867"/>
      <c r="S194" s="2867"/>
      <c r="T194" s="2867"/>
    </row>
    <row r="195" spans="1:20" s="1166" customFormat="1" ht="13.5" thickTop="1" thickBot="1" x14ac:dyDescent="0.25">
      <c r="A195" s="1171">
        <v>1</v>
      </c>
      <c r="B195" s="1170">
        <v>2</v>
      </c>
      <c r="C195" s="1170">
        <v>3</v>
      </c>
      <c r="D195" s="1170">
        <v>4</v>
      </c>
      <c r="E195" s="1170">
        <v>5</v>
      </c>
      <c r="F195" s="1169">
        <v>6</v>
      </c>
      <c r="G195" s="1169">
        <v>7</v>
      </c>
      <c r="H195" s="1293">
        <v>8</v>
      </c>
      <c r="I195" s="1168" t="s">
        <v>510</v>
      </c>
      <c r="R195" s="2868"/>
      <c r="S195" s="2868"/>
      <c r="T195" s="2868"/>
    </row>
    <row r="196" spans="1:20" ht="15.75" thickTop="1" x14ac:dyDescent="0.25">
      <c r="A196" s="2220">
        <v>1036</v>
      </c>
      <c r="B196" s="2219">
        <v>3114</v>
      </c>
      <c r="C196" s="2219">
        <v>5331</v>
      </c>
      <c r="D196" s="2239"/>
      <c r="E196" s="2236" t="s">
        <v>624</v>
      </c>
      <c r="F196" s="2235">
        <f>SUM(F197:F198)</f>
        <v>2086</v>
      </c>
      <c r="G196" s="2235">
        <f>SUM(G197:G198)</f>
        <v>2086</v>
      </c>
      <c r="H196" s="2235">
        <f>SUM(H197:H198)</f>
        <v>2086</v>
      </c>
      <c r="I196" s="2238">
        <f>(H196/G196)*100</f>
        <v>100</v>
      </c>
    </row>
    <row r="197" spans="1:20" ht="14.25" x14ac:dyDescent="0.2">
      <c r="A197" s="2220"/>
      <c r="B197" s="2219"/>
      <c r="C197" s="2219"/>
      <c r="D197" s="2799" t="s">
        <v>1719</v>
      </c>
      <c r="E197" s="1050" t="s">
        <v>1892</v>
      </c>
      <c r="F197" s="2217">
        <v>1500</v>
      </c>
      <c r="G197" s="2217">
        <v>1500</v>
      </c>
      <c r="H197" s="2217">
        <v>1500</v>
      </c>
      <c r="I197" s="2216">
        <f>(H197/G197)*100</f>
        <v>100</v>
      </c>
    </row>
    <row r="198" spans="1:20" ht="15" thickBot="1" x14ac:dyDescent="0.25">
      <c r="A198" s="2220"/>
      <c r="B198" s="2219"/>
      <c r="C198" s="2219"/>
      <c r="D198" s="859" t="s">
        <v>1238</v>
      </c>
      <c r="E198" s="2796" t="s">
        <v>1893</v>
      </c>
      <c r="F198" s="2217">
        <v>586</v>
      </c>
      <c r="G198" s="2217">
        <v>586</v>
      </c>
      <c r="H198" s="2217">
        <v>586</v>
      </c>
      <c r="I198" s="2216">
        <f>(H198/G198)*100</f>
        <v>100</v>
      </c>
    </row>
    <row r="199" spans="1:20" ht="16.5" thickTop="1" thickBot="1" x14ac:dyDescent="0.3">
      <c r="A199" s="3249" t="s">
        <v>704</v>
      </c>
      <c r="B199" s="3250"/>
      <c r="C199" s="3250"/>
      <c r="D199" s="3250"/>
      <c r="E199" s="3250"/>
      <c r="F199" s="2215">
        <f>F196</f>
        <v>2086</v>
      </c>
      <c r="G199" s="2215">
        <f>G196</f>
        <v>2086</v>
      </c>
      <c r="H199" s="2215">
        <f>H196</f>
        <v>2086</v>
      </c>
      <c r="I199" s="2214">
        <f>(H199/G199)*100</f>
        <v>100</v>
      </c>
      <c r="R199" s="2869">
        <f>F199</f>
        <v>2086</v>
      </c>
      <c r="S199" s="2869">
        <f>G199</f>
        <v>2086</v>
      </c>
      <c r="T199" s="2869">
        <f>H199</f>
        <v>2086</v>
      </c>
    </row>
    <row r="200" spans="1:20" ht="12.75" customHeight="1" thickTop="1" x14ac:dyDescent="0.25">
      <c r="A200" s="1266"/>
      <c r="B200" s="1266"/>
      <c r="C200" s="1266"/>
      <c r="D200" s="1266"/>
      <c r="E200" s="1266"/>
      <c r="F200" s="2213"/>
      <c r="G200" s="2213"/>
      <c r="H200" s="2213"/>
      <c r="I200" s="2212"/>
      <c r="R200" s="2869"/>
      <c r="S200" s="2869"/>
      <c r="T200" s="2869"/>
    </row>
    <row r="201" spans="1:20" ht="13.5" thickBot="1" x14ac:dyDescent="0.25">
      <c r="A201" s="1855" t="s">
        <v>66</v>
      </c>
      <c r="I201" s="2211" t="s">
        <v>122</v>
      </c>
    </row>
    <row r="202" spans="1:20" s="1172" customFormat="1" ht="20.25" customHeight="1" thickTop="1" thickBot="1" x14ac:dyDescent="0.25">
      <c r="A202" s="1176" t="s">
        <v>412</v>
      </c>
      <c r="B202" s="1173" t="s">
        <v>123</v>
      </c>
      <c r="C202" s="1175" t="s">
        <v>124</v>
      </c>
      <c r="D202" s="1198" t="s">
        <v>474</v>
      </c>
      <c r="E202" s="1198" t="s">
        <v>125</v>
      </c>
      <c r="F202" s="1198" t="s">
        <v>416</v>
      </c>
      <c r="G202" s="1198" t="s">
        <v>417</v>
      </c>
      <c r="H202" s="1886" t="s">
        <v>589</v>
      </c>
      <c r="I202" s="1921" t="s">
        <v>590</v>
      </c>
      <c r="R202" s="2867"/>
      <c r="S202" s="2867"/>
      <c r="T202" s="2867"/>
    </row>
    <row r="203" spans="1:20" s="1166" customFormat="1" ht="13.5" thickTop="1" thickBot="1" x14ac:dyDescent="0.25">
      <c r="A203" s="1171">
        <v>1</v>
      </c>
      <c r="B203" s="1170">
        <v>2</v>
      </c>
      <c r="C203" s="1170">
        <v>3</v>
      </c>
      <c r="D203" s="1170">
        <v>4</v>
      </c>
      <c r="E203" s="1170">
        <v>5</v>
      </c>
      <c r="F203" s="1169">
        <v>6</v>
      </c>
      <c r="G203" s="1169">
        <v>7</v>
      </c>
      <c r="H203" s="1293">
        <v>8</v>
      </c>
      <c r="I203" s="1168" t="s">
        <v>510</v>
      </c>
      <c r="R203" s="2868"/>
      <c r="S203" s="2868"/>
      <c r="T203" s="2868"/>
    </row>
    <row r="204" spans="1:20" ht="15.75" thickTop="1" x14ac:dyDescent="0.25">
      <c r="A204" s="2220">
        <v>1037</v>
      </c>
      <c r="B204" s="2233">
        <v>3114</v>
      </c>
      <c r="C204" s="2233">
        <v>5331</v>
      </c>
      <c r="D204" s="2247"/>
      <c r="E204" s="1875" t="s">
        <v>624</v>
      </c>
      <c r="F204" s="2246">
        <f>F205+F206+F207</f>
        <v>1951</v>
      </c>
      <c r="G204" s="2246">
        <f>G205+G206+G207</f>
        <v>1951</v>
      </c>
      <c r="H204" s="2246">
        <f>H205+H206+H207</f>
        <v>1951</v>
      </c>
      <c r="I204" s="2245">
        <f>(H204/G204)*100</f>
        <v>100</v>
      </c>
    </row>
    <row r="205" spans="1:20" ht="14.25" x14ac:dyDescent="0.2">
      <c r="A205" s="2220"/>
      <c r="B205" s="2233"/>
      <c r="C205" s="2233"/>
      <c r="D205" s="2799" t="s">
        <v>1719</v>
      </c>
      <c r="E205" s="1050" t="s">
        <v>1892</v>
      </c>
      <c r="F205" s="2217">
        <v>1932</v>
      </c>
      <c r="G205" s="2217">
        <v>1932</v>
      </c>
      <c r="H205" s="2217">
        <v>1932</v>
      </c>
      <c r="I205" s="2216">
        <f>(H205/G205)*100</f>
        <v>100</v>
      </c>
    </row>
    <row r="206" spans="1:20" ht="14.25" hidden="1" x14ac:dyDescent="0.2">
      <c r="A206" s="2220"/>
      <c r="B206" s="2233"/>
      <c r="C206" s="2233"/>
      <c r="D206" s="1880" t="s">
        <v>1215</v>
      </c>
      <c r="E206" s="2240" t="s">
        <v>478</v>
      </c>
      <c r="F206" s="2217"/>
      <c r="G206" s="2217"/>
      <c r="H206" s="2217"/>
      <c r="I206" s="2216" t="e">
        <f>(H206/G206)*100</f>
        <v>#DIV/0!</v>
      </c>
    </row>
    <row r="207" spans="1:20" ht="15" thickBot="1" x14ac:dyDescent="0.25">
      <c r="A207" s="2220"/>
      <c r="B207" s="2233"/>
      <c r="C207" s="2233"/>
      <c r="D207" s="859" t="s">
        <v>1238</v>
      </c>
      <c r="E207" s="2796" t="s">
        <v>1893</v>
      </c>
      <c r="F207" s="2231">
        <v>19</v>
      </c>
      <c r="G207" s="2231">
        <v>19</v>
      </c>
      <c r="H207" s="2231">
        <v>19</v>
      </c>
      <c r="I207" s="2230">
        <f>(H207/G207)*100</f>
        <v>100</v>
      </c>
    </row>
    <row r="208" spans="1:20" ht="18" customHeight="1" thickTop="1" thickBot="1" x14ac:dyDescent="0.3">
      <c r="A208" s="3249" t="s">
        <v>704</v>
      </c>
      <c r="B208" s="3250"/>
      <c r="C208" s="3250"/>
      <c r="D208" s="3250"/>
      <c r="E208" s="3250"/>
      <c r="F208" s="2215">
        <f>F204</f>
        <v>1951</v>
      </c>
      <c r="G208" s="2215">
        <f>G204</f>
        <v>1951</v>
      </c>
      <c r="H208" s="2215">
        <f>H204</f>
        <v>1951</v>
      </c>
      <c r="I208" s="2214">
        <f>(H208/G208)*100</f>
        <v>100</v>
      </c>
      <c r="R208" s="2869">
        <f>F208</f>
        <v>1951</v>
      </c>
      <c r="S208" s="2869">
        <f>G208</f>
        <v>1951</v>
      </c>
      <c r="T208" s="2869">
        <f>H208</f>
        <v>1951</v>
      </c>
    </row>
    <row r="209" spans="1:20" ht="12" customHeight="1" thickTop="1" x14ac:dyDescent="0.25">
      <c r="A209" s="1266"/>
      <c r="B209" s="1266"/>
      <c r="C209" s="1266"/>
      <c r="D209" s="1266"/>
      <c r="E209" s="1266"/>
      <c r="F209" s="2213"/>
      <c r="G209" s="2213"/>
      <c r="H209" s="2213"/>
      <c r="I209" s="2212"/>
      <c r="R209" s="2869"/>
      <c r="S209" s="2869"/>
      <c r="T209" s="2869"/>
    </row>
    <row r="210" spans="1:20" ht="16.5" customHeight="1" thickBot="1" x14ac:dyDescent="0.25">
      <c r="A210" s="1855" t="s">
        <v>901</v>
      </c>
      <c r="I210" s="2211" t="s">
        <v>122</v>
      </c>
    </row>
    <row r="211" spans="1:20" s="1172" customFormat="1" thickTop="1" thickBot="1" x14ac:dyDescent="0.25">
      <c r="A211" s="1176" t="s">
        <v>412</v>
      </c>
      <c r="B211" s="1173" t="s">
        <v>123</v>
      </c>
      <c r="C211" s="1175" t="s">
        <v>124</v>
      </c>
      <c r="D211" s="1198" t="s">
        <v>474</v>
      </c>
      <c r="E211" s="1198" t="s">
        <v>125</v>
      </c>
      <c r="F211" s="1198" t="s">
        <v>416</v>
      </c>
      <c r="G211" s="1198" t="s">
        <v>417</v>
      </c>
      <c r="H211" s="1886" t="s">
        <v>589</v>
      </c>
      <c r="I211" s="1921" t="s">
        <v>590</v>
      </c>
      <c r="R211" s="2867"/>
      <c r="S211" s="2867"/>
      <c r="T211" s="2867"/>
    </row>
    <row r="212" spans="1:20" s="2298" customFormat="1" ht="13.5" thickTop="1" thickBot="1" x14ac:dyDescent="0.25">
      <c r="A212" s="2303">
        <v>1</v>
      </c>
      <c r="B212" s="2302">
        <v>2</v>
      </c>
      <c r="C212" s="2302">
        <v>3</v>
      </c>
      <c r="D212" s="2302">
        <v>4</v>
      </c>
      <c r="E212" s="2302">
        <v>5</v>
      </c>
      <c r="F212" s="2301">
        <v>6</v>
      </c>
      <c r="G212" s="2301">
        <v>7</v>
      </c>
      <c r="H212" s="2300">
        <v>8</v>
      </c>
      <c r="I212" s="2299" t="s">
        <v>510</v>
      </c>
      <c r="R212" s="2872"/>
      <c r="S212" s="2872"/>
      <c r="T212" s="2872"/>
    </row>
    <row r="213" spans="1:20" s="2017" customFormat="1" ht="15.75" thickTop="1" x14ac:dyDescent="0.2">
      <c r="A213" s="2297">
        <v>1038</v>
      </c>
      <c r="B213" s="2296">
        <v>3114</v>
      </c>
      <c r="C213" s="2296">
        <v>5331</v>
      </c>
      <c r="D213" s="2295"/>
      <c r="E213" s="2294" t="s">
        <v>624</v>
      </c>
      <c r="F213" s="2293">
        <f>F214+F216+F217+F215</f>
        <v>866</v>
      </c>
      <c r="G213" s="2293">
        <f t="shared" ref="G213:H213" si="20">G214+G216+G217+G215</f>
        <v>1546</v>
      </c>
      <c r="H213" s="2293">
        <f t="shared" si="20"/>
        <v>1546</v>
      </c>
      <c r="I213" s="2292">
        <f>(H213/G213)*100</f>
        <v>100</v>
      </c>
      <c r="R213" s="2870"/>
      <c r="S213" s="2870"/>
      <c r="T213" s="2870"/>
    </row>
    <row r="214" spans="1:20" s="2017" customFormat="1" ht="28.5" x14ac:dyDescent="0.2">
      <c r="A214" s="2291"/>
      <c r="B214" s="2290"/>
      <c r="C214" s="2290"/>
      <c r="D214" s="2805" t="s">
        <v>1215</v>
      </c>
      <c r="E214" s="2803" t="s">
        <v>1895</v>
      </c>
      <c r="F214" s="2811">
        <v>0</v>
      </c>
      <c r="G214" s="2811">
        <v>686</v>
      </c>
      <c r="H214" s="2811">
        <v>686</v>
      </c>
      <c r="I214" s="2808">
        <f>(H214/G214)*100</f>
        <v>100</v>
      </c>
      <c r="R214" s="2870"/>
      <c r="S214" s="2870"/>
      <c r="T214" s="2870"/>
    </row>
    <row r="215" spans="1:20" s="2017" customFormat="1" ht="14.25" x14ac:dyDescent="0.2">
      <c r="A215" s="2291"/>
      <c r="B215" s="2290"/>
      <c r="C215" s="2290"/>
      <c r="D215" s="2799" t="s">
        <v>1719</v>
      </c>
      <c r="E215" s="1050" t="s">
        <v>1892</v>
      </c>
      <c r="F215" s="2811">
        <v>543</v>
      </c>
      <c r="G215" s="2811">
        <v>535</v>
      </c>
      <c r="H215" s="2811">
        <v>535</v>
      </c>
      <c r="I215" s="2808">
        <f t="shared" ref="I215:I217" si="21">(H215/G215)*100</f>
        <v>100</v>
      </c>
      <c r="R215" s="2870"/>
      <c r="S215" s="2870"/>
      <c r="T215" s="2870"/>
    </row>
    <row r="216" spans="1:20" s="2017" customFormat="1" ht="14.25" x14ac:dyDescent="0.2">
      <c r="A216" s="2291"/>
      <c r="B216" s="2290"/>
      <c r="C216" s="2290"/>
      <c r="D216" s="859" t="s">
        <v>1239</v>
      </c>
      <c r="E216" s="2796" t="s">
        <v>1896</v>
      </c>
      <c r="F216" s="2217">
        <v>0</v>
      </c>
      <c r="G216" s="2217">
        <v>8</v>
      </c>
      <c r="H216" s="2217">
        <v>8</v>
      </c>
      <c r="I216" s="2808">
        <f t="shared" si="21"/>
        <v>100</v>
      </c>
      <c r="R216" s="2870"/>
      <c r="S216" s="2870"/>
      <c r="T216" s="2870"/>
    </row>
    <row r="217" spans="1:20" ht="15" thickBot="1" x14ac:dyDescent="0.25">
      <c r="A217" s="2220"/>
      <c r="B217" s="2219"/>
      <c r="C217" s="2249"/>
      <c r="D217" s="859" t="s">
        <v>1238</v>
      </c>
      <c r="E217" s="2796" t="s">
        <v>1893</v>
      </c>
      <c r="F217" s="2217">
        <v>323</v>
      </c>
      <c r="G217" s="2217">
        <v>317</v>
      </c>
      <c r="H217" s="2217">
        <v>317</v>
      </c>
      <c r="I217" s="2808">
        <f t="shared" si="21"/>
        <v>100</v>
      </c>
    </row>
    <row r="218" spans="1:20" ht="16.5" thickTop="1" thickBot="1" x14ac:dyDescent="0.3">
      <c r="A218" s="3249" t="s">
        <v>704</v>
      </c>
      <c r="B218" s="3250"/>
      <c r="C218" s="3250"/>
      <c r="D218" s="3250"/>
      <c r="E218" s="3250"/>
      <c r="F218" s="2215">
        <f>F213</f>
        <v>866</v>
      </c>
      <c r="G218" s="2215">
        <f>G213</f>
        <v>1546</v>
      </c>
      <c r="H218" s="2215">
        <f>H213</f>
        <v>1546</v>
      </c>
      <c r="I218" s="2214">
        <f>(H218/G218)*100</f>
        <v>100</v>
      </c>
      <c r="R218" s="2869">
        <f>F218</f>
        <v>866</v>
      </c>
      <c r="S218" s="2869">
        <f>G218</f>
        <v>1546</v>
      </c>
      <c r="T218" s="2869">
        <f>H218</f>
        <v>1546</v>
      </c>
    </row>
    <row r="219" spans="1:20" s="2017" customFormat="1" ht="13.5" thickTop="1" x14ac:dyDescent="0.2">
      <c r="B219" s="2261"/>
      <c r="D219" s="2260"/>
      <c r="F219" s="2259"/>
      <c r="G219" s="2259"/>
      <c r="H219" s="2259"/>
      <c r="I219" s="2258"/>
      <c r="R219" s="2870"/>
      <c r="S219" s="2870"/>
      <c r="T219" s="2870"/>
    </row>
    <row r="220" spans="1:20" ht="13.5" thickBot="1" x14ac:dyDescent="0.25">
      <c r="A220" s="1855" t="s">
        <v>38</v>
      </c>
      <c r="I220" s="2211" t="s">
        <v>122</v>
      </c>
    </row>
    <row r="221" spans="1:20" s="1172" customFormat="1" thickTop="1" thickBot="1" x14ac:dyDescent="0.25">
      <c r="A221" s="1176" t="s">
        <v>412</v>
      </c>
      <c r="B221" s="1173" t="s">
        <v>123</v>
      </c>
      <c r="C221" s="1175" t="s">
        <v>124</v>
      </c>
      <c r="D221" s="1198" t="s">
        <v>474</v>
      </c>
      <c r="E221" s="1198" t="s">
        <v>125</v>
      </c>
      <c r="F221" s="1198" t="s">
        <v>416</v>
      </c>
      <c r="G221" s="1198" t="s">
        <v>417</v>
      </c>
      <c r="H221" s="1886" t="s">
        <v>589</v>
      </c>
      <c r="I221" s="1921" t="s">
        <v>590</v>
      </c>
      <c r="R221" s="2867"/>
      <c r="S221" s="2867"/>
      <c r="T221" s="2867"/>
    </row>
    <row r="222" spans="1:20" s="1166" customFormat="1" ht="13.5" thickTop="1" thickBot="1" x14ac:dyDescent="0.25">
      <c r="A222" s="1171">
        <v>1</v>
      </c>
      <c r="B222" s="1170">
        <v>2</v>
      </c>
      <c r="C222" s="1170">
        <v>3</v>
      </c>
      <c r="D222" s="1170">
        <v>4</v>
      </c>
      <c r="E222" s="1170">
        <v>5</v>
      </c>
      <c r="F222" s="1169">
        <v>6</v>
      </c>
      <c r="G222" s="1169">
        <v>7</v>
      </c>
      <c r="H222" s="1293">
        <v>8</v>
      </c>
      <c r="I222" s="1168" t="s">
        <v>510</v>
      </c>
      <c r="R222" s="2868"/>
      <c r="S222" s="2868"/>
      <c r="T222" s="2868"/>
    </row>
    <row r="223" spans="1:20" ht="15.75" thickTop="1" x14ac:dyDescent="0.25">
      <c r="A223" s="2278">
        <v>1040</v>
      </c>
      <c r="B223" s="2277">
        <v>3114</v>
      </c>
      <c r="C223" s="2277">
        <v>5331</v>
      </c>
      <c r="D223" s="2276"/>
      <c r="E223" s="2275" t="s">
        <v>624</v>
      </c>
      <c r="F223" s="2274">
        <f>F224+F225+F226</f>
        <v>2031</v>
      </c>
      <c r="G223" s="2274">
        <f t="shared" ref="G223:H223" si="22">G224+G225+G226</f>
        <v>2078</v>
      </c>
      <c r="H223" s="2274">
        <f t="shared" si="22"/>
        <v>2078</v>
      </c>
      <c r="I223" s="2273">
        <f>(H223/G223)*100</f>
        <v>100</v>
      </c>
    </row>
    <row r="224" spans="1:20" ht="28.5" x14ac:dyDescent="0.2">
      <c r="A224" s="2220"/>
      <c r="B224" s="2219"/>
      <c r="C224" s="2219"/>
      <c r="D224" s="2805" t="s">
        <v>1215</v>
      </c>
      <c r="E224" s="2803" t="s">
        <v>1895</v>
      </c>
      <c r="F224" s="2811">
        <v>105</v>
      </c>
      <c r="G224" s="2811">
        <v>152</v>
      </c>
      <c r="H224" s="2811">
        <v>152</v>
      </c>
      <c r="I224" s="2808">
        <f>(H224/G224)*100</f>
        <v>100</v>
      </c>
    </row>
    <row r="225" spans="1:20" ht="14.25" x14ac:dyDescent="0.2">
      <c r="A225" s="2220"/>
      <c r="B225" s="2219"/>
      <c r="C225" s="2219"/>
      <c r="D225" s="2799" t="s">
        <v>1719</v>
      </c>
      <c r="E225" s="1050" t="s">
        <v>1892</v>
      </c>
      <c r="F225" s="2288">
        <v>1870</v>
      </c>
      <c r="G225" s="2288">
        <v>1870</v>
      </c>
      <c r="H225" s="2288">
        <v>1870</v>
      </c>
      <c r="I225" s="2287">
        <f>(H225/G225)*100</f>
        <v>100</v>
      </c>
    </row>
    <row r="226" spans="1:20" ht="15" thickBot="1" x14ac:dyDescent="0.25">
      <c r="A226" s="2220"/>
      <c r="B226" s="2219"/>
      <c r="C226" s="2219"/>
      <c r="D226" s="859" t="s">
        <v>1238</v>
      </c>
      <c r="E226" s="2796" t="s">
        <v>1893</v>
      </c>
      <c r="F226" s="2221">
        <v>56</v>
      </c>
      <c r="G226" s="2221">
        <v>56</v>
      </c>
      <c r="H226" s="2221">
        <v>56</v>
      </c>
      <c r="I226" s="2216">
        <f>(H226/G226)*100</f>
        <v>100</v>
      </c>
    </row>
    <row r="227" spans="1:20" ht="16.5" thickTop="1" thickBot="1" x14ac:dyDescent="0.3">
      <c r="A227" s="3249" t="s">
        <v>704</v>
      </c>
      <c r="B227" s="3250"/>
      <c r="C227" s="3250"/>
      <c r="D227" s="3250"/>
      <c r="E227" s="3250"/>
      <c r="F227" s="2215">
        <f>F223</f>
        <v>2031</v>
      </c>
      <c r="G227" s="2215">
        <f>G223</f>
        <v>2078</v>
      </c>
      <c r="H227" s="2215">
        <f>H223</f>
        <v>2078</v>
      </c>
      <c r="I227" s="2214">
        <f>(H227/G227)*100</f>
        <v>100</v>
      </c>
      <c r="R227" s="2869">
        <f>F227</f>
        <v>2031</v>
      </c>
      <c r="S227" s="2869">
        <f>G227</f>
        <v>2078</v>
      </c>
      <c r="T227" s="2869">
        <f>H227</f>
        <v>2078</v>
      </c>
    </row>
    <row r="228" spans="1:20" ht="11.25" customHeight="1" thickTop="1" x14ac:dyDescent="0.2"/>
    <row r="229" spans="1:20" ht="20.25" customHeight="1" thickBot="1" x14ac:dyDescent="0.25">
      <c r="A229" s="1855" t="s">
        <v>1088</v>
      </c>
      <c r="I229" s="2211" t="s">
        <v>122</v>
      </c>
    </row>
    <row r="230" spans="1:20" s="1172" customFormat="1" thickTop="1" thickBot="1" x14ac:dyDescent="0.25">
      <c r="A230" s="1176" t="s">
        <v>412</v>
      </c>
      <c r="B230" s="1173" t="s">
        <v>123</v>
      </c>
      <c r="C230" s="1175" t="s">
        <v>124</v>
      </c>
      <c r="D230" s="1198" t="s">
        <v>474</v>
      </c>
      <c r="E230" s="1198" t="s">
        <v>125</v>
      </c>
      <c r="F230" s="1198" t="s">
        <v>416</v>
      </c>
      <c r="G230" s="1198" t="s">
        <v>417</v>
      </c>
      <c r="H230" s="1886" t="s">
        <v>589</v>
      </c>
      <c r="I230" s="1921" t="s">
        <v>590</v>
      </c>
      <c r="R230" s="2867"/>
      <c r="S230" s="2867"/>
      <c r="T230" s="2867"/>
    </row>
    <row r="231" spans="1:20" s="1166" customFormat="1" ht="13.5" thickTop="1" thickBot="1" x14ac:dyDescent="0.25">
      <c r="A231" s="1171">
        <v>1</v>
      </c>
      <c r="B231" s="1170">
        <v>2</v>
      </c>
      <c r="C231" s="1170">
        <v>3</v>
      </c>
      <c r="D231" s="1170">
        <v>4</v>
      </c>
      <c r="E231" s="1170">
        <v>5</v>
      </c>
      <c r="F231" s="1169">
        <v>6</v>
      </c>
      <c r="G231" s="1169">
        <v>7</v>
      </c>
      <c r="H231" s="1293">
        <v>8</v>
      </c>
      <c r="I231" s="1168" t="s">
        <v>510</v>
      </c>
      <c r="R231" s="2868"/>
      <c r="S231" s="2868"/>
      <c r="T231" s="2868"/>
    </row>
    <row r="232" spans="1:20" ht="15.75" thickTop="1" x14ac:dyDescent="0.25">
      <c r="A232" s="2220">
        <v>1041</v>
      </c>
      <c r="B232" s="2219">
        <v>3114</v>
      </c>
      <c r="C232" s="2219">
        <v>5331</v>
      </c>
      <c r="D232" s="2239"/>
      <c r="E232" s="2236" t="s">
        <v>624</v>
      </c>
      <c r="F232" s="2235">
        <f>F233+F234+F235+F236+F237</f>
        <v>7578</v>
      </c>
      <c r="G232" s="2235">
        <f>G236+G237+G233+G234+G235</f>
        <v>8781</v>
      </c>
      <c r="H232" s="2235">
        <f>H236+H237+H233+H234+H235</f>
        <v>8781</v>
      </c>
      <c r="I232" s="2238">
        <f>(H232/G232)*100</f>
        <v>100</v>
      </c>
    </row>
    <row r="233" spans="1:20" ht="28.5" x14ac:dyDescent="0.2">
      <c r="A233" s="2220"/>
      <c r="B233" s="2219"/>
      <c r="C233" s="2219"/>
      <c r="D233" s="2805" t="s">
        <v>1215</v>
      </c>
      <c r="E233" s="2803" t="s">
        <v>1895</v>
      </c>
      <c r="F233" s="2812">
        <v>500</v>
      </c>
      <c r="G233" s="2812">
        <v>1139</v>
      </c>
      <c r="H233" s="2812">
        <v>1139</v>
      </c>
      <c r="I233" s="2808">
        <f t="shared" ref="I233:I235" si="23">(H233/G233)*100</f>
        <v>100</v>
      </c>
    </row>
    <row r="234" spans="1:20" ht="14.25" x14ac:dyDescent="0.2">
      <c r="A234" s="2220"/>
      <c r="B234" s="2219"/>
      <c r="C234" s="2219"/>
      <c r="D234" s="2799" t="s">
        <v>1719</v>
      </c>
      <c r="E234" s="1050" t="s">
        <v>1892</v>
      </c>
      <c r="F234" s="2221">
        <v>5788</v>
      </c>
      <c r="G234" s="2221">
        <v>5788</v>
      </c>
      <c r="H234" s="2221">
        <v>5788</v>
      </c>
      <c r="I234" s="2216">
        <f t="shared" si="23"/>
        <v>100</v>
      </c>
    </row>
    <row r="235" spans="1:20" ht="14.25" x14ac:dyDescent="0.2">
      <c r="A235" s="2220"/>
      <c r="B235" s="2219"/>
      <c r="C235" s="2219"/>
      <c r="D235" s="859" t="s">
        <v>1238</v>
      </c>
      <c r="E235" s="2796" t="s">
        <v>1893</v>
      </c>
      <c r="F235" s="2221">
        <v>1290</v>
      </c>
      <c r="G235" s="2221">
        <v>1290</v>
      </c>
      <c r="H235" s="2221">
        <v>1290</v>
      </c>
      <c r="I235" s="2216">
        <f t="shared" si="23"/>
        <v>100</v>
      </c>
    </row>
    <row r="236" spans="1:20" ht="14.25" x14ac:dyDescent="0.2">
      <c r="A236" s="2220"/>
      <c r="B236" s="2219"/>
      <c r="C236" s="2219"/>
      <c r="D236" s="859" t="s">
        <v>1720</v>
      </c>
      <c r="E236" s="2796" t="s">
        <v>1894</v>
      </c>
      <c r="F236" s="2221">
        <v>0</v>
      </c>
      <c r="G236" s="2217">
        <v>490</v>
      </c>
      <c r="H236" s="2217">
        <v>490</v>
      </c>
      <c r="I236" s="2216">
        <f>(H236/G236)*100</f>
        <v>100</v>
      </c>
    </row>
    <row r="237" spans="1:20" ht="15" thickBot="1" x14ac:dyDescent="0.25">
      <c r="A237" s="2220"/>
      <c r="B237" s="2219"/>
      <c r="C237" s="2219"/>
      <c r="D237" s="2809" t="s">
        <v>1722</v>
      </c>
      <c r="E237" s="2810" t="s">
        <v>1897</v>
      </c>
      <c r="F237" s="2221">
        <v>0</v>
      </c>
      <c r="G237" s="2217">
        <v>74</v>
      </c>
      <c r="H237" s="2217">
        <v>74</v>
      </c>
      <c r="I237" s="2216">
        <f>(H237/G237)*100</f>
        <v>100</v>
      </c>
    </row>
    <row r="238" spans="1:20" ht="16.5" thickTop="1" thickBot="1" x14ac:dyDescent="0.3">
      <c r="A238" s="3249" t="s">
        <v>704</v>
      </c>
      <c r="B238" s="3250"/>
      <c r="C238" s="3250"/>
      <c r="D238" s="3250"/>
      <c r="E238" s="3250"/>
      <c r="F238" s="2215">
        <f>F232</f>
        <v>7578</v>
      </c>
      <c r="G238" s="2215">
        <f>G232</f>
        <v>8781</v>
      </c>
      <c r="H238" s="2215">
        <f>H232</f>
        <v>8781</v>
      </c>
      <c r="I238" s="2214">
        <f>(H238/G238)*100</f>
        <v>100</v>
      </c>
      <c r="R238" s="2869">
        <f>F238</f>
        <v>7578</v>
      </c>
      <c r="S238" s="2869">
        <f>G238</f>
        <v>8781</v>
      </c>
      <c r="T238" s="2869">
        <f>H238</f>
        <v>8781</v>
      </c>
    </row>
    <row r="239" spans="1:20" s="2017" customFormat="1" ht="13.5" thickTop="1" x14ac:dyDescent="0.2">
      <c r="B239" s="2261"/>
      <c r="D239" s="2260"/>
      <c r="F239" s="2259"/>
      <c r="G239" s="2259"/>
      <c r="H239" s="2259"/>
      <c r="I239" s="2258"/>
      <c r="R239" s="2870"/>
      <c r="S239" s="2870"/>
      <c r="T239" s="2870"/>
    </row>
    <row r="240" spans="1:20" ht="13.5" thickBot="1" x14ac:dyDescent="0.25">
      <c r="A240" s="1855" t="s">
        <v>64</v>
      </c>
      <c r="I240" s="2211" t="s">
        <v>122</v>
      </c>
    </row>
    <row r="241" spans="1:20" s="1172" customFormat="1" thickTop="1" thickBot="1" x14ac:dyDescent="0.25">
      <c r="A241" s="1176" t="s">
        <v>412</v>
      </c>
      <c r="B241" s="1173" t="s">
        <v>123</v>
      </c>
      <c r="C241" s="1175" t="s">
        <v>124</v>
      </c>
      <c r="D241" s="1198" t="s">
        <v>474</v>
      </c>
      <c r="E241" s="1198" t="s">
        <v>125</v>
      </c>
      <c r="F241" s="1198" t="s">
        <v>416</v>
      </c>
      <c r="G241" s="1198" t="s">
        <v>417</v>
      </c>
      <c r="H241" s="1886" t="s">
        <v>589</v>
      </c>
      <c r="I241" s="1921" t="s">
        <v>590</v>
      </c>
      <c r="R241" s="2867"/>
      <c r="S241" s="2867"/>
      <c r="T241" s="2867"/>
    </row>
    <row r="242" spans="1:20" s="1166" customFormat="1" ht="20.25" customHeight="1" thickTop="1" thickBot="1" x14ac:dyDescent="0.25">
      <c r="A242" s="1171">
        <v>1</v>
      </c>
      <c r="B242" s="1170">
        <v>2</v>
      </c>
      <c r="C242" s="1170">
        <v>3</v>
      </c>
      <c r="D242" s="1170">
        <v>4</v>
      </c>
      <c r="E242" s="1170">
        <v>5</v>
      </c>
      <c r="F242" s="1169">
        <v>6</v>
      </c>
      <c r="G242" s="1169">
        <v>7</v>
      </c>
      <c r="H242" s="1293">
        <v>8</v>
      </c>
      <c r="I242" s="1168" t="s">
        <v>510</v>
      </c>
      <c r="R242" s="2868"/>
      <c r="S242" s="2868"/>
      <c r="T242" s="2868"/>
    </row>
    <row r="243" spans="1:20" ht="15.75" thickTop="1" x14ac:dyDescent="0.25">
      <c r="A243" s="2278">
        <v>1043</v>
      </c>
      <c r="B243" s="2277">
        <v>3114</v>
      </c>
      <c r="C243" s="2277">
        <v>5331</v>
      </c>
      <c r="D243" s="2276"/>
      <c r="E243" s="2275" t="s">
        <v>624</v>
      </c>
      <c r="F243" s="2274">
        <f>F244+F245</f>
        <v>2073</v>
      </c>
      <c r="G243" s="2274">
        <f>G244+G245</f>
        <v>2088</v>
      </c>
      <c r="H243" s="2274">
        <f>H244+H245</f>
        <v>2088</v>
      </c>
      <c r="I243" s="2273">
        <f>(H243/G243)*100</f>
        <v>100</v>
      </c>
    </row>
    <row r="244" spans="1:20" ht="14.25" x14ac:dyDescent="0.2">
      <c r="A244" s="2220"/>
      <c r="B244" s="2219"/>
      <c r="C244" s="2219"/>
      <c r="D244" s="2799" t="s">
        <v>1719</v>
      </c>
      <c r="E244" s="1050" t="s">
        <v>1892</v>
      </c>
      <c r="F244" s="2217">
        <v>1788</v>
      </c>
      <c r="G244" s="2217">
        <v>1788</v>
      </c>
      <c r="H244" s="2217">
        <v>1788</v>
      </c>
      <c r="I244" s="2216">
        <f>(H244/G244)*100</f>
        <v>100</v>
      </c>
    </row>
    <row r="245" spans="1:20" ht="15" thickBot="1" x14ac:dyDescent="0.25">
      <c r="A245" s="2220"/>
      <c r="B245" s="2219"/>
      <c r="C245" s="2219"/>
      <c r="D245" s="859" t="s">
        <v>1238</v>
      </c>
      <c r="E245" s="2796" t="s">
        <v>1893</v>
      </c>
      <c r="F245" s="2217">
        <v>285</v>
      </c>
      <c r="G245" s="2217">
        <v>300</v>
      </c>
      <c r="H245" s="2217">
        <v>300</v>
      </c>
      <c r="I245" s="2216">
        <f>(H245/G245)*100</f>
        <v>100</v>
      </c>
    </row>
    <row r="246" spans="1:20" ht="16.5" thickTop="1" thickBot="1" x14ac:dyDescent="0.3">
      <c r="A246" s="3249" t="s">
        <v>704</v>
      </c>
      <c r="B246" s="3250"/>
      <c r="C246" s="3250"/>
      <c r="D246" s="3250"/>
      <c r="E246" s="3250"/>
      <c r="F246" s="2215">
        <f>F243</f>
        <v>2073</v>
      </c>
      <c r="G246" s="2215">
        <f>G243</f>
        <v>2088</v>
      </c>
      <c r="H246" s="2215">
        <f>H243</f>
        <v>2088</v>
      </c>
      <c r="I246" s="2214">
        <f>(H246/G246)*100</f>
        <v>100</v>
      </c>
      <c r="R246" s="2869">
        <f>F246</f>
        <v>2073</v>
      </c>
      <c r="S246" s="2869">
        <f>G246</f>
        <v>2088</v>
      </c>
      <c r="T246" s="2869">
        <f>H246</f>
        <v>2088</v>
      </c>
    </row>
    <row r="247" spans="1:20" ht="15.75" thickTop="1" x14ac:dyDescent="0.25">
      <c r="A247" s="1266"/>
      <c r="B247" s="1266"/>
      <c r="C247" s="1266"/>
      <c r="D247" s="1266"/>
      <c r="E247" s="1266"/>
      <c r="F247" s="2213"/>
      <c r="G247" s="2213"/>
      <c r="H247" s="2213"/>
      <c r="I247" s="2212"/>
      <c r="R247" s="2869"/>
      <c r="S247" s="2869"/>
      <c r="T247" s="2869"/>
    </row>
    <row r="248" spans="1:20" ht="20.25" customHeight="1" thickBot="1" x14ac:dyDescent="0.25">
      <c r="A248" s="1855" t="s">
        <v>820</v>
      </c>
      <c r="I248" s="2211" t="s">
        <v>122</v>
      </c>
    </row>
    <row r="249" spans="1:20" s="1172" customFormat="1" thickTop="1" thickBot="1" x14ac:dyDescent="0.25">
      <c r="A249" s="1176" t="s">
        <v>412</v>
      </c>
      <c r="B249" s="1173" t="s">
        <v>123</v>
      </c>
      <c r="C249" s="1175" t="s">
        <v>124</v>
      </c>
      <c r="D249" s="1198" t="s">
        <v>474</v>
      </c>
      <c r="E249" s="1198" t="s">
        <v>125</v>
      </c>
      <c r="F249" s="1198" t="s">
        <v>416</v>
      </c>
      <c r="G249" s="1198" t="s">
        <v>417</v>
      </c>
      <c r="H249" s="1886" t="s">
        <v>589</v>
      </c>
      <c r="I249" s="1921" t="s">
        <v>590</v>
      </c>
      <c r="R249" s="2867"/>
      <c r="S249" s="2867"/>
      <c r="T249" s="2867"/>
    </row>
    <row r="250" spans="1:20" s="1166" customFormat="1" ht="13.5" thickTop="1" thickBot="1" x14ac:dyDescent="0.25">
      <c r="A250" s="1171">
        <v>1</v>
      </c>
      <c r="B250" s="1170">
        <v>2</v>
      </c>
      <c r="C250" s="1170">
        <v>3</v>
      </c>
      <c r="D250" s="1170">
        <v>4</v>
      </c>
      <c r="E250" s="1170">
        <v>5</v>
      </c>
      <c r="F250" s="1169">
        <v>6</v>
      </c>
      <c r="G250" s="1169">
        <v>7</v>
      </c>
      <c r="H250" s="1293">
        <v>8</v>
      </c>
      <c r="I250" s="1168" t="s">
        <v>510</v>
      </c>
      <c r="R250" s="2868"/>
      <c r="S250" s="2868"/>
      <c r="T250" s="2868"/>
    </row>
    <row r="251" spans="1:20" ht="15.75" thickTop="1" x14ac:dyDescent="0.25">
      <c r="A251" s="2278">
        <v>1100</v>
      </c>
      <c r="B251" s="2277">
        <v>3121</v>
      </c>
      <c r="C251" s="2277">
        <v>5331</v>
      </c>
      <c r="D251" s="2276"/>
      <c r="E251" s="2275" t="s">
        <v>624</v>
      </c>
      <c r="F251" s="2274">
        <f>F252+F253+F254+F255</f>
        <v>2920</v>
      </c>
      <c r="G251" s="2274">
        <f>G252+G253+G254+G255</f>
        <v>2920</v>
      </c>
      <c r="H251" s="2274">
        <f>H252+H253+H254+H255</f>
        <v>2920</v>
      </c>
      <c r="I251" s="2273">
        <f t="shared" ref="I251:I256" si="24">(H251/G251)*100</f>
        <v>100</v>
      </c>
    </row>
    <row r="252" spans="1:20" ht="14.25" x14ac:dyDescent="0.2">
      <c r="A252" s="2220"/>
      <c r="B252" s="2219"/>
      <c r="C252" s="2219"/>
      <c r="D252" s="2799" t="s">
        <v>1719</v>
      </c>
      <c r="E252" s="1050" t="s">
        <v>1892</v>
      </c>
      <c r="F252" s="2217">
        <v>2888</v>
      </c>
      <c r="G252" s="2217">
        <v>2888</v>
      </c>
      <c r="H252" s="2217">
        <v>2888</v>
      </c>
      <c r="I252" s="2216">
        <f t="shared" si="24"/>
        <v>100</v>
      </c>
    </row>
    <row r="253" spans="1:20" ht="15" thickBot="1" x14ac:dyDescent="0.25">
      <c r="A253" s="2220"/>
      <c r="B253" s="2219"/>
      <c r="C253" s="2219"/>
      <c r="D253" s="859" t="s">
        <v>1238</v>
      </c>
      <c r="E253" s="2796" t="s">
        <v>1893</v>
      </c>
      <c r="F253" s="2217">
        <v>32</v>
      </c>
      <c r="G253" s="2217">
        <v>32</v>
      </c>
      <c r="H253" s="2217">
        <v>32</v>
      </c>
      <c r="I253" s="2216">
        <f t="shared" si="24"/>
        <v>100</v>
      </c>
    </row>
    <row r="254" spans="1:20" ht="14.25" hidden="1" x14ac:dyDescent="0.2">
      <c r="A254" s="2220"/>
      <c r="B254" s="2219"/>
      <c r="C254" s="2219"/>
      <c r="D254" s="1874"/>
      <c r="E254" s="2218"/>
      <c r="F254" s="2231"/>
      <c r="G254" s="2217"/>
      <c r="H254" s="2217"/>
      <c r="I254" s="2216" t="e">
        <f t="shared" si="24"/>
        <v>#DIV/0!</v>
      </c>
    </row>
    <row r="255" spans="1:20" ht="15" hidden="1" thickBot="1" x14ac:dyDescent="0.25">
      <c r="A255" s="2220"/>
      <c r="B255" s="2233"/>
      <c r="C255" s="2219"/>
      <c r="D255" s="1951"/>
      <c r="E255" s="2252"/>
      <c r="F255" s="2272"/>
      <c r="G255" s="2272"/>
      <c r="H255" s="2272"/>
      <c r="I255" s="2271" t="e">
        <f t="shared" si="24"/>
        <v>#DIV/0!</v>
      </c>
    </row>
    <row r="256" spans="1:20" ht="16.5" thickTop="1" thickBot="1" x14ac:dyDescent="0.3">
      <c r="A256" s="3249" t="s">
        <v>704</v>
      </c>
      <c r="B256" s="3250"/>
      <c r="C256" s="3250"/>
      <c r="D256" s="3250"/>
      <c r="E256" s="3250"/>
      <c r="F256" s="2215">
        <f>F251</f>
        <v>2920</v>
      </c>
      <c r="G256" s="2215">
        <f>G251</f>
        <v>2920</v>
      </c>
      <c r="H256" s="2215">
        <f>H251</f>
        <v>2920</v>
      </c>
      <c r="I256" s="2214">
        <f t="shared" si="24"/>
        <v>100</v>
      </c>
      <c r="R256" s="2869">
        <f>F256</f>
        <v>2920</v>
      </c>
      <c r="S256" s="2869">
        <f>G256</f>
        <v>2920</v>
      </c>
      <c r="T256" s="2869">
        <f>H256</f>
        <v>2920</v>
      </c>
    </row>
    <row r="257" spans="1:20" ht="14.25" customHeight="1" thickTop="1" x14ac:dyDescent="0.2"/>
    <row r="258" spans="1:20" ht="16.5" customHeight="1" thickBot="1" x14ac:dyDescent="0.25">
      <c r="A258" s="1855" t="s">
        <v>821</v>
      </c>
      <c r="I258" s="2211" t="s">
        <v>122</v>
      </c>
    </row>
    <row r="259" spans="1:20" s="1172" customFormat="1" thickTop="1" thickBot="1" x14ac:dyDescent="0.25">
      <c r="A259" s="1176" t="s">
        <v>412</v>
      </c>
      <c r="B259" s="1173" t="s">
        <v>123</v>
      </c>
      <c r="C259" s="1175" t="s">
        <v>124</v>
      </c>
      <c r="D259" s="1198" t="s">
        <v>474</v>
      </c>
      <c r="E259" s="1198" t="s">
        <v>125</v>
      </c>
      <c r="F259" s="1198" t="s">
        <v>416</v>
      </c>
      <c r="G259" s="1198" t="s">
        <v>417</v>
      </c>
      <c r="H259" s="1886" t="s">
        <v>589</v>
      </c>
      <c r="I259" s="1921" t="s">
        <v>590</v>
      </c>
      <c r="R259" s="2867"/>
      <c r="S259" s="2867"/>
      <c r="T259" s="2867"/>
    </row>
    <row r="260" spans="1:20" s="1166" customFormat="1" ht="13.5" thickTop="1" thickBot="1" x14ac:dyDescent="0.25">
      <c r="A260" s="1171">
        <v>1</v>
      </c>
      <c r="B260" s="1170">
        <v>2</v>
      </c>
      <c r="C260" s="1170">
        <v>3</v>
      </c>
      <c r="D260" s="1170">
        <v>4</v>
      </c>
      <c r="E260" s="1170">
        <v>5</v>
      </c>
      <c r="F260" s="1169">
        <v>6</v>
      </c>
      <c r="G260" s="1169">
        <v>7</v>
      </c>
      <c r="H260" s="1293">
        <v>8</v>
      </c>
      <c r="I260" s="1168" t="s">
        <v>510</v>
      </c>
      <c r="R260" s="2868"/>
      <c r="S260" s="2868"/>
      <c r="T260" s="2868"/>
    </row>
    <row r="261" spans="1:20" ht="15.75" thickTop="1" x14ac:dyDescent="0.25">
      <c r="A261" s="2278">
        <v>1101</v>
      </c>
      <c r="B261" s="2277">
        <v>3121</v>
      </c>
      <c r="C261" s="2277">
        <v>5331</v>
      </c>
      <c r="D261" s="2276"/>
      <c r="E261" s="2275" t="s">
        <v>624</v>
      </c>
      <c r="F261" s="2274">
        <f>F262+F263+F264</f>
        <v>4256</v>
      </c>
      <c r="G261" s="2274">
        <f>G262+G263+G264</f>
        <v>4125</v>
      </c>
      <c r="H261" s="2274">
        <f>H262+H263+H264</f>
        <v>4125</v>
      </c>
      <c r="I261" s="2273">
        <f>(H261/G261)*100</f>
        <v>100</v>
      </c>
    </row>
    <row r="262" spans="1:20" ht="14.25" x14ac:dyDescent="0.2">
      <c r="A262" s="2220"/>
      <c r="B262" s="2219"/>
      <c r="C262" s="2219"/>
      <c r="D262" s="2799" t="s">
        <v>1719</v>
      </c>
      <c r="E262" s="1050" t="s">
        <v>1892</v>
      </c>
      <c r="F262" s="2217">
        <v>3000</v>
      </c>
      <c r="G262" s="2217">
        <v>2979</v>
      </c>
      <c r="H262" s="2217">
        <v>2979</v>
      </c>
      <c r="I262" s="2216">
        <f>(H262/G262)*100</f>
        <v>100</v>
      </c>
    </row>
    <row r="263" spans="1:20" ht="14.25" x14ac:dyDescent="0.2">
      <c r="A263" s="2220"/>
      <c r="B263" s="2219"/>
      <c r="C263" s="2219"/>
      <c r="D263" s="859" t="s">
        <v>1238</v>
      </c>
      <c r="E263" s="2796" t="s">
        <v>1893</v>
      </c>
      <c r="F263" s="2217">
        <v>1106</v>
      </c>
      <c r="G263" s="2217">
        <v>996</v>
      </c>
      <c r="H263" s="2217">
        <v>996</v>
      </c>
      <c r="I263" s="2216">
        <f>(H263/G263)*100</f>
        <v>100</v>
      </c>
    </row>
    <row r="264" spans="1:20" ht="15" thickBot="1" x14ac:dyDescent="0.25">
      <c r="A264" s="2286"/>
      <c r="B264" s="2243"/>
      <c r="C264" s="2243"/>
      <c r="D264" s="859" t="s">
        <v>1720</v>
      </c>
      <c r="E264" s="2796" t="s">
        <v>1894</v>
      </c>
      <c r="F264" s="2217">
        <v>150</v>
      </c>
      <c r="G264" s="2217">
        <v>150</v>
      </c>
      <c r="H264" s="2217">
        <v>150</v>
      </c>
      <c r="I264" s="2284">
        <f>(H264/G264)*100</f>
        <v>100</v>
      </c>
    </row>
    <row r="265" spans="1:20" ht="16.5" thickTop="1" thickBot="1" x14ac:dyDescent="0.3">
      <c r="A265" s="3249" t="s">
        <v>704</v>
      </c>
      <c r="B265" s="3250"/>
      <c r="C265" s="3250"/>
      <c r="D265" s="3250"/>
      <c r="E265" s="3250"/>
      <c r="F265" s="2215">
        <f>F261</f>
        <v>4256</v>
      </c>
      <c r="G265" s="2215">
        <f>G261</f>
        <v>4125</v>
      </c>
      <c r="H265" s="2215">
        <f>H261</f>
        <v>4125</v>
      </c>
      <c r="I265" s="2214">
        <f>(H265/G265)*100</f>
        <v>100</v>
      </c>
      <c r="R265" s="2869">
        <f>F265</f>
        <v>4256</v>
      </c>
      <c r="S265" s="2869">
        <f>G265</f>
        <v>4125</v>
      </c>
      <c r="T265" s="2869">
        <f>H265</f>
        <v>4125</v>
      </c>
    </row>
    <row r="266" spans="1:20" ht="13.5" thickTop="1" x14ac:dyDescent="0.2"/>
    <row r="268" spans="1:20" ht="13.5" thickBot="1" x14ac:dyDescent="0.25">
      <c r="A268" s="1855" t="s">
        <v>278</v>
      </c>
      <c r="I268" s="2211" t="s">
        <v>122</v>
      </c>
    </row>
    <row r="269" spans="1:20" s="1172" customFormat="1" thickTop="1" thickBot="1" x14ac:dyDescent="0.25">
      <c r="A269" s="1176" t="s">
        <v>412</v>
      </c>
      <c r="B269" s="1173" t="s">
        <v>123</v>
      </c>
      <c r="C269" s="1175" t="s">
        <v>124</v>
      </c>
      <c r="D269" s="1198" t="s">
        <v>474</v>
      </c>
      <c r="E269" s="1198" t="s">
        <v>125</v>
      </c>
      <c r="F269" s="1198" t="s">
        <v>416</v>
      </c>
      <c r="G269" s="1198" t="s">
        <v>417</v>
      </c>
      <c r="H269" s="1886" t="s">
        <v>589</v>
      </c>
      <c r="I269" s="1921" t="s">
        <v>590</v>
      </c>
      <c r="R269" s="2867"/>
      <c r="S269" s="2867"/>
      <c r="T269" s="2867"/>
    </row>
    <row r="270" spans="1:20" s="1166" customFormat="1" ht="13.5" thickTop="1" thickBot="1" x14ac:dyDescent="0.25">
      <c r="A270" s="1171">
        <v>1</v>
      </c>
      <c r="B270" s="1170">
        <v>2</v>
      </c>
      <c r="C270" s="1170">
        <v>3</v>
      </c>
      <c r="D270" s="1170">
        <v>4</v>
      </c>
      <c r="E270" s="1170">
        <v>5</v>
      </c>
      <c r="F270" s="1169">
        <v>6</v>
      </c>
      <c r="G270" s="1169">
        <v>7</v>
      </c>
      <c r="H270" s="1293">
        <v>8</v>
      </c>
      <c r="I270" s="1168" t="s">
        <v>510</v>
      </c>
      <c r="R270" s="2868"/>
      <c r="S270" s="2868"/>
      <c r="T270" s="2868"/>
    </row>
    <row r="271" spans="1:20" ht="15.75" thickTop="1" x14ac:dyDescent="0.25">
      <c r="A271" s="2278">
        <v>1102</v>
      </c>
      <c r="B271" s="2277">
        <v>3121</v>
      </c>
      <c r="C271" s="2277">
        <v>5331</v>
      </c>
      <c r="D271" s="2276"/>
      <c r="E271" s="2275" t="s">
        <v>624</v>
      </c>
      <c r="F271" s="2274">
        <f>F272+F273+F274</f>
        <v>10050</v>
      </c>
      <c r="G271" s="2274">
        <f>G272+G273+G274</f>
        <v>10121</v>
      </c>
      <c r="H271" s="2274">
        <f>H272+H273+H274</f>
        <v>10121</v>
      </c>
      <c r="I271" s="2273">
        <f>(H271/G271)*100</f>
        <v>100</v>
      </c>
    </row>
    <row r="272" spans="1:20" ht="14.25" x14ac:dyDescent="0.2">
      <c r="A272" s="2220"/>
      <c r="B272" s="2219"/>
      <c r="C272" s="2219"/>
      <c r="D272" s="2799" t="s">
        <v>1719</v>
      </c>
      <c r="E272" s="1050" t="s">
        <v>1892</v>
      </c>
      <c r="F272" s="2217">
        <v>5900</v>
      </c>
      <c r="G272" s="2217">
        <v>5900</v>
      </c>
      <c r="H272" s="2217">
        <v>5900</v>
      </c>
      <c r="I272" s="2216">
        <f>(H272/G272)*100</f>
        <v>100</v>
      </c>
    </row>
    <row r="273" spans="1:20" ht="15" thickBot="1" x14ac:dyDescent="0.25">
      <c r="A273" s="2220"/>
      <c r="B273" s="2219"/>
      <c r="C273" s="2219"/>
      <c r="D273" s="859" t="s">
        <v>1238</v>
      </c>
      <c r="E273" s="2796" t="s">
        <v>1893</v>
      </c>
      <c r="F273" s="2217">
        <v>4150</v>
      </c>
      <c r="G273" s="2217">
        <v>4221</v>
      </c>
      <c r="H273" s="2217">
        <v>4221</v>
      </c>
      <c r="I273" s="2216">
        <f>(H273/G273)*100</f>
        <v>100</v>
      </c>
    </row>
    <row r="274" spans="1:20" ht="15" hidden="1" thickBot="1" x14ac:dyDescent="0.25">
      <c r="A274" s="2220"/>
      <c r="B274" s="2219"/>
      <c r="C274" s="2219"/>
      <c r="D274" s="859" t="s">
        <v>1720</v>
      </c>
      <c r="E274" s="2796" t="s">
        <v>1894</v>
      </c>
      <c r="F274" s="2217"/>
      <c r="G274" s="2217"/>
      <c r="H274" s="2217"/>
      <c r="I274" s="2216" t="e">
        <f>(H274/G274)*100</f>
        <v>#DIV/0!</v>
      </c>
    </row>
    <row r="275" spans="1:20" ht="16.5" thickTop="1" thickBot="1" x14ac:dyDescent="0.3">
      <c r="A275" s="3249" t="s">
        <v>704</v>
      </c>
      <c r="B275" s="3250"/>
      <c r="C275" s="3250"/>
      <c r="D275" s="3250"/>
      <c r="E275" s="3250"/>
      <c r="F275" s="2215">
        <f>F271</f>
        <v>10050</v>
      </c>
      <c r="G275" s="2215">
        <f>G271</f>
        <v>10121</v>
      </c>
      <c r="H275" s="2215">
        <f>H271</f>
        <v>10121</v>
      </c>
      <c r="I275" s="2214">
        <f>(H275/G275)*100</f>
        <v>100</v>
      </c>
      <c r="R275" s="2869">
        <f>F275</f>
        <v>10050</v>
      </c>
      <c r="S275" s="2869">
        <f>G275</f>
        <v>10121</v>
      </c>
      <c r="T275" s="2869">
        <f>H275</f>
        <v>10121</v>
      </c>
    </row>
    <row r="276" spans="1:20" ht="13.5" thickTop="1" x14ac:dyDescent="0.2"/>
    <row r="278" spans="1:20" ht="13.5" thickBot="1" x14ac:dyDescent="0.25">
      <c r="A278" s="1855" t="s">
        <v>822</v>
      </c>
      <c r="I278" s="2211" t="s">
        <v>122</v>
      </c>
    </row>
    <row r="279" spans="1:20" s="1172" customFormat="1" thickTop="1" thickBot="1" x14ac:dyDescent="0.25">
      <c r="A279" s="1176" t="s">
        <v>412</v>
      </c>
      <c r="B279" s="1173" t="s">
        <v>123</v>
      </c>
      <c r="C279" s="1175" t="s">
        <v>124</v>
      </c>
      <c r="D279" s="1198" t="s">
        <v>474</v>
      </c>
      <c r="E279" s="1198" t="s">
        <v>125</v>
      </c>
      <c r="F279" s="1198" t="s">
        <v>416</v>
      </c>
      <c r="G279" s="1198" t="s">
        <v>417</v>
      </c>
      <c r="H279" s="1886" t="s">
        <v>589</v>
      </c>
      <c r="I279" s="1921" t="s">
        <v>590</v>
      </c>
      <c r="R279" s="2867"/>
      <c r="S279" s="2867"/>
      <c r="T279" s="2867"/>
    </row>
    <row r="280" spans="1:20" s="1166" customFormat="1" ht="13.5" thickTop="1" thickBot="1" x14ac:dyDescent="0.25">
      <c r="A280" s="1171">
        <v>1</v>
      </c>
      <c r="B280" s="1170">
        <v>2</v>
      </c>
      <c r="C280" s="1170">
        <v>3</v>
      </c>
      <c r="D280" s="1170">
        <v>4</v>
      </c>
      <c r="E280" s="1170">
        <v>5</v>
      </c>
      <c r="F280" s="1169">
        <v>6</v>
      </c>
      <c r="G280" s="1169">
        <v>7</v>
      </c>
      <c r="H280" s="1293">
        <v>8</v>
      </c>
      <c r="I280" s="1168" t="s">
        <v>510</v>
      </c>
      <c r="R280" s="2868"/>
      <c r="S280" s="2868"/>
      <c r="T280" s="2868"/>
    </row>
    <row r="281" spans="1:20" ht="15.75" thickTop="1" x14ac:dyDescent="0.25">
      <c r="A281" s="2278">
        <v>1103</v>
      </c>
      <c r="B281" s="2277">
        <v>3121</v>
      </c>
      <c r="C281" s="2277">
        <v>5331</v>
      </c>
      <c r="D281" s="2276"/>
      <c r="E281" s="2275" t="s">
        <v>624</v>
      </c>
      <c r="F281" s="2274">
        <f>F283+F284+F285+F282</f>
        <v>6618</v>
      </c>
      <c r="G281" s="2274">
        <f>G283+G284+G285+G282</f>
        <v>7968</v>
      </c>
      <c r="H281" s="2274">
        <f>H283+H284+H285+H282</f>
        <v>7968</v>
      </c>
      <c r="I281" s="2273">
        <f t="shared" ref="I281:I286" si="25">(H281/G281)*100</f>
        <v>100</v>
      </c>
    </row>
    <row r="282" spans="1:20" ht="28.5" x14ac:dyDescent="0.2">
      <c r="A282" s="2220"/>
      <c r="B282" s="2219"/>
      <c r="C282" s="2219"/>
      <c r="D282" s="2805" t="s">
        <v>1215</v>
      </c>
      <c r="E282" s="2803" t="s">
        <v>1895</v>
      </c>
      <c r="F282" s="2812">
        <v>280</v>
      </c>
      <c r="G282" s="2812">
        <v>1380</v>
      </c>
      <c r="H282" s="2812">
        <v>1380</v>
      </c>
      <c r="I282" s="2808">
        <f t="shared" si="25"/>
        <v>100</v>
      </c>
    </row>
    <row r="283" spans="1:20" ht="14.25" x14ac:dyDescent="0.2">
      <c r="A283" s="2220"/>
      <c r="B283" s="2219"/>
      <c r="C283" s="2219"/>
      <c r="D283" s="2799" t="s">
        <v>1719</v>
      </c>
      <c r="E283" s="1050" t="s">
        <v>1892</v>
      </c>
      <c r="F283" s="2217">
        <v>4977</v>
      </c>
      <c r="G283" s="2217">
        <v>4977</v>
      </c>
      <c r="H283" s="2217">
        <v>4977</v>
      </c>
      <c r="I283" s="2216">
        <f t="shared" si="25"/>
        <v>100</v>
      </c>
    </row>
    <row r="284" spans="1:20" ht="14.25" x14ac:dyDescent="0.2">
      <c r="A284" s="2220"/>
      <c r="B284" s="2219"/>
      <c r="C284" s="2219"/>
      <c r="D284" s="859" t="s">
        <v>1238</v>
      </c>
      <c r="E284" s="2796" t="s">
        <v>1893</v>
      </c>
      <c r="F284" s="2217">
        <v>1061</v>
      </c>
      <c r="G284" s="2217">
        <v>1061</v>
      </c>
      <c r="H284" s="2217">
        <v>1061</v>
      </c>
      <c r="I284" s="2216">
        <f t="shared" si="25"/>
        <v>100</v>
      </c>
    </row>
    <row r="285" spans="1:20" ht="15" thickBot="1" x14ac:dyDescent="0.25">
      <c r="A285" s="2220"/>
      <c r="B285" s="2219"/>
      <c r="C285" s="2219"/>
      <c r="D285" s="859" t="s">
        <v>1720</v>
      </c>
      <c r="E285" s="2796" t="s">
        <v>1894</v>
      </c>
      <c r="F285" s="2217">
        <v>300</v>
      </c>
      <c r="G285" s="2217">
        <v>550</v>
      </c>
      <c r="H285" s="2217">
        <v>550</v>
      </c>
      <c r="I285" s="2216">
        <f t="shared" si="25"/>
        <v>100</v>
      </c>
    </row>
    <row r="286" spans="1:20" ht="20.25" customHeight="1" thickTop="1" thickBot="1" x14ac:dyDescent="0.3">
      <c r="A286" s="3249" t="s">
        <v>704</v>
      </c>
      <c r="B286" s="3250"/>
      <c r="C286" s="3250"/>
      <c r="D286" s="3250"/>
      <c r="E286" s="3250"/>
      <c r="F286" s="2215">
        <f>F281</f>
        <v>6618</v>
      </c>
      <c r="G286" s="2215">
        <f>G281</f>
        <v>7968</v>
      </c>
      <c r="H286" s="2215">
        <f>H281</f>
        <v>7968</v>
      </c>
      <c r="I286" s="2214">
        <f t="shared" si="25"/>
        <v>100</v>
      </c>
      <c r="R286" s="2869">
        <f>F286</f>
        <v>6618</v>
      </c>
      <c r="S286" s="2869">
        <f>G286</f>
        <v>7968</v>
      </c>
      <c r="T286" s="2869">
        <f>H286</f>
        <v>7968</v>
      </c>
    </row>
    <row r="287" spans="1:20" ht="20.25" customHeight="1" thickTop="1" x14ac:dyDescent="0.25">
      <c r="A287" s="2813">
        <v>1103</v>
      </c>
      <c r="B287" s="19">
        <v>3121</v>
      </c>
      <c r="C287" s="152">
        <v>6351</v>
      </c>
      <c r="D287" s="2814"/>
      <c r="E287" s="896" t="s">
        <v>744</v>
      </c>
      <c r="F287" s="2815">
        <f>F288</f>
        <v>0</v>
      </c>
      <c r="G287" s="2815">
        <f t="shared" ref="G287:H287" si="26">G288</f>
        <v>950</v>
      </c>
      <c r="H287" s="2815">
        <f t="shared" si="26"/>
        <v>950</v>
      </c>
      <c r="I287" s="2816">
        <v>100</v>
      </c>
      <c r="R287" s="2869">
        <f>F289</f>
        <v>0</v>
      </c>
      <c r="S287" s="2869">
        <f t="shared" ref="S287:T287" si="27">G289</f>
        <v>950</v>
      </c>
      <c r="T287" s="2869">
        <f t="shared" si="27"/>
        <v>950</v>
      </c>
    </row>
    <row r="288" spans="1:20" ht="27" customHeight="1" thickBot="1" x14ac:dyDescent="0.25">
      <c r="A288" s="2817"/>
      <c r="B288" s="870"/>
      <c r="C288" s="2818"/>
      <c r="D288" s="2805" t="s">
        <v>1215</v>
      </c>
      <c r="E288" s="2803" t="s">
        <v>1895</v>
      </c>
      <c r="F288" s="2819">
        <v>0</v>
      </c>
      <c r="G288" s="2819">
        <v>950</v>
      </c>
      <c r="H288" s="2819">
        <v>950</v>
      </c>
      <c r="I288" s="2820">
        <v>100</v>
      </c>
      <c r="R288" s="2869">
        <f>R286+R287</f>
        <v>6618</v>
      </c>
      <c r="S288" s="2869">
        <f t="shared" ref="S288:T288" si="28">S286+S287</f>
        <v>8918</v>
      </c>
      <c r="T288" s="2869">
        <f t="shared" si="28"/>
        <v>8918</v>
      </c>
    </row>
    <row r="289" spans="1:23" ht="20.25" customHeight="1" thickTop="1" thickBot="1" x14ac:dyDescent="0.3">
      <c r="A289" s="3202" t="s">
        <v>705</v>
      </c>
      <c r="B289" s="3203"/>
      <c r="C289" s="3203"/>
      <c r="D289" s="3203"/>
      <c r="E289" s="3204"/>
      <c r="F289" s="2821">
        <f>F287</f>
        <v>0</v>
      </c>
      <c r="G289" s="2821">
        <f t="shared" ref="G289:H289" si="29">G287</f>
        <v>950</v>
      </c>
      <c r="H289" s="2821">
        <f t="shared" si="29"/>
        <v>950</v>
      </c>
      <c r="I289" s="2822">
        <v>100</v>
      </c>
      <c r="R289" s="2869"/>
      <c r="S289" s="2869"/>
      <c r="T289" s="2869"/>
    </row>
    <row r="290" spans="1:23" ht="20.25" customHeight="1" thickTop="1" x14ac:dyDescent="0.25">
      <c r="A290" s="1266"/>
      <c r="B290" s="1266"/>
      <c r="C290" s="1266"/>
      <c r="D290" s="1266"/>
      <c r="E290" s="1266"/>
      <c r="F290" s="2213"/>
      <c r="G290" s="2213"/>
      <c r="H290" s="2213"/>
      <c r="I290" s="2212"/>
      <c r="R290" s="2869"/>
      <c r="S290" s="2869"/>
      <c r="T290" s="2869"/>
    </row>
    <row r="291" spans="1:23" ht="20.25" customHeight="1" x14ac:dyDescent="0.25">
      <c r="A291" s="1266"/>
      <c r="B291" s="1266"/>
      <c r="C291" s="1266"/>
      <c r="D291" s="1266"/>
      <c r="E291" s="1266"/>
      <c r="F291" s="2213"/>
      <c r="G291" s="2213"/>
      <c r="H291" s="2213"/>
      <c r="I291" s="2212"/>
      <c r="R291" s="2869"/>
      <c r="S291" s="2869"/>
      <c r="T291" s="2869"/>
    </row>
    <row r="292" spans="1:23" ht="15" customHeight="1" x14ac:dyDescent="0.25">
      <c r="A292" s="1266"/>
      <c r="B292" s="1266"/>
      <c r="C292" s="1266"/>
      <c r="D292" s="1266"/>
      <c r="E292" s="1266"/>
      <c r="F292" s="2213"/>
      <c r="G292" s="2213"/>
      <c r="H292" s="2213"/>
      <c r="I292" s="2212"/>
      <c r="R292" s="2869"/>
      <c r="S292" s="2869"/>
      <c r="T292" s="2869"/>
    </row>
    <row r="293" spans="1:23" ht="13.5" thickBot="1" x14ac:dyDescent="0.25">
      <c r="A293" s="1855" t="s">
        <v>234</v>
      </c>
      <c r="I293" s="2211" t="s">
        <v>122</v>
      </c>
    </row>
    <row r="294" spans="1:23" s="1172" customFormat="1" thickTop="1" thickBot="1" x14ac:dyDescent="0.25">
      <c r="A294" s="1176" t="s">
        <v>412</v>
      </c>
      <c r="B294" s="1173" t="s">
        <v>123</v>
      </c>
      <c r="C294" s="1175" t="s">
        <v>124</v>
      </c>
      <c r="D294" s="1198" t="s">
        <v>474</v>
      </c>
      <c r="E294" s="1198" t="s">
        <v>125</v>
      </c>
      <c r="F294" s="1198" t="s">
        <v>416</v>
      </c>
      <c r="G294" s="1198" t="s">
        <v>417</v>
      </c>
      <c r="H294" s="1886" t="s">
        <v>589</v>
      </c>
      <c r="I294" s="1921" t="s">
        <v>590</v>
      </c>
      <c r="R294" s="2867"/>
      <c r="S294" s="2867"/>
      <c r="T294" s="2867"/>
    </row>
    <row r="295" spans="1:23" s="1166" customFormat="1" ht="13.5" thickTop="1" thickBot="1" x14ac:dyDescent="0.25">
      <c r="A295" s="1171">
        <v>1</v>
      </c>
      <c r="B295" s="1170">
        <v>2</v>
      </c>
      <c r="C295" s="1170">
        <v>3</v>
      </c>
      <c r="D295" s="1170">
        <v>4</v>
      </c>
      <c r="E295" s="1170">
        <v>5</v>
      </c>
      <c r="F295" s="1169">
        <v>6</v>
      </c>
      <c r="G295" s="1169">
        <v>7</v>
      </c>
      <c r="H295" s="1293">
        <v>8</v>
      </c>
      <c r="I295" s="1168" t="s">
        <v>510</v>
      </c>
      <c r="R295" s="2868"/>
      <c r="S295" s="2868"/>
      <c r="T295" s="2868"/>
    </row>
    <row r="296" spans="1:23" ht="15.75" thickTop="1" x14ac:dyDescent="0.25">
      <c r="A296" s="2278">
        <v>1104</v>
      </c>
      <c r="B296" s="2277">
        <v>3121</v>
      </c>
      <c r="C296" s="2277">
        <v>5331</v>
      </c>
      <c r="D296" s="2276"/>
      <c r="E296" s="2275" t="s">
        <v>624</v>
      </c>
      <c r="F296" s="2274">
        <f>F297+F298</f>
        <v>3568</v>
      </c>
      <c r="G296" s="2274">
        <f>G297+G298</f>
        <v>3583</v>
      </c>
      <c r="H296" s="2274">
        <f>H297+H298</f>
        <v>3583</v>
      </c>
      <c r="I296" s="2273">
        <f t="shared" ref="I296:I302" si="30">(H296/G296)*100</f>
        <v>100</v>
      </c>
    </row>
    <row r="297" spans="1:23" ht="14.25" x14ac:dyDescent="0.2">
      <c r="A297" s="2220"/>
      <c r="B297" s="2219"/>
      <c r="C297" s="2219"/>
      <c r="D297" s="2799" t="s">
        <v>1719</v>
      </c>
      <c r="E297" s="1050" t="s">
        <v>1892</v>
      </c>
      <c r="F297" s="2217">
        <v>2557</v>
      </c>
      <c r="G297" s="2217">
        <v>2557</v>
      </c>
      <c r="H297" s="2217">
        <v>2557</v>
      </c>
      <c r="I297" s="2216">
        <f t="shared" si="30"/>
        <v>100</v>
      </c>
    </row>
    <row r="298" spans="1:23" ht="15" thickBot="1" x14ac:dyDescent="0.25">
      <c r="A298" s="2220"/>
      <c r="B298" s="2219"/>
      <c r="C298" s="2219"/>
      <c r="D298" s="859" t="s">
        <v>1238</v>
      </c>
      <c r="E298" s="2796" t="s">
        <v>1893</v>
      </c>
      <c r="F298" s="2217">
        <v>1011</v>
      </c>
      <c r="G298" s="2217">
        <v>1026</v>
      </c>
      <c r="H298" s="2217">
        <v>1026</v>
      </c>
      <c r="I298" s="2216">
        <f t="shared" si="30"/>
        <v>100</v>
      </c>
    </row>
    <row r="299" spans="1:23" ht="16.5" thickTop="1" thickBot="1" x14ac:dyDescent="0.3">
      <c r="A299" s="3249" t="s">
        <v>704</v>
      </c>
      <c r="B299" s="3250"/>
      <c r="C299" s="3250"/>
      <c r="D299" s="3250"/>
      <c r="E299" s="3250"/>
      <c r="F299" s="2215">
        <f>F296</f>
        <v>3568</v>
      </c>
      <c r="G299" s="2215">
        <f>G296</f>
        <v>3583</v>
      </c>
      <c r="H299" s="2215">
        <f>H296</f>
        <v>3583</v>
      </c>
      <c r="I299" s="2214">
        <f t="shared" si="30"/>
        <v>100</v>
      </c>
      <c r="R299" s="2869">
        <f>F299</f>
        <v>3568</v>
      </c>
      <c r="S299" s="2869">
        <f>G299</f>
        <v>3583</v>
      </c>
      <c r="T299" s="2869">
        <f>H299</f>
        <v>3583</v>
      </c>
    </row>
    <row r="300" spans="1:23" ht="15.75" hidden="1" thickTop="1" x14ac:dyDescent="0.25">
      <c r="A300" s="2220">
        <v>1104</v>
      </c>
      <c r="B300" s="2219">
        <v>3121</v>
      </c>
      <c r="C300" s="2219">
        <v>6351</v>
      </c>
      <c r="D300" s="2239"/>
      <c r="E300" s="1866" t="s">
        <v>744</v>
      </c>
      <c r="F300" s="2235"/>
      <c r="G300" s="2235">
        <f>G301</f>
        <v>0</v>
      </c>
      <c r="H300" s="2235">
        <f>H301</f>
        <v>0</v>
      </c>
      <c r="I300" s="2238" t="e">
        <f t="shared" si="30"/>
        <v>#DIV/0!</v>
      </c>
    </row>
    <row r="301" spans="1:23" ht="15" hidden="1" thickBot="1" x14ac:dyDescent="0.25">
      <c r="A301" s="2220"/>
      <c r="B301" s="2219"/>
      <c r="C301" s="2219"/>
      <c r="D301" s="2026" t="s">
        <v>1215</v>
      </c>
      <c r="E301" s="2240" t="s">
        <v>478</v>
      </c>
      <c r="F301" s="2217"/>
      <c r="G301" s="2217"/>
      <c r="H301" s="2217"/>
      <c r="I301" s="2216" t="e">
        <f t="shared" si="30"/>
        <v>#DIV/0!</v>
      </c>
    </row>
    <row r="302" spans="1:23" ht="16.5" hidden="1" thickTop="1" thickBot="1" x14ac:dyDescent="0.3">
      <c r="A302" s="3249" t="s">
        <v>705</v>
      </c>
      <c r="B302" s="3250"/>
      <c r="C302" s="3250"/>
      <c r="D302" s="3250"/>
      <c r="E302" s="3250"/>
      <c r="F302" s="2215">
        <f>F300</f>
        <v>0</v>
      </c>
      <c r="G302" s="2215">
        <f>G300</f>
        <v>0</v>
      </c>
      <c r="H302" s="2215">
        <f>H300</f>
        <v>0</v>
      </c>
      <c r="I302" s="2214" t="e">
        <f t="shared" si="30"/>
        <v>#DIV/0!</v>
      </c>
      <c r="R302" s="2869"/>
      <c r="S302" s="2869"/>
      <c r="T302" s="2869"/>
      <c r="U302" s="1131">
        <f>F302</f>
        <v>0</v>
      </c>
      <c r="V302" s="1131">
        <f>G302</f>
        <v>0</v>
      </c>
      <c r="W302" s="1131">
        <f>H302</f>
        <v>0</v>
      </c>
    </row>
    <row r="303" spans="1:23" ht="15" customHeight="1" thickTop="1" x14ac:dyDescent="0.25">
      <c r="A303" s="1266"/>
      <c r="B303" s="1266"/>
      <c r="C303" s="1266"/>
      <c r="D303" s="1266"/>
      <c r="E303" s="1266"/>
      <c r="F303" s="2213"/>
      <c r="G303" s="2213"/>
      <c r="H303" s="2213"/>
      <c r="I303" s="2212"/>
      <c r="R303" s="2869"/>
      <c r="S303" s="2869"/>
      <c r="T303" s="2869"/>
    </row>
    <row r="304" spans="1:23" ht="13.5" thickBot="1" x14ac:dyDescent="0.25">
      <c r="A304" s="1855" t="s">
        <v>235</v>
      </c>
      <c r="I304" s="2211" t="s">
        <v>122</v>
      </c>
    </row>
    <row r="305" spans="1:22" s="1172" customFormat="1" thickTop="1" thickBot="1" x14ac:dyDescent="0.25">
      <c r="A305" s="1176" t="s">
        <v>412</v>
      </c>
      <c r="B305" s="1173" t="s">
        <v>123</v>
      </c>
      <c r="C305" s="1175" t="s">
        <v>124</v>
      </c>
      <c r="D305" s="1198" t="s">
        <v>474</v>
      </c>
      <c r="E305" s="1198" t="s">
        <v>125</v>
      </c>
      <c r="F305" s="1198" t="s">
        <v>416</v>
      </c>
      <c r="G305" s="1198" t="s">
        <v>417</v>
      </c>
      <c r="H305" s="1886" t="s">
        <v>589</v>
      </c>
      <c r="I305" s="1921" t="s">
        <v>590</v>
      </c>
      <c r="R305" s="2867"/>
      <c r="S305" s="2867"/>
      <c r="T305" s="2867"/>
    </row>
    <row r="306" spans="1:22" s="1166" customFormat="1" ht="13.5" customHeight="1" thickTop="1" thickBot="1" x14ac:dyDescent="0.25">
      <c r="A306" s="1171">
        <v>1</v>
      </c>
      <c r="B306" s="1170">
        <v>2</v>
      </c>
      <c r="C306" s="1170">
        <v>3</v>
      </c>
      <c r="D306" s="1170">
        <v>4</v>
      </c>
      <c r="E306" s="1170">
        <v>5</v>
      </c>
      <c r="F306" s="1169">
        <v>6</v>
      </c>
      <c r="G306" s="1169">
        <v>7</v>
      </c>
      <c r="H306" s="1293">
        <v>8</v>
      </c>
      <c r="I306" s="1168" t="s">
        <v>510</v>
      </c>
      <c r="R306" s="2868"/>
      <c r="S306" s="2868"/>
      <c r="T306" s="2868"/>
    </row>
    <row r="307" spans="1:22" ht="13.5" customHeight="1" thickTop="1" x14ac:dyDescent="0.25">
      <c r="A307" s="2278">
        <v>1105</v>
      </c>
      <c r="B307" s="2277">
        <v>3121</v>
      </c>
      <c r="C307" s="2277">
        <v>5331</v>
      </c>
      <c r="D307" s="2276"/>
      <c r="E307" s="2275" t="s">
        <v>624</v>
      </c>
      <c r="F307" s="2274">
        <f>F308+F309</f>
        <v>2074</v>
      </c>
      <c r="G307" s="2274">
        <f>G308+G309</f>
        <v>2074</v>
      </c>
      <c r="H307" s="2274">
        <f>H308+H309</f>
        <v>2074</v>
      </c>
      <c r="I307" s="2273">
        <f>(H307/G307)*100</f>
        <v>100</v>
      </c>
    </row>
    <row r="308" spans="1:22" ht="13.5" customHeight="1" x14ac:dyDescent="0.2">
      <c r="A308" s="2220"/>
      <c r="B308" s="2219"/>
      <c r="C308" s="2219"/>
      <c r="D308" s="2799" t="s">
        <v>1719</v>
      </c>
      <c r="E308" s="1050" t="s">
        <v>1892</v>
      </c>
      <c r="F308" s="2217">
        <v>1504</v>
      </c>
      <c r="G308" s="2217">
        <v>1504</v>
      </c>
      <c r="H308" s="2217">
        <v>1504</v>
      </c>
      <c r="I308" s="2216">
        <f>(H308/G308)*100</f>
        <v>100</v>
      </c>
    </row>
    <row r="309" spans="1:22" ht="13.5" customHeight="1" thickBot="1" x14ac:dyDescent="0.25">
      <c r="A309" s="2220"/>
      <c r="B309" s="2219"/>
      <c r="C309" s="2219"/>
      <c r="D309" s="859" t="s">
        <v>1238</v>
      </c>
      <c r="E309" s="2796" t="s">
        <v>1893</v>
      </c>
      <c r="F309" s="2217">
        <v>570</v>
      </c>
      <c r="G309" s="2217">
        <v>570</v>
      </c>
      <c r="H309" s="2217">
        <v>570</v>
      </c>
      <c r="I309" s="2216">
        <f>(H309/G309)*100</f>
        <v>100</v>
      </c>
    </row>
    <row r="310" spans="1:22" ht="16.5" thickTop="1" thickBot="1" x14ac:dyDescent="0.3">
      <c r="A310" s="3249" t="s">
        <v>704</v>
      </c>
      <c r="B310" s="3250"/>
      <c r="C310" s="3250"/>
      <c r="D310" s="3250"/>
      <c r="E310" s="3250"/>
      <c r="F310" s="2215">
        <f>F307</f>
        <v>2074</v>
      </c>
      <c r="G310" s="2215">
        <f>G307</f>
        <v>2074</v>
      </c>
      <c r="H310" s="2215">
        <f>H307</f>
        <v>2074</v>
      </c>
      <c r="I310" s="2214">
        <f>(H310/G310)*100</f>
        <v>100</v>
      </c>
      <c r="R310" s="2869">
        <f>F310</f>
        <v>2074</v>
      </c>
      <c r="S310" s="2869">
        <f>G310</f>
        <v>2074</v>
      </c>
      <c r="T310" s="2869">
        <f>H310</f>
        <v>2074</v>
      </c>
    </row>
    <row r="311" spans="1:22" ht="13.5" thickTop="1" x14ac:dyDescent="0.2"/>
    <row r="312" spans="1:22" ht="13.5" thickBot="1" x14ac:dyDescent="0.25">
      <c r="A312" s="1855" t="s">
        <v>236</v>
      </c>
      <c r="I312" s="2211" t="s">
        <v>122</v>
      </c>
    </row>
    <row r="313" spans="1:22" s="1172" customFormat="1" ht="18" customHeight="1" thickTop="1" thickBot="1" x14ac:dyDescent="0.25">
      <c r="A313" s="1176" t="s">
        <v>412</v>
      </c>
      <c r="B313" s="1173" t="s">
        <v>123</v>
      </c>
      <c r="C313" s="1175" t="s">
        <v>124</v>
      </c>
      <c r="D313" s="1198" t="s">
        <v>474</v>
      </c>
      <c r="E313" s="1198" t="s">
        <v>125</v>
      </c>
      <c r="F313" s="1198" t="s">
        <v>416</v>
      </c>
      <c r="G313" s="1198" t="s">
        <v>417</v>
      </c>
      <c r="H313" s="1886" t="s">
        <v>589</v>
      </c>
      <c r="I313" s="1921" t="s">
        <v>590</v>
      </c>
      <c r="R313" s="2867"/>
      <c r="S313" s="2867"/>
      <c r="T313" s="2867"/>
    </row>
    <row r="314" spans="1:22" s="1166" customFormat="1" ht="13.5" thickTop="1" thickBot="1" x14ac:dyDescent="0.25">
      <c r="A314" s="1171">
        <v>1</v>
      </c>
      <c r="B314" s="1170">
        <v>2</v>
      </c>
      <c r="C314" s="1170">
        <v>3</v>
      </c>
      <c r="D314" s="1170">
        <v>4</v>
      </c>
      <c r="E314" s="1170">
        <v>5</v>
      </c>
      <c r="F314" s="1169">
        <v>6</v>
      </c>
      <c r="G314" s="1169">
        <v>7</v>
      </c>
      <c r="H314" s="1293">
        <v>8</v>
      </c>
      <c r="I314" s="1168" t="s">
        <v>510</v>
      </c>
      <c r="R314" s="2868"/>
      <c r="S314" s="2868"/>
      <c r="T314" s="2868"/>
    </row>
    <row r="315" spans="1:22" ht="15.75" thickTop="1" x14ac:dyDescent="0.25">
      <c r="A315" s="2278">
        <v>1106</v>
      </c>
      <c r="B315" s="2277">
        <v>3121</v>
      </c>
      <c r="C315" s="2277">
        <v>5331</v>
      </c>
      <c r="D315" s="2276"/>
      <c r="E315" s="2275" t="s">
        <v>624</v>
      </c>
      <c r="F315" s="2274">
        <f>F317+F318+F316</f>
        <v>4041</v>
      </c>
      <c r="G315" s="2274">
        <f t="shared" ref="G315:H315" si="31">G317+G318+G316</f>
        <v>4820</v>
      </c>
      <c r="H315" s="2274">
        <f t="shared" si="31"/>
        <v>4820</v>
      </c>
      <c r="I315" s="2273">
        <f>(H315/G315)*100</f>
        <v>100</v>
      </c>
    </row>
    <row r="316" spans="1:22" ht="28.5" x14ac:dyDescent="0.2">
      <c r="A316" s="2220"/>
      <c r="B316" s="2219"/>
      <c r="C316" s="2219"/>
      <c r="D316" s="2805" t="s">
        <v>1215</v>
      </c>
      <c r="E316" s="2803" t="s">
        <v>1895</v>
      </c>
      <c r="F316" s="2812">
        <v>400</v>
      </c>
      <c r="G316" s="2812">
        <v>1178</v>
      </c>
      <c r="H316" s="2812">
        <v>1178</v>
      </c>
      <c r="I316" s="2808">
        <f>(H316/G316)*100</f>
        <v>100</v>
      </c>
    </row>
    <row r="317" spans="1:22" ht="14.25" x14ac:dyDescent="0.2">
      <c r="A317" s="2220"/>
      <c r="B317" s="2219"/>
      <c r="C317" s="2219"/>
      <c r="D317" s="2799" t="s">
        <v>1719</v>
      </c>
      <c r="E317" s="1050" t="s">
        <v>1892</v>
      </c>
      <c r="F317" s="2217">
        <v>3020</v>
      </c>
      <c r="G317" s="2217">
        <v>3020</v>
      </c>
      <c r="H317" s="2217">
        <v>3020</v>
      </c>
      <c r="I317" s="2216">
        <f>(H317/G317)*100</f>
        <v>100</v>
      </c>
    </row>
    <row r="318" spans="1:22" ht="15" thickBot="1" x14ac:dyDescent="0.25">
      <c r="A318" s="2220"/>
      <c r="B318" s="2219"/>
      <c r="C318" s="2219"/>
      <c r="D318" s="859" t="s">
        <v>1238</v>
      </c>
      <c r="E318" s="2796" t="s">
        <v>1893</v>
      </c>
      <c r="F318" s="2217">
        <v>621</v>
      </c>
      <c r="G318" s="2217">
        <v>622</v>
      </c>
      <c r="H318" s="2217">
        <v>622</v>
      </c>
      <c r="I318" s="2216">
        <f>(H318/G318)*100</f>
        <v>100</v>
      </c>
    </row>
    <row r="319" spans="1:22" ht="16.5" thickTop="1" thickBot="1" x14ac:dyDescent="0.3">
      <c r="A319" s="3249" t="s">
        <v>704</v>
      </c>
      <c r="B319" s="3250"/>
      <c r="C319" s="3250"/>
      <c r="D319" s="3250"/>
      <c r="E319" s="3250"/>
      <c r="F319" s="2215">
        <f>F315</f>
        <v>4041</v>
      </c>
      <c r="G319" s="2215">
        <f>G315</f>
        <v>4820</v>
      </c>
      <c r="H319" s="2215">
        <f>H315</f>
        <v>4820</v>
      </c>
      <c r="I319" s="2214">
        <f>(H319/G319)*100</f>
        <v>100</v>
      </c>
      <c r="Q319" s="1183"/>
      <c r="R319" s="2873">
        <f>F319</f>
        <v>4041</v>
      </c>
      <c r="S319" s="2873">
        <f>G319</f>
        <v>4820</v>
      </c>
      <c r="T319" s="2873">
        <f>H319</f>
        <v>4820</v>
      </c>
      <c r="U319" s="1183"/>
      <c r="V319" s="1183"/>
    </row>
    <row r="320" spans="1:22" ht="13.9" customHeight="1" thickTop="1" x14ac:dyDescent="0.25">
      <c r="A320" s="1266"/>
      <c r="B320" s="1266"/>
      <c r="C320" s="1266"/>
      <c r="D320" s="1266"/>
      <c r="E320" s="1266"/>
      <c r="F320" s="2213"/>
      <c r="G320" s="2213"/>
      <c r="H320" s="2213"/>
      <c r="I320" s="2212"/>
      <c r="Q320" s="1183"/>
      <c r="R320" s="2873"/>
      <c r="S320" s="2873"/>
      <c r="T320" s="2873"/>
      <c r="U320" s="1183"/>
      <c r="V320" s="1183"/>
    </row>
    <row r="321" spans="1:20" ht="13.5" thickBot="1" x14ac:dyDescent="0.25">
      <c r="A321" s="1855" t="s">
        <v>237</v>
      </c>
      <c r="I321" s="2211" t="s">
        <v>122</v>
      </c>
    </row>
    <row r="322" spans="1:20" s="1172" customFormat="1" thickTop="1" thickBot="1" x14ac:dyDescent="0.25">
      <c r="A322" s="1176" t="s">
        <v>412</v>
      </c>
      <c r="B322" s="1173" t="s">
        <v>123</v>
      </c>
      <c r="C322" s="1175" t="s">
        <v>124</v>
      </c>
      <c r="D322" s="1198" t="s">
        <v>474</v>
      </c>
      <c r="E322" s="1198" t="s">
        <v>125</v>
      </c>
      <c r="F322" s="1198" t="s">
        <v>416</v>
      </c>
      <c r="G322" s="1198" t="s">
        <v>417</v>
      </c>
      <c r="H322" s="1886" t="s">
        <v>589</v>
      </c>
      <c r="I322" s="1921" t="s">
        <v>590</v>
      </c>
      <c r="R322" s="2867"/>
      <c r="S322" s="2867"/>
      <c r="T322" s="2867"/>
    </row>
    <row r="323" spans="1:20" s="1172" customFormat="1" thickTop="1" thickBot="1" x14ac:dyDescent="0.25">
      <c r="A323" s="2030"/>
      <c r="B323" s="2028"/>
      <c r="C323" s="2029"/>
      <c r="D323" s="2283"/>
      <c r="E323" s="2283"/>
      <c r="F323" s="2283"/>
      <c r="G323" s="2283"/>
      <c r="H323" s="2283"/>
      <c r="I323" s="2027"/>
      <c r="R323" s="2867"/>
      <c r="S323" s="2867"/>
      <c r="T323" s="2867"/>
    </row>
    <row r="324" spans="1:20" ht="15.75" thickTop="1" x14ac:dyDescent="0.25">
      <c r="A324" s="2278">
        <v>1108</v>
      </c>
      <c r="B324" s="2277">
        <v>3121</v>
      </c>
      <c r="C324" s="2277">
        <v>5331</v>
      </c>
      <c r="D324" s="2276"/>
      <c r="E324" s="2275" t="s">
        <v>624</v>
      </c>
      <c r="F324" s="2274">
        <f>F325+F326+F327</f>
        <v>5486</v>
      </c>
      <c r="G324" s="2274">
        <f t="shared" ref="G324:H324" si="32">G325+G326+G327</f>
        <v>5736</v>
      </c>
      <c r="H324" s="2274">
        <f t="shared" si="32"/>
        <v>5736</v>
      </c>
      <c r="I324" s="2273">
        <f>(H324/G324)*100</f>
        <v>100</v>
      </c>
    </row>
    <row r="325" spans="1:20" ht="28.5" x14ac:dyDescent="0.2">
      <c r="A325" s="2220"/>
      <c r="B325" s="2219"/>
      <c r="C325" s="2219"/>
      <c r="D325" s="2805" t="s">
        <v>1215</v>
      </c>
      <c r="E325" s="2803" t="s">
        <v>1895</v>
      </c>
      <c r="F325" s="2812">
        <v>0</v>
      </c>
      <c r="G325" s="2812">
        <v>240</v>
      </c>
      <c r="H325" s="2812">
        <v>240</v>
      </c>
      <c r="I325" s="2808">
        <f>(H325/G325)*100</f>
        <v>100</v>
      </c>
    </row>
    <row r="326" spans="1:20" ht="14.25" x14ac:dyDescent="0.2">
      <c r="A326" s="2220"/>
      <c r="B326" s="2219"/>
      <c r="C326" s="2219"/>
      <c r="D326" s="2799" t="s">
        <v>1719</v>
      </c>
      <c r="E326" s="1050" t="s">
        <v>1892</v>
      </c>
      <c r="F326" s="2217">
        <v>5090</v>
      </c>
      <c r="G326" s="2217">
        <v>5090</v>
      </c>
      <c r="H326" s="2217">
        <v>5090</v>
      </c>
      <c r="I326" s="2808">
        <f>(H326/G326)*100</f>
        <v>100</v>
      </c>
    </row>
    <row r="327" spans="1:20" ht="15" thickBot="1" x14ac:dyDescent="0.25">
      <c r="A327" s="2220"/>
      <c r="B327" s="2219"/>
      <c r="C327" s="2219"/>
      <c r="D327" s="859" t="s">
        <v>1238</v>
      </c>
      <c r="E327" s="2796" t="s">
        <v>1893</v>
      </c>
      <c r="F327" s="2217">
        <v>396</v>
      </c>
      <c r="G327" s="2217">
        <v>406</v>
      </c>
      <c r="H327" s="2217">
        <v>406</v>
      </c>
      <c r="I327" s="2216">
        <f>(H327/G327)*100</f>
        <v>100</v>
      </c>
    </row>
    <row r="328" spans="1:20" ht="16.5" thickTop="1" thickBot="1" x14ac:dyDescent="0.3">
      <c r="A328" s="3249" t="s">
        <v>704</v>
      </c>
      <c r="B328" s="3250"/>
      <c r="C328" s="3250"/>
      <c r="D328" s="3250"/>
      <c r="E328" s="3250"/>
      <c r="F328" s="2215">
        <f>F324</f>
        <v>5486</v>
      </c>
      <c r="G328" s="2215">
        <f>G324</f>
        <v>5736</v>
      </c>
      <c r="H328" s="2215">
        <f>H324</f>
        <v>5736</v>
      </c>
      <c r="I328" s="2214">
        <f>(H328/G328)*100</f>
        <v>100</v>
      </c>
      <c r="R328" s="2869">
        <f>F328</f>
        <v>5486</v>
      </c>
      <c r="S328" s="2869">
        <f>G328</f>
        <v>5736</v>
      </c>
      <c r="T328" s="2869">
        <f>H328</f>
        <v>5736</v>
      </c>
    </row>
    <row r="329" spans="1:20" ht="15.75" thickTop="1" x14ac:dyDescent="0.25">
      <c r="A329" s="1266"/>
      <c r="B329" s="1266"/>
      <c r="C329" s="1266"/>
      <c r="D329" s="1266"/>
      <c r="E329" s="1266"/>
      <c r="F329" s="2213"/>
      <c r="G329" s="2213"/>
      <c r="H329" s="2213"/>
      <c r="I329" s="2212"/>
      <c r="R329" s="2869"/>
      <c r="S329" s="2869"/>
      <c r="T329" s="2869"/>
    </row>
    <row r="330" spans="1:20" ht="13.5" thickBot="1" x14ac:dyDescent="0.25">
      <c r="A330" s="1855" t="s">
        <v>784</v>
      </c>
      <c r="I330" s="2211" t="s">
        <v>122</v>
      </c>
    </row>
    <row r="331" spans="1:20" s="1172" customFormat="1" thickTop="1" thickBot="1" x14ac:dyDescent="0.25">
      <c r="A331" s="1176" t="s">
        <v>412</v>
      </c>
      <c r="B331" s="1173" t="s">
        <v>123</v>
      </c>
      <c r="C331" s="1175" t="s">
        <v>124</v>
      </c>
      <c r="D331" s="1198" t="s">
        <v>474</v>
      </c>
      <c r="E331" s="1198" t="s">
        <v>125</v>
      </c>
      <c r="F331" s="1198" t="s">
        <v>416</v>
      </c>
      <c r="G331" s="1198" t="s">
        <v>417</v>
      </c>
      <c r="H331" s="1886" t="s">
        <v>589</v>
      </c>
      <c r="I331" s="1921" t="s">
        <v>590</v>
      </c>
      <c r="R331" s="2867"/>
      <c r="S331" s="2867"/>
      <c r="T331" s="2867"/>
    </row>
    <row r="332" spans="1:20" s="1166" customFormat="1" ht="13.5" thickTop="1" thickBot="1" x14ac:dyDescent="0.25">
      <c r="A332" s="1171">
        <v>1</v>
      </c>
      <c r="B332" s="1170">
        <v>2</v>
      </c>
      <c r="C332" s="1170">
        <v>3</v>
      </c>
      <c r="D332" s="1170">
        <v>4</v>
      </c>
      <c r="E332" s="1170">
        <v>5</v>
      </c>
      <c r="F332" s="1169">
        <v>6</v>
      </c>
      <c r="G332" s="1169">
        <v>7</v>
      </c>
      <c r="H332" s="1293">
        <v>8</v>
      </c>
      <c r="I332" s="1168" t="s">
        <v>510</v>
      </c>
      <c r="R332" s="2868"/>
      <c r="S332" s="2868"/>
      <c r="T332" s="2868"/>
    </row>
    <row r="333" spans="1:20" ht="15.75" thickTop="1" x14ac:dyDescent="0.25">
      <c r="A333" s="2278">
        <v>1109</v>
      </c>
      <c r="B333" s="2277">
        <v>3121</v>
      </c>
      <c r="C333" s="2277">
        <v>5331</v>
      </c>
      <c r="D333" s="2276"/>
      <c r="E333" s="2275" t="s">
        <v>624</v>
      </c>
      <c r="F333" s="2274">
        <f>F334+F335</f>
        <v>2715</v>
      </c>
      <c r="G333" s="2274">
        <f>G334+G335</f>
        <v>2715</v>
      </c>
      <c r="H333" s="2274">
        <f>H334+H335</f>
        <v>2715</v>
      </c>
      <c r="I333" s="2273">
        <f>(H333/G333)*100</f>
        <v>100</v>
      </c>
    </row>
    <row r="334" spans="1:20" ht="14.25" x14ac:dyDescent="0.2">
      <c r="A334" s="2220"/>
      <c r="B334" s="2219"/>
      <c r="C334" s="2219"/>
      <c r="D334" s="2799" t="s">
        <v>1719</v>
      </c>
      <c r="E334" s="1050" t="s">
        <v>1892</v>
      </c>
      <c r="F334" s="2217">
        <v>1887</v>
      </c>
      <c r="G334" s="2217">
        <v>1887</v>
      </c>
      <c r="H334" s="2217">
        <v>1887</v>
      </c>
      <c r="I334" s="2216">
        <f>(H334/G334)*100</f>
        <v>100</v>
      </c>
    </row>
    <row r="335" spans="1:20" ht="15" thickBot="1" x14ac:dyDescent="0.25">
      <c r="A335" s="2220"/>
      <c r="B335" s="2219"/>
      <c r="C335" s="2219"/>
      <c r="D335" s="859" t="s">
        <v>1238</v>
      </c>
      <c r="E335" s="2796" t="s">
        <v>1893</v>
      </c>
      <c r="F335" s="2217">
        <v>828</v>
      </c>
      <c r="G335" s="2217">
        <v>828</v>
      </c>
      <c r="H335" s="2217">
        <v>828</v>
      </c>
      <c r="I335" s="2216">
        <f>(H335/G335)*100</f>
        <v>100</v>
      </c>
    </row>
    <row r="336" spans="1:20" s="2017" customFormat="1" ht="16.5" thickTop="1" thickBot="1" x14ac:dyDescent="0.25">
      <c r="A336" s="3254" t="s">
        <v>704</v>
      </c>
      <c r="B336" s="3255"/>
      <c r="C336" s="3255"/>
      <c r="D336" s="3255"/>
      <c r="E336" s="3255"/>
      <c r="F336" s="2282">
        <f>F333</f>
        <v>2715</v>
      </c>
      <c r="G336" s="2282">
        <f>G333</f>
        <v>2715</v>
      </c>
      <c r="H336" s="2282">
        <f>H333</f>
        <v>2715</v>
      </c>
      <c r="I336" s="2281">
        <f>(H336/G336)*100</f>
        <v>100</v>
      </c>
      <c r="R336" s="2871">
        <f>F336</f>
        <v>2715</v>
      </c>
      <c r="S336" s="2871">
        <f>G336</f>
        <v>2715</v>
      </c>
      <c r="T336" s="2871">
        <f>H336</f>
        <v>2715</v>
      </c>
    </row>
    <row r="337" spans="1:20" s="2017" customFormat="1" ht="13.5" thickTop="1" x14ac:dyDescent="0.2">
      <c r="B337" s="2261"/>
      <c r="D337" s="2260"/>
      <c r="F337" s="2259"/>
      <c r="G337" s="2259"/>
      <c r="H337" s="2259"/>
      <c r="I337" s="2258"/>
      <c r="R337" s="2870"/>
      <c r="S337" s="2870"/>
      <c r="T337" s="2870"/>
    </row>
    <row r="338" spans="1:20" s="2017" customFormat="1" x14ac:dyDescent="0.2">
      <c r="B338" s="2261"/>
      <c r="D338" s="2260"/>
      <c r="F338" s="2259"/>
      <c r="G338" s="2259"/>
      <c r="H338" s="2259"/>
      <c r="I338" s="2258"/>
      <c r="R338" s="2870"/>
      <c r="S338" s="2870"/>
      <c r="T338" s="2870"/>
    </row>
    <row r="339" spans="1:20" ht="13.5" thickBot="1" x14ac:dyDescent="0.25">
      <c r="A339" s="1855" t="s">
        <v>485</v>
      </c>
      <c r="I339" s="2211" t="s">
        <v>122</v>
      </c>
    </row>
    <row r="340" spans="1:20" s="1172" customFormat="1" thickTop="1" thickBot="1" x14ac:dyDescent="0.25">
      <c r="A340" s="1176" t="s">
        <v>412</v>
      </c>
      <c r="B340" s="1173" t="s">
        <v>123</v>
      </c>
      <c r="C340" s="1175" t="s">
        <v>124</v>
      </c>
      <c r="D340" s="1198" t="s">
        <v>474</v>
      </c>
      <c r="E340" s="1198" t="s">
        <v>125</v>
      </c>
      <c r="F340" s="1198" t="s">
        <v>416</v>
      </c>
      <c r="G340" s="1198" t="s">
        <v>417</v>
      </c>
      <c r="H340" s="1886" t="s">
        <v>589</v>
      </c>
      <c r="I340" s="1921" t="s">
        <v>590</v>
      </c>
      <c r="R340" s="2867"/>
      <c r="S340" s="2867"/>
      <c r="T340" s="2867"/>
    </row>
    <row r="341" spans="1:20" s="1166" customFormat="1" ht="13.5" thickTop="1" thickBot="1" x14ac:dyDescent="0.25">
      <c r="A341" s="1171">
        <v>1</v>
      </c>
      <c r="B341" s="1170">
        <v>2</v>
      </c>
      <c r="C341" s="1170">
        <v>3</v>
      </c>
      <c r="D341" s="1170">
        <v>4</v>
      </c>
      <c r="E341" s="1170">
        <v>5</v>
      </c>
      <c r="F341" s="1169">
        <v>6</v>
      </c>
      <c r="G341" s="1169">
        <v>7</v>
      </c>
      <c r="H341" s="1293">
        <v>8</v>
      </c>
      <c r="I341" s="1168" t="s">
        <v>510</v>
      </c>
      <c r="R341" s="2868"/>
      <c r="S341" s="2868"/>
      <c r="T341" s="2868"/>
    </row>
    <row r="342" spans="1:20" ht="15.75" thickTop="1" x14ac:dyDescent="0.25">
      <c r="A342" s="2278">
        <v>1110</v>
      </c>
      <c r="B342" s="2277">
        <v>3121</v>
      </c>
      <c r="C342" s="2277">
        <v>5331</v>
      </c>
      <c r="D342" s="2276"/>
      <c r="E342" s="2275" t="s">
        <v>624</v>
      </c>
      <c r="F342" s="2274">
        <f>F343+F344</f>
        <v>2586</v>
      </c>
      <c r="G342" s="2274">
        <f>G343+G344</f>
        <v>2585</v>
      </c>
      <c r="H342" s="2274">
        <f>H343+H344</f>
        <v>2585</v>
      </c>
      <c r="I342" s="2273">
        <f>(H342/G342)*100</f>
        <v>100</v>
      </c>
    </row>
    <row r="343" spans="1:20" ht="14.25" x14ac:dyDescent="0.2">
      <c r="A343" s="2220"/>
      <c r="B343" s="2219"/>
      <c r="C343" s="2219"/>
      <c r="D343" s="2799" t="s">
        <v>1719</v>
      </c>
      <c r="E343" s="1050" t="s">
        <v>1892</v>
      </c>
      <c r="F343" s="2217">
        <v>1810</v>
      </c>
      <c r="G343" s="2217">
        <v>1810</v>
      </c>
      <c r="H343" s="2217">
        <v>1810</v>
      </c>
      <c r="I343" s="2216">
        <f>(H343/G343)*100</f>
        <v>100</v>
      </c>
    </row>
    <row r="344" spans="1:20" ht="15" thickBot="1" x14ac:dyDescent="0.25">
      <c r="A344" s="2220"/>
      <c r="B344" s="2219"/>
      <c r="C344" s="2219"/>
      <c r="D344" s="859" t="s">
        <v>1238</v>
      </c>
      <c r="E344" s="2796" t="s">
        <v>1893</v>
      </c>
      <c r="F344" s="2217">
        <v>776</v>
      </c>
      <c r="G344" s="2217">
        <v>775</v>
      </c>
      <c r="H344" s="2217">
        <v>775</v>
      </c>
      <c r="I344" s="2216">
        <f>(H344/G344)*100</f>
        <v>100</v>
      </c>
    </row>
    <row r="345" spans="1:20" ht="16.5" thickTop="1" thickBot="1" x14ac:dyDescent="0.3">
      <c r="A345" s="3249" t="s">
        <v>704</v>
      </c>
      <c r="B345" s="3250"/>
      <c r="C345" s="3250"/>
      <c r="D345" s="3250"/>
      <c r="E345" s="3250"/>
      <c r="F345" s="2215">
        <f>F342</f>
        <v>2586</v>
      </c>
      <c r="G345" s="2215">
        <f>G342</f>
        <v>2585</v>
      </c>
      <c r="H345" s="2215">
        <f>H342</f>
        <v>2585</v>
      </c>
      <c r="I345" s="2214">
        <f>(H345/G345)*100</f>
        <v>100</v>
      </c>
      <c r="K345" s="1131" t="e">
        <f>SUM(F345,#REF!,#REF!,#REF!,#REF!,F310,#REF!,#REF!,F275,F265,F256,#REF!,F246,#REF!,F238,F227,F218,F208,F199)</f>
        <v>#REF!</v>
      </c>
      <c r="L345" s="1131" t="e">
        <f>SUM(G345,#REF!,#REF!,#REF!,#REF!,G310,#REF!,#REF!,G275,G265,G256,#REF!,G246,#REF!,G238,G227,G218,G208,G199)</f>
        <v>#REF!</v>
      </c>
      <c r="M345" s="1131" t="e">
        <f>SUM(H345,#REF!,#REF!,#REF!,#REF!,H310,#REF!,#REF!,H275,H265,H256,#REF!,H246,#REF!,H238,H227,H218,H208,H199)</f>
        <v>#REF!</v>
      </c>
      <c r="R345" s="2869">
        <f>F345</f>
        <v>2586</v>
      </c>
      <c r="S345" s="2869">
        <f>G345</f>
        <v>2585</v>
      </c>
      <c r="T345" s="2869">
        <f>H345</f>
        <v>2585</v>
      </c>
    </row>
    <row r="346" spans="1:20" ht="15.75" thickTop="1" x14ac:dyDescent="0.25">
      <c r="A346" s="1266"/>
      <c r="B346" s="1266"/>
      <c r="C346" s="1266"/>
      <c r="D346" s="1266"/>
      <c r="E346" s="1266"/>
      <c r="F346" s="2213"/>
      <c r="G346" s="2213"/>
      <c r="H346" s="2213"/>
      <c r="I346" s="2212"/>
      <c r="K346" s="1131"/>
      <c r="L346" s="1131"/>
      <c r="M346" s="1131"/>
      <c r="R346" s="2869"/>
      <c r="S346" s="2869"/>
      <c r="T346" s="2869"/>
    </row>
    <row r="347" spans="1:20" ht="13.5" thickBot="1" x14ac:dyDescent="0.25">
      <c r="A347" s="1855" t="s">
        <v>423</v>
      </c>
      <c r="I347" s="2211" t="s">
        <v>122</v>
      </c>
    </row>
    <row r="348" spans="1:20" s="1172" customFormat="1" ht="18" customHeight="1" thickTop="1" thickBot="1" x14ac:dyDescent="0.25">
      <c r="A348" s="1176" t="s">
        <v>412</v>
      </c>
      <c r="B348" s="1173" t="s">
        <v>123</v>
      </c>
      <c r="C348" s="1175" t="s">
        <v>124</v>
      </c>
      <c r="D348" s="1198" t="s">
        <v>474</v>
      </c>
      <c r="E348" s="1198" t="s">
        <v>125</v>
      </c>
      <c r="F348" s="1198" t="s">
        <v>416</v>
      </c>
      <c r="G348" s="1198" t="s">
        <v>417</v>
      </c>
      <c r="H348" s="1886" t="s">
        <v>589</v>
      </c>
      <c r="I348" s="1921" t="s">
        <v>590</v>
      </c>
      <c r="R348" s="2867"/>
      <c r="S348" s="2867"/>
      <c r="T348" s="2867"/>
    </row>
    <row r="349" spans="1:20" s="1166" customFormat="1" ht="13.5" thickTop="1" thickBot="1" x14ac:dyDescent="0.25">
      <c r="A349" s="1171">
        <v>1</v>
      </c>
      <c r="B349" s="1170">
        <v>2</v>
      </c>
      <c r="C349" s="1170">
        <v>3</v>
      </c>
      <c r="D349" s="1170">
        <v>4</v>
      </c>
      <c r="E349" s="1170">
        <v>5</v>
      </c>
      <c r="F349" s="1169">
        <v>6</v>
      </c>
      <c r="G349" s="1169">
        <v>7</v>
      </c>
      <c r="H349" s="1293">
        <v>8</v>
      </c>
      <c r="I349" s="1168" t="s">
        <v>510</v>
      </c>
      <c r="R349" s="2868"/>
      <c r="S349" s="2868"/>
      <c r="T349" s="2868"/>
    </row>
    <row r="350" spans="1:20" ht="15.75" thickTop="1" x14ac:dyDescent="0.25">
      <c r="A350" s="2278">
        <v>1111</v>
      </c>
      <c r="B350" s="2277">
        <v>3121</v>
      </c>
      <c r="C350" s="2277">
        <v>5331</v>
      </c>
      <c r="D350" s="2276"/>
      <c r="E350" s="2275" t="s">
        <v>624</v>
      </c>
      <c r="F350" s="2274">
        <f>F351+F353+F352</f>
        <v>4568</v>
      </c>
      <c r="G350" s="2274">
        <f>G351+G353+G352</f>
        <v>4561</v>
      </c>
      <c r="H350" s="2274">
        <f>H351+H353+H352</f>
        <v>4561</v>
      </c>
      <c r="I350" s="2273">
        <f>(H350/G350)*100</f>
        <v>100</v>
      </c>
    </row>
    <row r="351" spans="1:20" ht="14.25" x14ac:dyDescent="0.2">
      <c r="A351" s="2220"/>
      <c r="B351" s="2219"/>
      <c r="C351" s="2219"/>
      <c r="D351" s="2799" t="s">
        <v>1719</v>
      </c>
      <c r="E351" s="1050" t="s">
        <v>1892</v>
      </c>
      <c r="F351" s="2217">
        <v>3210</v>
      </c>
      <c r="G351" s="2217">
        <v>3210</v>
      </c>
      <c r="H351" s="2217">
        <v>3210</v>
      </c>
      <c r="I351" s="2216">
        <f>(H351/G351)*100</f>
        <v>100</v>
      </c>
    </row>
    <row r="352" spans="1:20" ht="14.25" hidden="1" x14ac:dyDescent="0.2">
      <c r="A352" s="2220"/>
      <c r="B352" s="2219"/>
      <c r="C352" s="2219"/>
      <c r="D352" s="2026" t="s">
        <v>1215</v>
      </c>
      <c r="E352" s="2240" t="s">
        <v>478</v>
      </c>
      <c r="F352" s="2217"/>
      <c r="G352" s="2217"/>
      <c r="H352" s="2217"/>
      <c r="I352" s="2216" t="e">
        <f>(H352/G352)*100</f>
        <v>#DIV/0!</v>
      </c>
    </row>
    <row r="353" spans="1:20" ht="15" thickBot="1" x14ac:dyDescent="0.25">
      <c r="A353" s="2220"/>
      <c r="B353" s="2219"/>
      <c r="C353" s="2219"/>
      <c r="D353" s="859" t="s">
        <v>1238</v>
      </c>
      <c r="E353" s="2796" t="s">
        <v>1893</v>
      </c>
      <c r="F353" s="2217">
        <v>1358</v>
      </c>
      <c r="G353" s="2217">
        <v>1351</v>
      </c>
      <c r="H353" s="2217">
        <v>1351</v>
      </c>
      <c r="I353" s="2216">
        <f>(H353/G353)*100</f>
        <v>100</v>
      </c>
    </row>
    <row r="354" spans="1:20" ht="16.5" thickTop="1" thickBot="1" x14ac:dyDescent="0.3">
      <c r="A354" s="3249" t="s">
        <v>704</v>
      </c>
      <c r="B354" s="3250"/>
      <c r="C354" s="3250"/>
      <c r="D354" s="3250"/>
      <c r="E354" s="3250"/>
      <c r="F354" s="2215">
        <f>F350</f>
        <v>4568</v>
      </c>
      <c r="G354" s="2215">
        <f>G350</f>
        <v>4561</v>
      </c>
      <c r="H354" s="2215">
        <f>H350</f>
        <v>4561</v>
      </c>
      <c r="I354" s="2214">
        <f>(H354/G354)*100</f>
        <v>100</v>
      </c>
      <c r="R354" s="2869">
        <f>F354</f>
        <v>4568</v>
      </c>
      <c r="S354" s="2869">
        <f>G354</f>
        <v>4561</v>
      </c>
      <c r="T354" s="2869">
        <f>H354</f>
        <v>4561</v>
      </c>
    </row>
    <row r="355" spans="1:20" ht="15.75" thickTop="1" x14ac:dyDescent="0.25">
      <c r="A355" s="1266"/>
      <c r="B355" s="1266"/>
      <c r="C355" s="1266"/>
      <c r="D355" s="1266"/>
      <c r="E355" s="1266"/>
      <c r="F355" s="2213"/>
      <c r="G355" s="2213"/>
      <c r="H355" s="2213"/>
      <c r="I355" s="2212"/>
      <c r="R355" s="2869"/>
      <c r="S355" s="2869"/>
      <c r="T355" s="2869"/>
    </row>
    <row r="356" spans="1:20" ht="13.5" thickBot="1" x14ac:dyDescent="0.25">
      <c r="A356" s="1855" t="s">
        <v>903</v>
      </c>
      <c r="I356" s="2211" t="s">
        <v>122</v>
      </c>
    </row>
    <row r="357" spans="1:20" s="1172" customFormat="1" thickTop="1" thickBot="1" x14ac:dyDescent="0.25">
      <c r="A357" s="1176" t="s">
        <v>412</v>
      </c>
      <c r="B357" s="1173" t="s">
        <v>123</v>
      </c>
      <c r="C357" s="1175" t="s">
        <v>124</v>
      </c>
      <c r="D357" s="1198" t="s">
        <v>474</v>
      </c>
      <c r="E357" s="1198" t="s">
        <v>125</v>
      </c>
      <c r="F357" s="1198" t="s">
        <v>416</v>
      </c>
      <c r="G357" s="1198" t="s">
        <v>417</v>
      </c>
      <c r="H357" s="1886" t="s">
        <v>589</v>
      </c>
      <c r="I357" s="1921" t="s">
        <v>590</v>
      </c>
      <c r="R357" s="2867"/>
      <c r="S357" s="2867"/>
      <c r="T357" s="2867"/>
    </row>
    <row r="358" spans="1:20" s="1166" customFormat="1" ht="13.5" thickTop="1" thickBot="1" x14ac:dyDescent="0.25">
      <c r="A358" s="1171">
        <v>1</v>
      </c>
      <c r="B358" s="1170">
        <v>2</v>
      </c>
      <c r="C358" s="1170">
        <v>3</v>
      </c>
      <c r="D358" s="1170">
        <v>4</v>
      </c>
      <c r="E358" s="1170">
        <v>5</v>
      </c>
      <c r="F358" s="1169">
        <v>6</v>
      </c>
      <c r="G358" s="1169">
        <v>7</v>
      </c>
      <c r="H358" s="1293">
        <v>8</v>
      </c>
      <c r="I358" s="1168" t="s">
        <v>510</v>
      </c>
      <c r="R358" s="2868"/>
      <c r="S358" s="2868"/>
      <c r="T358" s="2868"/>
    </row>
    <row r="359" spans="1:20" ht="15.75" thickTop="1" x14ac:dyDescent="0.25">
      <c r="A359" s="2278">
        <v>1112</v>
      </c>
      <c r="B359" s="2277">
        <v>3121</v>
      </c>
      <c r="C359" s="2277">
        <v>5331</v>
      </c>
      <c r="D359" s="2276"/>
      <c r="E359" s="2275" t="s">
        <v>624</v>
      </c>
      <c r="F359" s="2274">
        <f>F360+F361+F362</f>
        <v>2796</v>
      </c>
      <c r="G359" s="2274">
        <f>G360+G361+G362</f>
        <v>2799</v>
      </c>
      <c r="H359" s="2274">
        <f>H360+H361+H362</f>
        <v>2799</v>
      </c>
      <c r="I359" s="2273">
        <f>(H359/G359)*100</f>
        <v>100</v>
      </c>
    </row>
    <row r="360" spans="1:20" ht="14.25" x14ac:dyDescent="0.2">
      <c r="A360" s="2220"/>
      <c r="B360" s="2219"/>
      <c r="C360" s="2219"/>
      <c r="D360" s="2799" t="s">
        <v>1719</v>
      </c>
      <c r="E360" s="1050" t="s">
        <v>1892</v>
      </c>
      <c r="F360" s="2217">
        <v>2597</v>
      </c>
      <c r="G360" s="2217">
        <v>2597</v>
      </c>
      <c r="H360" s="2217">
        <v>2597</v>
      </c>
      <c r="I360" s="2216">
        <f>(H360/G360)*100</f>
        <v>100</v>
      </c>
    </row>
    <row r="361" spans="1:20" ht="14.25" hidden="1" x14ac:dyDescent="0.2">
      <c r="A361" s="2220"/>
      <c r="B361" s="2219"/>
      <c r="C361" s="2219"/>
      <c r="D361" s="2026" t="s">
        <v>1215</v>
      </c>
      <c r="E361" s="2240" t="s">
        <v>478</v>
      </c>
      <c r="F361" s="2217"/>
      <c r="G361" s="2217"/>
      <c r="H361" s="2217"/>
      <c r="I361" s="2216" t="e">
        <f>(H361/G361)*100</f>
        <v>#DIV/0!</v>
      </c>
    </row>
    <row r="362" spans="1:20" ht="15" thickBot="1" x14ac:dyDescent="0.25">
      <c r="A362" s="2220"/>
      <c r="B362" s="2219"/>
      <c r="C362" s="2219"/>
      <c r="D362" s="859" t="s">
        <v>1238</v>
      </c>
      <c r="E362" s="2796" t="s">
        <v>1893</v>
      </c>
      <c r="F362" s="2217">
        <v>199</v>
      </c>
      <c r="G362" s="2217">
        <v>202</v>
      </c>
      <c r="H362" s="2217">
        <v>202</v>
      </c>
      <c r="I362" s="2216">
        <v>100</v>
      </c>
    </row>
    <row r="363" spans="1:20" ht="16.5" thickTop="1" thickBot="1" x14ac:dyDescent="0.3">
      <c r="A363" s="3249" t="s">
        <v>704</v>
      </c>
      <c r="B363" s="3250"/>
      <c r="C363" s="3250"/>
      <c r="D363" s="3250"/>
      <c r="E363" s="3250"/>
      <c r="F363" s="2215">
        <f>F359</f>
        <v>2796</v>
      </c>
      <c r="G363" s="2215">
        <f>G359</f>
        <v>2799</v>
      </c>
      <c r="H363" s="2215">
        <f>H359</f>
        <v>2799</v>
      </c>
      <c r="I363" s="2214">
        <f>(H363/G363)*100</f>
        <v>100</v>
      </c>
      <c r="R363" s="2869">
        <f>F363</f>
        <v>2796</v>
      </c>
      <c r="S363" s="2869">
        <f>G363</f>
        <v>2799</v>
      </c>
      <c r="T363" s="2869">
        <f>H363</f>
        <v>2799</v>
      </c>
    </row>
    <row r="364" spans="1:20" ht="15.75" thickTop="1" x14ac:dyDescent="0.25">
      <c r="A364" s="1266"/>
      <c r="B364" s="1266"/>
      <c r="C364" s="1266"/>
      <c r="D364" s="1266"/>
      <c r="E364" s="1266"/>
      <c r="F364" s="2213"/>
      <c r="G364" s="2213"/>
      <c r="H364" s="2213"/>
      <c r="I364" s="2212"/>
      <c r="R364" s="2869"/>
      <c r="S364" s="2869"/>
      <c r="T364" s="2869"/>
    </row>
    <row r="365" spans="1:20" ht="15" x14ac:dyDescent="0.25">
      <c r="A365" s="1266"/>
      <c r="B365" s="1266"/>
      <c r="C365" s="1266"/>
      <c r="D365" s="1266"/>
      <c r="E365" s="1266"/>
      <c r="F365" s="2213"/>
      <c r="G365" s="2213"/>
      <c r="H365" s="2213"/>
      <c r="I365" s="2212"/>
      <c r="R365" s="2869"/>
      <c r="S365" s="2869"/>
      <c r="T365" s="2869"/>
    </row>
    <row r="366" spans="1:20" ht="13.5" thickBot="1" x14ac:dyDescent="0.25">
      <c r="A366" s="1855" t="s">
        <v>702</v>
      </c>
      <c r="I366" s="2211" t="s">
        <v>122</v>
      </c>
    </row>
    <row r="367" spans="1:20" s="1172" customFormat="1" thickTop="1" thickBot="1" x14ac:dyDescent="0.25">
      <c r="A367" s="1176" t="s">
        <v>412</v>
      </c>
      <c r="B367" s="1173" t="s">
        <v>123</v>
      </c>
      <c r="C367" s="1175" t="s">
        <v>124</v>
      </c>
      <c r="D367" s="1198" t="s">
        <v>474</v>
      </c>
      <c r="E367" s="1198" t="s">
        <v>125</v>
      </c>
      <c r="F367" s="1198" t="s">
        <v>416</v>
      </c>
      <c r="G367" s="1198" t="s">
        <v>417</v>
      </c>
      <c r="H367" s="1886" t="s">
        <v>589</v>
      </c>
      <c r="I367" s="1921" t="s">
        <v>590</v>
      </c>
      <c r="R367" s="2867"/>
      <c r="S367" s="2867"/>
      <c r="T367" s="2867"/>
    </row>
    <row r="368" spans="1:20" s="1166" customFormat="1" ht="13.5" thickTop="1" thickBot="1" x14ac:dyDescent="0.25">
      <c r="A368" s="1171">
        <v>1</v>
      </c>
      <c r="B368" s="1170">
        <v>2</v>
      </c>
      <c r="C368" s="1170">
        <v>3</v>
      </c>
      <c r="D368" s="1170">
        <v>4</v>
      </c>
      <c r="E368" s="1170">
        <v>5</v>
      </c>
      <c r="F368" s="1169">
        <v>6</v>
      </c>
      <c r="G368" s="1169">
        <v>7</v>
      </c>
      <c r="H368" s="1293">
        <v>8</v>
      </c>
      <c r="I368" s="1168" t="s">
        <v>510</v>
      </c>
      <c r="R368" s="2868"/>
      <c r="S368" s="2868"/>
      <c r="T368" s="2868"/>
    </row>
    <row r="369" spans="1:20" ht="20.25" customHeight="1" thickTop="1" x14ac:dyDescent="0.25">
      <c r="A369" s="2278">
        <v>1113</v>
      </c>
      <c r="B369" s="2277">
        <v>3121</v>
      </c>
      <c r="C369" s="2277">
        <v>5331</v>
      </c>
      <c r="D369" s="2276"/>
      <c r="E369" s="2275" t="s">
        <v>624</v>
      </c>
      <c r="F369" s="2274">
        <f>F370+F371+F372</f>
        <v>3341</v>
      </c>
      <c r="G369" s="2274">
        <f>G370+G371+G372</f>
        <v>3368</v>
      </c>
      <c r="H369" s="2274">
        <f>H370+H371+H372</f>
        <v>3368</v>
      </c>
      <c r="I369" s="2273">
        <f>(H369/G369)*100</f>
        <v>100</v>
      </c>
    </row>
    <row r="370" spans="1:20" ht="14.25" x14ac:dyDescent="0.2">
      <c r="A370" s="2220"/>
      <c r="B370" s="2219"/>
      <c r="C370" s="2219"/>
      <c r="D370" s="2799" t="s">
        <v>1719</v>
      </c>
      <c r="E370" s="1050" t="s">
        <v>1892</v>
      </c>
      <c r="F370" s="2217">
        <v>2436</v>
      </c>
      <c r="G370" s="2217">
        <v>2436</v>
      </c>
      <c r="H370" s="2217">
        <v>2436</v>
      </c>
      <c r="I370" s="2216">
        <f>(H370/G370)*100</f>
        <v>100</v>
      </c>
    </row>
    <row r="371" spans="1:20" ht="14.25" hidden="1" x14ac:dyDescent="0.2">
      <c r="A371" s="2220"/>
      <c r="B371" s="2219"/>
      <c r="C371" s="2219"/>
      <c r="D371" s="2026" t="s">
        <v>1215</v>
      </c>
      <c r="E371" s="2240" t="s">
        <v>478</v>
      </c>
      <c r="F371" s="2217"/>
      <c r="G371" s="2217"/>
      <c r="H371" s="2217"/>
      <c r="I371" s="2216" t="e">
        <f>(H371/G371)*100</f>
        <v>#DIV/0!</v>
      </c>
    </row>
    <row r="372" spans="1:20" ht="15" thickBot="1" x14ac:dyDescent="0.25">
      <c r="A372" s="2220"/>
      <c r="B372" s="2219"/>
      <c r="C372" s="2219"/>
      <c r="D372" s="859" t="s">
        <v>1238</v>
      </c>
      <c r="E372" s="2796" t="s">
        <v>1893</v>
      </c>
      <c r="F372" s="2217">
        <v>905</v>
      </c>
      <c r="G372" s="2217">
        <v>932</v>
      </c>
      <c r="H372" s="2217">
        <v>932</v>
      </c>
      <c r="I372" s="2216">
        <f>(H372/G372)*100</f>
        <v>100</v>
      </c>
    </row>
    <row r="373" spans="1:20" ht="18" customHeight="1" thickTop="1" thickBot="1" x14ac:dyDescent="0.3">
      <c r="A373" s="3251" t="s">
        <v>704</v>
      </c>
      <c r="B373" s="3252"/>
      <c r="C373" s="3252"/>
      <c r="D373" s="3252"/>
      <c r="E373" s="3253"/>
      <c r="F373" s="2215">
        <f>F369</f>
        <v>3341</v>
      </c>
      <c r="G373" s="2215">
        <f>G369</f>
        <v>3368</v>
      </c>
      <c r="H373" s="2215">
        <f>H369</f>
        <v>3368</v>
      </c>
      <c r="I373" s="2214">
        <f>(H373/G373)*100</f>
        <v>100</v>
      </c>
      <c r="R373" s="2869">
        <f>F373</f>
        <v>3341</v>
      </c>
      <c r="S373" s="2869">
        <f>G373</f>
        <v>3368</v>
      </c>
      <c r="T373" s="2869">
        <f>H373</f>
        <v>3368</v>
      </c>
    </row>
    <row r="374" spans="1:20" ht="15.6" customHeight="1" thickTop="1" x14ac:dyDescent="0.2"/>
    <row r="375" spans="1:20" ht="13.5" thickBot="1" x14ac:dyDescent="0.25">
      <c r="A375" s="1855" t="s">
        <v>703</v>
      </c>
      <c r="I375" s="2211" t="s">
        <v>122</v>
      </c>
    </row>
    <row r="376" spans="1:20" s="1172" customFormat="1" thickTop="1" thickBot="1" x14ac:dyDescent="0.25">
      <c r="A376" s="1176" t="s">
        <v>412</v>
      </c>
      <c r="B376" s="1173" t="s">
        <v>123</v>
      </c>
      <c r="C376" s="1175" t="s">
        <v>124</v>
      </c>
      <c r="D376" s="1198" t="s">
        <v>474</v>
      </c>
      <c r="E376" s="1198" t="s">
        <v>125</v>
      </c>
      <c r="F376" s="1198" t="s">
        <v>416</v>
      </c>
      <c r="G376" s="1198" t="s">
        <v>417</v>
      </c>
      <c r="H376" s="1886" t="s">
        <v>589</v>
      </c>
      <c r="I376" s="1921" t="s">
        <v>590</v>
      </c>
      <c r="R376" s="2867"/>
      <c r="S376" s="2867"/>
      <c r="T376" s="2867"/>
    </row>
    <row r="377" spans="1:20" s="1166" customFormat="1" ht="13.5" thickTop="1" thickBot="1" x14ac:dyDescent="0.25">
      <c r="A377" s="1171">
        <v>1</v>
      </c>
      <c r="B377" s="1170">
        <v>2</v>
      </c>
      <c r="C377" s="1170">
        <v>3</v>
      </c>
      <c r="D377" s="1170">
        <v>4</v>
      </c>
      <c r="E377" s="1170">
        <v>5</v>
      </c>
      <c r="F377" s="1169">
        <v>6</v>
      </c>
      <c r="G377" s="1169">
        <v>7</v>
      </c>
      <c r="H377" s="1293">
        <v>8</v>
      </c>
      <c r="I377" s="1168" t="s">
        <v>510</v>
      </c>
      <c r="R377" s="2868"/>
      <c r="S377" s="2868"/>
      <c r="T377" s="2868"/>
    </row>
    <row r="378" spans="1:20" ht="15.75" thickTop="1" x14ac:dyDescent="0.25">
      <c r="A378" s="2278">
        <v>1120</v>
      </c>
      <c r="B378" s="2277">
        <v>3122</v>
      </c>
      <c r="C378" s="2277">
        <v>5331</v>
      </c>
      <c r="D378" s="2276"/>
      <c r="E378" s="2275" t="s">
        <v>624</v>
      </c>
      <c r="F378" s="2274">
        <f>SUM(F379:F380)</f>
        <v>2957</v>
      </c>
      <c r="G378" s="2274">
        <f>SUM(G379:G380)</f>
        <v>2957</v>
      </c>
      <c r="H378" s="2274">
        <f>SUM(H379:H380)</f>
        <v>2957</v>
      </c>
      <c r="I378" s="2273">
        <f>(H378/G378)*100</f>
        <v>100</v>
      </c>
    </row>
    <row r="379" spans="1:20" ht="14.25" x14ac:dyDescent="0.2">
      <c r="A379" s="2220"/>
      <c r="B379" s="2219"/>
      <c r="C379" s="2219"/>
      <c r="D379" s="2799" t="s">
        <v>1719</v>
      </c>
      <c r="E379" s="1050" t="s">
        <v>1892</v>
      </c>
      <c r="F379" s="2217">
        <v>2473</v>
      </c>
      <c r="G379" s="2217">
        <v>2473</v>
      </c>
      <c r="H379" s="2217">
        <v>2473</v>
      </c>
      <c r="I379" s="2216">
        <f>(H379/G379)*100</f>
        <v>100</v>
      </c>
    </row>
    <row r="380" spans="1:20" ht="15" thickBot="1" x14ac:dyDescent="0.25">
      <c r="A380" s="2220"/>
      <c r="B380" s="2219"/>
      <c r="C380" s="1879"/>
      <c r="D380" s="859" t="s">
        <v>1238</v>
      </c>
      <c r="E380" s="2796" t="s">
        <v>1893</v>
      </c>
      <c r="F380" s="2217">
        <v>484</v>
      </c>
      <c r="G380" s="2217">
        <v>484</v>
      </c>
      <c r="H380" s="2217">
        <v>484</v>
      </c>
      <c r="I380" s="2216">
        <f>(H380/G380)*100</f>
        <v>100</v>
      </c>
    </row>
    <row r="381" spans="1:20" ht="16.5" thickTop="1" thickBot="1" x14ac:dyDescent="0.3">
      <c r="A381" s="3249" t="s">
        <v>704</v>
      </c>
      <c r="B381" s="3250"/>
      <c r="C381" s="3250"/>
      <c r="D381" s="3250"/>
      <c r="E381" s="3250"/>
      <c r="F381" s="2215">
        <f>F378</f>
        <v>2957</v>
      </c>
      <c r="G381" s="2215">
        <f>G378</f>
        <v>2957</v>
      </c>
      <c r="H381" s="2215">
        <f>H378</f>
        <v>2957</v>
      </c>
      <c r="I381" s="2214">
        <f>(H381/G381)*100</f>
        <v>100</v>
      </c>
      <c r="R381" s="2869">
        <f>F381</f>
        <v>2957</v>
      </c>
      <c r="S381" s="2869">
        <f>G381</f>
        <v>2957</v>
      </c>
      <c r="T381" s="2869">
        <f>H381</f>
        <v>2957</v>
      </c>
    </row>
    <row r="382" spans="1:20" ht="13.5" thickTop="1" x14ac:dyDescent="0.2"/>
    <row r="384" spans="1:20" ht="13.5" thickBot="1" x14ac:dyDescent="0.25">
      <c r="A384" s="1855" t="s">
        <v>238</v>
      </c>
      <c r="I384" s="2211" t="s">
        <v>122</v>
      </c>
    </row>
    <row r="385" spans="1:20" s="1172" customFormat="1" thickTop="1" thickBot="1" x14ac:dyDescent="0.25">
      <c r="A385" s="1176" t="s">
        <v>412</v>
      </c>
      <c r="B385" s="1173" t="s">
        <v>123</v>
      </c>
      <c r="C385" s="1175" t="s">
        <v>124</v>
      </c>
      <c r="D385" s="1198" t="s">
        <v>474</v>
      </c>
      <c r="E385" s="1198" t="s">
        <v>125</v>
      </c>
      <c r="F385" s="1198" t="s">
        <v>416</v>
      </c>
      <c r="G385" s="1198" t="s">
        <v>417</v>
      </c>
      <c r="H385" s="1886" t="s">
        <v>589</v>
      </c>
      <c r="I385" s="1921" t="s">
        <v>590</v>
      </c>
      <c r="R385" s="2867"/>
      <c r="S385" s="2867"/>
      <c r="T385" s="2867"/>
    </row>
    <row r="386" spans="1:20" s="1166" customFormat="1" ht="13.5" thickTop="1" thickBot="1" x14ac:dyDescent="0.25">
      <c r="A386" s="1171">
        <v>1</v>
      </c>
      <c r="B386" s="1170">
        <v>2</v>
      </c>
      <c r="C386" s="1170">
        <v>3</v>
      </c>
      <c r="D386" s="1170">
        <v>4</v>
      </c>
      <c r="E386" s="1170">
        <v>5</v>
      </c>
      <c r="F386" s="1169">
        <v>6</v>
      </c>
      <c r="G386" s="1169">
        <v>7</v>
      </c>
      <c r="H386" s="1293">
        <v>8</v>
      </c>
      <c r="I386" s="1168" t="s">
        <v>510</v>
      </c>
      <c r="R386" s="2868"/>
      <c r="S386" s="2868"/>
      <c r="T386" s="2868"/>
    </row>
    <row r="387" spans="1:20" ht="15.75" thickTop="1" x14ac:dyDescent="0.25">
      <c r="A387" s="2278">
        <v>1121</v>
      </c>
      <c r="B387" s="2277">
        <v>3122</v>
      </c>
      <c r="C387" s="2277">
        <v>5331</v>
      </c>
      <c r="D387" s="2276"/>
      <c r="E387" s="2275" t="s">
        <v>624</v>
      </c>
      <c r="F387" s="2274">
        <f>F388+F389+F390+F391</f>
        <v>4175</v>
      </c>
      <c r="G387" s="2274">
        <f>G388+G389+G390+G391</f>
        <v>4240</v>
      </c>
      <c r="H387" s="2274">
        <f>H388+H389+H390+H391</f>
        <v>4240</v>
      </c>
      <c r="I387" s="2273">
        <f t="shared" ref="I387:I392" si="33">(H387/G387)*100</f>
        <v>100</v>
      </c>
    </row>
    <row r="388" spans="1:20" ht="14.25" x14ac:dyDescent="0.2">
      <c r="A388" s="2220"/>
      <c r="B388" s="2219"/>
      <c r="C388" s="2219"/>
      <c r="D388" s="2799" t="s">
        <v>1719</v>
      </c>
      <c r="E388" s="1050" t="s">
        <v>1892</v>
      </c>
      <c r="F388" s="2217">
        <v>1441</v>
      </c>
      <c r="G388" s="2217">
        <v>1441</v>
      </c>
      <c r="H388" s="2217">
        <v>1441</v>
      </c>
      <c r="I388" s="2216">
        <f t="shared" si="33"/>
        <v>100</v>
      </c>
    </row>
    <row r="389" spans="1:20" ht="14.25" x14ac:dyDescent="0.2">
      <c r="A389" s="2220"/>
      <c r="B389" s="2219"/>
      <c r="C389" s="2219"/>
      <c r="D389" s="859" t="s">
        <v>1238</v>
      </c>
      <c r="E389" s="2796" t="s">
        <v>1893</v>
      </c>
      <c r="F389" s="2217">
        <v>1509</v>
      </c>
      <c r="G389" s="2217">
        <v>1509</v>
      </c>
      <c r="H389" s="2217">
        <v>1509</v>
      </c>
      <c r="I389" s="2216">
        <f t="shared" si="33"/>
        <v>100</v>
      </c>
    </row>
    <row r="390" spans="1:20" ht="14.25" x14ac:dyDescent="0.2">
      <c r="A390" s="2220"/>
      <c r="B390" s="2219"/>
      <c r="C390" s="2219"/>
      <c r="D390" s="859" t="s">
        <v>1720</v>
      </c>
      <c r="E390" s="2796" t="s">
        <v>1894</v>
      </c>
      <c r="F390" s="2217">
        <v>1225</v>
      </c>
      <c r="G390" s="2217">
        <v>1155</v>
      </c>
      <c r="H390" s="2217">
        <v>1155</v>
      </c>
      <c r="I390" s="2216">
        <f t="shared" si="33"/>
        <v>100</v>
      </c>
    </row>
    <row r="391" spans="1:20" ht="15" thickBot="1" x14ac:dyDescent="0.25">
      <c r="A391" s="2220"/>
      <c r="B391" s="2219"/>
      <c r="C391" s="2219"/>
      <c r="D391" s="2809" t="s">
        <v>1722</v>
      </c>
      <c r="E391" s="2810" t="s">
        <v>1897</v>
      </c>
      <c r="F391" s="2231">
        <v>0</v>
      </c>
      <c r="G391" s="2231">
        <v>135</v>
      </c>
      <c r="H391" s="2231">
        <v>135</v>
      </c>
      <c r="I391" s="2216">
        <f t="shared" si="33"/>
        <v>100</v>
      </c>
    </row>
    <row r="392" spans="1:20" ht="16.5" thickTop="1" thickBot="1" x14ac:dyDescent="0.3">
      <c r="A392" s="3249" t="s">
        <v>704</v>
      </c>
      <c r="B392" s="3250"/>
      <c r="C392" s="3250"/>
      <c r="D392" s="3250"/>
      <c r="E392" s="3250"/>
      <c r="F392" s="2215">
        <f>F387</f>
        <v>4175</v>
      </c>
      <c r="G392" s="2215">
        <f>G387</f>
        <v>4240</v>
      </c>
      <c r="H392" s="2215">
        <f>H387</f>
        <v>4240</v>
      </c>
      <c r="I392" s="2214">
        <f t="shared" si="33"/>
        <v>100</v>
      </c>
      <c r="R392" s="2869">
        <f>F392</f>
        <v>4175</v>
      </c>
      <c r="S392" s="2869">
        <f>G392</f>
        <v>4240</v>
      </c>
      <c r="T392" s="2869">
        <f>H392</f>
        <v>4240</v>
      </c>
    </row>
    <row r="393" spans="1:20" ht="15.75" thickTop="1" x14ac:dyDescent="0.25">
      <c r="A393" s="2813">
        <v>1121</v>
      </c>
      <c r="B393" s="19">
        <v>3122</v>
      </c>
      <c r="C393" s="152">
        <v>6351</v>
      </c>
      <c r="D393" s="2814"/>
      <c r="E393" s="896" t="s">
        <v>744</v>
      </c>
      <c r="F393" s="2815">
        <f>F394</f>
        <v>751</v>
      </c>
      <c r="G393" s="2815">
        <f t="shared" ref="G393:H393" si="34">G394</f>
        <v>741</v>
      </c>
      <c r="H393" s="2815">
        <f t="shared" si="34"/>
        <v>741</v>
      </c>
      <c r="I393" s="2816">
        <v>100</v>
      </c>
      <c r="R393" s="2869">
        <f>F395</f>
        <v>751</v>
      </c>
      <c r="S393" s="2869">
        <f t="shared" ref="S393:T393" si="35">G395</f>
        <v>741</v>
      </c>
      <c r="T393" s="2869">
        <f t="shared" si="35"/>
        <v>741</v>
      </c>
    </row>
    <row r="394" spans="1:20" ht="29.25" thickBot="1" x14ac:dyDescent="0.25">
      <c r="A394" s="2817"/>
      <c r="B394" s="870"/>
      <c r="C394" s="2818"/>
      <c r="D394" s="2805" t="s">
        <v>1215</v>
      </c>
      <c r="E394" s="2803" t="s">
        <v>1895</v>
      </c>
      <c r="F394" s="2819">
        <v>751</v>
      </c>
      <c r="G394" s="2819">
        <v>741</v>
      </c>
      <c r="H394" s="2819">
        <v>741</v>
      </c>
      <c r="I394" s="2820">
        <v>100</v>
      </c>
      <c r="R394" s="2869">
        <f>R392+R393</f>
        <v>4926</v>
      </c>
      <c r="S394" s="2869">
        <f t="shared" ref="S394:T394" si="36">S392+S393</f>
        <v>4981</v>
      </c>
      <c r="T394" s="2869">
        <f t="shared" si="36"/>
        <v>4981</v>
      </c>
    </row>
    <row r="395" spans="1:20" ht="16.5" thickTop="1" thickBot="1" x14ac:dyDescent="0.3">
      <c r="A395" s="3202" t="s">
        <v>705</v>
      </c>
      <c r="B395" s="3203"/>
      <c r="C395" s="3203"/>
      <c r="D395" s="3203"/>
      <c r="E395" s="3204"/>
      <c r="F395" s="2821">
        <f>F393</f>
        <v>751</v>
      </c>
      <c r="G395" s="2821">
        <f t="shared" ref="G395:H395" si="37">G393</f>
        <v>741</v>
      </c>
      <c r="H395" s="2821">
        <f t="shared" si="37"/>
        <v>741</v>
      </c>
      <c r="I395" s="2822">
        <v>100</v>
      </c>
      <c r="R395" s="2869"/>
      <c r="S395" s="2869"/>
      <c r="T395" s="2869"/>
    </row>
    <row r="396" spans="1:20" ht="15.75" thickTop="1" x14ac:dyDescent="0.25">
      <c r="A396" s="1266"/>
      <c r="B396" s="1266"/>
      <c r="C396" s="1266"/>
      <c r="D396" s="1266"/>
      <c r="E396" s="1266"/>
      <c r="F396" s="2213"/>
      <c r="G396" s="2213"/>
      <c r="H396" s="2213"/>
      <c r="I396" s="2212"/>
      <c r="R396" s="2869"/>
      <c r="S396" s="2869"/>
      <c r="T396" s="2869"/>
    </row>
    <row r="397" spans="1:20" ht="15" x14ac:dyDescent="0.25">
      <c r="A397" s="1266"/>
      <c r="B397" s="1266"/>
      <c r="C397" s="1266"/>
      <c r="D397" s="1266"/>
      <c r="E397" s="1266"/>
      <c r="F397" s="2213"/>
      <c r="G397" s="2213"/>
      <c r="H397" s="2213"/>
      <c r="I397" s="2212"/>
      <c r="R397" s="2869"/>
      <c r="S397" s="2869"/>
      <c r="T397" s="2869"/>
    </row>
    <row r="399" spans="1:20" ht="13.5" thickBot="1" x14ac:dyDescent="0.25">
      <c r="A399" s="1855" t="s">
        <v>1091</v>
      </c>
      <c r="I399" s="2211" t="s">
        <v>122</v>
      </c>
    </row>
    <row r="400" spans="1:20" s="1172" customFormat="1" thickTop="1" thickBot="1" x14ac:dyDescent="0.25">
      <c r="A400" s="1176" t="s">
        <v>412</v>
      </c>
      <c r="B400" s="1173" t="s">
        <v>123</v>
      </c>
      <c r="C400" s="1175" t="s">
        <v>124</v>
      </c>
      <c r="D400" s="1198" t="s">
        <v>474</v>
      </c>
      <c r="E400" s="1198" t="s">
        <v>125</v>
      </c>
      <c r="F400" s="1198" t="s">
        <v>416</v>
      </c>
      <c r="G400" s="1198" t="s">
        <v>417</v>
      </c>
      <c r="H400" s="1886" t="s">
        <v>589</v>
      </c>
      <c r="I400" s="1921" t="s">
        <v>590</v>
      </c>
      <c r="R400" s="2867"/>
      <c r="S400" s="2867"/>
      <c r="T400" s="2867"/>
    </row>
    <row r="401" spans="1:20" s="1166" customFormat="1" ht="14.25" customHeight="1" thickTop="1" thickBot="1" x14ac:dyDescent="0.25">
      <c r="A401" s="1171">
        <v>1</v>
      </c>
      <c r="B401" s="1170">
        <v>2</v>
      </c>
      <c r="C401" s="1170">
        <v>3</v>
      </c>
      <c r="D401" s="1170">
        <v>4</v>
      </c>
      <c r="E401" s="1170">
        <v>5</v>
      </c>
      <c r="F401" s="1169">
        <v>6</v>
      </c>
      <c r="G401" s="1169">
        <v>7</v>
      </c>
      <c r="H401" s="1293">
        <v>8</v>
      </c>
      <c r="I401" s="1168" t="s">
        <v>510</v>
      </c>
      <c r="R401" s="2868"/>
      <c r="S401" s="2868"/>
      <c r="T401" s="2868"/>
    </row>
    <row r="402" spans="1:20" ht="15.75" thickTop="1" x14ac:dyDescent="0.25">
      <c r="A402" s="2278">
        <v>1122</v>
      </c>
      <c r="B402" s="2277">
        <v>3127</v>
      </c>
      <c r="C402" s="2277">
        <v>5331</v>
      </c>
      <c r="D402" s="2276"/>
      <c r="E402" s="2275" t="s">
        <v>624</v>
      </c>
      <c r="F402" s="2274">
        <f>F403+F404+F405</f>
        <v>7260</v>
      </c>
      <c r="G402" s="2274">
        <f>G403+G404+G405</f>
        <v>7283</v>
      </c>
      <c r="H402" s="2274">
        <f>H403+H404+H405</f>
        <v>7283</v>
      </c>
      <c r="I402" s="2273">
        <f>(H402/G402)*100</f>
        <v>100</v>
      </c>
    </row>
    <row r="403" spans="1:20" ht="14.25" x14ac:dyDescent="0.2">
      <c r="A403" s="2220"/>
      <c r="B403" s="2219"/>
      <c r="C403" s="2219"/>
      <c r="D403" s="2799" t="s">
        <v>1719</v>
      </c>
      <c r="E403" s="1050" t="s">
        <v>1892</v>
      </c>
      <c r="F403" s="2217">
        <v>5845</v>
      </c>
      <c r="G403" s="2217">
        <v>5845</v>
      </c>
      <c r="H403" s="2217">
        <v>5845</v>
      </c>
      <c r="I403" s="2216">
        <f>(H403/G403)*100</f>
        <v>100</v>
      </c>
    </row>
    <row r="404" spans="1:20" ht="14.25" hidden="1" x14ac:dyDescent="0.2">
      <c r="A404" s="2220"/>
      <c r="B404" s="2219"/>
      <c r="C404" s="2219"/>
      <c r="D404" s="2026" t="s">
        <v>1215</v>
      </c>
      <c r="E404" s="2240" t="s">
        <v>478</v>
      </c>
      <c r="F404" s="2217"/>
      <c r="G404" s="2217"/>
      <c r="H404" s="2217"/>
      <c r="I404" s="2216" t="e">
        <f>(H404/G404)*100</f>
        <v>#DIV/0!</v>
      </c>
    </row>
    <row r="405" spans="1:20" ht="15" thickBot="1" x14ac:dyDescent="0.25">
      <c r="A405" s="2220"/>
      <c r="B405" s="2219"/>
      <c r="C405" s="2219"/>
      <c r="D405" s="859" t="s">
        <v>1238</v>
      </c>
      <c r="E405" s="2796" t="s">
        <v>1893</v>
      </c>
      <c r="F405" s="2217">
        <v>1415</v>
      </c>
      <c r="G405" s="2217">
        <v>1438</v>
      </c>
      <c r="H405" s="2217">
        <v>1438</v>
      </c>
      <c r="I405" s="2216">
        <f>(H405/G405)*100</f>
        <v>100</v>
      </c>
    </row>
    <row r="406" spans="1:20" ht="16.5" thickTop="1" thickBot="1" x14ac:dyDescent="0.3">
      <c r="A406" s="3249" t="s">
        <v>704</v>
      </c>
      <c r="B406" s="3250"/>
      <c r="C406" s="3250"/>
      <c r="D406" s="3250"/>
      <c r="E406" s="3250"/>
      <c r="F406" s="2215">
        <f>F402</f>
        <v>7260</v>
      </c>
      <c r="G406" s="2215">
        <f>G402</f>
        <v>7283</v>
      </c>
      <c r="H406" s="2215">
        <f>H402</f>
        <v>7283</v>
      </c>
      <c r="I406" s="2214">
        <f>(H406/G406)*100</f>
        <v>100</v>
      </c>
      <c r="R406" s="2869">
        <f>F406</f>
        <v>7260</v>
      </c>
      <c r="S406" s="2869">
        <f>G406</f>
        <v>7283</v>
      </c>
      <c r="T406" s="2869">
        <f>H406</f>
        <v>7283</v>
      </c>
    </row>
    <row r="407" spans="1:20" ht="15" customHeight="1" thickTop="1" x14ac:dyDescent="0.2"/>
    <row r="408" spans="1:20" ht="13.5" thickBot="1" x14ac:dyDescent="0.25">
      <c r="A408" s="1855" t="s">
        <v>1956</v>
      </c>
      <c r="I408" s="2211" t="s">
        <v>122</v>
      </c>
    </row>
    <row r="409" spans="1:20" s="1172" customFormat="1" ht="20.25" customHeight="1" thickTop="1" thickBot="1" x14ac:dyDescent="0.25">
      <c r="A409" s="1176" t="s">
        <v>412</v>
      </c>
      <c r="B409" s="1173" t="s">
        <v>123</v>
      </c>
      <c r="C409" s="1175" t="s">
        <v>124</v>
      </c>
      <c r="D409" s="1198" t="s">
        <v>474</v>
      </c>
      <c r="E409" s="1198" t="s">
        <v>125</v>
      </c>
      <c r="F409" s="1198" t="s">
        <v>416</v>
      </c>
      <c r="G409" s="1198" t="s">
        <v>417</v>
      </c>
      <c r="H409" s="1886" t="s">
        <v>589</v>
      </c>
      <c r="I409" s="1921" t="s">
        <v>590</v>
      </c>
      <c r="R409" s="2867"/>
      <c r="S409" s="2867"/>
      <c r="T409" s="2867"/>
    </row>
    <row r="410" spans="1:20" s="1166" customFormat="1" ht="13.5" thickTop="1" thickBot="1" x14ac:dyDescent="0.25">
      <c r="A410" s="1171">
        <v>1</v>
      </c>
      <c r="B410" s="1170">
        <v>2</v>
      </c>
      <c r="C410" s="1170">
        <v>3</v>
      </c>
      <c r="D410" s="1170">
        <v>4</v>
      </c>
      <c r="E410" s="1170">
        <v>5</v>
      </c>
      <c r="F410" s="1169">
        <v>6</v>
      </c>
      <c r="G410" s="1169">
        <v>7</v>
      </c>
      <c r="H410" s="1293">
        <v>8</v>
      </c>
      <c r="I410" s="1168" t="s">
        <v>510</v>
      </c>
      <c r="R410" s="2868"/>
      <c r="S410" s="2868"/>
      <c r="T410" s="2868"/>
    </row>
    <row r="411" spans="1:20" ht="15.75" thickTop="1" x14ac:dyDescent="0.25">
      <c r="A411" s="2278">
        <v>1123</v>
      </c>
      <c r="B411" s="2277">
        <v>3127</v>
      </c>
      <c r="C411" s="2277">
        <v>5331</v>
      </c>
      <c r="D411" s="2276"/>
      <c r="E411" s="2275" t="s">
        <v>624</v>
      </c>
      <c r="F411" s="2274">
        <f>F412+F413+F414</f>
        <v>7319</v>
      </c>
      <c r="G411" s="2274">
        <f>G412+G413+G414</f>
        <v>7393</v>
      </c>
      <c r="H411" s="2274">
        <f>H412+H413+H414</f>
        <v>7393</v>
      </c>
      <c r="I411" s="2273">
        <f t="shared" ref="I411:I418" si="38">(H411/G411)*100</f>
        <v>100</v>
      </c>
    </row>
    <row r="412" spans="1:20" ht="14.25" x14ac:dyDescent="0.2">
      <c r="A412" s="2220"/>
      <c r="B412" s="2219"/>
      <c r="C412" s="2219"/>
      <c r="D412" s="2799" t="s">
        <v>1719</v>
      </c>
      <c r="E412" s="1050" t="s">
        <v>1892</v>
      </c>
      <c r="F412" s="2217">
        <v>6266</v>
      </c>
      <c r="G412" s="2217">
        <v>6266</v>
      </c>
      <c r="H412" s="2217">
        <v>6266</v>
      </c>
      <c r="I412" s="2216">
        <f t="shared" si="38"/>
        <v>100</v>
      </c>
    </row>
    <row r="413" spans="1:20" ht="14.25" hidden="1" x14ac:dyDescent="0.2">
      <c r="A413" s="2220"/>
      <c r="B413" s="2219"/>
      <c r="C413" s="2219"/>
      <c r="D413" s="2026" t="s">
        <v>1215</v>
      </c>
      <c r="E413" s="2240" t="s">
        <v>478</v>
      </c>
      <c r="F413" s="2217"/>
      <c r="G413" s="2217"/>
      <c r="H413" s="2217"/>
      <c r="I413" s="2216" t="e">
        <f t="shared" si="38"/>
        <v>#DIV/0!</v>
      </c>
    </row>
    <row r="414" spans="1:20" ht="15" thickBot="1" x14ac:dyDescent="0.25">
      <c r="A414" s="2220"/>
      <c r="B414" s="2233"/>
      <c r="C414" s="2233"/>
      <c r="D414" s="859" t="s">
        <v>1238</v>
      </c>
      <c r="E414" s="2796" t="s">
        <v>1893</v>
      </c>
      <c r="F414" s="2217">
        <v>1053</v>
      </c>
      <c r="G414" s="2217">
        <v>1127</v>
      </c>
      <c r="H414" s="2217">
        <v>1127</v>
      </c>
      <c r="I414" s="2216">
        <f t="shared" si="38"/>
        <v>100</v>
      </c>
    </row>
    <row r="415" spans="1:20" ht="16.5" thickTop="1" thickBot="1" x14ac:dyDescent="0.3">
      <c r="A415" s="3249" t="s">
        <v>704</v>
      </c>
      <c r="B415" s="3250"/>
      <c r="C415" s="3250"/>
      <c r="D415" s="3250"/>
      <c r="E415" s="3250"/>
      <c r="F415" s="2215">
        <f>F411</f>
        <v>7319</v>
      </c>
      <c r="G415" s="2215">
        <f>G411</f>
        <v>7393</v>
      </c>
      <c r="H415" s="2215">
        <f>H411</f>
        <v>7393</v>
      </c>
      <c r="I415" s="2214">
        <f t="shared" si="38"/>
        <v>100</v>
      </c>
      <c r="R415" s="2869">
        <f>F415</f>
        <v>7319</v>
      </c>
      <c r="S415" s="2869">
        <f>G415</f>
        <v>7393</v>
      </c>
      <c r="T415" s="2869">
        <f>H415</f>
        <v>7393</v>
      </c>
    </row>
    <row r="416" spans="1:20" ht="15.75" thickTop="1" x14ac:dyDescent="0.25">
      <c r="A416" s="2248">
        <v>1123</v>
      </c>
      <c r="B416" s="2219">
        <v>3127</v>
      </c>
      <c r="C416" s="2233">
        <v>6351</v>
      </c>
      <c r="D416" s="2247"/>
      <c r="E416" s="1875" t="s">
        <v>744</v>
      </c>
      <c r="F416" s="2246">
        <v>200</v>
      </c>
      <c r="G416" s="2246">
        <v>200</v>
      </c>
      <c r="H416" s="2246">
        <v>200</v>
      </c>
      <c r="I416" s="2245">
        <f t="shared" si="38"/>
        <v>100</v>
      </c>
      <c r="R416" s="2869">
        <f>F418</f>
        <v>200</v>
      </c>
      <c r="S416" s="2869">
        <f t="shared" ref="S416:T416" si="39">G418</f>
        <v>200</v>
      </c>
      <c r="T416" s="2869">
        <f t="shared" si="39"/>
        <v>200</v>
      </c>
    </row>
    <row r="417" spans="1:23" ht="29.25" thickBot="1" x14ac:dyDescent="0.25">
      <c r="A417" s="2244"/>
      <c r="B417" s="2243"/>
      <c r="C417" s="1146"/>
      <c r="D417" s="2805" t="s">
        <v>1215</v>
      </c>
      <c r="E417" s="2803" t="s">
        <v>1895</v>
      </c>
      <c r="F417" s="2811">
        <v>200</v>
      </c>
      <c r="G417" s="2811">
        <v>200</v>
      </c>
      <c r="H417" s="2811">
        <v>200</v>
      </c>
      <c r="I417" s="2808">
        <f t="shared" si="38"/>
        <v>100</v>
      </c>
      <c r="R417" s="2869">
        <f>R415+R416</f>
        <v>7519</v>
      </c>
      <c r="S417" s="2869">
        <f t="shared" ref="S417:T417" si="40">S415+S416</f>
        <v>7593</v>
      </c>
      <c r="T417" s="2869">
        <f t="shared" si="40"/>
        <v>7593</v>
      </c>
    </row>
    <row r="418" spans="1:23" ht="16.5" thickTop="1" thickBot="1" x14ac:dyDescent="0.3">
      <c r="A418" s="3251" t="s">
        <v>705</v>
      </c>
      <c r="B418" s="3252"/>
      <c r="C418" s="3252"/>
      <c r="D418" s="3252"/>
      <c r="E418" s="3253"/>
      <c r="F418" s="2215">
        <f>F416</f>
        <v>200</v>
      </c>
      <c r="G418" s="2215">
        <f>G416</f>
        <v>200</v>
      </c>
      <c r="H418" s="2215">
        <f>SUM(H416)</f>
        <v>200</v>
      </c>
      <c r="I418" s="2214">
        <f t="shared" si="38"/>
        <v>100</v>
      </c>
      <c r="U418" s="1131"/>
      <c r="V418" s="1131"/>
      <c r="W418" s="1131"/>
    </row>
    <row r="419" spans="1:23" ht="13.5" thickTop="1" x14ac:dyDescent="0.2">
      <c r="R419" s="2869"/>
    </row>
    <row r="421" spans="1:23" ht="13.5" thickBot="1" x14ac:dyDescent="0.25">
      <c r="A421" s="1855" t="s">
        <v>905</v>
      </c>
      <c r="I421" s="2211" t="s">
        <v>122</v>
      </c>
    </row>
    <row r="422" spans="1:23" s="1172" customFormat="1" thickTop="1" thickBot="1" x14ac:dyDescent="0.25">
      <c r="A422" s="1176" t="s">
        <v>412</v>
      </c>
      <c r="B422" s="1173" t="s">
        <v>123</v>
      </c>
      <c r="C422" s="1175" t="s">
        <v>124</v>
      </c>
      <c r="D422" s="1198" t="s">
        <v>474</v>
      </c>
      <c r="E422" s="1198" t="s">
        <v>125</v>
      </c>
      <c r="F422" s="1198" t="s">
        <v>416</v>
      </c>
      <c r="G422" s="1198" t="s">
        <v>417</v>
      </c>
      <c r="H422" s="1886" t="s">
        <v>589</v>
      </c>
      <c r="I422" s="1921" t="s">
        <v>590</v>
      </c>
      <c r="R422" s="2867"/>
      <c r="S422" s="2867"/>
      <c r="T422" s="2867"/>
    </row>
    <row r="423" spans="1:23" s="1166" customFormat="1" ht="13.5" thickTop="1" thickBot="1" x14ac:dyDescent="0.25">
      <c r="A423" s="1171">
        <v>1</v>
      </c>
      <c r="B423" s="1170">
        <v>2</v>
      </c>
      <c r="C423" s="1170">
        <v>3</v>
      </c>
      <c r="D423" s="1170">
        <v>4</v>
      </c>
      <c r="E423" s="1170">
        <v>5</v>
      </c>
      <c r="F423" s="1169">
        <v>6</v>
      </c>
      <c r="G423" s="1169">
        <v>7</v>
      </c>
      <c r="H423" s="1293">
        <v>8</v>
      </c>
      <c r="I423" s="1168" t="s">
        <v>510</v>
      </c>
      <c r="R423" s="2868"/>
      <c r="S423" s="2868"/>
      <c r="T423" s="2868"/>
    </row>
    <row r="424" spans="1:23" ht="15.75" thickTop="1" x14ac:dyDescent="0.25">
      <c r="A424" s="2278">
        <v>1125</v>
      </c>
      <c r="B424" s="2277">
        <v>3122</v>
      </c>
      <c r="C424" s="2277">
        <v>5331</v>
      </c>
      <c r="D424" s="2276"/>
      <c r="E424" s="2275" t="s">
        <v>624</v>
      </c>
      <c r="F424" s="2274">
        <f>F425+F426</f>
        <v>3580</v>
      </c>
      <c r="G424" s="2274">
        <f>G425+G426</f>
        <v>3556</v>
      </c>
      <c r="H424" s="2274">
        <f>H425+H426</f>
        <v>3556</v>
      </c>
      <c r="I424" s="2273">
        <f>(H424/G424)*100</f>
        <v>100</v>
      </c>
    </row>
    <row r="425" spans="1:23" ht="14.25" x14ac:dyDescent="0.2">
      <c r="A425" s="2220"/>
      <c r="B425" s="2219"/>
      <c r="C425" s="2219"/>
      <c r="D425" s="2799" t="s">
        <v>1719</v>
      </c>
      <c r="E425" s="1050" t="s">
        <v>1892</v>
      </c>
      <c r="F425" s="2217">
        <v>3000</v>
      </c>
      <c r="G425" s="2217">
        <v>3000</v>
      </c>
      <c r="H425" s="2217">
        <v>3000</v>
      </c>
      <c r="I425" s="2216">
        <f>(H425/G425)*100</f>
        <v>100</v>
      </c>
    </row>
    <row r="426" spans="1:23" ht="14.25" customHeight="1" thickBot="1" x14ac:dyDescent="0.25">
      <c r="A426" s="2220"/>
      <c r="B426" s="2219"/>
      <c r="C426" s="2219"/>
      <c r="D426" s="859" t="s">
        <v>1238</v>
      </c>
      <c r="E426" s="2796" t="s">
        <v>1893</v>
      </c>
      <c r="F426" s="2217">
        <v>580</v>
      </c>
      <c r="G426" s="2217">
        <v>556</v>
      </c>
      <c r="H426" s="2217">
        <v>556</v>
      </c>
      <c r="I426" s="2216">
        <f>(H426/G426)*100</f>
        <v>100</v>
      </c>
    </row>
    <row r="427" spans="1:23" ht="16.5" thickTop="1" thickBot="1" x14ac:dyDescent="0.3">
      <c r="A427" s="3249" t="s">
        <v>704</v>
      </c>
      <c r="B427" s="3250"/>
      <c r="C427" s="3250"/>
      <c r="D427" s="3250"/>
      <c r="E427" s="3250"/>
      <c r="F427" s="2215">
        <f>F424</f>
        <v>3580</v>
      </c>
      <c r="G427" s="2215">
        <f>G424</f>
        <v>3556</v>
      </c>
      <c r="H427" s="2215">
        <f>H424</f>
        <v>3556</v>
      </c>
      <c r="I427" s="2214">
        <f>(H427/G427)*100</f>
        <v>100</v>
      </c>
      <c r="R427" s="2869">
        <f>F427</f>
        <v>3580</v>
      </c>
      <c r="S427" s="2869">
        <f>G427</f>
        <v>3556</v>
      </c>
      <c r="T427" s="2869">
        <f>H427</f>
        <v>3556</v>
      </c>
    </row>
    <row r="428" spans="1:23" ht="13.5" thickTop="1" x14ac:dyDescent="0.2"/>
    <row r="430" spans="1:23" ht="13.5" thickBot="1" x14ac:dyDescent="0.25">
      <c r="A430" s="1855" t="s">
        <v>761</v>
      </c>
      <c r="I430" s="2211" t="s">
        <v>122</v>
      </c>
    </row>
    <row r="431" spans="1:23" s="1172" customFormat="1" thickTop="1" thickBot="1" x14ac:dyDescent="0.25">
      <c r="A431" s="1176" t="s">
        <v>412</v>
      </c>
      <c r="B431" s="1173" t="s">
        <v>123</v>
      </c>
      <c r="C431" s="1175" t="s">
        <v>124</v>
      </c>
      <c r="D431" s="1198" t="s">
        <v>474</v>
      </c>
      <c r="E431" s="1198" t="s">
        <v>125</v>
      </c>
      <c r="F431" s="1198" t="s">
        <v>416</v>
      </c>
      <c r="G431" s="1198" t="s">
        <v>417</v>
      </c>
      <c r="H431" s="1886" t="s">
        <v>589</v>
      </c>
      <c r="I431" s="1921" t="s">
        <v>590</v>
      </c>
      <c r="R431" s="2867"/>
      <c r="S431" s="2867"/>
      <c r="T431" s="2867"/>
    </row>
    <row r="432" spans="1:23" s="1166" customFormat="1" ht="13.5" thickTop="1" thickBot="1" x14ac:dyDescent="0.25">
      <c r="A432" s="1171">
        <v>1</v>
      </c>
      <c r="B432" s="1170">
        <v>2</v>
      </c>
      <c r="C432" s="1170">
        <v>3</v>
      </c>
      <c r="D432" s="1170">
        <v>4</v>
      </c>
      <c r="E432" s="1170">
        <v>5</v>
      </c>
      <c r="F432" s="1169">
        <v>6</v>
      </c>
      <c r="G432" s="1169">
        <v>7</v>
      </c>
      <c r="H432" s="1293">
        <v>8</v>
      </c>
      <c r="I432" s="1168" t="s">
        <v>510</v>
      </c>
      <c r="R432" s="2868"/>
      <c r="S432" s="2868"/>
      <c r="T432" s="2868"/>
    </row>
    <row r="433" spans="1:20" ht="15.75" thickTop="1" x14ac:dyDescent="0.25">
      <c r="A433" s="2278">
        <v>1126</v>
      </c>
      <c r="B433" s="2277">
        <v>3127</v>
      </c>
      <c r="C433" s="2277">
        <v>5331</v>
      </c>
      <c r="D433" s="2276"/>
      <c r="E433" s="2275" t="s">
        <v>624</v>
      </c>
      <c r="F433" s="2274">
        <f>F434+F435</f>
        <v>4621</v>
      </c>
      <c r="G433" s="2274">
        <f>G434+G435</f>
        <v>4621</v>
      </c>
      <c r="H433" s="2274">
        <f>H434+H435</f>
        <v>4621</v>
      </c>
      <c r="I433" s="2273">
        <f>(H433/G433)*100</f>
        <v>100</v>
      </c>
    </row>
    <row r="434" spans="1:20" ht="14.25" x14ac:dyDescent="0.2">
      <c r="A434" s="2220"/>
      <c r="B434" s="2219"/>
      <c r="C434" s="2219"/>
      <c r="D434" s="2799" t="s">
        <v>1719</v>
      </c>
      <c r="E434" s="1050" t="s">
        <v>1892</v>
      </c>
      <c r="F434" s="2217">
        <v>4311</v>
      </c>
      <c r="G434" s="2217">
        <v>4311</v>
      </c>
      <c r="H434" s="2217">
        <v>4311</v>
      </c>
      <c r="I434" s="2216">
        <f>(H434/G434)*100</f>
        <v>100</v>
      </c>
    </row>
    <row r="435" spans="1:20" ht="15" thickBot="1" x14ac:dyDescent="0.25">
      <c r="A435" s="2220"/>
      <c r="B435" s="2219"/>
      <c r="C435" s="2219"/>
      <c r="D435" s="859" t="s">
        <v>1238</v>
      </c>
      <c r="E435" s="2796" t="s">
        <v>1893</v>
      </c>
      <c r="F435" s="2217">
        <v>310</v>
      </c>
      <c r="G435" s="2217">
        <v>310</v>
      </c>
      <c r="H435" s="2217">
        <v>310</v>
      </c>
      <c r="I435" s="2216">
        <f>(H435/G435)*100</f>
        <v>100</v>
      </c>
    </row>
    <row r="436" spans="1:20" ht="16.5" thickTop="1" thickBot="1" x14ac:dyDescent="0.3">
      <c r="A436" s="3249" t="s">
        <v>704</v>
      </c>
      <c r="B436" s="3250"/>
      <c r="C436" s="3250"/>
      <c r="D436" s="3250"/>
      <c r="E436" s="3250"/>
      <c r="F436" s="2215">
        <f>F433</f>
        <v>4621</v>
      </c>
      <c r="G436" s="2215">
        <f>G433</f>
        <v>4621</v>
      </c>
      <c r="H436" s="2215">
        <f>H433</f>
        <v>4621</v>
      </c>
      <c r="I436" s="2214">
        <f>(H436/G436)*100</f>
        <v>100</v>
      </c>
      <c r="R436" s="2869">
        <f>F436</f>
        <v>4621</v>
      </c>
      <c r="S436" s="2869">
        <f>G436</f>
        <v>4621</v>
      </c>
      <c r="T436" s="2869">
        <f>H436</f>
        <v>4621</v>
      </c>
    </row>
    <row r="437" spans="1:20" ht="13.5" thickTop="1" x14ac:dyDescent="0.2"/>
    <row r="438" spans="1:20" ht="13.5" thickBot="1" x14ac:dyDescent="0.25">
      <c r="A438" s="1855" t="s">
        <v>1246</v>
      </c>
      <c r="I438" s="2211" t="s">
        <v>122</v>
      </c>
    </row>
    <row r="439" spans="1:20" s="1172" customFormat="1" thickTop="1" thickBot="1" x14ac:dyDescent="0.25">
      <c r="A439" s="1176" t="s">
        <v>412</v>
      </c>
      <c r="B439" s="1173" t="s">
        <v>123</v>
      </c>
      <c r="C439" s="1175" t="s">
        <v>124</v>
      </c>
      <c r="D439" s="1198" t="s">
        <v>474</v>
      </c>
      <c r="E439" s="1198" t="s">
        <v>125</v>
      </c>
      <c r="F439" s="1198" t="s">
        <v>416</v>
      </c>
      <c r="G439" s="1198" t="s">
        <v>417</v>
      </c>
      <c r="H439" s="1886" t="s">
        <v>589</v>
      </c>
      <c r="I439" s="1921" t="s">
        <v>590</v>
      </c>
      <c r="R439" s="2867"/>
      <c r="S439" s="2867"/>
      <c r="T439" s="2867"/>
    </row>
    <row r="440" spans="1:20" s="1166" customFormat="1" ht="13.5" thickTop="1" thickBot="1" x14ac:dyDescent="0.25">
      <c r="A440" s="1171">
        <v>1</v>
      </c>
      <c r="B440" s="1170">
        <v>2</v>
      </c>
      <c r="C440" s="1170">
        <v>3</v>
      </c>
      <c r="D440" s="1170">
        <v>4</v>
      </c>
      <c r="E440" s="1170">
        <v>5</v>
      </c>
      <c r="F440" s="1169">
        <v>6</v>
      </c>
      <c r="G440" s="1169">
        <v>7</v>
      </c>
      <c r="H440" s="1293">
        <v>8</v>
      </c>
      <c r="I440" s="1168" t="s">
        <v>510</v>
      </c>
      <c r="R440" s="2868"/>
      <c r="S440" s="2868"/>
      <c r="T440" s="2868"/>
    </row>
    <row r="441" spans="1:20" ht="15.75" thickTop="1" x14ac:dyDescent="0.25">
      <c r="A441" s="2278">
        <v>1127</v>
      </c>
      <c r="B441" s="2277">
        <v>3127</v>
      </c>
      <c r="C441" s="2277">
        <v>5331</v>
      </c>
      <c r="D441" s="2276"/>
      <c r="E441" s="2275" t="s">
        <v>624</v>
      </c>
      <c r="F441" s="2274">
        <f>F442+F443+F444+F445</f>
        <v>7445</v>
      </c>
      <c r="G441" s="2274">
        <f>G442+G443+G444+G445</f>
        <v>7411</v>
      </c>
      <c r="H441" s="2274">
        <f>H442+H443+H444+H445</f>
        <v>7411</v>
      </c>
      <c r="I441" s="2273">
        <f>(H441/G441)*100</f>
        <v>100</v>
      </c>
    </row>
    <row r="442" spans="1:20" ht="14.25" x14ac:dyDescent="0.2">
      <c r="A442" s="2220"/>
      <c r="B442" s="2219"/>
      <c r="C442" s="2219"/>
      <c r="D442" s="2799" t="s">
        <v>1719</v>
      </c>
      <c r="E442" s="1050" t="s">
        <v>1892</v>
      </c>
      <c r="F442" s="2217">
        <v>5768</v>
      </c>
      <c r="G442" s="2217">
        <v>5768</v>
      </c>
      <c r="H442" s="2217">
        <v>5768</v>
      </c>
      <c r="I442" s="2216">
        <f>(H442/G442)*100</f>
        <v>100</v>
      </c>
    </row>
    <row r="443" spans="1:20" ht="14.25" hidden="1" x14ac:dyDescent="0.2">
      <c r="A443" s="2220"/>
      <c r="B443" s="2219"/>
      <c r="C443" s="2219"/>
      <c r="D443" s="2026" t="s">
        <v>1215</v>
      </c>
      <c r="E443" s="2240" t="s">
        <v>478</v>
      </c>
      <c r="F443" s="2217"/>
      <c r="G443" s="2217"/>
      <c r="H443" s="2217"/>
      <c r="I443" s="2216" t="e">
        <f>(H443/G443)*100</f>
        <v>#DIV/0!</v>
      </c>
    </row>
    <row r="444" spans="1:20" ht="14.25" x14ac:dyDescent="0.2">
      <c r="A444" s="2220"/>
      <c r="B444" s="2219"/>
      <c r="C444" s="2219"/>
      <c r="D444" s="859" t="s">
        <v>1239</v>
      </c>
      <c r="E444" s="2796" t="s">
        <v>1896</v>
      </c>
      <c r="F444" s="2217">
        <v>54</v>
      </c>
      <c r="G444" s="2217">
        <v>54</v>
      </c>
      <c r="H444" s="2217">
        <v>54</v>
      </c>
      <c r="I444" s="2216">
        <v>100</v>
      </c>
    </row>
    <row r="445" spans="1:20" ht="15" thickBot="1" x14ac:dyDescent="0.25">
      <c r="A445" s="2220"/>
      <c r="B445" s="2233"/>
      <c r="C445" s="2233"/>
      <c r="D445" s="859" t="s">
        <v>1238</v>
      </c>
      <c r="E445" s="2796" t="s">
        <v>1893</v>
      </c>
      <c r="F445" s="2231">
        <v>1623</v>
      </c>
      <c r="G445" s="2231">
        <v>1589</v>
      </c>
      <c r="H445" s="2231">
        <v>1589</v>
      </c>
      <c r="I445" s="2216">
        <f>(H445/G445)*100</f>
        <v>100</v>
      </c>
    </row>
    <row r="446" spans="1:20" ht="16.5" thickTop="1" thickBot="1" x14ac:dyDescent="0.3">
      <c r="A446" s="3249" t="s">
        <v>704</v>
      </c>
      <c r="B446" s="3250"/>
      <c r="C446" s="3250"/>
      <c r="D446" s="3250"/>
      <c r="E446" s="3250"/>
      <c r="F446" s="2215">
        <f>F441</f>
        <v>7445</v>
      </c>
      <c r="G446" s="2215">
        <f>G441</f>
        <v>7411</v>
      </c>
      <c r="H446" s="2215">
        <f>H441</f>
        <v>7411</v>
      </c>
      <c r="I446" s="2214">
        <f>(H446/G446)*100</f>
        <v>100</v>
      </c>
      <c r="R446" s="2869">
        <f>F446</f>
        <v>7445</v>
      </c>
      <c r="S446" s="2869">
        <f>G446</f>
        <v>7411</v>
      </c>
      <c r="T446" s="2869">
        <f>H446</f>
        <v>7411</v>
      </c>
    </row>
    <row r="447" spans="1:20" ht="15.75" thickTop="1" x14ac:dyDescent="0.25">
      <c r="A447" s="1266"/>
      <c r="B447" s="1266"/>
      <c r="C447" s="1266"/>
      <c r="D447" s="1266"/>
      <c r="E447" s="1266"/>
      <c r="F447" s="2270"/>
      <c r="G447" s="2270"/>
      <c r="H447" s="2270"/>
      <c r="I447" s="2269"/>
      <c r="R447" s="2869"/>
      <c r="S447" s="2869"/>
      <c r="T447" s="2869"/>
    </row>
    <row r="448" spans="1:20" ht="13.5" thickBot="1" x14ac:dyDescent="0.25">
      <c r="A448" s="1855" t="s">
        <v>764</v>
      </c>
      <c r="I448" s="2211" t="s">
        <v>122</v>
      </c>
    </row>
    <row r="449" spans="1:20" s="1172" customFormat="1" thickTop="1" thickBot="1" x14ac:dyDescent="0.25">
      <c r="A449" s="1176" t="s">
        <v>412</v>
      </c>
      <c r="B449" s="1173" t="s">
        <v>123</v>
      </c>
      <c r="C449" s="1175" t="s">
        <v>124</v>
      </c>
      <c r="D449" s="1198" t="s">
        <v>474</v>
      </c>
      <c r="E449" s="1198" t="s">
        <v>125</v>
      </c>
      <c r="F449" s="1198" t="s">
        <v>416</v>
      </c>
      <c r="G449" s="1198" t="s">
        <v>417</v>
      </c>
      <c r="H449" s="1886" t="s">
        <v>589</v>
      </c>
      <c r="I449" s="1921" t="s">
        <v>590</v>
      </c>
      <c r="R449" s="2867"/>
      <c r="S449" s="2867"/>
      <c r="T449" s="2867"/>
    </row>
    <row r="450" spans="1:20" s="1166" customFormat="1" ht="13.5" thickTop="1" thickBot="1" x14ac:dyDescent="0.25">
      <c r="A450" s="1171">
        <v>1</v>
      </c>
      <c r="B450" s="1170">
        <v>2</v>
      </c>
      <c r="C450" s="1170">
        <v>3</v>
      </c>
      <c r="D450" s="1170">
        <v>4</v>
      </c>
      <c r="E450" s="1170">
        <v>5</v>
      </c>
      <c r="F450" s="1169">
        <v>6</v>
      </c>
      <c r="G450" s="1169">
        <v>7</v>
      </c>
      <c r="H450" s="1293">
        <v>8</v>
      </c>
      <c r="I450" s="1168" t="s">
        <v>510</v>
      </c>
      <c r="R450" s="2868"/>
      <c r="S450" s="2868"/>
      <c r="T450" s="2868"/>
    </row>
    <row r="451" spans="1:20" ht="20.25" customHeight="1" thickTop="1" x14ac:dyDescent="0.25">
      <c r="A451" s="2278">
        <v>1128</v>
      </c>
      <c r="B451" s="2277">
        <v>3127</v>
      </c>
      <c r="C451" s="2277">
        <v>5331</v>
      </c>
      <c r="D451" s="2276"/>
      <c r="E451" s="2275" t="s">
        <v>624</v>
      </c>
      <c r="F451" s="2274">
        <f>F452+F453+F454</f>
        <v>5467</v>
      </c>
      <c r="G451" s="2274">
        <f>G452+G453+G454</f>
        <v>5376</v>
      </c>
      <c r="H451" s="2274">
        <f>H452+H453+H454</f>
        <v>5376</v>
      </c>
      <c r="I451" s="2273">
        <f>(H451/G451)*100</f>
        <v>100</v>
      </c>
    </row>
    <row r="452" spans="1:20" ht="14.25" x14ac:dyDescent="0.2">
      <c r="A452" s="2220"/>
      <c r="B452" s="2219"/>
      <c r="C452" s="2219"/>
      <c r="D452" s="2799" t="s">
        <v>1719</v>
      </c>
      <c r="E452" s="1050" t="s">
        <v>1892</v>
      </c>
      <c r="F452" s="2217">
        <v>3880</v>
      </c>
      <c r="G452" s="2217">
        <v>3880</v>
      </c>
      <c r="H452" s="2217">
        <v>3880</v>
      </c>
      <c r="I452" s="2216">
        <f>(H452/G452)*100</f>
        <v>100</v>
      </c>
    </row>
    <row r="453" spans="1:20" ht="14.25" hidden="1" x14ac:dyDescent="0.2">
      <c r="A453" s="2220"/>
      <c r="B453" s="2219"/>
      <c r="C453" s="2219"/>
      <c r="D453" s="2026" t="s">
        <v>1215</v>
      </c>
      <c r="E453" s="2240" t="s">
        <v>478</v>
      </c>
      <c r="F453" s="2217"/>
      <c r="G453" s="2217"/>
      <c r="H453" s="2217"/>
      <c r="I453" s="2216" t="e">
        <f>(H453/G453)*100</f>
        <v>#DIV/0!</v>
      </c>
    </row>
    <row r="454" spans="1:20" ht="15" thickBot="1" x14ac:dyDescent="0.25">
      <c r="A454" s="2220"/>
      <c r="B454" s="2219"/>
      <c r="C454" s="2219"/>
      <c r="D454" s="859" t="s">
        <v>1238</v>
      </c>
      <c r="E454" s="2796" t="s">
        <v>1893</v>
      </c>
      <c r="F454" s="2217">
        <v>1587</v>
      </c>
      <c r="G454" s="2217">
        <v>1496</v>
      </c>
      <c r="H454" s="2217">
        <v>1496</v>
      </c>
      <c r="I454" s="2216">
        <f>(H454/G454)*100</f>
        <v>100</v>
      </c>
    </row>
    <row r="455" spans="1:20" ht="16.5" thickTop="1" thickBot="1" x14ac:dyDescent="0.3">
      <c r="A455" s="3249" t="s">
        <v>704</v>
      </c>
      <c r="B455" s="3250"/>
      <c r="C455" s="3250"/>
      <c r="D455" s="3250"/>
      <c r="E455" s="3250"/>
      <c r="F455" s="2215">
        <f>F451</f>
        <v>5467</v>
      </c>
      <c r="G455" s="2215">
        <f>G451</f>
        <v>5376</v>
      </c>
      <c r="H455" s="2215">
        <f>H451</f>
        <v>5376</v>
      </c>
      <c r="I455" s="2214">
        <f>(H455/G455)*100</f>
        <v>100</v>
      </c>
      <c r="R455" s="2869">
        <f>F455</f>
        <v>5467</v>
      </c>
      <c r="S455" s="2869">
        <f>G455</f>
        <v>5376</v>
      </c>
      <c r="T455" s="2869">
        <f>H455</f>
        <v>5376</v>
      </c>
    </row>
    <row r="456" spans="1:20" ht="13.5" thickTop="1" x14ac:dyDescent="0.2"/>
    <row r="457" spans="1:20" ht="13.5" thickBot="1" x14ac:dyDescent="0.25">
      <c r="A457" s="1855" t="s">
        <v>282</v>
      </c>
      <c r="I457" s="2211" t="s">
        <v>122</v>
      </c>
    </row>
    <row r="458" spans="1:20" s="1172" customFormat="1" thickTop="1" thickBot="1" x14ac:dyDescent="0.25">
      <c r="A458" s="1176" t="s">
        <v>412</v>
      </c>
      <c r="B458" s="1173" t="s">
        <v>123</v>
      </c>
      <c r="C458" s="1175" t="s">
        <v>124</v>
      </c>
      <c r="D458" s="1198" t="s">
        <v>474</v>
      </c>
      <c r="E458" s="1198" t="s">
        <v>125</v>
      </c>
      <c r="F458" s="1198" t="s">
        <v>416</v>
      </c>
      <c r="G458" s="1198" t="s">
        <v>417</v>
      </c>
      <c r="H458" s="1886" t="s">
        <v>589</v>
      </c>
      <c r="I458" s="1921" t="s">
        <v>590</v>
      </c>
      <c r="R458" s="2867"/>
      <c r="S458" s="2867"/>
      <c r="T458" s="2867"/>
    </row>
    <row r="459" spans="1:20" s="1166" customFormat="1" ht="13.5" thickTop="1" thickBot="1" x14ac:dyDescent="0.25">
      <c r="A459" s="1171">
        <v>1</v>
      </c>
      <c r="B459" s="1170">
        <v>2</v>
      </c>
      <c r="C459" s="1170">
        <v>3</v>
      </c>
      <c r="D459" s="1170">
        <v>4</v>
      </c>
      <c r="E459" s="1170">
        <v>5</v>
      </c>
      <c r="F459" s="1169">
        <v>6</v>
      </c>
      <c r="G459" s="1169">
        <v>7</v>
      </c>
      <c r="H459" s="1293">
        <v>8</v>
      </c>
      <c r="I459" s="1168" t="s">
        <v>510</v>
      </c>
      <c r="R459" s="2868"/>
      <c r="S459" s="2868"/>
      <c r="T459" s="2868"/>
    </row>
    <row r="460" spans="1:20" ht="15.75" thickTop="1" x14ac:dyDescent="0.25">
      <c r="A460" s="2278">
        <v>1129</v>
      </c>
      <c r="B460" s="2277">
        <v>3122</v>
      </c>
      <c r="C460" s="2277">
        <v>5331</v>
      </c>
      <c r="D460" s="2276"/>
      <c r="E460" s="2275" t="s">
        <v>624</v>
      </c>
      <c r="F460" s="2274">
        <f>F461+F462</f>
        <v>2447</v>
      </c>
      <c r="G460" s="2274">
        <f>G461+G462</f>
        <v>2460</v>
      </c>
      <c r="H460" s="2274">
        <f>H461+H462</f>
        <v>2460</v>
      </c>
      <c r="I460" s="2273">
        <f>(H460/G460)*100</f>
        <v>100</v>
      </c>
    </row>
    <row r="461" spans="1:20" ht="14.25" x14ac:dyDescent="0.2">
      <c r="A461" s="2220"/>
      <c r="B461" s="2219"/>
      <c r="C461" s="2219"/>
      <c r="D461" s="2799" t="s">
        <v>1719</v>
      </c>
      <c r="E461" s="1050" t="s">
        <v>1892</v>
      </c>
      <c r="F461" s="2217">
        <v>2280</v>
      </c>
      <c r="G461" s="2217">
        <v>2280</v>
      </c>
      <c r="H461" s="2217">
        <v>2280</v>
      </c>
      <c r="I461" s="2216">
        <f>(H461/G461)*100</f>
        <v>100</v>
      </c>
    </row>
    <row r="462" spans="1:20" ht="15" thickBot="1" x14ac:dyDescent="0.25">
      <c r="A462" s="2220"/>
      <c r="B462" s="2219"/>
      <c r="C462" s="2219"/>
      <c r="D462" s="859" t="s">
        <v>1238</v>
      </c>
      <c r="E462" s="2796" t="s">
        <v>1893</v>
      </c>
      <c r="F462" s="2217">
        <v>167</v>
      </c>
      <c r="G462" s="2217">
        <v>180</v>
      </c>
      <c r="H462" s="2217">
        <v>180</v>
      </c>
      <c r="I462" s="2216">
        <f>(H462/G462)*100</f>
        <v>100</v>
      </c>
      <c r="J462" s="1126" t="s">
        <v>268</v>
      </c>
    </row>
    <row r="463" spans="1:20" ht="16.5" thickTop="1" thickBot="1" x14ac:dyDescent="0.3">
      <c r="A463" s="3249" t="s">
        <v>704</v>
      </c>
      <c r="B463" s="3250"/>
      <c r="C463" s="3250"/>
      <c r="D463" s="3250"/>
      <c r="E463" s="3250"/>
      <c r="F463" s="2215">
        <f>F460</f>
        <v>2447</v>
      </c>
      <c r="G463" s="2215">
        <f>G460</f>
        <v>2460</v>
      </c>
      <c r="H463" s="2215">
        <f>H460</f>
        <v>2460</v>
      </c>
      <c r="I463" s="2214">
        <f>(H463/G463)*100</f>
        <v>100</v>
      </c>
      <c r="R463" s="2869">
        <f>F463</f>
        <v>2447</v>
      </c>
      <c r="S463" s="2869">
        <f>G463</f>
        <v>2460</v>
      </c>
      <c r="T463" s="2869">
        <f>H463</f>
        <v>2460</v>
      </c>
    </row>
    <row r="464" spans="1:20" ht="13.5" thickTop="1" x14ac:dyDescent="0.2"/>
    <row r="465" spans="1:23" ht="13.5" thickBot="1" x14ac:dyDescent="0.25">
      <c r="A465" s="1855" t="s">
        <v>334</v>
      </c>
      <c r="I465" s="2211" t="s">
        <v>122</v>
      </c>
    </row>
    <row r="466" spans="1:23" s="1172" customFormat="1" thickTop="1" thickBot="1" x14ac:dyDescent="0.25">
      <c r="A466" s="1176" t="s">
        <v>412</v>
      </c>
      <c r="B466" s="1173" t="s">
        <v>123</v>
      </c>
      <c r="C466" s="1175" t="s">
        <v>124</v>
      </c>
      <c r="D466" s="1198" t="s">
        <v>474</v>
      </c>
      <c r="E466" s="1198" t="s">
        <v>125</v>
      </c>
      <c r="F466" s="1198" t="s">
        <v>416</v>
      </c>
      <c r="G466" s="1198" t="s">
        <v>417</v>
      </c>
      <c r="H466" s="1886" t="s">
        <v>589</v>
      </c>
      <c r="I466" s="1921" t="s">
        <v>590</v>
      </c>
      <c r="R466" s="2867"/>
      <c r="S466" s="2867"/>
      <c r="T466" s="2867"/>
    </row>
    <row r="467" spans="1:23" s="1166" customFormat="1" ht="13.5" thickTop="1" thickBot="1" x14ac:dyDescent="0.25">
      <c r="A467" s="1171">
        <v>1</v>
      </c>
      <c r="B467" s="1170">
        <v>2</v>
      </c>
      <c r="C467" s="1170">
        <v>3</v>
      </c>
      <c r="D467" s="1170">
        <v>4</v>
      </c>
      <c r="E467" s="1170">
        <v>5</v>
      </c>
      <c r="F467" s="1169">
        <v>6</v>
      </c>
      <c r="G467" s="1169">
        <v>7</v>
      </c>
      <c r="H467" s="1293">
        <v>8</v>
      </c>
      <c r="I467" s="1168" t="s">
        <v>510</v>
      </c>
      <c r="R467" s="2868"/>
      <c r="S467" s="2868"/>
      <c r="T467" s="2868"/>
    </row>
    <row r="468" spans="1:23" ht="15.75" thickTop="1" x14ac:dyDescent="0.25">
      <c r="A468" s="2278">
        <v>1130</v>
      </c>
      <c r="B468" s="2277">
        <v>3122</v>
      </c>
      <c r="C468" s="2277">
        <v>5331</v>
      </c>
      <c r="D468" s="2276"/>
      <c r="E468" s="2275" t="s">
        <v>624</v>
      </c>
      <c r="F468" s="2274">
        <f>F469+F470</f>
        <v>2795</v>
      </c>
      <c r="G468" s="2274">
        <f>G469+G470</f>
        <v>2891</v>
      </c>
      <c r="H468" s="2274">
        <f>H469+H470</f>
        <v>2891</v>
      </c>
      <c r="I468" s="2273">
        <f>(H468/G468)*100</f>
        <v>100</v>
      </c>
    </row>
    <row r="469" spans="1:23" ht="14.25" x14ac:dyDescent="0.2">
      <c r="A469" s="2220"/>
      <c r="B469" s="2219"/>
      <c r="C469" s="2219"/>
      <c r="D469" s="2799" t="s">
        <v>1719</v>
      </c>
      <c r="E469" s="1050" t="s">
        <v>1892</v>
      </c>
      <c r="F469" s="2217">
        <v>2010</v>
      </c>
      <c r="G469" s="2217">
        <v>2110</v>
      </c>
      <c r="H469" s="2217">
        <v>2110</v>
      </c>
      <c r="I469" s="2216">
        <f>(H469/G469)*100</f>
        <v>100</v>
      </c>
    </row>
    <row r="470" spans="1:23" ht="15" thickBot="1" x14ac:dyDescent="0.25">
      <c r="A470" s="2220"/>
      <c r="B470" s="2219"/>
      <c r="C470" s="2219"/>
      <c r="D470" s="859" t="s">
        <v>1238</v>
      </c>
      <c r="E470" s="2796" t="s">
        <v>1893</v>
      </c>
      <c r="F470" s="2217">
        <v>785</v>
      </c>
      <c r="G470" s="2217">
        <v>781</v>
      </c>
      <c r="H470" s="2217">
        <v>781</v>
      </c>
      <c r="I470" s="2216">
        <f>(H470/G470)*100</f>
        <v>100</v>
      </c>
    </row>
    <row r="471" spans="1:23" ht="16.5" thickTop="1" thickBot="1" x14ac:dyDescent="0.3">
      <c r="A471" s="3249" t="s">
        <v>704</v>
      </c>
      <c r="B471" s="3250"/>
      <c r="C471" s="3250"/>
      <c r="D471" s="3250"/>
      <c r="E471" s="3250"/>
      <c r="F471" s="2215">
        <f>F468</f>
        <v>2795</v>
      </c>
      <c r="G471" s="2215">
        <f>G468</f>
        <v>2891</v>
      </c>
      <c r="H471" s="2215">
        <f>H468</f>
        <v>2891</v>
      </c>
      <c r="I471" s="2214">
        <f>(H471/G471)*100</f>
        <v>100</v>
      </c>
      <c r="R471" s="2869">
        <f>F471</f>
        <v>2795</v>
      </c>
      <c r="S471" s="2869">
        <f>G471</f>
        <v>2891</v>
      </c>
      <c r="T471" s="2869">
        <f>H471</f>
        <v>2891</v>
      </c>
    </row>
    <row r="472" spans="1:23" ht="13.5" thickTop="1" x14ac:dyDescent="0.2"/>
    <row r="473" spans="1:23" ht="13.5" thickBot="1" x14ac:dyDescent="0.25">
      <c r="A473" s="1855" t="s">
        <v>762</v>
      </c>
      <c r="I473" s="2211" t="s">
        <v>122</v>
      </c>
    </row>
    <row r="474" spans="1:23" s="1172" customFormat="1" thickTop="1" thickBot="1" x14ac:dyDescent="0.25">
      <c r="A474" s="1176" t="s">
        <v>412</v>
      </c>
      <c r="B474" s="1173" t="s">
        <v>123</v>
      </c>
      <c r="C474" s="1175" t="s">
        <v>124</v>
      </c>
      <c r="D474" s="1198" t="s">
        <v>474</v>
      </c>
      <c r="E474" s="1198" t="s">
        <v>125</v>
      </c>
      <c r="F474" s="1198" t="s">
        <v>416</v>
      </c>
      <c r="G474" s="1198" t="s">
        <v>417</v>
      </c>
      <c r="H474" s="1886" t="s">
        <v>589</v>
      </c>
      <c r="I474" s="1921" t="s">
        <v>590</v>
      </c>
      <c r="R474" s="2867"/>
      <c r="S474" s="2867"/>
      <c r="T474" s="2867"/>
    </row>
    <row r="475" spans="1:23" s="1166" customFormat="1" ht="13.5" thickTop="1" thickBot="1" x14ac:dyDescent="0.25">
      <c r="A475" s="1171">
        <v>1</v>
      </c>
      <c r="B475" s="1170">
        <v>2</v>
      </c>
      <c r="C475" s="1170">
        <v>3</v>
      </c>
      <c r="D475" s="1170">
        <v>4</v>
      </c>
      <c r="E475" s="1170">
        <v>5</v>
      </c>
      <c r="F475" s="1169">
        <v>6</v>
      </c>
      <c r="G475" s="1169">
        <v>7</v>
      </c>
      <c r="H475" s="1293">
        <v>8</v>
      </c>
      <c r="I475" s="1168" t="s">
        <v>510</v>
      </c>
      <c r="R475" s="2868"/>
      <c r="S475" s="2868"/>
      <c r="T475" s="2868"/>
    </row>
    <row r="476" spans="1:23" ht="15.75" thickTop="1" x14ac:dyDescent="0.25">
      <c r="A476" s="2248">
        <v>1131</v>
      </c>
      <c r="B476" s="2219">
        <v>3127</v>
      </c>
      <c r="C476" s="2233">
        <v>5331</v>
      </c>
      <c r="D476" s="2247"/>
      <c r="E476" s="1875" t="s">
        <v>624</v>
      </c>
      <c r="F476" s="2246">
        <f>F477+F478</f>
        <v>5477</v>
      </c>
      <c r="G476" s="2246">
        <f>G477+G478</f>
        <v>5511</v>
      </c>
      <c r="H476" s="2246">
        <f>H477+H478</f>
        <v>5511</v>
      </c>
      <c r="I476" s="2245">
        <f>(H476/G476)*100</f>
        <v>100</v>
      </c>
    </row>
    <row r="477" spans="1:23" ht="14.25" x14ac:dyDescent="0.2">
      <c r="A477" s="2248"/>
      <c r="B477" s="2219"/>
      <c r="C477" s="2233"/>
      <c r="D477" s="2799" t="s">
        <v>1719</v>
      </c>
      <c r="E477" s="1050" t="s">
        <v>1892</v>
      </c>
      <c r="F477" s="2231">
        <v>4550</v>
      </c>
      <c r="G477" s="2231">
        <v>4550</v>
      </c>
      <c r="H477" s="2231">
        <v>4550</v>
      </c>
      <c r="I477" s="2230">
        <f>(H477/G477)*100</f>
        <v>100</v>
      </c>
    </row>
    <row r="478" spans="1:23" ht="15" thickBot="1" x14ac:dyDescent="0.25">
      <c r="A478" s="2248"/>
      <c r="B478" s="2219"/>
      <c r="C478" s="2233"/>
      <c r="D478" s="859" t="s">
        <v>1238</v>
      </c>
      <c r="E478" s="2796" t="s">
        <v>1893</v>
      </c>
      <c r="F478" s="2231">
        <v>927</v>
      </c>
      <c r="G478" s="2231">
        <v>961</v>
      </c>
      <c r="H478" s="2231">
        <v>961</v>
      </c>
      <c r="I478" s="2230">
        <f>(H478/G478)*100</f>
        <v>100</v>
      </c>
    </row>
    <row r="479" spans="1:23" ht="16.5" thickTop="1" thickBot="1" x14ac:dyDescent="0.3">
      <c r="A479" s="3249" t="s">
        <v>704</v>
      </c>
      <c r="B479" s="3250"/>
      <c r="C479" s="3250"/>
      <c r="D479" s="3250"/>
      <c r="E479" s="3250"/>
      <c r="F479" s="2215">
        <f>F476</f>
        <v>5477</v>
      </c>
      <c r="G479" s="2215">
        <f>G476</f>
        <v>5511</v>
      </c>
      <c r="H479" s="2215">
        <f>H476</f>
        <v>5511</v>
      </c>
      <c r="I479" s="2214">
        <f>(H479/G479)*100</f>
        <v>100</v>
      </c>
      <c r="R479" s="2869">
        <f>F479</f>
        <v>5477</v>
      </c>
      <c r="S479" s="2869">
        <f>G479</f>
        <v>5511</v>
      </c>
      <c r="T479" s="2869">
        <f>H479</f>
        <v>5511</v>
      </c>
    </row>
    <row r="480" spans="1:23" ht="15.75" thickTop="1" x14ac:dyDescent="0.25">
      <c r="A480" s="1266"/>
      <c r="B480" s="1266"/>
      <c r="C480" s="1266"/>
      <c r="D480" s="1266"/>
      <c r="E480" s="1266"/>
      <c r="F480" s="2213"/>
      <c r="G480" s="2213"/>
      <c r="H480" s="2213"/>
      <c r="I480" s="2212"/>
      <c r="J480" s="1131"/>
      <c r="K480" s="1131"/>
      <c r="L480" s="1131"/>
      <c r="U480" s="1131"/>
      <c r="V480" s="1131"/>
      <c r="W480" s="1131"/>
    </row>
    <row r="481" spans="1:23" ht="15" x14ac:dyDescent="0.25">
      <c r="A481" s="1266"/>
      <c r="B481" s="1266"/>
      <c r="C481" s="1266"/>
      <c r="D481" s="1266"/>
      <c r="E481" s="1266"/>
      <c r="F481" s="2213"/>
      <c r="G481" s="2213"/>
      <c r="H481" s="2213"/>
      <c r="I481" s="2212"/>
      <c r="J481" s="1131"/>
      <c r="K481" s="1131"/>
      <c r="L481" s="1131"/>
      <c r="U481" s="1131"/>
      <c r="V481" s="1131"/>
      <c r="W481" s="1131"/>
    </row>
    <row r="482" spans="1:23" ht="15.75" customHeight="1" thickBot="1" x14ac:dyDescent="0.25">
      <c r="A482" s="1855" t="s">
        <v>36</v>
      </c>
      <c r="I482" s="2211" t="s">
        <v>122</v>
      </c>
    </row>
    <row r="483" spans="1:23" s="1172" customFormat="1" ht="15.75" customHeight="1" thickTop="1" thickBot="1" x14ac:dyDescent="0.25">
      <c r="A483" s="1176" t="s">
        <v>412</v>
      </c>
      <c r="B483" s="1173" t="s">
        <v>123</v>
      </c>
      <c r="C483" s="1175" t="s">
        <v>124</v>
      </c>
      <c r="D483" s="1198" t="s">
        <v>474</v>
      </c>
      <c r="E483" s="1198" t="s">
        <v>125</v>
      </c>
      <c r="F483" s="1198" t="s">
        <v>416</v>
      </c>
      <c r="G483" s="1198" t="s">
        <v>417</v>
      </c>
      <c r="H483" s="1886" t="s">
        <v>589</v>
      </c>
      <c r="I483" s="1921" t="s">
        <v>590</v>
      </c>
      <c r="R483" s="2867"/>
      <c r="S483" s="2867"/>
      <c r="T483" s="2867"/>
    </row>
    <row r="484" spans="1:23" s="1166" customFormat="1" ht="14.25" customHeight="1" thickTop="1" thickBot="1" x14ac:dyDescent="0.25">
      <c r="A484" s="1171">
        <v>1</v>
      </c>
      <c r="B484" s="1170">
        <v>2</v>
      </c>
      <c r="C484" s="1170">
        <v>3</v>
      </c>
      <c r="D484" s="1170">
        <v>4</v>
      </c>
      <c r="E484" s="1170">
        <v>5</v>
      </c>
      <c r="F484" s="1169">
        <v>6</v>
      </c>
      <c r="G484" s="1169">
        <v>7</v>
      </c>
      <c r="H484" s="1293">
        <v>8</v>
      </c>
      <c r="I484" s="1168" t="s">
        <v>510</v>
      </c>
      <c r="R484" s="2868"/>
      <c r="S484" s="2868"/>
      <c r="T484" s="2868"/>
    </row>
    <row r="485" spans="1:23" ht="15.75" thickTop="1" x14ac:dyDescent="0.25">
      <c r="A485" s="2220">
        <v>1132</v>
      </c>
      <c r="B485" s="2219">
        <v>3127</v>
      </c>
      <c r="C485" s="2219">
        <v>5331</v>
      </c>
      <c r="D485" s="2239"/>
      <c r="E485" s="2236" t="s">
        <v>624</v>
      </c>
      <c r="F485" s="2235">
        <f>F486+F487+F488</f>
        <v>3337</v>
      </c>
      <c r="G485" s="2235">
        <f>G486+G487+G488</f>
        <v>3386</v>
      </c>
      <c r="H485" s="2235">
        <f>H486+H487+H488</f>
        <v>3386</v>
      </c>
      <c r="I485" s="2238">
        <v>100</v>
      </c>
    </row>
    <row r="486" spans="1:23" ht="29.25" customHeight="1" x14ac:dyDescent="0.2">
      <c r="A486" s="2220"/>
      <c r="B486" s="2219"/>
      <c r="C486" s="2219"/>
      <c r="D486" s="2805" t="s">
        <v>1215</v>
      </c>
      <c r="E486" s="2803" t="s">
        <v>1895</v>
      </c>
      <c r="F486" s="2811">
        <v>0</v>
      </c>
      <c r="G486" s="2811">
        <v>150</v>
      </c>
      <c r="H486" s="2811">
        <v>150</v>
      </c>
      <c r="I486" s="2808">
        <f>(H486/G486)*100</f>
        <v>100</v>
      </c>
    </row>
    <row r="487" spans="1:23" ht="17.25" customHeight="1" x14ac:dyDescent="0.2">
      <c r="A487" s="2220"/>
      <c r="B487" s="2219"/>
      <c r="C487" s="2219"/>
      <c r="D487" s="2799" t="s">
        <v>1719</v>
      </c>
      <c r="E487" s="1050" t="s">
        <v>1892</v>
      </c>
      <c r="F487" s="2217">
        <v>2630</v>
      </c>
      <c r="G487" s="2217">
        <v>2630</v>
      </c>
      <c r="H487" s="2217">
        <v>2630</v>
      </c>
      <c r="I487" s="2216">
        <f>(H487/G487)*100</f>
        <v>100</v>
      </c>
    </row>
    <row r="488" spans="1:23" ht="15" thickBot="1" x14ac:dyDescent="0.25">
      <c r="A488" s="2220"/>
      <c r="B488" s="2219"/>
      <c r="C488" s="2219"/>
      <c r="D488" s="859" t="s">
        <v>1238</v>
      </c>
      <c r="E488" s="2796" t="s">
        <v>1893</v>
      </c>
      <c r="F488" s="2217">
        <v>707</v>
      </c>
      <c r="G488" s="2217">
        <v>606</v>
      </c>
      <c r="H488" s="2217">
        <v>606</v>
      </c>
      <c r="I488" s="2216">
        <f>(H488/G488)*100</f>
        <v>100</v>
      </c>
    </row>
    <row r="489" spans="1:23" ht="18" customHeight="1" thickTop="1" thickBot="1" x14ac:dyDescent="0.3">
      <c r="A489" s="3249" t="s">
        <v>704</v>
      </c>
      <c r="B489" s="3250"/>
      <c r="C489" s="3250"/>
      <c r="D489" s="3250"/>
      <c r="E489" s="3250"/>
      <c r="F489" s="2215">
        <f>F485</f>
        <v>3337</v>
      </c>
      <c r="G489" s="2215">
        <f>G485</f>
        <v>3386</v>
      </c>
      <c r="H489" s="2215">
        <f>H485</f>
        <v>3386</v>
      </c>
      <c r="I489" s="2214">
        <f>(H489/G489)*100</f>
        <v>100</v>
      </c>
      <c r="R489" s="2869">
        <f>F489</f>
        <v>3337</v>
      </c>
      <c r="S489" s="2869">
        <f>G489</f>
        <v>3386</v>
      </c>
      <c r="T489" s="2869">
        <f>H489</f>
        <v>3386</v>
      </c>
    </row>
    <row r="490" spans="1:23" ht="13.5" thickTop="1" x14ac:dyDescent="0.2">
      <c r="A490" s="1183"/>
      <c r="B490" s="2115"/>
      <c r="C490" s="1183"/>
      <c r="D490" s="2279"/>
      <c r="E490" s="1183"/>
    </row>
    <row r="491" spans="1:23" ht="13.5" thickBot="1" x14ac:dyDescent="0.25">
      <c r="A491" s="1855" t="s">
        <v>157</v>
      </c>
      <c r="I491" s="2211" t="s">
        <v>122</v>
      </c>
    </row>
    <row r="492" spans="1:23" s="1172" customFormat="1" thickTop="1" thickBot="1" x14ac:dyDescent="0.25">
      <c r="A492" s="1176" t="s">
        <v>412</v>
      </c>
      <c r="B492" s="1173" t="s">
        <v>123</v>
      </c>
      <c r="C492" s="1175" t="s">
        <v>124</v>
      </c>
      <c r="D492" s="1198" t="s">
        <v>474</v>
      </c>
      <c r="E492" s="1198" t="s">
        <v>125</v>
      </c>
      <c r="F492" s="1198" t="s">
        <v>416</v>
      </c>
      <c r="G492" s="1198" t="s">
        <v>417</v>
      </c>
      <c r="H492" s="1886" t="s">
        <v>589</v>
      </c>
      <c r="I492" s="1921" t="s">
        <v>590</v>
      </c>
      <c r="R492" s="2867"/>
      <c r="S492" s="2867"/>
      <c r="T492" s="2867"/>
    </row>
    <row r="493" spans="1:23" s="1166" customFormat="1" ht="13.5" thickTop="1" thickBot="1" x14ac:dyDescent="0.25">
      <c r="A493" s="1171">
        <v>1</v>
      </c>
      <c r="B493" s="1170">
        <v>2</v>
      </c>
      <c r="C493" s="1170">
        <v>3</v>
      </c>
      <c r="D493" s="1170">
        <v>4</v>
      </c>
      <c r="E493" s="1170">
        <v>5</v>
      </c>
      <c r="F493" s="1169">
        <v>6</v>
      </c>
      <c r="G493" s="1169">
        <v>7</v>
      </c>
      <c r="H493" s="1293">
        <v>8</v>
      </c>
      <c r="I493" s="1168" t="s">
        <v>510</v>
      </c>
      <c r="R493" s="2868"/>
      <c r="S493" s="2868"/>
      <c r="T493" s="2868"/>
    </row>
    <row r="494" spans="1:23" ht="15.75" thickTop="1" x14ac:dyDescent="0.25">
      <c r="A494" s="2278">
        <v>1133</v>
      </c>
      <c r="B494" s="2277">
        <v>3127</v>
      </c>
      <c r="C494" s="2277">
        <v>5331</v>
      </c>
      <c r="D494" s="2276"/>
      <c r="E494" s="2275" t="s">
        <v>624</v>
      </c>
      <c r="F494" s="2274">
        <f>F495+F496</f>
        <v>4427</v>
      </c>
      <c r="G494" s="2274">
        <f>G495+G496</f>
        <v>4475</v>
      </c>
      <c r="H494" s="2274">
        <f>H495+H496</f>
        <v>4475</v>
      </c>
      <c r="I494" s="2273">
        <f>(H494/G494)*100</f>
        <v>100</v>
      </c>
    </row>
    <row r="495" spans="1:23" ht="14.25" x14ac:dyDescent="0.2">
      <c r="A495" s="2220"/>
      <c r="B495" s="2219"/>
      <c r="C495" s="2219"/>
      <c r="D495" s="2799" t="s">
        <v>1719</v>
      </c>
      <c r="E495" s="1050" t="s">
        <v>1892</v>
      </c>
      <c r="F495" s="2217">
        <v>3930</v>
      </c>
      <c r="G495" s="2217">
        <v>3930</v>
      </c>
      <c r="H495" s="2217">
        <v>3930</v>
      </c>
      <c r="I495" s="2216">
        <f>(H495/G495)*100</f>
        <v>100</v>
      </c>
    </row>
    <row r="496" spans="1:23" ht="15" thickBot="1" x14ac:dyDescent="0.25">
      <c r="A496" s="2220"/>
      <c r="B496" s="2219"/>
      <c r="C496" s="2219"/>
      <c r="D496" s="859" t="s">
        <v>1238</v>
      </c>
      <c r="E496" s="2796" t="s">
        <v>1893</v>
      </c>
      <c r="F496" s="2217">
        <v>497</v>
      </c>
      <c r="G496" s="2217">
        <v>545</v>
      </c>
      <c r="H496" s="2217">
        <v>545</v>
      </c>
      <c r="I496" s="2216">
        <f>(H496/G496)*100</f>
        <v>100</v>
      </c>
    </row>
    <row r="497" spans="1:23" ht="16.5" thickTop="1" thickBot="1" x14ac:dyDescent="0.3">
      <c r="A497" s="3249" t="s">
        <v>704</v>
      </c>
      <c r="B497" s="3250"/>
      <c r="C497" s="3250"/>
      <c r="D497" s="3250"/>
      <c r="E497" s="3250"/>
      <c r="F497" s="2215">
        <f>F494</f>
        <v>4427</v>
      </c>
      <c r="G497" s="2215">
        <f>G494</f>
        <v>4475</v>
      </c>
      <c r="H497" s="2215">
        <f>H494</f>
        <v>4475</v>
      </c>
      <c r="I497" s="2214">
        <f>(H497/G497)*100</f>
        <v>100</v>
      </c>
      <c r="R497" s="2869">
        <f>F497</f>
        <v>4427</v>
      </c>
      <c r="S497" s="2869">
        <f>G497</f>
        <v>4475</v>
      </c>
      <c r="T497" s="2869">
        <f>H497</f>
        <v>4475</v>
      </c>
    </row>
    <row r="498" spans="1:23" ht="15.75" thickTop="1" x14ac:dyDescent="0.25">
      <c r="A498" s="1266"/>
      <c r="B498" s="1266"/>
      <c r="C498" s="1266"/>
      <c r="D498" s="1266"/>
      <c r="E498" s="1266"/>
      <c r="F498" s="2270"/>
      <c r="G498" s="2270"/>
      <c r="H498" s="2270"/>
      <c r="I498" s="2269"/>
      <c r="J498" s="1131"/>
      <c r="K498" s="1131"/>
      <c r="L498" s="1131"/>
      <c r="R498" s="2869"/>
      <c r="S498" s="2869"/>
      <c r="T498" s="2869"/>
      <c r="U498" s="1131"/>
      <c r="V498" s="1131"/>
      <c r="W498" s="1131"/>
    </row>
    <row r="499" spans="1:23" ht="13.5" thickBot="1" x14ac:dyDescent="0.25">
      <c r="A499" s="1855" t="s">
        <v>587</v>
      </c>
      <c r="I499" s="2211" t="s">
        <v>122</v>
      </c>
    </row>
    <row r="500" spans="1:23" s="1172" customFormat="1" thickTop="1" thickBot="1" x14ac:dyDescent="0.25">
      <c r="A500" s="1176" t="s">
        <v>412</v>
      </c>
      <c r="B500" s="1173" t="s">
        <v>123</v>
      </c>
      <c r="C500" s="1175" t="s">
        <v>124</v>
      </c>
      <c r="D500" s="1198" t="s">
        <v>474</v>
      </c>
      <c r="E500" s="1198" t="s">
        <v>125</v>
      </c>
      <c r="F500" s="1198" t="s">
        <v>416</v>
      </c>
      <c r="G500" s="1198" t="s">
        <v>417</v>
      </c>
      <c r="H500" s="1886" t="s">
        <v>589</v>
      </c>
      <c r="I500" s="1921" t="s">
        <v>590</v>
      </c>
      <c r="R500" s="2867"/>
      <c r="S500" s="2867"/>
      <c r="T500" s="2867"/>
    </row>
    <row r="501" spans="1:23" s="1166" customFormat="1" ht="13.5" thickTop="1" thickBot="1" x14ac:dyDescent="0.25">
      <c r="A501" s="1171">
        <v>1</v>
      </c>
      <c r="B501" s="1170">
        <v>2</v>
      </c>
      <c r="C501" s="1170">
        <v>3</v>
      </c>
      <c r="D501" s="1170">
        <v>4</v>
      </c>
      <c r="E501" s="1170">
        <v>5</v>
      </c>
      <c r="F501" s="1169">
        <v>6</v>
      </c>
      <c r="G501" s="1169">
        <v>7</v>
      </c>
      <c r="H501" s="1293">
        <v>8</v>
      </c>
      <c r="I501" s="1168" t="s">
        <v>510</v>
      </c>
      <c r="R501" s="2868"/>
      <c r="S501" s="2868"/>
      <c r="T501" s="2868"/>
    </row>
    <row r="502" spans="1:23" ht="15.75" thickTop="1" x14ac:dyDescent="0.25">
      <c r="A502" s="2278">
        <v>1134</v>
      </c>
      <c r="B502" s="2277">
        <v>3127</v>
      </c>
      <c r="C502" s="2277">
        <v>5331</v>
      </c>
      <c r="D502" s="2276"/>
      <c r="E502" s="2275" t="s">
        <v>624</v>
      </c>
      <c r="F502" s="2274">
        <f>F503+F505+F506+F504</f>
        <v>8226</v>
      </c>
      <c r="G502" s="2274">
        <f t="shared" ref="G502:H502" si="41">G503+G505+G506+G504</f>
        <v>8521</v>
      </c>
      <c r="H502" s="2274">
        <f t="shared" si="41"/>
        <v>8519</v>
      </c>
      <c r="I502" s="2273">
        <f t="shared" ref="I502:I507" si="42">(H502/G502)*100</f>
        <v>99.976528576458151</v>
      </c>
    </row>
    <row r="503" spans="1:23" ht="28.5" x14ac:dyDescent="0.2">
      <c r="A503" s="2220"/>
      <c r="B503" s="2219"/>
      <c r="C503" s="2219"/>
      <c r="D503" s="2805" t="s">
        <v>1215</v>
      </c>
      <c r="E503" s="2803" t="s">
        <v>1895</v>
      </c>
      <c r="F503" s="2811">
        <v>300</v>
      </c>
      <c r="G503" s="2811">
        <v>378</v>
      </c>
      <c r="H503" s="2811">
        <v>378</v>
      </c>
      <c r="I503" s="2808">
        <f t="shared" si="42"/>
        <v>100</v>
      </c>
    </row>
    <row r="504" spans="1:23" ht="14.25" x14ac:dyDescent="0.2">
      <c r="A504" s="2220"/>
      <c r="B504" s="2219"/>
      <c r="C504" s="2219"/>
      <c r="D504" s="1880" t="s">
        <v>1136</v>
      </c>
      <c r="E504" s="2222" t="s">
        <v>1898</v>
      </c>
      <c r="F504" s="2217">
        <v>0</v>
      </c>
      <c r="G504" s="2217">
        <v>150</v>
      </c>
      <c r="H504" s="2217">
        <v>148</v>
      </c>
      <c r="I504" s="2216">
        <f t="shared" si="42"/>
        <v>98.666666666666671</v>
      </c>
    </row>
    <row r="505" spans="1:23" ht="14.25" x14ac:dyDescent="0.2">
      <c r="A505" s="2220"/>
      <c r="B505" s="2219"/>
      <c r="C505" s="2219"/>
      <c r="D505" s="2799" t="s">
        <v>1719</v>
      </c>
      <c r="E505" s="1050" t="s">
        <v>1892</v>
      </c>
      <c r="F505" s="2217">
        <v>6900</v>
      </c>
      <c r="G505" s="2217">
        <v>6900</v>
      </c>
      <c r="H505" s="2217">
        <v>6900</v>
      </c>
      <c r="I505" s="2216">
        <f t="shared" si="42"/>
        <v>100</v>
      </c>
    </row>
    <row r="506" spans="1:23" ht="15" thickBot="1" x14ac:dyDescent="0.25">
      <c r="A506" s="2220"/>
      <c r="B506" s="2219"/>
      <c r="C506" s="2219"/>
      <c r="D506" s="859" t="s">
        <v>1238</v>
      </c>
      <c r="E506" s="2796" t="s">
        <v>1893</v>
      </c>
      <c r="F506" s="2217">
        <v>1026</v>
      </c>
      <c r="G506" s="2217">
        <v>1093</v>
      </c>
      <c r="H506" s="2217">
        <v>1093</v>
      </c>
      <c r="I506" s="2216">
        <f t="shared" si="42"/>
        <v>100</v>
      </c>
    </row>
    <row r="507" spans="1:23" ht="16.5" thickTop="1" thickBot="1" x14ac:dyDescent="0.3">
      <c r="A507" s="3249" t="s">
        <v>704</v>
      </c>
      <c r="B507" s="3250"/>
      <c r="C507" s="3250"/>
      <c r="D507" s="3250"/>
      <c r="E507" s="3250"/>
      <c r="F507" s="2215">
        <f>F502</f>
        <v>8226</v>
      </c>
      <c r="G507" s="2215">
        <f>G502</f>
        <v>8521</v>
      </c>
      <c r="H507" s="2215">
        <f>H502</f>
        <v>8519</v>
      </c>
      <c r="I507" s="2214">
        <f t="shared" si="42"/>
        <v>99.976528576458151</v>
      </c>
      <c r="R507" s="2869">
        <f>F507</f>
        <v>8226</v>
      </c>
      <c r="S507" s="2869">
        <f>G507</f>
        <v>8521</v>
      </c>
      <c r="T507" s="2869">
        <f>H507</f>
        <v>8519</v>
      </c>
    </row>
    <row r="508" spans="1:23" ht="15.75" thickTop="1" x14ac:dyDescent="0.25">
      <c r="A508" s="2813">
        <v>1134</v>
      </c>
      <c r="B508" s="19">
        <v>3127</v>
      </c>
      <c r="C508" s="152">
        <v>6351</v>
      </c>
      <c r="D508" s="2814"/>
      <c r="E508" s="896" t="s">
        <v>744</v>
      </c>
      <c r="F508" s="2815">
        <f>F509</f>
        <v>300</v>
      </c>
      <c r="G508" s="2815">
        <f t="shared" ref="G508:H508" si="43">G509</f>
        <v>3178</v>
      </c>
      <c r="H508" s="2815">
        <f t="shared" si="43"/>
        <v>2938</v>
      </c>
      <c r="I508" s="2816">
        <v>100</v>
      </c>
      <c r="R508" s="2869">
        <f>F510</f>
        <v>300</v>
      </c>
      <c r="S508" s="2869">
        <f t="shared" ref="S508:T508" si="44">G510</f>
        <v>3178</v>
      </c>
      <c r="T508" s="2869">
        <f t="shared" si="44"/>
        <v>2938</v>
      </c>
    </row>
    <row r="509" spans="1:23" ht="29.25" thickBot="1" x14ac:dyDescent="0.25">
      <c r="A509" s="2817"/>
      <c r="B509" s="870"/>
      <c r="C509" s="2818"/>
      <c r="D509" s="2805" t="s">
        <v>1215</v>
      </c>
      <c r="E509" s="2803" t="s">
        <v>1895</v>
      </c>
      <c r="F509" s="2819">
        <v>300</v>
      </c>
      <c r="G509" s="2819">
        <v>3178</v>
      </c>
      <c r="H509" s="2819">
        <v>2938</v>
      </c>
      <c r="I509" s="2820">
        <v>100</v>
      </c>
      <c r="R509" s="2869">
        <f>R508+R507</f>
        <v>8526</v>
      </c>
      <c r="S509" s="2869">
        <f t="shared" ref="S509:T509" si="45">S508+S507</f>
        <v>11699</v>
      </c>
      <c r="T509" s="2869">
        <f t="shared" si="45"/>
        <v>11457</v>
      </c>
    </row>
    <row r="510" spans="1:23" ht="16.5" thickTop="1" thickBot="1" x14ac:dyDescent="0.3">
      <c r="A510" s="3202" t="s">
        <v>705</v>
      </c>
      <c r="B510" s="3203"/>
      <c r="C510" s="3203"/>
      <c r="D510" s="3203"/>
      <c r="E510" s="3204"/>
      <c r="F510" s="2821">
        <f>F508</f>
        <v>300</v>
      </c>
      <c r="G510" s="2821">
        <f t="shared" ref="G510:H510" si="46">G508</f>
        <v>3178</v>
      </c>
      <c r="H510" s="2821">
        <f t="shared" si="46"/>
        <v>2938</v>
      </c>
      <c r="I510" s="2822">
        <v>100</v>
      </c>
      <c r="R510" s="2869"/>
      <c r="S510" s="2869"/>
      <c r="T510" s="2869"/>
    </row>
    <row r="511" spans="1:23" ht="15.75" thickTop="1" x14ac:dyDescent="0.25">
      <c r="A511" s="1266"/>
      <c r="B511" s="1266"/>
      <c r="C511" s="1266"/>
      <c r="D511" s="1266"/>
      <c r="E511" s="1266"/>
      <c r="F511" s="2213"/>
      <c r="G511" s="2213"/>
      <c r="H511" s="2213"/>
      <c r="I511" s="2212"/>
      <c r="R511" s="2869"/>
      <c r="S511" s="2869"/>
      <c r="T511" s="2869"/>
    </row>
    <row r="513" spans="1:23" ht="13.5" thickBot="1" x14ac:dyDescent="0.25">
      <c r="A513" s="1855" t="s">
        <v>794</v>
      </c>
      <c r="I513" s="2211" t="s">
        <v>122</v>
      </c>
    </row>
    <row r="514" spans="1:23" s="1172" customFormat="1" thickTop="1" thickBot="1" x14ac:dyDescent="0.25">
      <c r="A514" s="1176" t="s">
        <v>412</v>
      </c>
      <c r="B514" s="1173" t="s">
        <v>123</v>
      </c>
      <c r="C514" s="1175" t="s">
        <v>124</v>
      </c>
      <c r="D514" s="1198" t="s">
        <v>474</v>
      </c>
      <c r="E514" s="1198" t="s">
        <v>125</v>
      </c>
      <c r="F514" s="1198" t="s">
        <v>416</v>
      </c>
      <c r="G514" s="1198" t="s">
        <v>417</v>
      </c>
      <c r="H514" s="1886" t="s">
        <v>589</v>
      </c>
      <c r="I514" s="1921" t="s">
        <v>590</v>
      </c>
      <c r="R514" s="2867"/>
      <c r="S514" s="2867"/>
      <c r="T514" s="2867"/>
    </row>
    <row r="515" spans="1:23" s="1166" customFormat="1" ht="13.5" thickTop="1" thickBot="1" x14ac:dyDescent="0.25">
      <c r="A515" s="1171">
        <v>1</v>
      </c>
      <c r="B515" s="1170">
        <v>2</v>
      </c>
      <c r="C515" s="1170">
        <v>3</v>
      </c>
      <c r="D515" s="1170">
        <v>4</v>
      </c>
      <c r="E515" s="1170">
        <v>5</v>
      </c>
      <c r="F515" s="1169">
        <v>6</v>
      </c>
      <c r="G515" s="1169">
        <v>7</v>
      </c>
      <c r="H515" s="1293">
        <v>8</v>
      </c>
      <c r="I515" s="1168" t="s">
        <v>510</v>
      </c>
      <c r="R515" s="2868"/>
      <c r="S515" s="2868"/>
      <c r="T515" s="2868"/>
    </row>
    <row r="516" spans="1:23" ht="15.75" thickTop="1" x14ac:dyDescent="0.25">
      <c r="A516" s="2278">
        <v>1135</v>
      </c>
      <c r="B516" s="2277">
        <v>3122</v>
      </c>
      <c r="C516" s="2277">
        <v>5331</v>
      </c>
      <c r="D516" s="2276"/>
      <c r="E516" s="2275" t="s">
        <v>624</v>
      </c>
      <c r="F516" s="2274">
        <f>F517+F518</f>
        <v>7942</v>
      </c>
      <c r="G516" s="2274">
        <f>G517+G518</f>
        <v>7961</v>
      </c>
      <c r="H516" s="2274">
        <f>H517+H518</f>
        <v>7961</v>
      </c>
      <c r="I516" s="2273">
        <f t="shared" ref="I516:I522" si="47">(H516/G516)*100</f>
        <v>100</v>
      </c>
    </row>
    <row r="517" spans="1:23" ht="14.25" x14ac:dyDescent="0.2">
      <c r="A517" s="2220"/>
      <c r="B517" s="2219"/>
      <c r="C517" s="2219"/>
      <c r="D517" s="2799" t="s">
        <v>1719</v>
      </c>
      <c r="E517" s="1050" t="s">
        <v>1892</v>
      </c>
      <c r="F517" s="2217">
        <v>5400</v>
      </c>
      <c r="G517" s="2217">
        <v>5400</v>
      </c>
      <c r="H517" s="2217">
        <v>5400</v>
      </c>
      <c r="I517" s="2216">
        <f t="shared" si="47"/>
        <v>100</v>
      </c>
    </row>
    <row r="518" spans="1:23" ht="15" thickBot="1" x14ac:dyDescent="0.25">
      <c r="A518" s="2220"/>
      <c r="B518" s="2219"/>
      <c r="C518" s="2219"/>
      <c r="D518" s="859" t="s">
        <v>1238</v>
      </c>
      <c r="E518" s="2796" t="s">
        <v>1893</v>
      </c>
      <c r="F518" s="2217">
        <v>2542</v>
      </c>
      <c r="G518" s="2217">
        <v>2561</v>
      </c>
      <c r="H518" s="2217">
        <v>2561</v>
      </c>
      <c r="I518" s="2216">
        <f t="shared" si="47"/>
        <v>100</v>
      </c>
    </row>
    <row r="519" spans="1:23" ht="16.5" thickTop="1" thickBot="1" x14ac:dyDescent="0.3">
      <c r="A519" s="3249" t="s">
        <v>704</v>
      </c>
      <c r="B519" s="3250"/>
      <c r="C519" s="3250"/>
      <c r="D519" s="3250"/>
      <c r="E519" s="3250"/>
      <c r="F519" s="2215">
        <f>F516</f>
        <v>7942</v>
      </c>
      <c r="G519" s="2215">
        <f>G516</f>
        <v>7961</v>
      </c>
      <c r="H519" s="2215">
        <f>H516</f>
        <v>7961</v>
      </c>
      <c r="I519" s="2214">
        <f t="shared" si="47"/>
        <v>100</v>
      </c>
      <c r="R519" s="2869">
        <f>F519</f>
        <v>7942</v>
      </c>
      <c r="S519" s="2869">
        <f>G519</f>
        <v>7961</v>
      </c>
      <c r="T519" s="2869">
        <f>H519</f>
        <v>7961</v>
      </c>
    </row>
    <row r="520" spans="1:23" ht="15.75" thickTop="1" x14ac:dyDescent="0.25">
      <c r="A520" s="2248">
        <v>1135</v>
      </c>
      <c r="B520" s="2219">
        <v>3122</v>
      </c>
      <c r="C520" s="2233">
        <v>6351</v>
      </c>
      <c r="D520" s="2247"/>
      <c r="E520" s="1875" t="s">
        <v>744</v>
      </c>
      <c r="F520" s="2246">
        <f>F521</f>
        <v>0</v>
      </c>
      <c r="G520" s="2246">
        <f t="shared" ref="G520:H520" si="48">G521</f>
        <v>479</v>
      </c>
      <c r="H520" s="2246">
        <f t="shared" si="48"/>
        <v>479</v>
      </c>
      <c r="I520" s="2245">
        <f t="shared" si="47"/>
        <v>100</v>
      </c>
      <c r="R520" s="2869">
        <f>F522</f>
        <v>0</v>
      </c>
      <c r="S520" s="2869">
        <f t="shared" ref="S520:T520" si="49">G522</f>
        <v>479</v>
      </c>
      <c r="T520" s="2869">
        <f t="shared" si="49"/>
        <v>479</v>
      </c>
    </row>
    <row r="521" spans="1:23" ht="29.25" thickBot="1" x14ac:dyDescent="0.25">
      <c r="A521" s="2244"/>
      <c r="B521" s="2243"/>
      <c r="C521" s="1146"/>
      <c r="D521" s="2805" t="s">
        <v>1215</v>
      </c>
      <c r="E521" s="2803" t="s">
        <v>1895</v>
      </c>
      <c r="F521" s="2811">
        <v>0</v>
      </c>
      <c r="G521" s="2811">
        <v>479</v>
      </c>
      <c r="H521" s="2811">
        <v>479</v>
      </c>
      <c r="I521" s="2808">
        <f t="shared" si="47"/>
        <v>100</v>
      </c>
      <c r="R521" s="2869">
        <f>R519+R520</f>
        <v>7942</v>
      </c>
      <c r="S521" s="2869">
        <f t="shared" ref="S521:T521" si="50">S519+S520</f>
        <v>8440</v>
      </c>
      <c r="T521" s="2869">
        <f t="shared" si="50"/>
        <v>8440</v>
      </c>
    </row>
    <row r="522" spans="1:23" ht="16.5" thickTop="1" thickBot="1" x14ac:dyDescent="0.3">
      <c r="A522" s="3251" t="s">
        <v>705</v>
      </c>
      <c r="B522" s="3252"/>
      <c r="C522" s="3252"/>
      <c r="D522" s="3252"/>
      <c r="E522" s="3253"/>
      <c r="F522" s="2215">
        <f>F520</f>
        <v>0</v>
      </c>
      <c r="G522" s="2215">
        <f t="shared" ref="G522:H522" si="51">G520</f>
        <v>479</v>
      </c>
      <c r="H522" s="2215">
        <f t="shared" si="51"/>
        <v>479</v>
      </c>
      <c r="I522" s="2214">
        <f t="shared" si="47"/>
        <v>100</v>
      </c>
      <c r="U522" s="1131"/>
      <c r="V522" s="1131"/>
      <c r="W522" s="1131"/>
    </row>
    <row r="523" spans="1:23" ht="15.75" thickTop="1" x14ac:dyDescent="0.25">
      <c r="A523" s="1266"/>
      <c r="B523" s="1266"/>
      <c r="C523" s="1266"/>
      <c r="D523" s="1266"/>
      <c r="E523" s="1266"/>
      <c r="F523" s="2270"/>
      <c r="G523" s="2270"/>
      <c r="H523" s="2270"/>
      <c r="I523" s="2269"/>
      <c r="J523" s="1131"/>
      <c r="K523" s="1131"/>
      <c r="L523" s="1131"/>
      <c r="R523" s="2869"/>
      <c r="S523" s="2869"/>
      <c r="T523" s="2869"/>
      <c r="U523" s="1131"/>
      <c r="V523" s="1131"/>
      <c r="W523" s="1131"/>
    </row>
    <row r="524" spans="1:23" ht="13.5" thickBot="1" x14ac:dyDescent="0.25">
      <c r="A524" s="1855" t="s">
        <v>364</v>
      </c>
      <c r="I524" s="2211" t="s">
        <v>122</v>
      </c>
    </row>
    <row r="525" spans="1:23" s="1172" customFormat="1" thickTop="1" thickBot="1" x14ac:dyDescent="0.25">
      <c r="A525" s="1176" t="s">
        <v>412</v>
      </c>
      <c r="B525" s="1173" t="s">
        <v>123</v>
      </c>
      <c r="C525" s="1175" t="s">
        <v>124</v>
      </c>
      <c r="D525" s="1198" t="s">
        <v>474</v>
      </c>
      <c r="E525" s="1198" t="s">
        <v>125</v>
      </c>
      <c r="F525" s="1198" t="s">
        <v>416</v>
      </c>
      <c r="G525" s="1198" t="s">
        <v>417</v>
      </c>
      <c r="H525" s="1886" t="s">
        <v>589</v>
      </c>
      <c r="I525" s="1921" t="s">
        <v>590</v>
      </c>
      <c r="R525" s="2867"/>
      <c r="S525" s="2867"/>
      <c r="T525" s="2867"/>
    </row>
    <row r="526" spans="1:23" s="1166" customFormat="1" ht="13.5" thickTop="1" thickBot="1" x14ac:dyDescent="0.25">
      <c r="A526" s="1171">
        <v>1</v>
      </c>
      <c r="B526" s="1170">
        <v>2</v>
      </c>
      <c r="C526" s="1170">
        <v>3</v>
      </c>
      <c r="D526" s="1170">
        <v>4</v>
      </c>
      <c r="E526" s="1170">
        <v>5</v>
      </c>
      <c r="F526" s="1169">
        <v>6</v>
      </c>
      <c r="G526" s="1169">
        <v>7</v>
      </c>
      <c r="H526" s="1293">
        <v>8</v>
      </c>
      <c r="I526" s="1168" t="s">
        <v>510</v>
      </c>
      <c r="R526" s="2868"/>
      <c r="S526" s="2868"/>
      <c r="T526" s="2868"/>
    </row>
    <row r="527" spans="1:23" ht="15.75" thickTop="1" x14ac:dyDescent="0.25">
      <c r="A527" s="2278">
        <v>1136</v>
      </c>
      <c r="B527" s="2277">
        <v>3127</v>
      </c>
      <c r="C527" s="2277">
        <v>5331</v>
      </c>
      <c r="D527" s="2276"/>
      <c r="E527" s="2275" t="s">
        <v>624</v>
      </c>
      <c r="F527" s="2274">
        <f>F528+F529+F530</f>
        <v>7111</v>
      </c>
      <c r="G527" s="2274">
        <f>G528+G529+G530</f>
        <v>7100</v>
      </c>
      <c r="H527" s="2274">
        <f>H528+H529+H530</f>
        <v>7100</v>
      </c>
      <c r="I527" s="2273">
        <f>(H527/G527)*100</f>
        <v>100</v>
      </c>
    </row>
    <row r="528" spans="1:23" ht="28.5" x14ac:dyDescent="0.2">
      <c r="A528" s="2220"/>
      <c r="B528" s="2219"/>
      <c r="C528" s="2219"/>
      <c r="D528" s="2805" t="s">
        <v>1215</v>
      </c>
      <c r="E528" s="2803" t="s">
        <v>1895</v>
      </c>
      <c r="F528" s="2811">
        <v>610</v>
      </c>
      <c r="G528" s="2811">
        <v>608</v>
      </c>
      <c r="H528" s="2811">
        <v>608</v>
      </c>
      <c r="I528" s="2808">
        <f>(H528/G528)*100</f>
        <v>100</v>
      </c>
    </row>
    <row r="529" spans="1:20" ht="14.25" x14ac:dyDescent="0.2">
      <c r="A529" s="2220"/>
      <c r="B529" s="2219"/>
      <c r="C529" s="2219"/>
      <c r="D529" s="2799" t="s">
        <v>1719</v>
      </c>
      <c r="E529" s="1050" t="s">
        <v>1892</v>
      </c>
      <c r="F529" s="2217">
        <v>5232</v>
      </c>
      <c r="G529" s="2217">
        <v>5232</v>
      </c>
      <c r="H529" s="2217">
        <v>5232</v>
      </c>
      <c r="I529" s="2216">
        <f>(H529/G529)*100</f>
        <v>100</v>
      </c>
    </row>
    <row r="530" spans="1:20" ht="15" thickBot="1" x14ac:dyDescent="0.25">
      <c r="A530" s="2220"/>
      <c r="B530" s="2219"/>
      <c r="C530" s="1879"/>
      <c r="D530" s="859" t="s">
        <v>1238</v>
      </c>
      <c r="E530" s="2796" t="s">
        <v>1893</v>
      </c>
      <c r="F530" s="2217">
        <v>1269</v>
      </c>
      <c r="G530" s="2217">
        <v>1260</v>
      </c>
      <c r="H530" s="2217">
        <v>1260</v>
      </c>
      <c r="I530" s="2216">
        <f>(H530/G530)*100</f>
        <v>100</v>
      </c>
    </row>
    <row r="531" spans="1:20" ht="16.5" thickTop="1" thickBot="1" x14ac:dyDescent="0.3">
      <c r="A531" s="3249" t="s">
        <v>704</v>
      </c>
      <c r="B531" s="3250"/>
      <c r="C531" s="3250"/>
      <c r="D531" s="3250"/>
      <c r="E531" s="3250"/>
      <c r="F531" s="2215">
        <f>F527</f>
        <v>7111</v>
      </c>
      <c r="G531" s="2215">
        <f>G527</f>
        <v>7100</v>
      </c>
      <c r="H531" s="2215">
        <f>H527</f>
        <v>7100</v>
      </c>
      <c r="I531" s="2214">
        <f>(H531/G531)*100</f>
        <v>100</v>
      </c>
      <c r="R531" s="2869">
        <f>F531</f>
        <v>7111</v>
      </c>
      <c r="S531" s="2869">
        <f>G531</f>
        <v>7100</v>
      </c>
      <c r="T531" s="2869">
        <f>H531</f>
        <v>7100</v>
      </c>
    </row>
    <row r="532" spans="1:20" ht="15.75" thickTop="1" x14ac:dyDescent="0.25">
      <c r="A532" s="1266"/>
      <c r="B532" s="1266"/>
      <c r="C532" s="1266"/>
      <c r="D532" s="1266"/>
      <c r="E532" s="1266"/>
      <c r="F532" s="2213"/>
      <c r="G532" s="2213"/>
      <c r="H532" s="2213"/>
      <c r="I532" s="2212"/>
      <c r="R532" s="2869"/>
      <c r="S532" s="2869"/>
      <c r="T532" s="2869"/>
    </row>
    <row r="533" spans="1:20" ht="13.5" thickBot="1" x14ac:dyDescent="0.25">
      <c r="A533" s="1855" t="s">
        <v>355</v>
      </c>
      <c r="I533" s="2211" t="s">
        <v>122</v>
      </c>
    </row>
    <row r="534" spans="1:20" s="1172" customFormat="1" thickTop="1" thickBot="1" x14ac:dyDescent="0.25">
      <c r="A534" s="1176" t="s">
        <v>412</v>
      </c>
      <c r="B534" s="1173" t="s">
        <v>123</v>
      </c>
      <c r="C534" s="1175" t="s">
        <v>124</v>
      </c>
      <c r="D534" s="1198" t="s">
        <v>474</v>
      </c>
      <c r="E534" s="1198" t="s">
        <v>125</v>
      </c>
      <c r="F534" s="1198" t="s">
        <v>416</v>
      </c>
      <c r="G534" s="1198" t="s">
        <v>417</v>
      </c>
      <c r="H534" s="1886" t="s">
        <v>589</v>
      </c>
      <c r="I534" s="1921" t="s">
        <v>590</v>
      </c>
      <c r="R534" s="2867"/>
      <c r="S534" s="2867"/>
      <c r="T534" s="2867"/>
    </row>
    <row r="535" spans="1:20" s="1166" customFormat="1" ht="13.5" thickTop="1" thickBot="1" x14ac:dyDescent="0.25">
      <c r="A535" s="1171">
        <v>1</v>
      </c>
      <c r="B535" s="1170">
        <v>2</v>
      </c>
      <c r="C535" s="1170">
        <v>3</v>
      </c>
      <c r="D535" s="1170">
        <v>4</v>
      </c>
      <c r="E535" s="1170">
        <v>5</v>
      </c>
      <c r="F535" s="1169">
        <v>6</v>
      </c>
      <c r="G535" s="1169">
        <v>7</v>
      </c>
      <c r="H535" s="1293">
        <v>8</v>
      </c>
      <c r="I535" s="1168" t="s">
        <v>510</v>
      </c>
      <c r="R535" s="2868"/>
      <c r="S535" s="2868"/>
      <c r="T535" s="2868"/>
    </row>
    <row r="536" spans="1:20" ht="15.75" thickTop="1" x14ac:dyDescent="0.25">
      <c r="A536" s="2278">
        <v>1137</v>
      </c>
      <c r="B536" s="2277">
        <v>3122</v>
      </c>
      <c r="C536" s="2277">
        <v>5331</v>
      </c>
      <c r="D536" s="2276"/>
      <c r="E536" s="2275" t="s">
        <v>624</v>
      </c>
      <c r="F536" s="2274">
        <f>F537+F540+F538+F539</f>
        <v>2034</v>
      </c>
      <c r="G536" s="2274">
        <f t="shared" ref="G536:H536" si="52">G537+G540+G538+G539</f>
        <v>3746</v>
      </c>
      <c r="H536" s="2274">
        <f t="shared" si="52"/>
        <v>3746</v>
      </c>
      <c r="I536" s="2273">
        <f>(H536/G536)*100</f>
        <v>100</v>
      </c>
    </row>
    <row r="537" spans="1:20" ht="28.5" x14ac:dyDescent="0.2">
      <c r="A537" s="2220"/>
      <c r="B537" s="2219"/>
      <c r="C537" s="2219"/>
      <c r="D537" s="2805" t="s">
        <v>1215</v>
      </c>
      <c r="E537" s="2803" t="s">
        <v>1895</v>
      </c>
      <c r="F537" s="2811">
        <v>0</v>
      </c>
      <c r="G537" s="2811">
        <v>1668</v>
      </c>
      <c r="H537" s="2811">
        <v>1668</v>
      </c>
      <c r="I537" s="2808">
        <f>(H537/G537)*100</f>
        <v>100</v>
      </c>
    </row>
    <row r="538" spans="1:20" ht="14.25" x14ac:dyDescent="0.2">
      <c r="A538" s="2220"/>
      <c r="B538" s="2219"/>
      <c r="C538" s="2219"/>
      <c r="D538" s="2799" t="s">
        <v>1719</v>
      </c>
      <c r="E538" s="1050" t="s">
        <v>1892</v>
      </c>
      <c r="F538" s="2217">
        <v>1668</v>
      </c>
      <c r="G538" s="2217">
        <v>1668</v>
      </c>
      <c r="H538" s="2217">
        <v>1668</v>
      </c>
      <c r="I538" s="2216">
        <f t="shared" ref="I538:I539" si="53">(H538/G538)*100</f>
        <v>100</v>
      </c>
    </row>
    <row r="539" spans="1:20" ht="14.25" x14ac:dyDescent="0.2">
      <c r="A539" s="2220"/>
      <c r="B539" s="2219"/>
      <c r="C539" s="2219"/>
      <c r="D539" s="859" t="s">
        <v>1238</v>
      </c>
      <c r="E539" s="2796" t="s">
        <v>1893</v>
      </c>
      <c r="F539" s="2217">
        <v>366</v>
      </c>
      <c r="G539" s="2217">
        <v>370</v>
      </c>
      <c r="H539" s="2217">
        <v>370</v>
      </c>
      <c r="I539" s="2216">
        <f t="shared" si="53"/>
        <v>100</v>
      </c>
    </row>
    <row r="540" spans="1:20" ht="15" thickBot="1" x14ac:dyDescent="0.25">
      <c r="A540" s="2220"/>
      <c r="B540" s="2219"/>
      <c r="C540" s="2219"/>
      <c r="D540" s="859" t="s">
        <v>1720</v>
      </c>
      <c r="E540" s="2796" t="s">
        <v>1894</v>
      </c>
      <c r="F540" s="2217">
        <v>0</v>
      </c>
      <c r="G540" s="2217">
        <v>40</v>
      </c>
      <c r="H540" s="2217">
        <v>40</v>
      </c>
      <c r="I540" s="2216">
        <f>(H540/G540)*100</f>
        <v>100</v>
      </c>
    </row>
    <row r="541" spans="1:20" ht="16.5" thickTop="1" thickBot="1" x14ac:dyDescent="0.3">
      <c r="A541" s="3249" t="s">
        <v>704</v>
      </c>
      <c r="B541" s="3250"/>
      <c r="C541" s="3250"/>
      <c r="D541" s="3250"/>
      <c r="E541" s="3250"/>
      <c r="F541" s="2215">
        <f>F536</f>
        <v>2034</v>
      </c>
      <c r="G541" s="2215">
        <f>G536</f>
        <v>3746</v>
      </c>
      <c r="H541" s="2215">
        <f>H536</f>
        <v>3746</v>
      </c>
      <c r="I541" s="2214">
        <f>(H541/G541)*100</f>
        <v>100</v>
      </c>
      <c r="R541" s="2869">
        <f>F541</f>
        <v>2034</v>
      </c>
      <c r="S541" s="2869">
        <f>G541</f>
        <v>3746</v>
      </c>
      <c r="T541" s="2869">
        <f>H541</f>
        <v>3746</v>
      </c>
    </row>
    <row r="542" spans="1:20" ht="13.5" thickTop="1" x14ac:dyDescent="0.2"/>
    <row r="543" spans="1:20" ht="13.5" thickBot="1" x14ac:dyDescent="0.25">
      <c r="A543" s="1855" t="s">
        <v>356</v>
      </c>
      <c r="I543" s="2211" t="s">
        <v>122</v>
      </c>
    </row>
    <row r="544" spans="1:20" s="1172" customFormat="1" thickTop="1" thickBot="1" x14ac:dyDescent="0.25">
      <c r="A544" s="1176" t="s">
        <v>412</v>
      </c>
      <c r="B544" s="1173" t="s">
        <v>123</v>
      </c>
      <c r="C544" s="1175" t="s">
        <v>124</v>
      </c>
      <c r="D544" s="1198" t="s">
        <v>474</v>
      </c>
      <c r="E544" s="1198" t="s">
        <v>125</v>
      </c>
      <c r="F544" s="1198" t="s">
        <v>416</v>
      </c>
      <c r="G544" s="1198" t="s">
        <v>417</v>
      </c>
      <c r="H544" s="1886" t="s">
        <v>589</v>
      </c>
      <c r="I544" s="1921" t="s">
        <v>590</v>
      </c>
      <c r="R544" s="2867"/>
      <c r="S544" s="2867"/>
      <c r="T544" s="2867"/>
    </row>
    <row r="545" spans="1:23" s="1166" customFormat="1" ht="13.5" thickTop="1" thickBot="1" x14ac:dyDescent="0.25">
      <c r="A545" s="1171">
        <v>1</v>
      </c>
      <c r="B545" s="1170">
        <v>2</v>
      </c>
      <c r="C545" s="1170">
        <v>3</v>
      </c>
      <c r="D545" s="1170">
        <v>4</v>
      </c>
      <c r="E545" s="1170">
        <v>5</v>
      </c>
      <c r="F545" s="1169">
        <v>6</v>
      </c>
      <c r="G545" s="1169">
        <v>7</v>
      </c>
      <c r="H545" s="1293">
        <v>8</v>
      </c>
      <c r="I545" s="1168" t="s">
        <v>510</v>
      </c>
      <c r="R545" s="2868"/>
      <c r="S545" s="2868"/>
      <c r="T545" s="2868"/>
    </row>
    <row r="546" spans="1:23" ht="20.25" customHeight="1" thickTop="1" x14ac:dyDescent="0.25">
      <c r="A546" s="2278">
        <v>1138</v>
      </c>
      <c r="B546" s="2277">
        <v>3122</v>
      </c>
      <c r="C546" s="2277">
        <v>5331</v>
      </c>
      <c r="D546" s="2276"/>
      <c r="E546" s="2275" t="s">
        <v>624</v>
      </c>
      <c r="F546" s="2274">
        <f>F548+F549+F547</f>
        <v>3514</v>
      </c>
      <c r="G546" s="2274">
        <f t="shared" ref="G546:H546" si="54">G548+G549+G547</f>
        <v>4131</v>
      </c>
      <c r="H546" s="2274">
        <f t="shared" si="54"/>
        <v>4131</v>
      </c>
      <c r="I546" s="2273">
        <f t="shared" ref="I546:I553" si="55">(H546/G546)*100</f>
        <v>100</v>
      </c>
    </row>
    <row r="547" spans="1:23" ht="20.25" customHeight="1" x14ac:dyDescent="0.2">
      <c r="A547" s="2220"/>
      <c r="B547" s="2219"/>
      <c r="C547" s="2219"/>
      <c r="D547" s="2799" t="s">
        <v>1719</v>
      </c>
      <c r="E547" s="1050" t="s">
        <v>1892</v>
      </c>
      <c r="F547" s="2221">
        <v>2780</v>
      </c>
      <c r="G547" s="2221">
        <v>2780</v>
      </c>
      <c r="H547" s="2221">
        <v>2780</v>
      </c>
      <c r="I547" s="2255">
        <f t="shared" si="55"/>
        <v>100</v>
      </c>
    </row>
    <row r="548" spans="1:23" ht="14.25" x14ac:dyDescent="0.2">
      <c r="A548" s="2220"/>
      <c r="B548" s="2219"/>
      <c r="C548" s="2219"/>
      <c r="D548" s="859" t="s">
        <v>1238</v>
      </c>
      <c r="E548" s="2796" t="s">
        <v>1893</v>
      </c>
      <c r="F548" s="2217">
        <v>734</v>
      </c>
      <c r="G548" s="2217">
        <v>751</v>
      </c>
      <c r="H548" s="2217">
        <v>751</v>
      </c>
      <c r="I548" s="2216">
        <f t="shared" si="55"/>
        <v>100</v>
      </c>
    </row>
    <row r="549" spans="1:23" ht="15" thickBot="1" x14ac:dyDescent="0.25">
      <c r="A549" s="2220"/>
      <c r="B549" s="2219"/>
      <c r="C549" s="2219"/>
      <c r="D549" s="859" t="s">
        <v>1720</v>
      </c>
      <c r="E549" s="2796" t="s">
        <v>1894</v>
      </c>
      <c r="F549" s="2217">
        <v>0</v>
      </c>
      <c r="G549" s="2217">
        <v>600</v>
      </c>
      <c r="H549" s="2217">
        <v>600</v>
      </c>
      <c r="I549" s="2216">
        <f t="shared" si="55"/>
        <v>100</v>
      </c>
    </row>
    <row r="550" spans="1:23" ht="16.5" thickTop="1" thickBot="1" x14ac:dyDescent="0.3">
      <c r="A550" s="3249" t="s">
        <v>704</v>
      </c>
      <c r="B550" s="3250"/>
      <c r="C550" s="3250"/>
      <c r="D550" s="3250"/>
      <c r="E550" s="3250"/>
      <c r="F550" s="2215">
        <f>F546</f>
        <v>3514</v>
      </c>
      <c r="G550" s="2215">
        <f>G546</f>
        <v>4131</v>
      </c>
      <c r="H550" s="2215">
        <f>H546</f>
        <v>4131</v>
      </c>
      <c r="I550" s="2214">
        <f t="shared" si="55"/>
        <v>100</v>
      </c>
      <c r="R550" s="2869">
        <f>F550</f>
        <v>3514</v>
      </c>
      <c r="S550" s="2869">
        <f>G550</f>
        <v>4131</v>
      </c>
      <c r="T550" s="2869">
        <f>H550</f>
        <v>4131</v>
      </c>
    </row>
    <row r="551" spans="1:23" ht="15.75" hidden="1" thickTop="1" x14ac:dyDescent="0.25">
      <c r="A551" s="2248">
        <v>1138</v>
      </c>
      <c r="B551" s="2219">
        <v>3122</v>
      </c>
      <c r="C551" s="2233">
        <v>6351</v>
      </c>
      <c r="D551" s="2247"/>
      <c r="E551" s="1875" t="s">
        <v>744</v>
      </c>
      <c r="F551" s="2246"/>
      <c r="G551" s="2246"/>
      <c r="H551" s="2246"/>
      <c r="I551" s="2245" t="e">
        <f t="shared" si="55"/>
        <v>#DIV/0!</v>
      </c>
      <c r="R551" s="2869"/>
      <c r="S551" s="2869"/>
      <c r="T551" s="2869"/>
    </row>
    <row r="552" spans="1:23" ht="15" hidden="1" thickBot="1" x14ac:dyDescent="0.25">
      <c r="A552" s="2244"/>
      <c r="B552" s="2243"/>
      <c r="C552" s="1146"/>
      <c r="D552" s="2026" t="s">
        <v>1215</v>
      </c>
      <c r="E552" s="2240" t="s">
        <v>478</v>
      </c>
      <c r="F552" s="2217"/>
      <c r="G552" s="2217"/>
      <c r="H552" s="2217"/>
      <c r="I552" s="2216" t="e">
        <f t="shared" si="55"/>
        <v>#DIV/0!</v>
      </c>
      <c r="R552" s="2869"/>
      <c r="S552" s="2869"/>
      <c r="T552" s="2869"/>
    </row>
    <row r="553" spans="1:23" ht="16.5" hidden="1" thickTop="1" thickBot="1" x14ac:dyDescent="0.3">
      <c r="A553" s="3251" t="s">
        <v>705</v>
      </c>
      <c r="B553" s="3252"/>
      <c r="C553" s="3252"/>
      <c r="D553" s="3252"/>
      <c r="E553" s="3253"/>
      <c r="F553" s="2215">
        <v>0</v>
      </c>
      <c r="G553" s="2215">
        <f>G551</f>
        <v>0</v>
      </c>
      <c r="H553" s="2215">
        <f>SUM(H551)</f>
        <v>0</v>
      </c>
      <c r="I553" s="2214" t="e">
        <f t="shared" si="55"/>
        <v>#DIV/0!</v>
      </c>
      <c r="U553" s="1131">
        <f>F553</f>
        <v>0</v>
      </c>
      <c r="V553" s="1131">
        <f>G553</f>
        <v>0</v>
      </c>
      <c r="W553" s="1131">
        <f>H553</f>
        <v>0</v>
      </c>
    </row>
    <row r="554" spans="1:23" ht="13.5" customHeight="1" thickTop="1" x14ac:dyDescent="0.2"/>
    <row r="555" spans="1:23" ht="18" customHeight="1" thickBot="1" x14ac:dyDescent="0.25">
      <c r="A555" s="1855" t="s">
        <v>1094</v>
      </c>
      <c r="I555" s="2211" t="s">
        <v>122</v>
      </c>
    </row>
    <row r="556" spans="1:23" s="1172" customFormat="1" ht="18" customHeight="1" thickTop="1" thickBot="1" x14ac:dyDescent="0.25">
      <c r="A556" s="1176" t="s">
        <v>412</v>
      </c>
      <c r="B556" s="1173" t="s">
        <v>123</v>
      </c>
      <c r="C556" s="1175" t="s">
        <v>124</v>
      </c>
      <c r="D556" s="1198" t="s">
        <v>474</v>
      </c>
      <c r="E556" s="1198" t="s">
        <v>125</v>
      </c>
      <c r="F556" s="1198" t="s">
        <v>416</v>
      </c>
      <c r="G556" s="1198" t="s">
        <v>417</v>
      </c>
      <c r="H556" s="1886" t="s">
        <v>589</v>
      </c>
      <c r="I556" s="2229" t="s">
        <v>590</v>
      </c>
      <c r="R556" s="2867"/>
      <c r="S556" s="2867"/>
      <c r="T556" s="2867"/>
    </row>
    <row r="557" spans="1:23" s="1166" customFormat="1" ht="9.75" customHeight="1" thickTop="1" thickBot="1" x14ac:dyDescent="0.25">
      <c r="A557" s="1171">
        <v>1</v>
      </c>
      <c r="B557" s="1170">
        <v>2</v>
      </c>
      <c r="C557" s="1170">
        <v>3</v>
      </c>
      <c r="D557" s="1170">
        <v>4</v>
      </c>
      <c r="E557" s="1170">
        <v>5</v>
      </c>
      <c r="F557" s="1169">
        <v>6</v>
      </c>
      <c r="G557" s="1169">
        <v>7</v>
      </c>
      <c r="H557" s="1293">
        <v>8</v>
      </c>
      <c r="I557" s="1168" t="s">
        <v>510</v>
      </c>
      <c r="R557" s="2868"/>
      <c r="S557" s="2868"/>
      <c r="T557" s="2868"/>
    </row>
    <row r="558" spans="1:23" ht="15.75" thickTop="1" x14ac:dyDescent="0.25">
      <c r="A558" s="2220">
        <v>1140</v>
      </c>
      <c r="B558" s="2233">
        <v>3127</v>
      </c>
      <c r="C558" s="2233">
        <v>5331</v>
      </c>
      <c r="D558" s="2247"/>
      <c r="E558" s="1875" t="s">
        <v>624</v>
      </c>
      <c r="F558" s="2246">
        <f>F559+F561+F562+F560</f>
        <v>12116</v>
      </c>
      <c r="G558" s="2246">
        <f t="shared" ref="G558:H558" si="56">G559+G561+G562+G560</f>
        <v>12662</v>
      </c>
      <c r="H558" s="2246">
        <f t="shared" si="56"/>
        <v>12662</v>
      </c>
      <c r="I558" s="2245">
        <f t="shared" ref="I558:I563" si="57">(H558/G558)*100</f>
        <v>100</v>
      </c>
    </row>
    <row r="559" spans="1:23" ht="32.25" customHeight="1" x14ac:dyDescent="0.2">
      <c r="A559" s="2220"/>
      <c r="B559" s="2233"/>
      <c r="C559" s="2233"/>
      <c r="D559" s="2805" t="s">
        <v>1215</v>
      </c>
      <c r="E559" s="2803" t="s">
        <v>1895</v>
      </c>
      <c r="F559" s="2825">
        <v>240</v>
      </c>
      <c r="G559" s="2825">
        <v>240</v>
      </c>
      <c r="H559" s="2825">
        <v>240</v>
      </c>
      <c r="I559" s="2826">
        <f t="shared" si="57"/>
        <v>100</v>
      </c>
    </row>
    <row r="560" spans="1:23" ht="15" customHeight="1" x14ac:dyDescent="0.2">
      <c r="A560" s="2220"/>
      <c r="B560" s="2233"/>
      <c r="C560" s="2233"/>
      <c r="D560" s="2799" t="s">
        <v>1719</v>
      </c>
      <c r="E560" s="1050" t="s">
        <v>1892</v>
      </c>
      <c r="F560" s="2231">
        <v>9697</v>
      </c>
      <c r="G560" s="2231">
        <v>9697</v>
      </c>
      <c r="H560" s="2231">
        <v>9697</v>
      </c>
      <c r="I560" s="2826">
        <f t="shared" si="57"/>
        <v>100</v>
      </c>
    </row>
    <row r="561" spans="1:20" ht="13.15" customHeight="1" x14ac:dyDescent="0.2">
      <c r="A561" s="2220"/>
      <c r="B561" s="2233"/>
      <c r="C561" s="2233"/>
      <c r="D561" s="859" t="s">
        <v>1238</v>
      </c>
      <c r="E561" s="2796" t="s">
        <v>1893</v>
      </c>
      <c r="F561" s="2217">
        <v>2139</v>
      </c>
      <c r="G561" s="2217">
        <v>2725</v>
      </c>
      <c r="H561" s="2217">
        <v>2725</v>
      </c>
      <c r="I561" s="2216">
        <f t="shared" si="57"/>
        <v>100</v>
      </c>
    </row>
    <row r="562" spans="1:20" ht="15" thickBot="1" x14ac:dyDescent="0.25">
      <c r="A562" s="2220"/>
      <c r="B562" s="2233"/>
      <c r="C562" s="2233"/>
      <c r="D562" s="859" t="s">
        <v>1720</v>
      </c>
      <c r="E562" s="2796" t="s">
        <v>1894</v>
      </c>
      <c r="F562" s="2231">
        <v>40</v>
      </c>
      <c r="G562" s="2231">
        <v>0</v>
      </c>
      <c r="H562" s="2231">
        <v>0</v>
      </c>
      <c r="I562" s="2230">
        <v>0</v>
      </c>
    </row>
    <row r="563" spans="1:20" ht="18" customHeight="1" thickTop="1" thickBot="1" x14ac:dyDescent="0.3">
      <c r="A563" s="3249" t="s">
        <v>704</v>
      </c>
      <c r="B563" s="3250"/>
      <c r="C563" s="3250"/>
      <c r="D563" s="3250"/>
      <c r="E563" s="3250"/>
      <c r="F563" s="2215">
        <f>F558</f>
        <v>12116</v>
      </c>
      <c r="G563" s="2215">
        <f>G558</f>
        <v>12662</v>
      </c>
      <c r="H563" s="2215">
        <f>H558</f>
        <v>12662</v>
      </c>
      <c r="I563" s="2214">
        <f t="shared" si="57"/>
        <v>100</v>
      </c>
      <c r="R563" s="2869">
        <f>F563</f>
        <v>12116</v>
      </c>
      <c r="S563" s="2869">
        <f>G563</f>
        <v>12662</v>
      </c>
      <c r="T563" s="2869">
        <f>H563</f>
        <v>12662</v>
      </c>
    </row>
    <row r="564" spans="1:20" ht="12.75" customHeight="1" thickTop="1" x14ac:dyDescent="0.25">
      <c r="A564" s="1266"/>
      <c r="B564" s="1266"/>
      <c r="C564" s="1266"/>
      <c r="D564" s="1266"/>
      <c r="E564" s="1266"/>
      <c r="F564" s="2213"/>
      <c r="G564" s="2213"/>
      <c r="H564" s="2213"/>
      <c r="I564" s="2212"/>
    </row>
    <row r="565" spans="1:20" ht="17.25" customHeight="1" thickBot="1" x14ac:dyDescent="0.25">
      <c r="A565" s="1855" t="s">
        <v>35</v>
      </c>
      <c r="I565" s="2211" t="s">
        <v>122</v>
      </c>
    </row>
    <row r="566" spans="1:20" s="1172" customFormat="1" thickTop="1" thickBot="1" x14ac:dyDescent="0.25">
      <c r="A566" s="1176" t="s">
        <v>412</v>
      </c>
      <c r="B566" s="1173" t="s">
        <v>123</v>
      </c>
      <c r="C566" s="1175" t="s">
        <v>124</v>
      </c>
      <c r="D566" s="1198" t="s">
        <v>474</v>
      </c>
      <c r="E566" s="1198" t="s">
        <v>125</v>
      </c>
      <c r="F566" s="1198" t="s">
        <v>416</v>
      </c>
      <c r="G566" s="1198" t="s">
        <v>417</v>
      </c>
      <c r="H566" s="1886" t="s">
        <v>589</v>
      </c>
      <c r="I566" s="2229" t="s">
        <v>590</v>
      </c>
      <c r="R566" s="2867"/>
      <c r="S566" s="2867"/>
      <c r="T566" s="2867"/>
    </row>
    <row r="567" spans="1:20" s="1166" customFormat="1" ht="13.5" thickTop="1" thickBot="1" x14ac:dyDescent="0.25">
      <c r="A567" s="1171">
        <v>1</v>
      </c>
      <c r="B567" s="1170">
        <v>2</v>
      </c>
      <c r="C567" s="1170">
        <v>3</v>
      </c>
      <c r="D567" s="1170">
        <v>4</v>
      </c>
      <c r="E567" s="1170">
        <v>5</v>
      </c>
      <c r="F567" s="1169">
        <v>6</v>
      </c>
      <c r="G567" s="1169">
        <v>7</v>
      </c>
      <c r="H567" s="1293">
        <v>8</v>
      </c>
      <c r="I567" s="1168" t="s">
        <v>510</v>
      </c>
      <c r="R567" s="2868"/>
      <c r="S567" s="2868"/>
      <c r="T567" s="2868"/>
    </row>
    <row r="568" spans="1:20" ht="15.75" thickTop="1" x14ac:dyDescent="0.25">
      <c r="A568" s="2228">
        <v>1142</v>
      </c>
      <c r="B568" s="2227">
        <v>3127</v>
      </c>
      <c r="C568" s="2227">
        <v>5331</v>
      </c>
      <c r="D568" s="2226"/>
      <c r="E568" s="2225" t="s">
        <v>624</v>
      </c>
      <c r="F568" s="2224">
        <f>F569+F570+F571</f>
        <v>5080</v>
      </c>
      <c r="G568" s="2224">
        <f>G569+G570+G571</f>
        <v>5570</v>
      </c>
      <c r="H568" s="2224">
        <f>H569+H570+H571</f>
        <v>5570</v>
      </c>
      <c r="I568" s="2223">
        <f>(H568/G568)*100</f>
        <v>100</v>
      </c>
    </row>
    <row r="569" spans="1:20" ht="28.5" x14ac:dyDescent="0.2">
      <c r="A569" s="2220"/>
      <c r="B569" s="2219"/>
      <c r="C569" s="2219"/>
      <c r="D569" s="2805" t="s">
        <v>1215</v>
      </c>
      <c r="E569" s="2803" t="s">
        <v>1895</v>
      </c>
      <c r="F569" s="2231">
        <v>0</v>
      </c>
      <c r="G569" s="2231">
        <v>232</v>
      </c>
      <c r="H569" s="2231">
        <v>232</v>
      </c>
      <c r="I569" s="2230">
        <f>(H569/G569)*100</f>
        <v>100</v>
      </c>
    </row>
    <row r="570" spans="1:20" ht="14.25" x14ac:dyDescent="0.2">
      <c r="A570" s="2220"/>
      <c r="B570" s="2219"/>
      <c r="C570" s="2219"/>
      <c r="D570" s="2799" t="s">
        <v>1719</v>
      </c>
      <c r="E570" s="1050" t="s">
        <v>1892</v>
      </c>
      <c r="F570" s="2221">
        <v>3223</v>
      </c>
      <c r="G570" s="2217">
        <v>3223</v>
      </c>
      <c r="H570" s="2217">
        <v>3223</v>
      </c>
      <c r="I570" s="2216">
        <f>(H570/G570)*100</f>
        <v>100</v>
      </c>
    </row>
    <row r="571" spans="1:20" ht="15" thickBot="1" x14ac:dyDescent="0.25">
      <c r="A571" s="2220"/>
      <c r="B571" s="2219"/>
      <c r="C571" s="2219"/>
      <c r="D571" s="859" t="s">
        <v>1238</v>
      </c>
      <c r="E571" s="2796" t="s">
        <v>1893</v>
      </c>
      <c r="F571" s="2272">
        <v>1857</v>
      </c>
      <c r="G571" s="2272">
        <v>2115</v>
      </c>
      <c r="H571" s="2272">
        <v>2115</v>
      </c>
      <c r="I571" s="2271">
        <f>(H571/G571)*100</f>
        <v>100</v>
      </c>
    </row>
    <row r="572" spans="1:20" ht="16.5" thickTop="1" thickBot="1" x14ac:dyDescent="0.3">
      <c r="A572" s="3249" t="s">
        <v>704</v>
      </c>
      <c r="B572" s="3250"/>
      <c r="C572" s="3250"/>
      <c r="D572" s="3250"/>
      <c r="E572" s="3250"/>
      <c r="F572" s="2215">
        <f>F568</f>
        <v>5080</v>
      </c>
      <c r="G572" s="2215">
        <f>G568</f>
        <v>5570</v>
      </c>
      <c r="H572" s="2215">
        <f>H568</f>
        <v>5570</v>
      </c>
      <c r="I572" s="2214">
        <f>(H572/G572)*100</f>
        <v>100</v>
      </c>
      <c r="R572" s="2869">
        <f>F572</f>
        <v>5080</v>
      </c>
      <c r="S572" s="2869">
        <f>G572</f>
        <v>5570</v>
      </c>
      <c r="T572" s="2869">
        <f>H572</f>
        <v>5570</v>
      </c>
    </row>
    <row r="573" spans="1:20" ht="15.75" thickTop="1" x14ac:dyDescent="0.25">
      <c r="A573" s="2813">
        <v>1142</v>
      </c>
      <c r="B573" s="19">
        <v>3127</v>
      </c>
      <c r="C573" s="152">
        <v>6351</v>
      </c>
      <c r="D573" s="2814"/>
      <c r="E573" s="896" t="s">
        <v>744</v>
      </c>
      <c r="F573" s="2815">
        <f>F574</f>
        <v>1875</v>
      </c>
      <c r="G573" s="2815">
        <f t="shared" ref="G573:H573" si="58">G574</f>
        <v>852</v>
      </c>
      <c r="H573" s="2815">
        <f t="shared" si="58"/>
        <v>852</v>
      </c>
      <c r="I573" s="2816">
        <v>100</v>
      </c>
      <c r="R573" s="2869">
        <f>F575</f>
        <v>1875</v>
      </c>
      <c r="S573" s="2869">
        <f t="shared" ref="S573:T573" si="59">G575</f>
        <v>852</v>
      </c>
      <c r="T573" s="2869">
        <f t="shared" si="59"/>
        <v>852</v>
      </c>
    </row>
    <row r="574" spans="1:20" ht="29.25" thickBot="1" x14ac:dyDescent="0.25">
      <c r="A574" s="2817"/>
      <c r="B574" s="870"/>
      <c r="C574" s="2818"/>
      <c r="D574" s="2805" t="s">
        <v>1215</v>
      </c>
      <c r="E574" s="2803" t="s">
        <v>1895</v>
      </c>
      <c r="F574" s="2819">
        <v>1875</v>
      </c>
      <c r="G574" s="2819">
        <v>852</v>
      </c>
      <c r="H574" s="2819">
        <v>852</v>
      </c>
      <c r="I574" s="2820">
        <v>100</v>
      </c>
      <c r="R574" s="2869">
        <f>R572+R573</f>
        <v>6955</v>
      </c>
      <c r="S574" s="2869">
        <f t="shared" ref="S574:T574" si="60">S572+S573</f>
        <v>6422</v>
      </c>
      <c r="T574" s="2869">
        <f t="shared" si="60"/>
        <v>6422</v>
      </c>
    </row>
    <row r="575" spans="1:20" ht="16.5" thickTop="1" thickBot="1" x14ac:dyDescent="0.3">
      <c r="A575" s="3202" t="s">
        <v>705</v>
      </c>
      <c r="B575" s="3203"/>
      <c r="C575" s="3203"/>
      <c r="D575" s="3203"/>
      <c r="E575" s="3204"/>
      <c r="F575" s="2821">
        <f>F573</f>
        <v>1875</v>
      </c>
      <c r="G575" s="2821">
        <f t="shared" ref="G575:H575" si="61">G573</f>
        <v>852</v>
      </c>
      <c r="H575" s="2821">
        <f t="shared" si="61"/>
        <v>852</v>
      </c>
      <c r="I575" s="2822">
        <v>100</v>
      </c>
      <c r="R575" s="2869"/>
      <c r="S575" s="2869"/>
      <c r="T575" s="2869"/>
    </row>
    <row r="576" spans="1:20" ht="15.75" thickTop="1" x14ac:dyDescent="0.25">
      <c r="A576" s="1266"/>
      <c r="B576" s="1266"/>
      <c r="C576" s="1266"/>
      <c r="D576" s="1266"/>
      <c r="E576" s="1266"/>
      <c r="F576" s="2213"/>
      <c r="G576" s="2213"/>
      <c r="H576" s="2213"/>
      <c r="I576" s="2212"/>
      <c r="R576" s="2869"/>
      <c r="S576" s="2869"/>
      <c r="T576" s="2869"/>
    </row>
    <row r="578" spans="1:23" x14ac:dyDescent="0.2">
      <c r="D578" s="1979" t="s">
        <v>358</v>
      </c>
    </row>
    <row r="579" spans="1:23" ht="13.5" thickBot="1" x14ac:dyDescent="0.25">
      <c r="A579" s="1855" t="s">
        <v>37</v>
      </c>
      <c r="I579" s="2211" t="s">
        <v>122</v>
      </c>
    </row>
    <row r="580" spans="1:23" s="1172" customFormat="1" thickTop="1" thickBot="1" x14ac:dyDescent="0.25">
      <c r="A580" s="1176" t="s">
        <v>412</v>
      </c>
      <c r="B580" s="1173" t="s">
        <v>123</v>
      </c>
      <c r="C580" s="1175" t="s">
        <v>124</v>
      </c>
      <c r="D580" s="1198" t="s">
        <v>474</v>
      </c>
      <c r="E580" s="1198" t="s">
        <v>125</v>
      </c>
      <c r="F580" s="1198" t="s">
        <v>416</v>
      </c>
      <c r="G580" s="1198" t="s">
        <v>417</v>
      </c>
      <c r="H580" s="1886" t="s">
        <v>589</v>
      </c>
      <c r="I580" s="2229" t="s">
        <v>590</v>
      </c>
      <c r="R580" s="2867"/>
      <c r="S580" s="2867"/>
      <c r="T580" s="2867"/>
    </row>
    <row r="581" spans="1:23" s="1166" customFormat="1" ht="13.5" thickTop="1" thickBot="1" x14ac:dyDescent="0.25">
      <c r="A581" s="1171">
        <v>1</v>
      </c>
      <c r="B581" s="1170">
        <v>2</v>
      </c>
      <c r="C581" s="1170">
        <v>3</v>
      </c>
      <c r="D581" s="1170">
        <v>4</v>
      </c>
      <c r="E581" s="1170">
        <v>5</v>
      </c>
      <c r="F581" s="1169">
        <v>6</v>
      </c>
      <c r="G581" s="1169">
        <v>7</v>
      </c>
      <c r="H581" s="1293">
        <v>8</v>
      </c>
      <c r="I581" s="1168" t="s">
        <v>510</v>
      </c>
      <c r="R581" s="2868"/>
      <c r="S581" s="2868"/>
      <c r="T581" s="2868"/>
    </row>
    <row r="582" spans="1:23" ht="15.75" thickTop="1" x14ac:dyDescent="0.25">
      <c r="A582" s="2362">
        <v>1150</v>
      </c>
      <c r="B582" s="2361">
        <v>3122</v>
      </c>
      <c r="C582" s="2361">
        <v>5331</v>
      </c>
      <c r="D582" s="2226"/>
      <c r="E582" s="2225" t="s">
        <v>624</v>
      </c>
      <c r="F582" s="2224">
        <f>F583+F585+F584</f>
        <v>3578</v>
      </c>
      <c r="G582" s="2224">
        <f t="shared" ref="G582:H582" si="62">G583+G585+G584</f>
        <v>4594</v>
      </c>
      <c r="H582" s="2224">
        <f t="shared" si="62"/>
        <v>4594</v>
      </c>
      <c r="I582" s="2223">
        <f t="shared" ref="I582:I589" si="63">(H582/G582)*100</f>
        <v>100</v>
      </c>
    </row>
    <row r="583" spans="1:23" ht="28.5" x14ac:dyDescent="0.2">
      <c r="A583" s="2220"/>
      <c r="B583" s="2219"/>
      <c r="C583" s="2219"/>
      <c r="D583" s="2805" t="s">
        <v>1215</v>
      </c>
      <c r="E583" s="2803" t="s">
        <v>1895</v>
      </c>
      <c r="F583" s="2221">
        <v>450</v>
      </c>
      <c r="G583" s="2217">
        <v>1448</v>
      </c>
      <c r="H583" s="2217">
        <v>1448</v>
      </c>
      <c r="I583" s="2216">
        <f t="shared" si="63"/>
        <v>100</v>
      </c>
    </row>
    <row r="584" spans="1:23" ht="14.25" x14ac:dyDescent="0.2">
      <c r="A584" s="2220"/>
      <c r="B584" s="2219"/>
      <c r="C584" s="2219"/>
      <c r="D584" s="2799" t="s">
        <v>1719</v>
      </c>
      <c r="E584" s="1050" t="s">
        <v>1892</v>
      </c>
      <c r="F584" s="2221">
        <v>2763</v>
      </c>
      <c r="G584" s="2217">
        <v>2763</v>
      </c>
      <c r="H584" s="2217">
        <v>2763</v>
      </c>
      <c r="I584" s="2216">
        <f t="shared" si="63"/>
        <v>100</v>
      </c>
    </row>
    <row r="585" spans="1:23" ht="15" thickBot="1" x14ac:dyDescent="0.25">
      <c r="A585" s="2220"/>
      <c r="B585" s="2219"/>
      <c r="C585" s="2219"/>
      <c r="D585" s="859" t="s">
        <v>1238</v>
      </c>
      <c r="E585" s="2796" t="s">
        <v>1893</v>
      </c>
      <c r="F585" s="2217">
        <v>365</v>
      </c>
      <c r="G585" s="2217">
        <v>383</v>
      </c>
      <c r="H585" s="2217">
        <v>383</v>
      </c>
      <c r="I585" s="2216">
        <f t="shared" si="63"/>
        <v>100</v>
      </c>
    </row>
    <row r="586" spans="1:23" ht="18" customHeight="1" thickTop="1" thickBot="1" x14ac:dyDescent="0.3">
      <c r="A586" s="3249" t="s">
        <v>704</v>
      </c>
      <c r="B586" s="3250"/>
      <c r="C586" s="3250"/>
      <c r="D586" s="3250"/>
      <c r="E586" s="3250"/>
      <c r="F586" s="2215">
        <f>F582</f>
        <v>3578</v>
      </c>
      <c r="G586" s="2215">
        <f>G582</f>
        <v>4594</v>
      </c>
      <c r="H586" s="2215">
        <f>H582</f>
        <v>4594</v>
      </c>
      <c r="I586" s="2214">
        <f t="shared" si="63"/>
        <v>100</v>
      </c>
      <c r="R586" s="2869">
        <f>F586</f>
        <v>3578</v>
      </c>
      <c r="S586" s="2869">
        <f>G586</f>
        <v>4594</v>
      </c>
      <c r="T586" s="2869">
        <f>H586</f>
        <v>4594</v>
      </c>
    </row>
    <row r="587" spans="1:23" ht="15.75" hidden="1" thickTop="1" x14ac:dyDescent="0.25">
      <c r="A587" s="2248">
        <v>1150</v>
      </c>
      <c r="B587" s="2219">
        <v>3122</v>
      </c>
      <c r="C587" s="2233">
        <v>6351</v>
      </c>
      <c r="D587" s="2247"/>
      <c r="E587" s="1875" t="s">
        <v>744</v>
      </c>
      <c r="F587" s="2246"/>
      <c r="G587" s="2246"/>
      <c r="H587" s="2246"/>
      <c r="I587" s="2245" t="e">
        <f t="shared" si="63"/>
        <v>#DIV/0!</v>
      </c>
      <c r="R587" s="2869"/>
      <c r="S587" s="2869"/>
      <c r="T587" s="2869"/>
    </row>
    <row r="588" spans="1:23" ht="15" hidden="1" thickBot="1" x14ac:dyDescent="0.25">
      <c r="A588" s="2244"/>
      <c r="B588" s="2243"/>
      <c r="C588" s="1146"/>
      <c r="D588" s="2026" t="s">
        <v>1215</v>
      </c>
      <c r="E588" s="2240" t="s">
        <v>478</v>
      </c>
      <c r="F588" s="2217"/>
      <c r="G588" s="2217"/>
      <c r="H588" s="2217"/>
      <c r="I588" s="2216" t="e">
        <f t="shared" si="63"/>
        <v>#DIV/0!</v>
      </c>
      <c r="R588" s="2869"/>
      <c r="S588" s="2869"/>
      <c r="T588" s="2869"/>
    </row>
    <row r="589" spans="1:23" ht="16.5" hidden="1" thickTop="1" thickBot="1" x14ac:dyDescent="0.3">
      <c r="A589" s="3251" t="s">
        <v>705</v>
      </c>
      <c r="B589" s="3252"/>
      <c r="C589" s="3252"/>
      <c r="D589" s="3252"/>
      <c r="E589" s="3253"/>
      <c r="F589" s="2215">
        <v>0</v>
      </c>
      <c r="G589" s="2215">
        <f>G587</f>
        <v>0</v>
      </c>
      <c r="H589" s="2215">
        <f>SUM(H587)</f>
        <v>0</v>
      </c>
      <c r="I589" s="2214" t="e">
        <f t="shared" si="63"/>
        <v>#DIV/0!</v>
      </c>
      <c r="U589" s="1131">
        <f>F589</f>
        <v>0</v>
      </c>
      <c r="V589" s="1131">
        <f>G589</f>
        <v>0</v>
      </c>
      <c r="W589" s="1131">
        <f>H589</f>
        <v>0</v>
      </c>
    </row>
    <row r="590" spans="1:23" ht="15.75" thickTop="1" x14ac:dyDescent="0.25">
      <c r="A590" s="1266"/>
      <c r="B590" s="1266"/>
      <c r="C590" s="1266"/>
      <c r="D590" s="1266"/>
      <c r="E590" s="1266"/>
      <c r="F590" s="2213"/>
      <c r="G590" s="2213"/>
      <c r="H590" s="2213"/>
      <c r="I590" s="2212"/>
      <c r="R590" s="2869"/>
      <c r="S590" s="2869"/>
      <c r="T590" s="2869"/>
    </row>
    <row r="591" spans="1:23" ht="13.5" thickBot="1" x14ac:dyDescent="0.25">
      <c r="A591" s="1855" t="s">
        <v>208</v>
      </c>
      <c r="I591" s="2211" t="s">
        <v>122</v>
      </c>
    </row>
    <row r="592" spans="1:23" s="1172" customFormat="1" ht="20.25" customHeight="1" thickTop="1" thickBot="1" x14ac:dyDescent="0.25">
      <c r="A592" s="1176" t="s">
        <v>412</v>
      </c>
      <c r="B592" s="1173" t="s">
        <v>123</v>
      </c>
      <c r="C592" s="1175" t="s">
        <v>124</v>
      </c>
      <c r="D592" s="1198" t="s">
        <v>474</v>
      </c>
      <c r="E592" s="1198" t="s">
        <v>125</v>
      </c>
      <c r="F592" s="1198" t="s">
        <v>416</v>
      </c>
      <c r="G592" s="1198" t="s">
        <v>417</v>
      </c>
      <c r="H592" s="1886" t="s">
        <v>589</v>
      </c>
      <c r="I592" s="2229" t="s">
        <v>590</v>
      </c>
      <c r="R592" s="2867"/>
      <c r="S592" s="2867"/>
      <c r="T592" s="2867"/>
    </row>
    <row r="593" spans="1:21" s="1166" customFormat="1" ht="12" customHeight="1" thickTop="1" thickBot="1" x14ac:dyDescent="0.25">
      <c r="A593" s="1171">
        <v>1</v>
      </c>
      <c r="B593" s="1170">
        <v>2</v>
      </c>
      <c r="C593" s="1170">
        <v>3</v>
      </c>
      <c r="D593" s="1170">
        <v>4</v>
      </c>
      <c r="E593" s="1170">
        <v>5</v>
      </c>
      <c r="F593" s="1169">
        <v>6</v>
      </c>
      <c r="G593" s="1169">
        <v>7</v>
      </c>
      <c r="H593" s="1293">
        <v>8</v>
      </c>
      <c r="I593" s="1168" t="s">
        <v>510</v>
      </c>
      <c r="R593" s="2868"/>
      <c r="S593" s="2868"/>
      <c r="T593" s="2868"/>
    </row>
    <row r="594" spans="1:21" ht="15.75" thickTop="1" x14ac:dyDescent="0.25">
      <c r="A594" s="2228">
        <v>1151</v>
      </c>
      <c r="B594" s="2227">
        <v>3122</v>
      </c>
      <c r="C594" s="2227">
        <v>5331</v>
      </c>
      <c r="D594" s="2226"/>
      <c r="E594" s="2225" t="s">
        <v>624</v>
      </c>
      <c r="F594" s="2224">
        <f>F595+F596+F597</f>
        <v>1052</v>
      </c>
      <c r="G594" s="2224">
        <f>G595+G596+G597</f>
        <v>1062</v>
      </c>
      <c r="H594" s="2224">
        <f>H595+H596+H597</f>
        <v>1062</v>
      </c>
      <c r="I594" s="2223">
        <f>(H594/G594)*100</f>
        <v>100</v>
      </c>
    </row>
    <row r="595" spans="1:21" ht="14.25" x14ac:dyDescent="0.2">
      <c r="A595" s="2220"/>
      <c r="B595" s="2219"/>
      <c r="C595" s="2219"/>
      <c r="D595" s="2799" t="s">
        <v>1719</v>
      </c>
      <c r="E595" s="1050" t="s">
        <v>1892</v>
      </c>
      <c r="F595" s="2217">
        <v>989</v>
      </c>
      <c r="G595" s="2217">
        <v>989</v>
      </c>
      <c r="H595" s="2217">
        <v>989</v>
      </c>
      <c r="I595" s="2216">
        <f>(H595/G595)*100</f>
        <v>100</v>
      </c>
    </row>
    <row r="596" spans="1:21" ht="15" thickBot="1" x14ac:dyDescent="0.25">
      <c r="A596" s="2220"/>
      <c r="B596" s="2219"/>
      <c r="C596" s="2219"/>
      <c r="D596" s="859" t="s">
        <v>1238</v>
      </c>
      <c r="E596" s="2796" t="s">
        <v>1893</v>
      </c>
      <c r="F596" s="2217">
        <v>63</v>
      </c>
      <c r="G596" s="2217">
        <v>73</v>
      </c>
      <c r="H596" s="2217">
        <v>73</v>
      </c>
      <c r="I596" s="2216">
        <f>(H596/G596)*100</f>
        <v>100</v>
      </c>
    </row>
    <row r="597" spans="1:21" ht="15" hidden="1" thickBot="1" x14ac:dyDescent="0.25">
      <c r="A597" s="2220"/>
      <c r="B597" s="2219"/>
      <c r="C597" s="2219"/>
      <c r="D597" s="1874" t="s">
        <v>1136</v>
      </c>
      <c r="E597" s="2218" t="s">
        <v>51</v>
      </c>
      <c r="F597" s="2217"/>
      <c r="G597" s="2217"/>
      <c r="H597" s="2217"/>
      <c r="I597" s="2216" t="e">
        <f>(H597/G597)*100</f>
        <v>#DIV/0!</v>
      </c>
    </row>
    <row r="598" spans="1:21" ht="18" customHeight="1" thickTop="1" thickBot="1" x14ac:dyDescent="0.3">
      <c r="A598" s="3249" t="s">
        <v>704</v>
      </c>
      <c r="B598" s="3250"/>
      <c r="C598" s="3250"/>
      <c r="D598" s="3250"/>
      <c r="E598" s="3250"/>
      <c r="F598" s="2215">
        <f>F594</f>
        <v>1052</v>
      </c>
      <c r="G598" s="2215">
        <f>G594</f>
        <v>1062</v>
      </c>
      <c r="H598" s="2215">
        <f>H594</f>
        <v>1062</v>
      </c>
      <c r="I598" s="2214">
        <f>(H598/G598)*100</f>
        <v>100</v>
      </c>
      <c r="R598" s="2869">
        <f>F598</f>
        <v>1052</v>
      </c>
      <c r="S598" s="2869">
        <f>G598</f>
        <v>1062</v>
      </c>
      <c r="T598" s="2869">
        <f>H598</f>
        <v>1062</v>
      </c>
    </row>
    <row r="599" spans="1:21" ht="18" customHeight="1" thickTop="1" x14ac:dyDescent="0.25">
      <c r="A599" s="2813">
        <v>1151</v>
      </c>
      <c r="B599" s="19">
        <v>3122</v>
      </c>
      <c r="C599" s="152">
        <v>6351</v>
      </c>
      <c r="D599" s="2814"/>
      <c r="E599" s="896" t="s">
        <v>744</v>
      </c>
      <c r="F599" s="2815">
        <f>F600</f>
        <v>0</v>
      </c>
      <c r="G599" s="2815">
        <f t="shared" ref="G599:H599" si="64">G600</f>
        <v>454</v>
      </c>
      <c r="H599" s="2815">
        <f t="shared" si="64"/>
        <v>454</v>
      </c>
      <c r="I599" s="2816">
        <v>100</v>
      </c>
      <c r="R599" s="2869">
        <f>F601</f>
        <v>0</v>
      </c>
      <c r="S599" s="2869">
        <f t="shared" ref="S599:T599" si="65">G601</f>
        <v>454</v>
      </c>
      <c r="T599" s="2869">
        <f t="shared" si="65"/>
        <v>454</v>
      </c>
    </row>
    <row r="600" spans="1:21" ht="30" customHeight="1" thickBot="1" x14ac:dyDescent="0.25">
      <c r="A600" s="2817"/>
      <c r="B600" s="870"/>
      <c r="C600" s="2818"/>
      <c r="D600" s="2805" t="s">
        <v>1215</v>
      </c>
      <c r="E600" s="2803" t="s">
        <v>1895</v>
      </c>
      <c r="F600" s="2819">
        <v>0</v>
      </c>
      <c r="G600" s="2819">
        <v>454</v>
      </c>
      <c r="H600" s="2819">
        <v>454</v>
      </c>
      <c r="I600" s="2820">
        <v>100</v>
      </c>
      <c r="R600" s="2869">
        <f>R598+R599</f>
        <v>1052</v>
      </c>
      <c r="S600" s="2869">
        <f t="shared" ref="S600:T600" si="66">S598+S599</f>
        <v>1516</v>
      </c>
      <c r="T600" s="2869">
        <f t="shared" si="66"/>
        <v>1516</v>
      </c>
      <c r="U600" s="1131"/>
    </row>
    <row r="601" spans="1:21" ht="18" customHeight="1" thickTop="1" thickBot="1" x14ac:dyDescent="0.3">
      <c r="A601" s="3202" t="s">
        <v>705</v>
      </c>
      <c r="B601" s="3203"/>
      <c r="C601" s="3203"/>
      <c r="D601" s="3203"/>
      <c r="E601" s="3204"/>
      <c r="F601" s="2821">
        <f>F599</f>
        <v>0</v>
      </c>
      <c r="G601" s="2821">
        <f t="shared" ref="G601:H601" si="67">G599</f>
        <v>454</v>
      </c>
      <c r="H601" s="2821">
        <f t="shared" si="67"/>
        <v>454</v>
      </c>
      <c r="I601" s="2822">
        <v>100</v>
      </c>
      <c r="R601" s="2869"/>
      <c r="S601" s="2869"/>
      <c r="T601" s="2869"/>
    </row>
    <row r="602" spans="1:21" ht="18" customHeight="1" thickTop="1" x14ac:dyDescent="0.25">
      <c r="A602" s="1266"/>
      <c r="B602" s="1266"/>
      <c r="C602" s="1266"/>
      <c r="D602" s="1266"/>
      <c r="E602" s="1266"/>
      <c r="F602" s="2213"/>
      <c r="G602" s="2213"/>
      <c r="H602" s="2213"/>
      <c r="I602" s="2212"/>
      <c r="R602" s="2869"/>
      <c r="S602" s="2869"/>
      <c r="T602" s="2869"/>
    </row>
    <row r="603" spans="1:21" ht="18" customHeight="1" x14ac:dyDescent="0.25">
      <c r="A603" s="1266"/>
      <c r="B603" s="1266"/>
      <c r="C603" s="1266"/>
      <c r="D603" s="1266"/>
      <c r="E603" s="1266"/>
      <c r="F603" s="2213"/>
      <c r="G603" s="2213"/>
      <c r="H603" s="2213"/>
      <c r="I603" s="2212"/>
      <c r="R603" s="2869"/>
      <c r="S603" s="2869"/>
      <c r="T603" s="2869"/>
    </row>
    <row r="604" spans="1:21" ht="14.25" customHeight="1" x14ac:dyDescent="0.25">
      <c r="A604" s="1266"/>
      <c r="B604" s="1266"/>
      <c r="C604" s="1266"/>
      <c r="D604" s="1266"/>
      <c r="E604" s="1266"/>
      <c r="F604" s="2213"/>
      <c r="G604" s="2213"/>
      <c r="H604" s="2213"/>
      <c r="I604" s="2212"/>
      <c r="R604" s="2869"/>
      <c r="S604" s="2869"/>
      <c r="T604" s="2869"/>
    </row>
    <row r="605" spans="1:21" ht="13.5" thickBot="1" x14ac:dyDescent="0.25">
      <c r="A605" s="1855" t="s">
        <v>365</v>
      </c>
      <c r="I605" s="2211" t="s">
        <v>122</v>
      </c>
    </row>
    <row r="606" spans="1:21" s="1172" customFormat="1" thickTop="1" thickBot="1" x14ac:dyDescent="0.25">
      <c r="A606" s="1176" t="s">
        <v>412</v>
      </c>
      <c r="B606" s="1173" t="s">
        <v>123</v>
      </c>
      <c r="C606" s="1175" t="s">
        <v>124</v>
      </c>
      <c r="D606" s="1198" t="s">
        <v>474</v>
      </c>
      <c r="E606" s="1198" t="s">
        <v>125</v>
      </c>
      <c r="F606" s="1198" t="s">
        <v>416</v>
      </c>
      <c r="G606" s="1198" t="s">
        <v>417</v>
      </c>
      <c r="H606" s="1886" t="s">
        <v>589</v>
      </c>
      <c r="I606" s="2229" t="s">
        <v>590</v>
      </c>
      <c r="R606" s="2867"/>
      <c r="S606" s="2867"/>
      <c r="T606" s="2867"/>
    </row>
    <row r="607" spans="1:21" s="1166" customFormat="1" ht="12" customHeight="1" thickTop="1" thickBot="1" x14ac:dyDescent="0.25">
      <c r="A607" s="1171">
        <v>1</v>
      </c>
      <c r="B607" s="1170">
        <v>2</v>
      </c>
      <c r="C607" s="1170">
        <v>3</v>
      </c>
      <c r="D607" s="1170">
        <v>4</v>
      </c>
      <c r="E607" s="1170">
        <v>5</v>
      </c>
      <c r="F607" s="1169">
        <v>6</v>
      </c>
      <c r="G607" s="1169">
        <v>7</v>
      </c>
      <c r="H607" s="1293">
        <v>8</v>
      </c>
      <c r="I607" s="1168" t="s">
        <v>510</v>
      </c>
      <c r="R607" s="2868"/>
      <c r="S607" s="2868"/>
      <c r="T607" s="2868"/>
    </row>
    <row r="608" spans="1:21" ht="15.75" thickTop="1" x14ac:dyDescent="0.25">
      <c r="A608" s="2228">
        <v>1152</v>
      </c>
      <c r="B608" s="2227">
        <v>3122</v>
      </c>
      <c r="C608" s="2227">
        <v>5331</v>
      </c>
      <c r="D608" s="2226"/>
      <c r="E608" s="2225" t="s">
        <v>624</v>
      </c>
      <c r="F608" s="2224">
        <f>F609+F610+F611</f>
        <v>2119</v>
      </c>
      <c r="G608" s="2224">
        <f>G609+G610+G611</f>
        <v>2119</v>
      </c>
      <c r="H608" s="2224">
        <f>H609+H610+H611</f>
        <v>2119</v>
      </c>
      <c r="I608" s="2223">
        <f t="shared" ref="I608:I615" si="68">(H608/G608)*100</f>
        <v>100</v>
      </c>
    </row>
    <row r="609" spans="1:23" ht="13.5" customHeight="1" x14ac:dyDescent="0.2">
      <c r="A609" s="2220"/>
      <c r="B609" s="2219"/>
      <c r="C609" s="2219"/>
      <c r="D609" s="2799" t="s">
        <v>1719</v>
      </c>
      <c r="E609" s="1050" t="s">
        <v>1892</v>
      </c>
      <c r="F609" s="2217">
        <v>1599</v>
      </c>
      <c r="G609" s="2217">
        <v>1599</v>
      </c>
      <c r="H609" s="2217">
        <v>1599</v>
      </c>
      <c r="I609" s="2216">
        <f t="shared" si="68"/>
        <v>100</v>
      </c>
    </row>
    <row r="610" spans="1:23" ht="13.5" hidden="1" customHeight="1" x14ac:dyDescent="0.2">
      <c r="A610" s="2220"/>
      <c r="B610" s="2219"/>
      <c r="C610" s="2219"/>
      <c r="D610" s="2026" t="s">
        <v>1215</v>
      </c>
      <c r="E610" s="2240" t="s">
        <v>478</v>
      </c>
      <c r="F610" s="2217"/>
      <c r="G610" s="2217"/>
      <c r="H610" s="2217"/>
      <c r="I610" s="2216" t="e">
        <f t="shared" si="68"/>
        <v>#DIV/0!</v>
      </c>
    </row>
    <row r="611" spans="1:23" ht="15" thickBot="1" x14ac:dyDescent="0.25">
      <c r="A611" s="2220"/>
      <c r="B611" s="2219"/>
      <c r="C611" s="2219"/>
      <c r="D611" s="859" t="s">
        <v>1238</v>
      </c>
      <c r="E611" s="2796" t="s">
        <v>1893</v>
      </c>
      <c r="F611" s="2217">
        <v>520</v>
      </c>
      <c r="G611" s="2217">
        <v>520</v>
      </c>
      <c r="H611" s="2217">
        <v>520</v>
      </c>
      <c r="I611" s="2216">
        <f t="shared" si="68"/>
        <v>100</v>
      </c>
    </row>
    <row r="612" spans="1:23" ht="15.75" customHeight="1" thickTop="1" thickBot="1" x14ac:dyDescent="0.3">
      <c r="A612" s="3249" t="s">
        <v>704</v>
      </c>
      <c r="B612" s="3250"/>
      <c r="C612" s="3250"/>
      <c r="D612" s="3250"/>
      <c r="E612" s="3250"/>
      <c r="F612" s="2215">
        <f>F608</f>
        <v>2119</v>
      </c>
      <c r="G612" s="2215">
        <f>G608</f>
        <v>2119</v>
      </c>
      <c r="H612" s="2215">
        <f>H608</f>
        <v>2119</v>
      </c>
      <c r="I612" s="2214">
        <f t="shared" si="68"/>
        <v>100</v>
      </c>
      <c r="R612" s="2869">
        <f>F612</f>
        <v>2119</v>
      </c>
      <c r="S612" s="2869">
        <f>G612</f>
        <v>2119</v>
      </c>
      <c r="T612" s="2869">
        <f>H612</f>
        <v>2119</v>
      </c>
    </row>
    <row r="613" spans="1:23" ht="15.75" hidden="1" thickTop="1" x14ac:dyDescent="0.25">
      <c r="A613" s="2248">
        <v>1152</v>
      </c>
      <c r="B613" s="2219">
        <v>3122</v>
      </c>
      <c r="C613" s="2233">
        <v>6351</v>
      </c>
      <c r="D613" s="2247"/>
      <c r="E613" s="1875" t="s">
        <v>744</v>
      </c>
      <c r="F613" s="2246"/>
      <c r="G613" s="2246"/>
      <c r="H613" s="2246"/>
      <c r="I613" s="2245" t="e">
        <f t="shared" si="68"/>
        <v>#DIV/0!</v>
      </c>
      <c r="R613" s="2869"/>
      <c r="S613" s="2869"/>
      <c r="T613" s="2869"/>
    </row>
    <row r="614" spans="1:23" ht="15" hidden="1" thickBot="1" x14ac:dyDescent="0.25">
      <c r="A614" s="2244"/>
      <c r="B614" s="2243"/>
      <c r="C614" s="1146"/>
      <c r="D614" s="2026" t="s">
        <v>1215</v>
      </c>
      <c r="E614" s="2240" t="s">
        <v>478</v>
      </c>
      <c r="F614" s="2217"/>
      <c r="G614" s="2217"/>
      <c r="H614" s="2217"/>
      <c r="I614" s="2216" t="e">
        <f t="shared" si="68"/>
        <v>#DIV/0!</v>
      </c>
      <c r="R614" s="2869"/>
      <c r="S614" s="2869"/>
      <c r="T614" s="2869"/>
    </row>
    <row r="615" spans="1:23" ht="16.5" hidden="1" thickTop="1" thickBot="1" x14ac:dyDescent="0.3">
      <c r="A615" s="3251" t="s">
        <v>705</v>
      </c>
      <c r="B615" s="3252"/>
      <c r="C615" s="3252"/>
      <c r="D615" s="3252"/>
      <c r="E615" s="3253"/>
      <c r="F615" s="2215">
        <v>0</v>
      </c>
      <c r="G615" s="2215">
        <f>G613</f>
        <v>0</v>
      </c>
      <c r="H615" s="2215">
        <f>SUM(H613)</f>
        <v>0</v>
      </c>
      <c r="I615" s="2214" t="e">
        <f t="shared" si="68"/>
        <v>#DIV/0!</v>
      </c>
      <c r="U615" s="1131">
        <f>F615</f>
        <v>0</v>
      </c>
      <c r="V615" s="1131">
        <f>G615</f>
        <v>0</v>
      </c>
      <c r="W615" s="1131">
        <f>H615</f>
        <v>0</v>
      </c>
    </row>
    <row r="616" spans="1:23" ht="13.5" thickTop="1" x14ac:dyDescent="0.2"/>
    <row r="617" spans="1:23" ht="13.5" thickBot="1" x14ac:dyDescent="0.25">
      <c r="A617" s="1855" t="s">
        <v>134</v>
      </c>
      <c r="I617" s="2211" t="s">
        <v>122</v>
      </c>
    </row>
    <row r="618" spans="1:23" s="1172" customFormat="1" thickTop="1" thickBot="1" x14ac:dyDescent="0.25">
      <c r="A618" s="1176" t="s">
        <v>412</v>
      </c>
      <c r="B618" s="1173" t="s">
        <v>123</v>
      </c>
      <c r="C618" s="1175" t="s">
        <v>124</v>
      </c>
      <c r="D618" s="1198" t="s">
        <v>474</v>
      </c>
      <c r="E618" s="1198" t="s">
        <v>125</v>
      </c>
      <c r="F618" s="1198" t="s">
        <v>416</v>
      </c>
      <c r="G618" s="1198" t="s">
        <v>417</v>
      </c>
      <c r="H618" s="1886" t="s">
        <v>589</v>
      </c>
      <c r="I618" s="2229" t="s">
        <v>590</v>
      </c>
      <c r="R618" s="2867"/>
      <c r="S618" s="2867"/>
      <c r="T618" s="2867"/>
    </row>
    <row r="619" spans="1:23" s="1166" customFormat="1" ht="15" customHeight="1" thickTop="1" thickBot="1" x14ac:dyDescent="0.25">
      <c r="A619" s="1171">
        <v>1</v>
      </c>
      <c r="B619" s="1170">
        <v>2</v>
      </c>
      <c r="C619" s="1170">
        <v>3</v>
      </c>
      <c r="D619" s="1170">
        <v>4</v>
      </c>
      <c r="E619" s="1170">
        <v>5</v>
      </c>
      <c r="F619" s="1169">
        <v>6</v>
      </c>
      <c r="G619" s="1169">
        <v>7</v>
      </c>
      <c r="H619" s="1293">
        <v>8</v>
      </c>
      <c r="I619" s="1168" t="s">
        <v>510</v>
      </c>
      <c r="R619" s="2868"/>
      <c r="S619" s="2868"/>
      <c r="T619" s="2868"/>
    </row>
    <row r="620" spans="1:23" ht="15.75" thickTop="1" x14ac:dyDescent="0.25">
      <c r="A620" s="2228">
        <v>1153</v>
      </c>
      <c r="B620" s="2227">
        <v>3122</v>
      </c>
      <c r="C620" s="2227">
        <v>5331</v>
      </c>
      <c r="D620" s="2226"/>
      <c r="E620" s="2225" t="s">
        <v>624</v>
      </c>
      <c r="F620" s="2224">
        <f>F621+F623+F622</f>
        <v>4402</v>
      </c>
      <c r="G620" s="2224">
        <f>G621+G623+G622</f>
        <v>4341</v>
      </c>
      <c r="H620" s="2224">
        <f>H621+H623+H622</f>
        <v>4341</v>
      </c>
      <c r="I620" s="2223">
        <f>(H620/G620)*100</f>
        <v>100</v>
      </c>
    </row>
    <row r="621" spans="1:23" ht="14.25" x14ac:dyDescent="0.2">
      <c r="A621" s="2220"/>
      <c r="B621" s="2219"/>
      <c r="C621" s="2219"/>
      <c r="D621" s="2799" t="s">
        <v>1719</v>
      </c>
      <c r="E621" s="1050" t="s">
        <v>1892</v>
      </c>
      <c r="F621" s="2217">
        <v>2867</v>
      </c>
      <c r="G621" s="2217">
        <v>2867</v>
      </c>
      <c r="H621" s="2217">
        <v>2867</v>
      </c>
      <c r="I621" s="2216">
        <f>(H621/G621)*100</f>
        <v>100</v>
      </c>
    </row>
    <row r="622" spans="1:23" ht="14.25" x14ac:dyDescent="0.2">
      <c r="A622" s="2220"/>
      <c r="B622" s="2219"/>
      <c r="C622" s="2219"/>
      <c r="D622" s="859" t="s">
        <v>1239</v>
      </c>
      <c r="E622" s="2796" t="s">
        <v>1896</v>
      </c>
      <c r="F622" s="2217">
        <v>0</v>
      </c>
      <c r="G622" s="2217">
        <v>11</v>
      </c>
      <c r="H622" s="2217">
        <v>11</v>
      </c>
      <c r="I622" s="2216">
        <f>(H622/G622)*100</f>
        <v>100</v>
      </c>
    </row>
    <row r="623" spans="1:23" ht="15" thickBot="1" x14ac:dyDescent="0.25">
      <c r="A623" s="2220"/>
      <c r="B623" s="2219"/>
      <c r="C623" s="2219"/>
      <c r="D623" s="859" t="s">
        <v>1238</v>
      </c>
      <c r="E623" s="2796" t="s">
        <v>1893</v>
      </c>
      <c r="F623" s="2217">
        <v>1535</v>
      </c>
      <c r="G623" s="2217">
        <v>1463</v>
      </c>
      <c r="H623" s="2217">
        <v>1463</v>
      </c>
      <c r="I623" s="2216">
        <f>(H623/G623)*100</f>
        <v>100</v>
      </c>
    </row>
    <row r="624" spans="1:23" ht="18" customHeight="1" thickTop="1" thickBot="1" x14ac:dyDescent="0.3">
      <c r="A624" s="3249" t="s">
        <v>704</v>
      </c>
      <c r="B624" s="3250"/>
      <c r="C624" s="3250"/>
      <c r="D624" s="3250"/>
      <c r="E624" s="3250"/>
      <c r="F624" s="2215">
        <f>F620</f>
        <v>4402</v>
      </c>
      <c r="G624" s="2215">
        <f>G620</f>
        <v>4341</v>
      </c>
      <c r="H624" s="2215">
        <f>H620</f>
        <v>4341</v>
      </c>
      <c r="I624" s="2214">
        <f>(H624/G624)*100</f>
        <v>100</v>
      </c>
      <c r="R624" s="2869">
        <f>F624</f>
        <v>4402</v>
      </c>
      <c r="S624" s="2869">
        <f>G624</f>
        <v>4341</v>
      </c>
      <c r="T624" s="2869">
        <f>H624</f>
        <v>4341</v>
      </c>
    </row>
    <row r="625" spans="1:20" ht="15.75" thickTop="1" x14ac:dyDescent="0.25">
      <c r="A625" s="1266"/>
      <c r="B625" s="1266"/>
      <c r="C625" s="1266"/>
      <c r="D625" s="1266"/>
      <c r="E625" s="1266"/>
      <c r="F625" s="2270"/>
      <c r="G625" s="2270"/>
      <c r="H625" s="2270"/>
      <c r="I625" s="2269"/>
      <c r="K625" s="1131"/>
      <c r="L625" s="1131"/>
    </row>
    <row r="626" spans="1:20" ht="13.5" thickBot="1" x14ac:dyDescent="0.25">
      <c r="A626" s="1855" t="s">
        <v>713</v>
      </c>
      <c r="I626" s="2211" t="s">
        <v>122</v>
      </c>
    </row>
    <row r="627" spans="1:20" s="1172" customFormat="1" thickTop="1" thickBot="1" x14ac:dyDescent="0.25">
      <c r="A627" s="1176" t="s">
        <v>412</v>
      </c>
      <c r="B627" s="1173" t="s">
        <v>123</v>
      </c>
      <c r="C627" s="1175" t="s">
        <v>124</v>
      </c>
      <c r="D627" s="1198" t="s">
        <v>474</v>
      </c>
      <c r="E627" s="1198" t="s">
        <v>125</v>
      </c>
      <c r="F627" s="1198" t="s">
        <v>416</v>
      </c>
      <c r="G627" s="1198" t="s">
        <v>417</v>
      </c>
      <c r="H627" s="1886" t="s">
        <v>589</v>
      </c>
      <c r="I627" s="2229" t="s">
        <v>590</v>
      </c>
      <c r="R627" s="2867"/>
      <c r="S627" s="2867"/>
      <c r="T627" s="2867"/>
    </row>
    <row r="628" spans="1:20" s="1166" customFormat="1" ht="13.5" thickTop="1" thickBot="1" x14ac:dyDescent="0.25">
      <c r="A628" s="1171">
        <v>1</v>
      </c>
      <c r="B628" s="1170">
        <v>2</v>
      </c>
      <c r="C628" s="1170">
        <v>3</v>
      </c>
      <c r="D628" s="1170">
        <v>4</v>
      </c>
      <c r="E628" s="1170">
        <v>5</v>
      </c>
      <c r="F628" s="1169">
        <v>6</v>
      </c>
      <c r="G628" s="1169">
        <v>7</v>
      </c>
      <c r="H628" s="1293">
        <v>8</v>
      </c>
      <c r="I628" s="1168" t="s">
        <v>510</v>
      </c>
      <c r="R628" s="2868"/>
      <c r="S628" s="2868"/>
      <c r="T628" s="2868"/>
    </row>
    <row r="629" spans="1:20" ht="15.75" thickTop="1" x14ac:dyDescent="0.25">
      <c r="A629" s="2228">
        <v>1154</v>
      </c>
      <c r="B629" s="2227">
        <v>3122</v>
      </c>
      <c r="C629" s="2227">
        <v>5331</v>
      </c>
      <c r="D629" s="2226"/>
      <c r="E629" s="2225" t="s">
        <v>624</v>
      </c>
      <c r="F629" s="2224">
        <f>F630+F631+F632</f>
        <v>2248</v>
      </c>
      <c r="G629" s="2224">
        <f>G630+G631+G632</f>
        <v>2248</v>
      </c>
      <c r="H629" s="2224">
        <f>H630+H631+H632</f>
        <v>2248</v>
      </c>
      <c r="I629" s="2223">
        <f>(H629/G629)*100</f>
        <v>100</v>
      </c>
    </row>
    <row r="630" spans="1:20" ht="14.25" x14ac:dyDescent="0.2">
      <c r="A630" s="2220"/>
      <c r="B630" s="2219"/>
      <c r="C630" s="2219"/>
      <c r="D630" s="2799" t="s">
        <v>1719</v>
      </c>
      <c r="E630" s="1050" t="s">
        <v>1892</v>
      </c>
      <c r="F630" s="2217">
        <v>1921</v>
      </c>
      <c r="G630" s="2217">
        <v>1921</v>
      </c>
      <c r="H630" s="2217">
        <v>1921</v>
      </c>
      <c r="I630" s="2216">
        <f>(H630/G630)*100</f>
        <v>100</v>
      </c>
    </row>
    <row r="631" spans="1:20" ht="15" thickBot="1" x14ac:dyDescent="0.25">
      <c r="A631" s="2220"/>
      <c r="B631" s="2219"/>
      <c r="C631" s="2219"/>
      <c r="D631" s="859" t="s">
        <v>1238</v>
      </c>
      <c r="E631" s="2796" t="s">
        <v>1893</v>
      </c>
      <c r="F631" s="2217">
        <v>327</v>
      </c>
      <c r="G631" s="2217">
        <v>327</v>
      </c>
      <c r="H631" s="2217">
        <v>327</v>
      </c>
      <c r="I631" s="2216">
        <f>(H631/G631)*100</f>
        <v>100</v>
      </c>
    </row>
    <row r="632" spans="1:20" ht="15" hidden="1" thickBot="1" x14ac:dyDescent="0.25">
      <c r="A632" s="2220"/>
      <c r="B632" s="2219"/>
      <c r="C632" s="2219"/>
      <c r="D632" s="1874" t="s">
        <v>1136</v>
      </c>
      <c r="E632" s="2218" t="s">
        <v>51</v>
      </c>
      <c r="F632" s="2217"/>
      <c r="G632" s="2217"/>
      <c r="H632" s="2217"/>
      <c r="I632" s="2216" t="e">
        <f>(H632/G632)*100</f>
        <v>#DIV/0!</v>
      </c>
    </row>
    <row r="633" spans="1:20" ht="16.5" thickTop="1" thickBot="1" x14ac:dyDescent="0.3">
      <c r="A633" s="3249" t="s">
        <v>704</v>
      </c>
      <c r="B633" s="3250"/>
      <c r="C633" s="3250"/>
      <c r="D633" s="3250"/>
      <c r="E633" s="3250"/>
      <c r="F633" s="2215">
        <f>F629</f>
        <v>2248</v>
      </c>
      <c r="G633" s="2215">
        <f>G629</f>
        <v>2248</v>
      </c>
      <c r="H633" s="2215">
        <f>H629</f>
        <v>2248</v>
      </c>
      <c r="I633" s="2214">
        <f>(H633/G633)*100</f>
        <v>100</v>
      </c>
      <c r="R633" s="2869">
        <f>F633</f>
        <v>2248</v>
      </c>
      <c r="S633" s="2869">
        <f>G633</f>
        <v>2248</v>
      </c>
      <c r="T633" s="2869">
        <f>H633</f>
        <v>2248</v>
      </c>
    </row>
    <row r="634" spans="1:20" ht="13.5" thickTop="1" x14ac:dyDescent="0.2"/>
    <row r="636" spans="1:20" ht="13.5" thickBot="1" x14ac:dyDescent="0.25">
      <c r="A636" s="1855" t="s">
        <v>1095</v>
      </c>
      <c r="I636" s="2211" t="s">
        <v>122</v>
      </c>
    </row>
    <row r="637" spans="1:20" s="1172" customFormat="1" ht="20.25" customHeight="1" thickTop="1" thickBot="1" x14ac:dyDescent="0.25">
      <c r="A637" s="1176" t="s">
        <v>412</v>
      </c>
      <c r="B637" s="1173" t="s">
        <v>123</v>
      </c>
      <c r="C637" s="1175" t="s">
        <v>124</v>
      </c>
      <c r="D637" s="1198" t="s">
        <v>474</v>
      </c>
      <c r="E637" s="1198" t="s">
        <v>125</v>
      </c>
      <c r="F637" s="1198" t="s">
        <v>416</v>
      </c>
      <c r="G637" s="1198" t="s">
        <v>417</v>
      </c>
      <c r="H637" s="1886" t="s">
        <v>589</v>
      </c>
      <c r="I637" s="2229" t="s">
        <v>590</v>
      </c>
      <c r="R637" s="2867"/>
      <c r="S637" s="2867"/>
      <c r="T637" s="2867"/>
    </row>
    <row r="638" spans="1:20" s="1166" customFormat="1" ht="13.5" thickTop="1" thickBot="1" x14ac:dyDescent="0.25">
      <c r="A638" s="1171">
        <v>1</v>
      </c>
      <c r="B638" s="1170">
        <v>2</v>
      </c>
      <c r="C638" s="1170">
        <v>3</v>
      </c>
      <c r="D638" s="1170">
        <v>4</v>
      </c>
      <c r="E638" s="1170">
        <v>5</v>
      </c>
      <c r="F638" s="1169">
        <v>6</v>
      </c>
      <c r="G638" s="1169">
        <v>7</v>
      </c>
      <c r="H638" s="1293">
        <v>8</v>
      </c>
      <c r="I638" s="1168" t="s">
        <v>510</v>
      </c>
      <c r="R638" s="2868"/>
      <c r="S638" s="2868"/>
      <c r="T638" s="2868"/>
    </row>
    <row r="639" spans="1:20" ht="15.75" thickTop="1" x14ac:dyDescent="0.25">
      <c r="A639" s="2228">
        <v>1160</v>
      </c>
      <c r="B639" s="2227">
        <v>3122</v>
      </c>
      <c r="C639" s="2227">
        <v>5331</v>
      </c>
      <c r="D639" s="2226"/>
      <c r="E639" s="2225" t="s">
        <v>624</v>
      </c>
      <c r="F639" s="2224">
        <f>F640+F641+F642</f>
        <v>5412</v>
      </c>
      <c r="G639" s="2224">
        <f>G640+G641+G642</f>
        <v>5446</v>
      </c>
      <c r="H639" s="2224">
        <f>H640+H641+H642</f>
        <v>5446</v>
      </c>
      <c r="I639" s="2223">
        <f>(H639/G639)*100</f>
        <v>100</v>
      </c>
    </row>
    <row r="640" spans="1:20" ht="14.25" x14ac:dyDescent="0.2">
      <c r="A640" s="2220"/>
      <c r="B640" s="2219"/>
      <c r="C640" s="2219"/>
      <c r="D640" s="2799" t="s">
        <v>1719</v>
      </c>
      <c r="E640" s="1050" t="s">
        <v>1892</v>
      </c>
      <c r="F640" s="2217">
        <v>4511</v>
      </c>
      <c r="G640" s="2217">
        <v>4511</v>
      </c>
      <c r="H640" s="2217">
        <v>4511</v>
      </c>
      <c r="I640" s="2216">
        <f>(H640/G640)*100</f>
        <v>100</v>
      </c>
    </row>
    <row r="641" spans="1:20" ht="14.25" x14ac:dyDescent="0.2">
      <c r="A641" s="2220"/>
      <c r="B641" s="2219"/>
      <c r="C641" s="2219"/>
      <c r="D641" s="859" t="s">
        <v>1238</v>
      </c>
      <c r="E641" s="2796" t="s">
        <v>1893</v>
      </c>
      <c r="F641" s="2217">
        <v>901</v>
      </c>
      <c r="G641" s="2217">
        <v>785</v>
      </c>
      <c r="H641" s="2217">
        <v>785</v>
      </c>
      <c r="I641" s="2216">
        <f>(H641/G641)*100</f>
        <v>100</v>
      </c>
    </row>
    <row r="642" spans="1:20" ht="15" thickBot="1" x14ac:dyDescent="0.25">
      <c r="A642" s="2220"/>
      <c r="B642" s="2233"/>
      <c r="C642" s="2233"/>
      <c r="D642" s="859" t="s">
        <v>1720</v>
      </c>
      <c r="E642" s="2796" t="s">
        <v>1894</v>
      </c>
      <c r="F642" s="2231">
        <v>0</v>
      </c>
      <c r="G642" s="2231">
        <v>150</v>
      </c>
      <c r="H642" s="2231">
        <v>150</v>
      </c>
      <c r="I642" s="2230">
        <f>(H642/G642)*100</f>
        <v>100</v>
      </c>
    </row>
    <row r="643" spans="1:20" ht="16.5" thickTop="1" thickBot="1" x14ac:dyDescent="0.3">
      <c r="A643" s="3249" t="s">
        <v>704</v>
      </c>
      <c r="B643" s="3250"/>
      <c r="C643" s="3250"/>
      <c r="D643" s="3250"/>
      <c r="E643" s="3250"/>
      <c r="F643" s="2215">
        <f>F639</f>
        <v>5412</v>
      </c>
      <c r="G643" s="2215">
        <f>G639</f>
        <v>5446</v>
      </c>
      <c r="H643" s="2215">
        <f>H639</f>
        <v>5446</v>
      </c>
      <c r="I643" s="2214">
        <f>(H643/G643)*100</f>
        <v>100</v>
      </c>
      <c r="R643" s="2869">
        <f>F643</f>
        <v>5412</v>
      </c>
      <c r="S643" s="2869">
        <f>G643</f>
        <v>5446</v>
      </c>
      <c r="T643" s="2869">
        <f>H643</f>
        <v>5446</v>
      </c>
    </row>
    <row r="644" spans="1:20" ht="15.75" thickTop="1" x14ac:dyDescent="0.25">
      <c r="A644" s="2813">
        <v>1160</v>
      </c>
      <c r="B644" s="19">
        <v>3122</v>
      </c>
      <c r="C644" s="152">
        <v>6351</v>
      </c>
      <c r="D644" s="2814"/>
      <c r="E644" s="896" t="s">
        <v>744</v>
      </c>
      <c r="F644" s="2815">
        <f>F645</f>
        <v>420</v>
      </c>
      <c r="G644" s="2815">
        <f t="shared" ref="G644:H644" si="69">G645</f>
        <v>420</v>
      </c>
      <c r="H644" s="2815">
        <f t="shared" si="69"/>
        <v>420</v>
      </c>
      <c r="I644" s="2816">
        <v>100</v>
      </c>
      <c r="R644" s="2869">
        <f>F646</f>
        <v>420</v>
      </c>
      <c r="S644" s="2869">
        <f t="shared" ref="S644:T644" si="70">G646</f>
        <v>420</v>
      </c>
      <c r="T644" s="2869">
        <f t="shared" si="70"/>
        <v>420</v>
      </c>
    </row>
    <row r="645" spans="1:20" ht="29.25" thickBot="1" x14ac:dyDescent="0.25">
      <c r="A645" s="2817"/>
      <c r="B645" s="870"/>
      <c r="C645" s="2818"/>
      <c r="D645" s="2805" t="s">
        <v>1215</v>
      </c>
      <c r="E645" s="2803" t="s">
        <v>1895</v>
      </c>
      <c r="F645" s="2819">
        <v>420</v>
      </c>
      <c r="G645" s="2819">
        <v>420</v>
      </c>
      <c r="H645" s="2819">
        <v>420</v>
      </c>
      <c r="I645" s="2820">
        <v>100</v>
      </c>
      <c r="R645" s="2869">
        <f>R643+R644</f>
        <v>5832</v>
      </c>
      <c r="S645" s="2869">
        <f t="shared" ref="S645:T645" si="71">S643+S644</f>
        <v>5866</v>
      </c>
      <c r="T645" s="2869">
        <f t="shared" si="71"/>
        <v>5866</v>
      </c>
    </row>
    <row r="646" spans="1:20" ht="16.5" thickTop="1" thickBot="1" x14ac:dyDescent="0.3">
      <c r="A646" s="3202" t="s">
        <v>705</v>
      </c>
      <c r="B646" s="3203"/>
      <c r="C646" s="3203"/>
      <c r="D646" s="3203"/>
      <c r="E646" s="3204"/>
      <c r="F646" s="2821">
        <f>F644</f>
        <v>420</v>
      </c>
      <c r="G646" s="2821">
        <f t="shared" ref="G646:H646" si="72">G644</f>
        <v>420</v>
      </c>
      <c r="H646" s="2821">
        <f t="shared" si="72"/>
        <v>420</v>
      </c>
      <c r="I646" s="2822">
        <v>100</v>
      </c>
      <c r="R646" s="2869"/>
      <c r="S646" s="2869"/>
      <c r="T646" s="2869"/>
    </row>
    <row r="647" spans="1:20" ht="13.5" thickTop="1" x14ac:dyDescent="0.2"/>
    <row r="651" spans="1:20" ht="13.5" thickBot="1" x14ac:dyDescent="0.25">
      <c r="A651" s="1855" t="s">
        <v>135</v>
      </c>
      <c r="I651" s="2211" t="s">
        <v>122</v>
      </c>
    </row>
    <row r="652" spans="1:20" s="1172" customFormat="1" thickTop="1" thickBot="1" x14ac:dyDescent="0.25">
      <c r="A652" s="1176" t="s">
        <v>412</v>
      </c>
      <c r="B652" s="1173" t="s">
        <v>123</v>
      </c>
      <c r="C652" s="1175" t="s">
        <v>124</v>
      </c>
      <c r="D652" s="1198" t="s">
        <v>474</v>
      </c>
      <c r="E652" s="1198" t="s">
        <v>125</v>
      </c>
      <c r="F652" s="1198" t="s">
        <v>416</v>
      </c>
      <c r="G652" s="1198" t="s">
        <v>417</v>
      </c>
      <c r="H652" s="1886" t="s">
        <v>589</v>
      </c>
      <c r="I652" s="2229" t="s">
        <v>590</v>
      </c>
      <c r="R652" s="2867"/>
      <c r="S652" s="2867"/>
      <c r="T652" s="2867"/>
    </row>
    <row r="653" spans="1:20" s="1166" customFormat="1" ht="13.5" thickTop="1" thickBot="1" x14ac:dyDescent="0.25">
      <c r="A653" s="1171">
        <v>1</v>
      </c>
      <c r="B653" s="1170">
        <v>2</v>
      </c>
      <c r="C653" s="1170">
        <v>3</v>
      </c>
      <c r="D653" s="1170">
        <v>4</v>
      </c>
      <c r="E653" s="1170">
        <v>5</v>
      </c>
      <c r="F653" s="1169">
        <v>6</v>
      </c>
      <c r="G653" s="1169">
        <v>7</v>
      </c>
      <c r="H653" s="1293">
        <v>8</v>
      </c>
      <c r="I653" s="1168" t="s">
        <v>510</v>
      </c>
      <c r="R653" s="2868"/>
      <c r="S653" s="2868"/>
      <c r="T653" s="2868"/>
    </row>
    <row r="654" spans="1:20" ht="15.75" thickTop="1" x14ac:dyDescent="0.25">
      <c r="A654" s="2228">
        <v>1161</v>
      </c>
      <c r="B654" s="2227">
        <v>3122</v>
      </c>
      <c r="C654" s="2227">
        <v>5331</v>
      </c>
      <c r="D654" s="2226"/>
      <c r="E654" s="2225" t="s">
        <v>624</v>
      </c>
      <c r="F654" s="2224">
        <f>F655+F656</f>
        <v>1401</v>
      </c>
      <c r="G654" s="2224">
        <f>G655+G656</f>
        <v>1400</v>
      </c>
      <c r="H654" s="2224">
        <f>H655+H656</f>
        <v>1400</v>
      </c>
      <c r="I654" s="2223">
        <f>(H654/G654)*100</f>
        <v>100</v>
      </c>
    </row>
    <row r="655" spans="1:20" ht="18" customHeight="1" x14ac:dyDescent="0.2">
      <c r="A655" s="2220"/>
      <c r="B655" s="2219"/>
      <c r="C655" s="2219"/>
      <c r="D655" s="2799" t="s">
        <v>1719</v>
      </c>
      <c r="E655" s="1050" t="s">
        <v>1892</v>
      </c>
      <c r="F655" s="2217">
        <v>1356</v>
      </c>
      <c r="G655" s="2217">
        <v>1356</v>
      </c>
      <c r="H655" s="2217">
        <v>1356</v>
      </c>
      <c r="I655" s="2216">
        <f>(H655/G655)*100</f>
        <v>100</v>
      </c>
    </row>
    <row r="656" spans="1:20" ht="13.9" customHeight="1" thickBot="1" x14ac:dyDescent="0.25">
      <c r="A656" s="2220"/>
      <c r="B656" s="2219"/>
      <c r="C656" s="2219"/>
      <c r="D656" s="859" t="s">
        <v>1238</v>
      </c>
      <c r="E656" s="2796" t="s">
        <v>1893</v>
      </c>
      <c r="F656" s="2217">
        <v>45</v>
      </c>
      <c r="G656" s="2217">
        <v>44</v>
      </c>
      <c r="H656" s="2217">
        <v>44</v>
      </c>
      <c r="I656" s="2216">
        <f>(H656/G656)*100</f>
        <v>100</v>
      </c>
    </row>
    <row r="657" spans="1:20" ht="16.5" thickTop="1" thickBot="1" x14ac:dyDescent="0.3">
      <c r="A657" s="3249" t="s">
        <v>704</v>
      </c>
      <c r="B657" s="3250"/>
      <c r="C657" s="3250"/>
      <c r="D657" s="3250"/>
      <c r="E657" s="3250"/>
      <c r="F657" s="2215">
        <f>F654</f>
        <v>1401</v>
      </c>
      <c r="G657" s="2215">
        <f>G654</f>
        <v>1400</v>
      </c>
      <c r="H657" s="2215">
        <f>H654</f>
        <v>1400</v>
      </c>
      <c r="I657" s="2214">
        <f>(H657/G657)*100</f>
        <v>100</v>
      </c>
      <c r="R657" s="2869">
        <f>F657</f>
        <v>1401</v>
      </c>
      <c r="S657" s="2869">
        <f>G657</f>
        <v>1400</v>
      </c>
      <c r="T657" s="2869">
        <f>H657</f>
        <v>1400</v>
      </c>
    </row>
    <row r="658" spans="1:20" ht="13.5" thickTop="1" x14ac:dyDescent="0.2"/>
    <row r="659" spans="1:20" ht="13.5" thickBot="1" x14ac:dyDescent="0.25">
      <c r="A659" s="1855" t="s">
        <v>136</v>
      </c>
      <c r="I659" s="2211" t="s">
        <v>122</v>
      </c>
    </row>
    <row r="660" spans="1:20" s="1172" customFormat="1" thickTop="1" thickBot="1" x14ac:dyDescent="0.25">
      <c r="A660" s="1176" t="s">
        <v>412</v>
      </c>
      <c r="B660" s="1173" t="s">
        <v>123</v>
      </c>
      <c r="C660" s="1175" t="s">
        <v>124</v>
      </c>
      <c r="D660" s="1198" t="s">
        <v>474</v>
      </c>
      <c r="E660" s="1198" t="s">
        <v>125</v>
      </c>
      <c r="F660" s="1198" t="s">
        <v>416</v>
      </c>
      <c r="G660" s="1198" t="s">
        <v>417</v>
      </c>
      <c r="H660" s="1886" t="s">
        <v>589</v>
      </c>
      <c r="I660" s="2229" t="s">
        <v>590</v>
      </c>
      <c r="R660" s="2867"/>
      <c r="S660" s="2867"/>
      <c r="T660" s="2867"/>
    </row>
    <row r="661" spans="1:20" s="1166" customFormat="1" ht="13.5" thickTop="1" thickBot="1" x14ac:dyDescent="0.25">
      <c r="A661" s="1171">
        <v>1</v>
      </c>
      <c r="B661" s="1170">
        <v>2</v>
      </c>
      <c r="C661" s="1170">
        <v>3</v>
      </c>
      <c r="D661" s="1170">
        <v>4</v>
      </c>
      <c r="E661" s="1170">
        <v>5</v>
      </c>
      <c r="F661" s="1169">
        <v>6</v>
      </c>
      <c r="G661" s="1169">
        <v>7</v>
      </c>
      <c r="H661" s="1293">
        <v>8</v>
      </c>
      <c r="I661" s="1168" t="s">
        <v>510</v>
      </c>
      <c r="R661" s="2868"/>
      <c r="S661" s="2868"/>
      <c r="T661" s="2868"/>
    </row>
    <row r="662" spans="1:20" ht="15.75" thickTop="1" x14ac:dyDescent="0.25">
      <c r="A662" s="2228">
        <v>1162</v>
      </c>
      <c r="B662" s="2227">
        <v>3127</v>
      </c>
      <c r="C662" s="2227">
        <v>5331</v>
      </c>
      <c r="D662" s="2226"/>
      <c r="E662" s="2225" t="s">
        <v>624</v>
      </c>
      <c r="F662" s="2224">
        <f>F663+F665+F664</f>
        <v>1925</v>
      </c>
      <c r="G662" s="2224">
        <f>G663+G665+G664</f>
        <v>1921</v>
      </c>
      <c r="H662" s="2224">
        <f>H663+H665+H664</f>
        <v>1921</v>
      </c>
      <c r="I662" s="2223">
        <f>(H662/G662)*100</f>
        <v>100</v>
      </c>
    </row>
    <row r="663" spans="1:20" ht="14.25" x14ac:dyDescent="0.2">
      <c r="A663" s="2220"/>
      <c r="B663" s="2219"/>
      <c r="C663" s="2219"/>
      <c r="D663" s="2799" t="s">
        <v>1719</v>
      </c>
      <c r="E663" s="1050" t="s">
        <v>1892</v>
      </c>
      <c r="F663" s="2217">
        <v>1793</v>
      </c>
      <c r="G663" s="2217">
        <v>1793</v>
      </c>
      <c r="H663" s="2217">
        <v>1793</v>
      </c>
      <c r="I663" s="2216">
        <f>(H663/G663)*100</f>
        <v>100</v>
      </c>
    </row>
    <row r="664" spans="1:20" ht="15" thickBot="1" x14ac:dyDescent="0.25">
      <c r="A664" s="2220"/>
      <c r="B664" s="2219"/>
      <c r="C664" s="2219"/>
      <c r="D664" s="859" t="s">
        <v>1238</v>
      </c>
      <c r="E664" s="2796" t="s">
        <v>1893</v>
      </c>
      <c r="F664" s="2217">
        <v>132</v>
      </c>
      <c r="G664" s="2217">
        <v>128</v>
      </c>
      <c r="H664" s="2217">
        <v>128</v>
      </c>
      <c r="I664" s="2216">
        <f>(H664/G664)*100</f>
        <v>100</v>
      </c>
    </row>
    <row r="665" spans="1:20" ht="15" hidden="1" thickBot="1" x14ac:dyDescent="0.25">
      <c r="A665" s="2220"/>
      <c r="B665" s="2219"/>
      <c r="C665" s="2219"/>
      <c r="D665" s="1874" t="s">
        <v>1136</v>
      </c>
      <c r="E665" s="2218" t="s">
        <v>51</v>
      </c>
      <c r="F665" s="2217"/>
      <c r="G665" s="2217"/>
      <c r="H665" s="2217"/>
      <c r="I665" s="2216" t="e">
        <f>(H665/G665)*100</f>
        <v>#DIV/0!</v>
      </c>
    </row>
    <row r="666" spans="1:20" ht="16.5" thickTop="1" thickBot="1" x14ac:dyDescent="0.3">
      <c r="A666" s="3249" t="s">
        <v>704</v>
      </c>
      <c r="B666" s="3250"/>
      <c r="C666" s="3250"/>
      <c r="D666" s="3250"/>
      <c r="E666" s="3250"/>
      <c r="F666" s="2215">
        <f>F662</f>
        <v>1925</v>
      </c>
      <c r="G666" s="2215">
        <f>G662</f>
        <v>1921</v>
      </c>
      <c r="H666" s="2215">
        <f>H662</f>
        <v>1921</v>
      </c>
      <c r="I666" s="2214">
        <f>(H666/G666)*100</f>
        <v>100</v>
      </c>
      <c r="R666" s="2869">
        <f>F666</f>
        <v>1925</v>
      </c>
      <c r="S666" s="2869">
        <f>G666</f>
        <v>1921</v>
      </c>
      <c r="T666" s="2869">
        <f>H666</f>
        <v>1921</v>
      </c>
    </row>
    <row r="667" spans="1:20" ht="13.5" thickTop="1" x14ac:dyDescent="0.2"/>
    <row r="668" spans="1:20" ht="13.5" thickBot="1" x14ac:dyDescent="0.25">
      <c r="A668" s="1855" t="s">
        <v>137</v>
      </c>
      <c r="I668" s="2211" t="s">
        <v>122</v>
      </c>
    </row>
    <row r="669" spans="1:20" s="1172" customFormat="1" thickTop="1" thickBot="1" x14ac:dyDescent="0.25">
      <c r="A669" s="1176" t="s">
        <v>412</v>
      </c>
      <c r="B669" s="1173" t="s">
        <v>123</v>
      </c>
      <c r="C669" s="1175" t="s">
        <v>124</v>
      </c>
      <c r="D669" s="1198" t="s">
        <v>474</v>
      </c>
      <c r="E669" s="1198" t="s">
        <v>125</v>
      </c>
      <c r="F669" s="1198" t="s">
        <v>416</v>
      </c>
      <c r="G669" s="1198" t="s">
        <v>417</v>
      </c>
      <c r="H669" s="1886" t="s">
        <v>589</v>
      </c>
      <c r="I669" s="2229" t="s">
        <v>590</v>
      </c>
      <c r="R669" s="2867"/>
      <c r="S669" s="2867"/>
      <c r="T669" s="2867"/>
    </row>
    <row r="670" spans="1:20" s="1166" customFormat="1" ht="13.5" thickTop="1" thickBot="1" x14ac:dyDescent="0.25">
      <c r="A670" s="1171">
        <v>1</v>
      </c>
      <c r="B670" s="1170">
        <v>2</v>
      </c>
      <c r="C670" s="1170">
        <v>3</v>
      </c>
      <c r="D670" s="1170">
        <v>4</v>
      </c>
      <c r="E670" s="1170">
        <v>5</v>
      </c>
      <c r="F670" s="1169">
        <v>6</v>
      </c>
      <c r="G670" s="1169">
        <v>7</v>
      </c>
      <c r="H670" s="1293">
        <v>8</v>
      </c>
      <c r="I670" s="1168" t="s">
        <v>510</v>
      </c>
      <c r="R670" s="2868"/>
      <c r="S670" s="2868"/>
      <c r="T670" s="2868"/>
    </row>
    <row r="671" spans="1:20" ht="15.75" thickTop="1" x14ac:dyDescent="0.25">
      <c r="A671" s="2228">
        <v>1163</v>
      </c>
      <c r="B671" s="2227">
        <v>3122</v>
      </c>
      <c r="C671" s="2227">
        <v>5331</v>
      </c>
      <c r="D671" s="2226"/>
      <c r="E671" s="2225" t="s">
        <v>624</v>
      </c>
      <c r="F671" s="2224">
        <f>F672+F673</f>
        <v>2309</v>
      </c>
      <c r="G671" s="2224">
        <f>G672+G673</f>
        <v>2308</v>
      </c>
      <c r="H671" s="2224">
        <f>H672+H673</f>
        <v>2308</v>
      </c>
      <c r="I671" s="2223">
        <f>(H671/G671)*100</f>
        <v>100</v>
      </c>
    </row>
    <row r="672" spans="1:20" ht="14.25" x14ac:dyDescent="0.2">
      <c r="A672" s="2220"/>
      <c r="B672" s="2219"/>
      <c r="C672" s="2219"/>
      <c r="D672" s="2799" t="s">
        <v>1719</v>
      </c>
      <c r="E672" s="1050" t="s">
        <v>1892</v>
      </c>
      <c r="F672" s="2217">
        <v>2233</v>
      </c>
      <c r="G672" s="2217">
        <v>2233</v>
      </c>
      <c r="H672" s="2217">
        <v>2233</v>
      </c>
      <c r="I672" s="2216">
        <f>(H672/G672)*100</f>
        <v>100</v>
      </c>
    </row>
    <row r="673" spans="1:20" ht="15" thickBot="1" x14ac:dyDescent="0.25">
      <c r="A673" s="2220"/>
      <c r="B673" s="2219"/>
      <c r="C673" s="1879"/>
      <c r="D673" s="859" t="s">
        <v>1238</v>
      </c>
      <c r="E673" s="2796" t="s">
        <v>1893</v>
      </c>
      <c r="F673" s="2217">
        <v>76</v>
      </c>
      <c r="G673" s="2217">
        <v>75</v>
      </c>
      <c r="H673" s="2217">
        <v>75</v>
      </c>
      <c r="I673" s="2216">
        <f>(H673/G673)*100</f>
        <v>100</v>
      </c>
    </row>
    <row r="674" spans="1:20" ht="16.5" thickTop="1" thickBot="1" x14ac:dyDescent="0.3">
      <c r="A674" s="3249" t="s">
        <v>704</v>
      </c>
      <c r="B674" s="3250"/>
      <c r="C674" s="3250"/>
      <c r="D674" s="3250"/>
      <c r="E674" s="3250"/>
      <c r="F674" s="2215">
        <f>F671</f>
        <v>2309</v>
      </c>
      <c r="G674" s="2215">
        <f>G671</f>
        <v>2308</v>
      </c>
      <c r="H674" s="2215">
        <f>H671</f>
        <v>2308</v>
      </c>
      <c r="I674" s="2214">
        <f>(H674/G674)*100</f>
        <v>100</v>
      </c>
      <c r="R674" s="2869">
        <f>F674</f>
        <v>2309</v>
      </c>
      <c r="S674" s="2869">
        <f>G674</f>
        <v>2308</v>
      </c>
      <c r="T674" s="2869">
        <f>H674</f>
        <v>2308</v>
      </c>
    </row>
    <row r="675" spans="1:20" ht="13.5" thickTop="1" x14ac:dyDescent="0.2"/>
    <row r="676" spans="1:20" ht="13.5" thickBot="1" x14ac:dyDescent="0.25">
      <c r="A676" s="1855" t="s">
        <v>766</v>
      </c>
      <c r="I676" s="2211" t="s">
        <v>122</v>
      </c>
    </row>
    <row r="677" spans="1:20" s="1172" customFormat="1" thickTop="1" thickBot="1" x14ac:dyDescent="0.25">
      <c r="A677" s="1176" t="s">
        <v>412</v>
      </c>
      <c r="B677" s="1173" t="s">
        <v>123</v>
      </c>
      <c r="C677" s="1175" t="s">
        <v>124</v>
      </c>
      <c r="D677" s="1198" t="s">
        <v>474</v>
      </c>
      <c r="E677" s="1198" t="s">
        <v>125</v>
      </c>
      <c r="F677" s="1198" t="s">
        <v>416</v>
      </c>
      <c r="G677" s="1198" t="s">
        <v>417</v>
      </c>
      <c r="H677" s="1886" t="s">
        <v>589</v>
      </c>
      <c r="I677" s="2229" t="s">
        <v>590</v>
      </c>
      <c r="R677" s="2867"/>
      <c r="S677" s="2867"/>
      <c r="T677" s="2867"/>
    </row>
    <row r="678" spans="1:20" s="1166" customFormat="1" ht="13.5" thickTop="1" thickBot="1" x14ac:dyDescent="0.25">
      <c r="A678" s="1171">
        <v>1</v>
      </c>
      <c r="B678" s="1170">
        <v>2</v>
      </c>
      <c r="C678" s="1170">
        <v>3</v>
      </c>
      <c r="D678" s="1170">
        <v>4</v>
      </c>
      <c r="E678" s="1170">
        <v>5</v>
      </c>
      <c r="F678" s="1169">
        <v>6</v>
      </c>
      <c r="G678" s="1169">
        <v>7</v>
      </c>
      <c r="H678" s="1293">
        <v>8</v>
      </c>
      <c r="I678" s="1168" t="s">
        <v>510</v>
      </c>
      <c r="R678" s="2868"/>
      <c r="S678" s="2868"/>
      <c r="T678" s="2868"/>
    </row>
    <row r="679" spans="1:20" ht="13.5" customHeight="1" thickTop="1" x14ac:dyDescent="0.25">
      <c r="A679" s="2220">
        <v>1171</v>
      </c>
      <c r="B679" s="2233">
        <v>3127</v>
      </c>
      <c r="C679" s="2232">
        <v>5331</v>
      </c>
      <c r="D679" s="2251"/>
      <c r="E679" s="1875" t="s">
        <v>624</v>
      </c>
      <c r="F679" s="2263">
        <f>F680+F681</f>
        <v>4247</v>
      </c>
      <c r="G679" s="2263">
        <f>G680+G681</f>
        <v>4240</v>
      </c>
      <c r="H679" s="2263">
        <f>H680+H681</f>
        <v>4240</v>
      </c>
      <c r="I679" s="2268">
        <f>(H679/G679)*100</f>
        <v>100</v>
      </c>
    </row>
    <row r="680" spans="1:20" ht="14.25" x14ac:dyDescent="0.2">
      <c r="A680" s="2220"/>
      <c r="B680" s="2233"/>
      <c r="C680" s="2232"/>
      <c r="D680" s="2799" t="s">
        <v>1719</v>
      </c>
      <c r="E680" s="1050" t="s">
        <v>1892</v>
      </c>
      <c r="F680" s="2262">
        <v>3749</v>
      </c>
      <c r="G680" s="2262">
        <v>3749</v>
      </c>
      <c r="H680" s="2262">
        <v>3749</v>
      </c>
      <c r="I680" s="2267">
        <v>100</v>
      </c>
    </row>
    <row r="681" spans="1:20" ht="15" thickBot="1" x14ac:dyDescent="0.25">
      <c r="A681" s="2220"/>
      <c r="B681" s="2233"/>
      <c r="C681" s="2232"/>
      <c r="D681" s="859" t="s">
        <v>1238</v>
      </c>
      <c r="E681" s="2796" t="s">
        <v>1893</v>
      </c>
      <c r="F681" s="2262">
        <v>498</v>
      </c>
      <c r="G681" s="2262">
        <v>491</v>
      </c>
      <c r="H681" s="2262">
        <v>491</v>
      </c>
      <c r="I681" s="2267">
        <v>100</v>
      </c>
    </row>
    <row r="682" spans="1:20" ht="16.5" thickTop="1" thickBot="1" x14ac:dyDescent="0.3">
      <c r="A682" s="3251" t="s">
        <v>704</v>
      </c>
      <c r="B682" s="3252"/>
      <c r="C682" s="3252"/>
      <c r="D682" s="3252"/>
      <c r="E682" s="3253"/>
      <c r="F682" s="2254">
        <f>F679</f>
        <v>4247</v>
      </c>
      <c r="G682" s="2254">
        <f>G679</f>
        <v>4240</v>
      </c>
      <c r="H682" s="2254">
        <f>H679</f>
        <v>4240</v>
      </c>
      <c r="I682" s="2253">
        <f>(H682/G682)*100</f>
        <v>100</v>
      </c>
      <c r="R682" s="2869">
        <f>F682</f>
        <v>4247</v>
      </c>
      <c r="S682" s="2869">
        <f>G682</f>
        <v>4240</v>
      </c>
      <c r="T682" s="2869">
        <f>H682</f>
        <v>4240</v>
      </c>
    </row>
    <row r="683" spans="1:20" ht="15.75" thickTop="1" x14ac:dyDescent="0.25">
      <c r="A683" s="1266"/>
      <c r="B683" s="1266"/>
      <c r="C683" s="1266"/>
      <c r="D683" s="1266"/>
      <c r="E683" s="1266"/>
      <c r="F683" s="2266"/>
      <c r="G683" s="2266"/>
      <c r="H683" s="2266"/>
      <c r="I683" s="2265"/>
      <c r="R683" s="2869"/>
      <c r="S683" s="2869"/>
      <c r="T683" s="2869"/>
    </row>
    <row r="684" spans="1:20" ht="13.5" thickBot="1" x14ac:dyDescent="0.25">
      <c r="A684" s="1855" t="s">
        <v>253</v>
      </c>
      <c r="I684" s="2211" t="s">
        <v>122</v>
      </c>
    </row>
    <row r="685" spans="1:20" s="1172" customFormat="1" thickTop="1" thickBot="1" x14ac:dyDescent="0.25">
      <c r="A685" s="1176" t="s">
        <v>412</v>
      </c>
      <c r="B685" s="1173" t="s">
        <v>123</v>
      </c>
      <c r="C685" s="1175" t="s">
        <v>124</v>
      </c>
      <c r="D685" s="1198" t="s">
        <v>474</v>
      </c>
      <c r="E685" s="1198" t="s">
        <v>125</v>
      </c>
      <c r="F685" s="1198" t="s">
        <v>416</v>
      </c>
      <c r="G685" s="1198" t="s">
        <v>417</v>
      </c>
      <c r="H685" s="1886" t="s">
        <v>589</v>
      </c>
      <c r="I685" s="2229" t="s">
        <v>590</v>
      </c>
      <c r="R685" s="2867"/>
      <c r="S685" s="2867"/>
      <c r="T685" s="2867"/>
    </row>
    <row r="686" spans="1:20" s="1166" customFormat="1" ht="13.5" thickTop="1" thickBot="1" x14ac:dyDescent="0.25">
      <c r="A686" s="1171">
        <v>1</v>
      </c>
      <c r="B686" s="1170">
        <v>2</v>
      </c>
      <c r="C686" s="1170">
        <v>3</v>
      </c>
      <c r="D686" s="1170">
        <v>4</v>
      </c>
      <c r="E686" s="1170">
        <v>5</v>
      </c>
      <c r="F686" s="1169">
        <v>6</v>
      </c>
      <c r="G686" s="1169">
        <v>7</v>
      </c>
      <c r="H686" s="1293">
        <v>8</v>
      </c>
      <c r="I686" s="1168" t="s">
        <v>510</v>
      </c>
      <c r="R686" s="2868"/>
      <c r="S686" s="2868"/>
      <c r="T686" s="2868"/>
    </row>
    <row r="687" spans="1:20" ht="15.75" thickTop="1" x14ac:dyDescent="0.25">
      <c r="A687" s="2220">
        <v>1173</v>
      </c>
      <c r="B687" s="2233">
        <v>3127</v>
      </c>
      <c r="C687" s="2233">
        <v>5331</v>
      </c>
      <c r="D687" s="2247"/>
      <c r="E687" s="1875" t="s">
        <v>624</v>
      </c>
      <c r="F687" s="2246">
        <f>F688+F689+F690+F691</f>
        <v>11064</v>
      </c>
      <c r="G687" s="2246">
        <f>G688+G689+G690+G691</f>
        <v>11010</v>
      </c>
      <c r="H687" s="2246">
        <f>H688+H689+H690+H691</f>
        <v>11010</v>
      </c>
      <c r="I687" s="2245">
        <f t="shared" ref="I687:I695" si="73">(H687/G687)*100</f>
        <v>100</v>
      </c>
    </row>
    <row r="688" spans="1:20" ht="14.25" x14ac:dyDescent="0.2">
      <c r="A688" s="2220"/>
      <c r="B688" s="2233"/>
      <c r="C688" s="2233"/>
      <c r="D688" s="2799" t="s">
        <v>1719</v>
      </c>
      <c r="E688" s="1050" t="s">
        <v>1892</v>
      </c>
      <c r="F688" s="2231">
        <v>6581</v>
      </c>
      <c r="G688" s="2231">
        <v>6581</v>
      </c>
      <c r="H688" s="2231">
        <v>6581</v>
      </c>
      <c r="I688" s="2230">
        <f t="shared" si="73"/>
        <v>100</v>
      </c>
    </row>
    <row r="689" spans="1:23" ht="14.25" x14ac:dyDescent="0.2">
      <c r="A689" s="2220"/>
      <c r="B689" s="2233"/>
      <c r="C689" s="2233"/>
      <c r="D689" s="859" t="s">
        <v>1239</v>
      </c>
      <c r="E689" s="2796" t="s">
        <v>1896</v>
      </c>
      <c r="F689" s="2217">
        <v>152</v>
      </c>
      <c r="G689" s="2217">
        <v>152</v>
      </c>
      <c r="H689" s="2217">
        <v>152</v>
      </c>
      <c r="I689" s="2216">
        <f t="shared" si="73"/>
        <v>100</v>
      </c>
    </row>
    <row r="690" spans="1:23" ht="15" thickBot="1" x14ac:dyDescent="0.25">
      <c r="A690" s="2220"/>
      <c r="B690" s="2233"/>
      <c r="C690" s="2233"/>
      <c r="D690" s="859" t="s">
        <v>1238</v>
      </c>
      <c r="E690" s="2796" t="s">
        <v>1893</v>
      </c>
      <c r="F690" s="2231">
        <v>4331</v>
      </c>
      <c r="G690" s="2231">
        <v>4277</v>
      </c>
      <c r="H690" s="2231">
        <v>4277</v>
      </c>
      <c r="I690" s="2230">
        <f t="shared" si="73"/>
        <v>100</v>
      </c>
    </row>
    <row r="691" spans="1:23" ht="15" hidden="1" thickBot="1" x14ac:dyDescent="0.25">
      <c r="A691" s="2220"/>
      <c r="B691" s="2233"/>
      <c r="C691" s="2233"/>
      <c r="D691" s="1874" t="s">
        <v>1141</v>
      </c>
      <c r="E691" s="2218" t="s">
        <v>54</v>
      </c>
      <c r="F691" s="2231"/>
      <c r="G691" s="2231"/>
      <c r="H691" s="2231"/>
      <c r="I691" s="2230" t="e">
        <f t="shared" si="73"/>
        <v>#DIV/0!</v>
      </c>
    </row>
    <row r="692" spans="1:23" ht="18" customHeight="1" thickTop="1" thickBot="1" x14ac:dyDescent="0.3">
      <c r="A692" s="3249" t="s">
        <v>704</v>
      </c>
      <c r="B692" s="3250"/>
      <c r="C692" s="3250"/>
      <c r="D692" s="3250"/>
      <c r="E692" s="3250"/>
      <c r="F692" s="2215">
        <f>F687</f>
        <v>11064</v>
      </c>
      <c r="G692" s="2215">
        <f>G687</f>
        <v>11010</v>
      </c>
      <c r="H692" s="2215">
        <f>H687</f>
        <v>11010</v>
      </c>
      <c r="I692" s="2214">
        <f t="shared" si="73"/>
        <v>100</v>
      </c>
      <c r="R692" s="2869">
        <f>F692</f>
        <v>11064</v>
      </c>
      <c r="S692" s="2869">
        <f>G692</f>
        <v>11010</v>
      </c>
      <c r="T692" s="2869">
        <f>H692</f>
        <v>11010</v>
      </c>
    </row>
    <row r="693" spans="1:23" ht="15.75" hidden="1" thickTop="1" x14ac:dyDescent="0.25">
      <c r="A693" s="2248">
        <v>1173</v>
      </c>
      <c r="B693" s="2219">
        <v>3127</v>
      </c>
      <c r="C693" s="2233">
        <v>6351</v>
      </c>
      <c r="D693" s="2247"/>
      <c r="E693" s="1875" t="s">
        <v>744</v>
      </c>
      <c r="F693" s="2246"/>
      <c r="G693" s="2246"/>
      <c r="H693" s="2246"/>
      <c r="I693" s="2245" t="e">
        <f t="shared" si="73"/>
        <v>#DIV/0!</v>
      </c>
      <c r="R693" s="2869"/>
      <c r="S693" s="2869"/>
      <c r="T693" s="2869"/>
    </row>
    <row r="694" spans="1:23" ht="15" hidden="1" thickBot="1" x14ac:dyDescent="0.25">
      <c r="A694" s="2244"/>
      <c r="B694" s="2243"/>
      <c r="C694" s="1146"/>
      <c r="D694" s="1877" t="s">
        <v>1198</v>
      </c>
      <c r="E694" s="1986" t="s">
        <v>760</v>
      </c>
      <c r="F694" s="2161"/>
      <c r="G694" s="1191"/>
      <c r="H694" s="1151"/>
      <c r="I694" s="1190" t="e">
        <f t="shared" si="73"/>
        <v>#DIV/0!</v>
      </c>
      <c r="R694" s="2869"/>
      <c r="S694" s="2869"/>
      <c r="T694" s="2869"/>
    </row>
    <row r="695" spans="1:23" ht="16.5" hidden="1" thickTop="1" thickBot="1" x14ac:dyDescent="0.3">
      <c r="A695" s="3251" t="s">
        <v>705</v>
      </c>
      <c r="B695" s="3252"/>
      <c r="C695" s="3252"/>
      <c r="D695" s="3252"/>
      <c r="E695" s="3253"/>
      <c r="F695" s="2215">
        <v>0</v>
      </c>
      <c r="G695" s="2215">
        <f>G693</f>
        <v>0</v>
      </c>
      <c r="H695" s="2215">
        <f>SUM(H693)</f>
        <v>0</v>
      </c>
      <c r="I695" s="2214" t="e">
        <f t="shared" si="73"/>
        <v>#DIV/0!</v>
      </c>
      <c r="U695" s="1131">
        <f>F695</f>
        <v>0</v>
      </c>
      <c r="V695" s="1131">
        <f>G695</f>
        <v>0</v>
      </c>
      <c r="W695" s="1131">
        <f>H695</f>
        <v>0</v>
      </c>
    </row>
    <row r="696" spans="1:23" s="1172" customFormat="1" ht="15.75" thickTop="1" x14ac:dyDescent="0.25">
      <c r="A696" s="1266"/>
      <c r="B696" s="1266"/>
      <c r="C696" s="1266"/>
      <c r="D696" s="1266"/>
      <c r="E696" s="1266"/>
      <c r="F696" s="2213"/>
      <c r="G696" s="2213"/>
      <c r="H696" s="2213"/>
      <c r="I696" s="2212"/>
      <c r="R696" s="2867"/>
      <c r="S696" s="2867"/>
      <c r="T696" s="2867"/>
    </row>
    <row r="697" spans="1:23" ht="13.5" thickBot="1" x14ac:dyDescent="0.25">
      <c r="A697" s="1855" t="s">
        <v>1096</v>
      </c>
      <c r="I697" s="2211" t="s">
        <v>122</v>
      </c>
    </row>
    <row r="698" spans="1:23" ht="14.25" thickTop="1" thickBot="1" x14ac:dyDescent="0.25">
      <c r="A698" s="1176" t="s">
        <v>412</v>
      </c>
      <c r="B698" s="1173" t="s">
        <v>123</v>
      </c>
      <c r="C698" s="1175" t="s">
        <v>124</v>
      </c>
      <c r="D698" s="1198" t="s">
        <v>474</v>
      </c>
      <c r="E698" s="1198" t="s">
        <v>125</v>
      </c>
      <c r="F698" s="1198" t="s">
        <v>416</v>
      </c>
      <c r="G698" s="1198" t="s">
        <v>417</v>
      </c>
      <c r="H698" s="1886" t="s">
        <v>589</v>
      </c>
      <c r="I698" s="2229" t="s">
        <v>590</v>
      </c>
    </row>
    <row r="699" spans="1:23" ht="14.25" thickTop="1" thickBot="1" x14ac:dyDescent="0.25">
      <c r="A699" s="1171">
        <v>1</v>
      </c>
      <c r="B699" s="1170">
        <v>2</v>
      </c>
      <c r="C699" s="1170">
        <v>3</v>
      </c>
      <c r="D699" s="1170">
        <v>4</v>
      </c>
      <c r="E699" s="1170">
        <v>5</v>
      </c>
      <c r="F699" s="1169">
        <v>6</v>
      </c>
      <c r="G699" s="1169">
        <v>7</v>
      </c>
      <c r="H699" s="1293">
        <v>8</v>
      </c>
      <c r="I699" s="1168" t="s">
        <v>510</v>
      </c>
    </row>
    <row r="700" spans="1:23" ht="15.75" thickTop="1" x14ac:dyDescent="0.25">
      <c r="A700" s="2220">
        <v>1174</v>
      </c>
      <c r="B700" s="2233">
        <v>3127</v>
      </c>
      <c r="C700" s="2233">
        <v>5331</v>
      </c>
      <c r="D700" s="2247"/>
      <c r="E700" s="1875" t="s">
        <v>624</v>
      </c>
      <c r="F700" s="2246">
        <f>F701+F702</f>
        <v>7275</v>
      </c>
      <c r="G700" s="2246">
        <f>G701+G702</f>
        <v>7177</v>
      </c>
      <c r="H700" s="2246">
        <f>H701+H702</f>
        <v>7177</v>
      </c>
      <c r="I700" s="2245">
        <f>(H700/G700)*100</f>
        <v>100</v>
      </c>
    </row>
    <row r="701" spans="1:23" ht="14.25" x14ac:dyDescent="0.2">
      <c r="A701" s="2220"/>
      <c r="B701" s="2233"/>
      <c r="C701" s="2233"/>
      <c r="D701" s="2799" t="s">
        <v>1719</v>
      </c>
      <c r="E701" s="1050" t="s">
        <v>1892</v>
      </c>
      <c r="F701" s="2262">
        <v>5086</v>
      </c>
      <c r="G701" s="2262">
        <v>4935</v>
      </c>
      <c r="H701" s="2262">
        <v>4935</v>
      </c>
      <c r="I701" s="2216">
        <f>(H701/G701)*100</f>
        <v>100</v>
      </c>
    </row>
    <row r="702" spans="1:23" ht="15" thickBot="1" x14ac:dyDescent="0.25">
      <c r="A702" s="2220"/>
      <c r="B702" s="2233"/>
      <c r="C702" s="2233"/>
      <c r="D702" s="859" t="s">
        <v>1238</v>
      </c>
      <c r="E702" s="2796" t="s">
        <v>1893</v>
      </c>
      <c r="F702" s="2262">
        <v>2189</v>
      </c>
      <c r="G702" s="2262">
        <v>2242</v>
      </c>
      <c r="H702" s="2262">
        <v>2242</v>
      </c>
      <c r="I702" s="2216">
        <f>(H702/G702)*100</f>
        <v>100</v>
      </c>
    </row>
    <row r="703" spans="1:23" ht="16.5" thickTop="1" thickBot="1" x14ac:dyDescent="0.3">
      <c r="A703" s="3249" t="s">
        <v>704</v>
      </c>
      <c r="B703" s="3250"/>
      <c r="C703" s="3250"/>
      <c r="D703" s="3250"/>
      <c r="E703" s="3250"/>
      <c r="F703" s="2215">
        <f>F700</f>
        <v>7275</v>
      </c>
      <c r="G703" s="2215">
        <f>G700</f>
        <v>7177</v>
      </c>
      <c r="H703" s="2215">
        <f>H700</f>
        <v>7177</v>
      </c>
      <c r="I703" s="2214">
        <f>(H703/G703)*100</f>
        <v>100</v>
      </c>
      <c r="R703" s="2869">
        <f>F703</f>
        <v>7275</v>
      </c>
      <c r="S703" s="2869">
        <f>G703</f>
        <v>7177</v>
      </c>
      <c r="T703" s="2869">
        <f>H703</f>
        <v>7177</v>
      </c>
    </row>
    <row r="704" spans="1:23" s="1166" customFormat="1" ht="13.5" thickTop="1" x14ac:dyDescent="0.2">
      <c r="A704" s="1126"/>
      <c r="B704" s="1967"/>
      <c r="C704" s="1126"/>
      <c r="D704" s="1979"/>
      <c r="E704" s="1126"/>
      <c r="F704" s="1131"/>
      <c r="G704" s="1131"/>
      <c r="H704" s="1131"/>
      <c r="I704" s="2211"/>
      <c r="R704" s="2868"/>
      <c r="S704" s="2868"/>
      <c r="T704" s="2868"/>
    </row>
    <row r="705" spans="1:20" s="1166" customFormat="1" x14ac:dyDescent="0.2">
      <c r="A705" s="1126"/>
      <c r="B705" s="1967"/>
      <c r="C705" s="1126"/>
      <c r="D705" s="1979"/>
      <c r="E705" s="1126"/>
      <c r="F705" s="1131"/>
      <c r="G705" s="1131"/>
      <c r="H705" s="1131"/>
      <c r="I705" s="2211"/>
      <c r="R705" s="2868"/>
      <c r="S705" s="2868"/>
      <c r="T705" s="2868"/>
    </row>
    <row r="706" spans="1:20" ht="13.5" thickBot="1" x14ac:dyDescent="0.25">
      <c r="A706" s="1855" t="s">
        <v>1245</v>
      </c>
      <c r="I706" s="2211" t="s">
        <v>122</v>
      </c>
    </row>
    <row r="707" spans="1:20" ht="14.25" thickTop="1" thickBot="1" x14ac:dyDescent="0.25">
      <c r="A707" s="1176" t="s">
        <v>412</v>
      </c>
      <c r="B707" s="1173" t="s">
        <v>123</v>
      </c>
      <c r="C707" s="1175" t="s">
        <v>124</v>
      </c>
      <c r="D707" s="1198" t="s">
        <v>474</v>
      </c>
      <c r="E707" s="1198" t="s">
        <v>125</v>
      </c>
      <c r="F707" s="1198" t="s">
        <v>416</v>
      </c>
      <c r="G707" s="1198" t="s">
        <v>417</v>
      </c>
      <c r="H707" s="1886" t="s">
        <v>589</v>
      </c>
      <c r="I707" s="2229" t="s">
        <v>590</v>
      </c>
    </row>
    <row r="708" spans="1:20" ht="14.25" thickTop="1" thickBot="1" x14ac:dyDescent="0.25">
      <c r="A708" s="1171">
        <v>1</v>
      </c>
      <c r="B708" s="1170">
        <v>2</v>
      </c>
      <c r="C708" s="1170">
        <v>3</v>
      </c>
      <c r="D708" s="1170">
        <v>4</v>
      </c>
      <c r="E708" s="1170">
        <v>5</v>
      </c>
      <c r="F708" s="1169">
        <v>6</v>
      </c>
      <c r="G708" s="1169">
        <v>7</v>
      </c>
      <c r="H708" s="1293">
        <v>8</v>
      </c>
      <c r="I708" s="1168" t="s">
        <v>510</v>
      </c>
    </row>
    <row r="709" spans="1:20" ht="15.75" thickTop="1" x14ac:dyDescent="0.25">
      <c r="A709" s="2228">
        <v>1175</v>
      </c>
      <c r="B709" s="2227">
        <v>3122</v>
      </c>
      <c r="C709" s="2227">
        <v>5331</v>
      </c>
      <c r="D709" s="2226"/>
      <c r="E709" s="2225" t="s">
        <v>624</v>
      </c>
      <c r="F709" s="2224">
        <f>F710+F711+F712</f>
        <v>2647</v>
      </c>
      <c r="G709" s="2224">
        <f t="shared" ref="G709:H709" si="74">G710+G711+G712</f>
        <v>2746</v>
      </c>
      <c r="H709" s="2224">
        <f t="shared" si="74"/>
        <v>2746</v>
      </c>
      <c r="I709" s="2223">
        <f>(H709/G709)*100</f>
        <v>100</v>
      </c>
    </row>
    <row r="710" spans="1:20" ht="14.25" x14ac:dyDescent="0.2">
      <c r="A710" s="2220"/>
      <c r="B710" s="2219"/>
      <c r="C710" s="2219"/>
      <c r="D710" s="2799" t="s">
        <v>1719</v>
      </c>
      <c r="E710" s="1050" t="s">
        <v>1892</v>
      </c>
      <c r="F710" s="2217">
        <v>2176</v>
      </c>
      <c r="G710" s="2217">
        <v>2176</v>
      </c>
      <c r="H710" s="2217">
        <v>2176</v>
      </c>
      <c r="I710" s="2216">
        <f>(H710/G710)*100</f>
        <v>100</v>
      </c>
    </row>
    <row r="711" spans="1:20" ht="14.25" x14ac:dyDescent="0.2">
      <c r="A711" s="2220"/>
      <c r="B711" s="2219"/>
      <c r="C711" s="2219"/>
      <c r="D711" s="859" t="s">
        <v>1238</v>
      </c>
      <c r="E711" s="2796" t="s">
        <v>1893</v>
      </c>
      <c r="F711" s="2217">
        <v>471</v>
      </c>
      <c r="G711" s="2217">
        <v>470</v>
      </c>
      <c r="H711" s="2217">
        <v>470</v>
      </c>
      <c r="I711" s="2216">
        <v>100</v>
      </c>
    </row>
    <row r="712" spans="1:20" ht="15" thickBot="1" x14ac:dyDescent="0.25">
      <c r="A712" s="2220"/>
      <c r="B712" s="2219"/>
      <c r="C712" s="2219"/>
      <c r="D712" s="859" t="s">
        <v>1720</v>
      </c>
      <c r="E712" s="2796" t="s">
        <v>1894</v>
      </c>
      <c r="F712" s="2217">
        <v>0</v>
      </c>
      <c r="G712" s="2217">
        <v>100</v>
      </c>
      <c r="H712" s="2217">
        <v>100</v>
      </c>
      <c r="I712" s="2216">
        <v>100</v>
      </c>
    </row>
    <row r="713" spans="1:20" ht="16.5" thickTop="1" thickBot="1" x14ac:dyDescent="0.3">
      <c r="A713" s="3249" t="s">
        <v>704</v>
      </c>
      <c r="B713" s="3250"/>
      <c r="C713" s="3250"/>
      <c r="D713" s="3250"/>
      <c r="E713" s="3250"/>
      <c r="F713" s="2215">
        <f>F709</f>
        <v>2647</v>
      </c>
      <c r="G713" s="2215">
        <f>G709</f>
        <v>2746</v>
      </c>
      <c r="H713" s="2215">
        <f>H709</f>
        <v>2746</v>
      </c>
      <c r="I713" s="2214">
        <f>(H713/G713)*100</f>
        <v>100</v>
      </c>
      <c r="R713" s="2869">
        <f>F713</f>
        <v>2647</v>
      </c>
      <c r="S713" s="2869">
        <f>G713</f>
        <v>2746</v>
      </c>
      <c r="T713" s="2869">
        <f>H713</f>
        <v>2746</v>
      </c>
    </row>
    <row r="714" spans="1:20" s="1166" customFormat="1" ht="13.5" thickTop="1" x14ac:dyDescent="0.2">
      <c r="A714" s="1126"/>
      <c r="B714" s="1967"/>
      <c r="C714" s="1126"/>
      <c r="D714" s="1979"/>
      <c r="E714" s="1126"/>
      <c r="F714" s="1131"/>
      <c r="G714" s="1131"/>
      <c r="H714" s="1131"/>
      <c r="I714" s="2211"/>
      <c r="R714" s="2868"/>
      <c r="S714" s="2868"/>
      <c r="T714" s="2868"/>
    </row>
    <row r="715" spans="1:20" ht="13.5" thickBot="1" x14ac:dyDescent="0.25">
      <c r="A715" s="1855" t="s">
        <v>572</v>
      </c>
      <c r="I715" s="2211" t="s">
        <v>122</v>
      </c>
    </row>
    <row r="716" spans="1:20" ht="14.25" thickTop="1" thickBot="1" x14ac:dyDescent="0.25">
      <c r="A716" s="1176" t="s">
        <v>412</v>
      </c>
      <c r="B716" s="1173" t="s">
        <v>123</v>
      </c>
      <c r="C716" s="1175" t="s">
        <v>124</v>
      </c>
      <c r="D716" s="1198" t="s">
        <v>474</v>
      </c>
      <c r="E716" s="1198" t="s">
        <v>125</v>
      </c>
      <c r="F716" s="1198" t="s">
        <v>416</v>
      </c>
      <c r="G716" s="1198" t="s">
        <v>417</v>
      </c>
      <c r="H716" s="1886" t="s">
        <v>589</v>
      </c>
      <c r="I716" s="2229" t="s">
        <v>590</v>
      </c>
    </row>
    <row r="717" spans="1:20" ht="14.25" thickTop="1" thickBot="1" x14ac:dyDescent="0.25">
      <c r="A717" s="1171">
        <v>1</v>
      </c>
      <c r="B717" s="1170">
        <v>2</v>
      </c>
      <c r="C717" s="1170">
        <v>3</v>
      </c>
      <c r="D717" s="1170">
        <v>4</v>
      </c>
      <c r="E717" s="1170">
        <v>5</v>
      </c>
      <c r="F717" s="1169">
        <v>6</v>
      </c>
      <c r="G717" s="1169">
        <v>7</v>
      </c>
      <c r="H717" s="1293">
        <v>8</v>
      </c>
      <c r="I717" s="1168" t="s">
        <v>510</v>
      </c>
    </row>
    <row r="718" spans="1:20" ht="14.25" customHeight="1" thickTop="1" x14ac:dyDescent="0.25">
      <c r="A718" s="2220">
        <v>1200</v>
      </c>
      <c r="B718" s="2219">
        <v>3127</v>
      </c>
      <c r="C718" s="2219">
        <v>5331</v>
      </c>
      <c r="D718" s="2239"/>
      <c r="E718" s="2236" t="s">
        <v>624</v>
      </c>
      <c r="F718" s="2235">
        <f>F719+F720</f>
        <v>4123</v>
      </c>
      <c r="G718" s="2235">
        <f>G719+G720</f>
        <v>4145</v>
      </c>
      <c r="H718" s="2235">
        <f>H719+H720</f>
        <v>4145</v>
      </c>
      <c r="I718" s="2238">
        <f t="shared" ref="I718:I724" si="75">(H718/G718)*100</f>
        <v>100</v>
      </c>
    </row>
    <row r="719" spans="1:20" ht="14.25" x14ac:dyDescent="0.2">
      <c r="A719" s="2220"/>
      <c r="B719" s="2219"/>
      <c r="C719" s="2219"/>
      <c r="D719" s="2799" t="s">
        <v>1719</v>
      </c>
      <c r="E719" s="1050" t="s">
        <v>1892</v>
      </c>
      <c r="F719" s="2217">
        <v>3410</v>
      </c>
      <c r="G719" s="2217">
        <v>3410</v>
      </c>
      <c r="H719" s="2217">
        <v>3410</v>
      </c>
      <c r="I719" s="2216">
        <f t="shared" si="75"/>
        <v>100</v>
      </c>
    </row>
    <row r="720" spans="1:20" ht="15" thickBot="1" x14ac:dyDescent="0.25">
      <c r="A720" s="2220"/>
      <c r="B720" s="2219"/>
      <c r="C720" s="2219"/>
      <c r="D720" s="859" t="s">
        <v>1238</v>
      </c>
      <c r="E720" s="2796" t="s">
        <v>1893</v>
      </c>
      <c r="F720" s="2217">
        <v>713</v>
      </c>
      <c r="G720" s="2217">
        <v>735</v>
      </c>
      <c r="H720" s="2217">
        <v>735</v>
      </c>
      <c r="I720" s="2216">
        <f t="shared" si="75"/>
        <v>100</v>
      </c>
    </row>
    <row r="721" spans="1:23" s="1172" customFormat="1" ht="16.5" thickTop="1" thickBot="1" x14ac:dyDescent="0.3">
      <c r="A721" s="3249" t="s">
        <v>704</v>
      </c>
      <c r="B721" s="3250"/>
      <c r="C721" s="3250"/>
      <c r="D721" s="3250"/>
      <c r="E721" s="3250"/>
      <c r="F721" s="2215">
        <f>F718</f>
        <v>4123</v>
      </c>
      <c r="G721" s="2215">
        <f>G718</f>
        <v>4145</v>
      </c>
      <c r="H721" s="2215">
        <f>H718</f>
        <v>4145</v>
      </c>
      <c r="I721" s="2214">
        <f t="shared" si="75"/>
        <v>100</v>
      </c>
      <c r="R721" s="2869">
        <f>F721</f>
        <v>4123</v>
      </c>
      <c r="S721" s="2869">
        <f>G721</f>
        <v>4145</v>
      </c>
      <c r="T721" s="2869">
        <f>H721</f>
        <v>4145</v>
      </c>
    </row>
    <row r="722" spans="1:23" ht="15.75" thickTop="1" x14ac:dyDescent="0.25">
      <c r="A722" s="2248">
        <v>1200</v>
      </c>
      <c r="B722" s="2219">
        <v>3127</v>
      </c>
      <c r="C722" s="2233">
        <v>6351</v>
      </c>
      <c r="D722" s="2247"/>
      <c r="E722" s="1875" t="s">
        <v>744</v>
      </c>
      <c r="F722" s="2246">
        <f>F723</f>
        <v>240</v>
      </c>
      <c r="G722" s="2246">
        <f t="shared" ref="G722:H722" si="76">G723</f>
        <v>2196</v>
      </c>
      <c r="H722" s="2246">
        <f t="shared" si="76"/>
        <v>2196</v>
      </c>
      <c r="I722" s="2245">
        <f t="shared" si="75"/>
        <v>100</v>
      </c>
      <c r="R722" s="2869">
        <f>F724</f>
        <v>240</v>
      </c>
      <c r="S722" s="2869">
        <f t="shared" ref="S722:T722" si="77">G724</f>
        <v>2196</v>
      </c>
      <c r="T722" s="2869">
        <f t="shared" si="77"/>
        <v>2196</v>
      </c>
    </row>
    <row r="723" spans="1:23" ht="29.25" thickBot="1" x14ac:dyDescent="0.25">
      <c r="A723" s="2244"/>
      <c r="B723" s="2243"/>
      <c r="C723" s="1146"/>
      <c r="D723" s="2865" t="s">
        <v>1215</v>
      </c>
      <c r="E723" s="2835" t="s">
        <v>1895</v>
      </c>
      <c r="F723" s="2811">
        <v>240</v>
      </c>
      <c r="G723" s="2811">
        <v>2196</v>
      </c>
      <c r="H723" s="2811">
        <v>2196</v>
      </c>
      <c r="I723" s="2808">
        <f t="shared" si="75"/>
        <v>100</v>
      </c>
      <c r="R723" s="2869">
        <f>R721+R722</f>
        <v>4363</v>
      </c>
      <c r="S723" s="2869">
        <f t="shared" ref="S723:T723" si="78">S721+S722</f>
        <v>6341</v>
      </c>
      <c r="T723" s="2869">
        <f t="shared" si="78"/>
        <v>6341</v>
      </c>
    </row>
    <row r="724" spans="1:23" ht="16.5" thickTop="1" thickBot="1" x14ac:dyDescent="0.3">
      <c r="A724" s="3251" t="s">
        <v>705</v>
      </c>
      <c r="B724" s="3252"/>
      <c r="C724" s="3252"/>
      <c r="D724" s="3252"/>
      <c r="E724" s="3253"/>
      <c r="F724" s="2215">
        <f>F722</f>
        <v>240</v>
      </c>
      <c r="G724" s="2215">
        <f t="shared" ref="G724:H724" si="79">G722</f>
        <v>2196</v>
      </c>
      <c r="H724" s="2215">
        <f t="shared" si="79"/>
        <v>2196</v>
      </c>
      <c r="I724" s="2214">
        <f t="shared" si="75"/>
        <v>100</v>
      </c>
      <c r="U724" s="1131"/>
      <c r="V724" s="1131"/>
      <c r="W724" s="1131"/>
    </row>
    <row r="725" spans="1:23" s="1166" customFormat="1" ht="13.5" thickTop="1" x14ac:dyDescent="0.2">
      <c r="A725" s="1126"/>
      <c r="B725" s="1967"/>
      <c r="C725" s="1126"/>
      <c r="D725" s="1979"/>
      <c r="E725" s="1126"/>
      <c r="F725" s="1131"/>
      <c r="G725" s="1131"/>
      <c r="H725" s="1131"/>
      <c r="I725" s="2211"/>
      <c r="R725" s="2868"/>
      <c r="S725" s="2868"/>
      <c r="T725" s="2868"/>
    </row>
    <row r="726" spans="1:23" s="1166" customFormat="1" x14ac:dyDescent="0.2">
      <c r="A726" s="1126"/>
      <c r="B726" s="1967"/>
      <c r="C726" s="1126"/>
      <c r="D726" s="1979"/>
      <c r="E726" s="1126"/>
      <c r="F726" s="1131"/>
      <c r="G726" s="1131"/>
      <c r="H726" s="1131"/>
      <c r="I726" s="2211"/>
      <c r="R726" s="2868"/>
      <c r="S726" s="2868"/>
      <c r="T726" s="2868"/>
    </row>
    <row r="727" spans="1:23" s="1166" customFormat="1" x14ac:dyDescent="0.2">
      <c r="A727" s="1126"/>
      <c r="B727" s="1967"/>
      <c r="C727" s="1126"/>
      <c r="D727" s="1979"/>
      <c r="E727" s="1126"/>
      <c r="F727" s="1131"/>
      <c r="G727" s="1131"/>
      <c r="H727" s="1131"/>
      <c r="I727" s="2211"/>
      <c r="R727" s="2868"/>
      <c r="S727" s="2868"/>
      <c r="T727" s="2868"/>
    </row>
    <row r="728" spans="1:23" ht="13.5" thickBot="1" x14ac:dyDescent="0.25">
      <c r="A728" s="1855" t="s">
        <v>104</v>
      </c>
      <c r="I728" s="2211" t="s">
        <v>122</v>
      </c>
    </row>
    <row r="729" spans="1:23" ht="25.5" customHeight="1" thickTop="1" thickBot="1" x14ac:dyDescent="0.25">
      <c r="A729" s="1176" t="s">
        <v>412</v>
      </c>
      <c r="B729" s="1173" t="s">
        <v>123</v>
      </c>
      <c r="C729" s="1175" t="s">
        <v>124</v>
      </c>
      <c r="D729" s="1198" t="s">
        <v>474</v>
      </c>
      <c r="E729" s="1198" t="s">
        <v>125</v>
      </c>
      <c r="F729" s="1198" t="s">
        <v>416</v>
      </c>
      <c r="G729" s="1198" t="s">
        <v>417</v>
      </c>
      <c r="H729" s="1886" t="s">
        <v>589</v>
      </c>
      <c r="I729" s="2229" t="s">
        <v>590</v>
      </c>
    </row>
    <row r="730" spans="1:23" ht="14.25" thickTop="1" thickBot="1" x14ac:dyDescent="0.25">
      <c r="A730" s="1171">
        <v>1</v>
      </c>
      <c r="B730" s="1170">
        <v>2</v>
      </c>
      <c r="C730" s="1170">
        <v>3</v>
      </c>
      <c r="D730" s="1170">
        <v>4</v>
      </c>
      <c r="E730" s="1170">
        <v>5</v>
      </c>
      <c r="F730" s="1169">
        <v>6</v>
      </c>
      <c r="G730" s="1169">
        <v>7</v>
      </c>
      <c r="H730" s="1293">
        <v>8</v>
      </c>
      <c r="I730" s="1168" t="s">
        <v>510</v>
      </c>
    </row>
    <row r="731" spans="1:23" ht="15.75" thickTop="1" x14ac:dyDescent="0.25">
      <c r="A731" s="2220">
        <v>1201</v>
      </c>
      <c r="B731" s="2219">
        <v>3123</v>
      </c>
      <c r="C731" s="2219">
        <v>5331</v>
      </c>
      <c r="D731" s="2239"/>
      <c r="E731" s="2236" t="s">
        <v>624</v>
      </c>
      <c r="F731" s="2235">
        <f>F732+F733+F734</f>
        <v>5248</v>
      </c>
      <c r="G731" s="2235">
        <f>G732+G733+G734</f>
        <v>5347</v>
      </c>
      <c r="H731" s="2235">
        <f>H732+H733+H734</f>
        <v>5347</v>
      </c>
      <c r="I731" s="2238">
        <f>(H731/G731)*100</f>
        <v>100</v>
      </c>
    </row>
    <row r="732" spans="1:23" ht="14.25" x14ac:dyDescent="0.2">
      <c r="A732" s="2220"/>
      <c r="B732" s="2219"/>
      <c r="C732" s="2219"/>
      <c r="D732" s="2799" t="s">
        <v>1719</v>
      </c>
      <c r="E732" s="1050" t="s">
        <v>1892</v>
      </c>
      <c r="F732" s="2217">
        <v>3234</v>
      </c>
      <c r="G732" s="2217">
        <v>3234</v>
      </c>
      <c r="H732" s="2217">
        <v>3234</v>
      </c>
      <c r="I732" s="2216">
        <f>(H732/G732)*100</f>
        <v>100</v>
      </c>
    </row>
    <row r="733" spans="1:23" ht="14.25" x14ac:dyDescent="0.2">
      <c r="A733" s="2220"/>
      <c r="B733" s="2219"/>
      <c r="C733" s="2219"/>
      <c r="D733" s="859" t="s">
        <v>1238</v>
      </c>
      <c r="E733" s="2796" t="s">
        <v>1893</v>
      </c>
      <c r="F733" s="2217">
        <v>2014</v>
      </c>
      <c r="G733" s="2217">
        <v>2029</v>
      </c>
      <c r="H733" s="2217">
        <v>2029</v>
      </c>
      <c r="I733" s="2216">
        <f>(H733/G733)*100</f>
        <v>100</v>
      </c>
    </row>
    <row r="734" spans="1:23" ht="15" thickBot="1" x14ac:dyDescent="0.25">
      <c r="A734" s="2220"/>
      <c r="B734" s="2219"/>
      <c r="C734" s="2219"/>
      <c r="D734" s="859" t="s">
        <v>1720</v>
      </c>
      <c r="E734" s="2796" t="s">
        <v>1894</v>
      </c>
      <c r="F734" s="2217">
        <v>0</v>
      </c>
      <c r="G734" s="2217">
        <v>84</v>
      </c>
      <c r="H734" s="2217">
        <v>84</v>
      </c>
      <c r="I734" s="2216">
        <f>(H734/G734)*100</f>
        <v>100</v>
      </c>
    </row>
    <row r="735" spans="1:23" ht="16.5" thickTop="1" thickBot="1" x14ac:dyDescent="0.3">
      <c r="A735" s="3249" t="s">
        <v>704</v>
      </c>
      <c r="B735" s="3250"/>
      <c r="C735" s="3250"/>
      <c r="D735" s="3250"/>
      <c r="E735" s="3250"/>
      <c r="F735" s="2215">
        <f>F731</f>
        <v>5248</v>
      </c>
      <c r="G735" s="2215">
        <f>G731</f>
        <v>5347</v>
      </c>
      <c r="H735" s="2215">
        <f>H731</f>
        <v>5347</v>
      </c>
      <c r="I735" s="2214">
        <f>(H735/G735)*100</f>
        <v>100</v>
      </c>
      <c r="R735" s="2869">
        <f>F735</f>
        <v>5248</v>
      </c>
      <c r="S735" s="2869">
        <f>G735</f>
        <v>5347</v>
      </c>
      <c r="T735" s="2869">
        <f>H735</f>
        <v>5347</v>
      </c>
    </row>
    <row r="736" spans="1:23" ht="15.75" thickTop="1" x14ac:dyDescent="0.25">
      <c r="A736" s="1266"/>
      <c r="B736" s="1266"/>
      <c r="C736" s="1266"/>
      <c r="D736" s="1266"/>
      <c r="E736" s="1266"/>
      <c r="F736" s="2213"/>
      <c r="G736" s="2213"/>
      <c r="H736" s="2213"/>
      <c r="I736" s="2212"/>
      <c r="R736" s="2869"/>
      <c r="S736" s="2869"/>
      <c r="T736" s="2869"/>
    </row>
    <row r="737" spans="1:23" ht="15.75" customHeight="1" thickBot="1" x14ac:dyDescent="0.25">
      <c r="A737" s="1855" t="s">
        <v>906</v>
      </c>
      <c r="I737" s="2211" t="s">
        <v>122</v>
      </c>
    </row>
    <row r="738" spans="1:23" ht="14.25" thickTop="1" thickBot="1" x14ac:dyDescent="0.25">
      <c r="A738" s="1176" t="s">
        <v>412</v>
      </c>
      <c r="B738" s="1173" t="s">
        <v>123</v>
      </c>
      <c r="C738" s="1175" t="s">
        <v>124</v>
      </c>
      <c r="D738" s="1198" t="s">
        <v>474</v>
      </c>
      <c r="E738" s="1198" t="s">
        <v>125</v>
      </c>
      <c r="F738" s="1198" t="s">
        <v>416</v>
      </c>
      <c r="G738" s="1198" t="s">
        <v>417</v>
      </c>
      <c r="H738" s="1886" t="s">
        <v>589</v>
      </c>
      <c r="I738" s="2229" t="s">
        <v>590</v>
      </c>
    </row>
    <row r="739" spans="1:23" ht="14.25" thickTop="1" thickBot="1" x14ac:dyDescent="0.25">
      <c r="A739" s="1171">
        <v>1</v>
      </c>
      <c r="B739" s="1170">
        <v>2</v>
      </c>
      <c r="C739" s="1170">
        <v>3</v>
      </c>
      <c r="D739" s="1170">
        <v>4</v>
      </c>
      <c r="E739" s="1170">
        <v>5</v>
      </c>
      <c r="F739" s="1169">
        <v>6</v>
      </c>
      <c r="G739" s="1169">
        <v>7</v>
      </c>
      <c r="H739" s="1293">
        <v>8</v>
      </c>
      <c r="I739" s="1168" t="s">
        <v>510</v>
      </c>
    </row>
    <row r="740" spans="1:23" ht="15.75" thickTop="1" x14ac:dyDescent="0.25">
      <c r="A740" s="2228">
        <v>1202</v>
      </c>
      <c r="B740" s="2227">
        <v>3127</v>
      </c>
      <c r="C740" s="2227">
        <v>5331</v>
      </c>
      <c r="D740" s="2226"/>
      <c r="E740" s="2225" t="s">
        <v>624</v>
      </c>
      <c r="F740" s="2224">
        <f>F741+F742+F743+F744</f>
        <v>4573</v>
      </c>
      <c r="G740" s="2224">
        <f t="shared" ref="G740:H740" si="80">G741+G742+G743+G744</f>
        <v>4811</v>
      </c>
      <c r="H740" s="2224">
        <f t="shared" si="80"/>
        <v>4811</v>
      </c>
      <c r="I740" s="2223">
        <f t="shared" ref="I740:I748" si="81">(H740/G740)*100</f>
        <v>100</v>
      </c>
    </row>
    <row r="741" spans="1:23" ht="28.5" x14ac:dyDescent="0.2">
      <c r="A741" s="2220"/>
      <c r="B741" s="2219"/>
      <c r="C741" s="2219"/>
      <c r="D741" s="2805" t="s">
        <v>1215</v>
      </c>
      <c r="E741" s="2803" t="s">
        <v>1895</v>
      </c>
      <c r="F741" s="2811">
        <v>150</v>
      </c>
      <c r="G741" s="2811">
        <v>231</v>
      </c>
      <c r="H741" s="2811">
        <v>231</v>
      </c>
      <c r="I741" s="2808">
        <f t="shared" si="81"/>
        <v>100</v>
      </c>
    </row>
    <row r="742" spans="1:23" ht="14.25" x14ac:dyDescent="0.2">
      <c r="A742" s="2220"/>
      <c r="B742" s="2219"/>
      <c r="C742" s="2219"/>
      <c r="D742" s="2799" t="s">
        <v>1719</v>
      </c>
      <c r="E742" s="1050" t="s">
        <v>1892</v>
      </c>
      <c r="F742" s="2217">
        <v>3747</v>
      </c>
      <c r="G742" s="2217">
        <v>3747</v>
      </c>
      <c r="H742" s="2217">
        <v>3747</v>
      </c>
      <c r="I742" s="2216">
        <f t="shared" si="81"/>
        <v>100</v>
      </c>
    </row>
    <row r="743" spans="1:23" ht="14.25" x14ac:dyDescent="0.2">
      <c r="A743" s="2220"/>
      <c r="B743" s="2219"/>
      <c r="C743" s="2219"/>
      <c r="D743" s="859" t="s">
        <v>1238</v>
      </c>
      <c r="E743" s="2796" t="s">
        <v>1893</v>
      </c>
      <c r="F743" s="2217">
        <v>676</v>
      </c>
      <c r="G743" s="2217">
        <v>829</v>
      </c>
      <c r="H743" s="2217">
        <v>829</v>
      </c>
      <c r="I743" s="2216">
        <f t="shared" si="81"/>
        <v>100</v>
      </c>
    </row>
    <row r="744" spans="1:23" ht="15" thickBot="1" x14ac:dyDescent="0.25">
      <c r="A744" s="2220"/>
      <c r="B744" s="2219"/>
      <c r="C744" s="2219"/>
      <c r="D744" s="859" t="s">
        <v>1720</v>
      </c>
      <c r="E744" s="2796" t="s">
        <v>1894</v>
      </c>
      <c r="F744" s="2217">
        <v>0</v>
      </c>
      <c r="G744" s="2217">
        <v>4</v>
      </c>
      <c r="H744" s="2217">
        <v>4</v>
      </c>
      <c r="I744" s="2216">
        <f t="shared" si="81"/>
        <v>100</v>
      </c>
    </row>
    <row r="745" spans="1:23" ht="16.5" thickTop="1" thickBot="1" x14ac:dyDescent="0.3">
      <c r="A745" s="3249" t="s">
        <v>704</v>
      </c>
      <c r="B745" s="3250"/>
      <c r="C745" s="3250"/>
      <c r="D745" s="3250"/>
      <c r="E745" s="3250"/>
      <c r="F745" s="2215">
        <f>F740</f>
        <v>4573</v>
      </c>
      <c r="G745" s="2215">
        <f>G740</f>
        <v>4811</v>
      </c>
      <c r="H745" s="2215">
        <f>H740</f>
        <v>4811</v>
      </c>
      <c r="I745" s="2214">
        <f t="shared" si="81"/>
        <v>100</v>
      </c>
      <c r="R745" s="2869">
        <f>F745</f>
        <v>4573</v>
      </c>
      <c r="S745" s="2869">
        <f>G745</f>
        <v>4811</v>
      </c>
      <c r="T745" s="2869">
        <f>H745</f>
        <v>4811</v>
      </c>
    </row>
    <row r="746" spans="1:23" ht="15.75" hidden="1" thickTop="1" x14ac:dyDescent="0.25">
      <c r="A746" s="2248">
        <v>1202</v>
      </c>
      <c r="B746" s="2219">
        <v>3127</v>
      </c>
      <c r="C746" s="2233">
        <v>6351</v>
      </c>
      <c r="D746" s="2247"/>
      <c r="E746" s="1875" t="s">
        <v>744</v>
      </c>
      <c r="F746" s="2246"/>
      <c r="G746" s="2246"/>
      <c r="H746" s="2246"/>
      <c r="I746" s="2245" t="e">
        <f t="shared" si="81"/>
        <v>#DIV/0!</v>
      </c>
      <c r="R746" s="2869"/>
      <c r="S746" s="2869"/>
      <c r="T746" s="2869"/>
    </row>
    <row r="747" spans="1:23" ht="15" hidden="1" thickBot="1" x14ac:dyDescent="0.25">
      <c r="A747" s="2244"/>
      <c r="B747" s="2243"/>
      <c r="C747" s="1146"/>
      <c r="D747" s="2026" t="s">
        <v>1215</v>
      </c>
      <c r="E747" s="2240" t="s">
        <v>478</v>
      </c>
      <c r="F747" s="2217"/>
      <c r="G747" s="2217"/>
      <c r="H747" s="2217"/>
      <c r="I747" s="2216" t="e">
        <f t="shared" si="81"/>
        <v>#DIV/0!</v>
      </c>
      <c r="R747" s="2869"/>
      <c r="S747" s="2869"/>
      <c r="T747" s="2869"/>
    </row>
    <row r="748" spans="1:23" ht="16.5" hidden="1" thickTop="1" thickBot="1" x14ac:dyDescent="0.3">
      <c r="A748" s="3251" t="s">
        <v>705</v>
      </c>
      <c r="B748" s="3252"/>
      <c r="C748" s="3252"/>
      <c r="D748" s="3252"/>
      <c r="E748" s="3253"/>
      <c r="F748" s="2215">
        <v>0</v>
      </c>
      <c r="G748" s="2215">
        <f>G746</f>
        <v>0</v>
      </c>
      <c r="H748" s="2215">
        <f>SUM(H746)</f>
        <v>0</v>
      </c>
      <c r="I748" s="2214" t="e">
        <f t="shared" si="81"/>
        <v>#DIV/0!</v>
      </c>
      <c r="U748" s="1131">
        <f>F748</f>
        <v>0</v>
      </c>
      <c r="V748" s="1131">
        <f>G748</f>
        <v>0</v>
      </c>
      <c r="W748" s="1131">
        <f>H748</f>
        <v>0</v>
      </c>
    </row>
    <row r="749" spans="1:23" ht="12.75" customHeight="1" thickTop="1" x14ac:dyDescent="0.25">
      <c r="A749" s="1266"/>
      <c r="B749" s="1266"/>
      <c r="C749" s="1266"/>
      <c r="D749" s="1266"/>
      <c r="E749" s="1266"/>
      <c r="F749" s="2213"/>
      <c r="G749" s="2213"/>
      <c r="H749" s="2213"/>
      <c r="I749" s="2212"/>
      <c r="R749" s="2869"/>
      <c r="S749" s="2869"/>
      <c r="T749" s="2869"/>
    </row>
    <row r="750" spans="1:23" ht="13.5" thickBot="1" x14ac:dyDescent="0.25">
      <c r="A750" s="1855" t="s">
        <v>226</v>
      </c>
      <c r="I750" s="2211" t="s">
        <v>122</v>
      </c>
    </row>
    <row r="751" spans="1:23" ht="14.25" thickTop="1" thickBot="1" x14ac:dyDescent="0.25">
      <c r="A751" s="1176" t="s">
        <v>412</v>
      </c>
      <c r="B751" s="1173" t="s">
        <v>123</v>
      </c>
      <c r="C751" s="1175" t="s">
        <v>124</v>
      </c>
      <c r="D751" s="1198" t="s">
        <v>474</v>
      </c>
      <c r="E751" s="1198" t="s">
        <v>125</v>
      </c>
      <c r="F751" s="1198" t="s">
        <v>416</v>
      </c>
      <c r="G751" s="1198" t="s">
        <v>417</v>
      </c>
      <c r="H751" s="1886" t="s">
        <v>589</v>
      </c>
      <c r="I751" s="2229" t="s">
        <v>590</v>
      </c>
    </row>
    <row r="752" spans="1:23" ht="14.25" thickTop="1" thickBot="1" x14ac:dyDescent="0.25">
      <c r="A752" s="1171">
        <v>1</v>
      </c>
      <c r="B752" s="1170">
        <v>2</v>
      </c>
      <c r="C752" s="1170">
        <v>3</v>
      </c>
      <c r="D752" s="1170">
        <v>4</v>
      </c>
      <c r="E752" s="1170">
        <v>5</v>
      </c>
      <c r="F752" s="1169">
        <v>6</v>
      </c>
      <c r="G752" s="1169">
        <v>7</v>
      </c>
      <c r="H752" s="1293">
        <v>8</v>
      </c>
      <c r="I752" s="1168" t="s">
        <v>510</v>
      </c>
    </row>
    <row r="753" spans="1:27" ht="15.75" thickTop="1" x14ac:dyDescent="0.25">
      <c r="A753" s="2220">
        <v>1204</v>
      </c>
      <c r="B753" s="2233">
        <v>3127</v>
      </c>
      <c r="C753" s="2232">
        <v>5331</v>
      </c>
      <c r="D753" s="2264"/>
      <c r="E753" s="1875" t="s">
        <v>624</v>
      </c>
      <c r="F753" s="2263">
        <f>F754+F755+F756+F757</f>
        <v>10623</v>
      </c>
      <c r="G753" s="2263">
        <f>G754+G755+G756+G757</f>
        <v>11040</v>
      </c>
      <c r="H753" s="2263">
        <f>H754+H755+H756+H757</f>
        <v>11040</v>
      </c>
      <c r="I753" s="2245">
        <f t="shared" ref="I753:I758" si="82">(H753/G753)*100</f>
        <v>100</v>
      </c>
    </row>
    <row r="754" spans="1:27" ht="14.25" x14ac:dyDescent="0.2">
      <c r="A754" s="2220"/>
      <c r="B754" s="2233"/>
      <c r="C754" s="2232"/>
      <c r="D754" s="2799" t="s">
        <v>1719</v>
      </c>
      <c r="E754" s="1050" t="s">
        <v>1892</v>
      </c>
      <c r="F754" s="2231">
        <v>6929</v>
      </c>
      <c r="G754" s="2231">
        <v>6929</v>
      </c>
      <c r="H754" s="2231">
        <v>6929</v>
      </c>
      <c r="I754" s="2230">
        <f t="shared" si="82"/>
        <v>100</v>
      </c>
    </row>
    <row r="755" spans="1:27" ht="14.25" x14ac:dyDescent="0.2">
      <c r="A755" s="2220"/>
      <c r="B755" s="2233"/>
      <c r="C755" s="2232"/>
      <c r="D755" s="859" t="s">
        <v>1238</v>
      </c>
      <c r="E755" s="2796" t="s">
        <v>1893</v>
      </c>
      <c r="F755" s="2217">
        <v>3694</v>
      </c>
      <c r="G755" s="2217">
        <v>3701</v>
      </c>
      <c r="H755" s="2217">
        <v>3701</v>
      </c>
      <c r="I755" s="2216">
        <f t="shared" si="82"/>
        <v>100</v>
      </c>
    </row>
    <row r="756" spans="1:27" ht="15" thickBot="1" x14ac:dyDescent="0.25">
      <c r="A756" s="2220"/>
      <c r="B756" s="2233"/>
      <c r="C756" s="2232"/>
      <c r="D756" s="859" t="s">
        <v>1720</v>
      </c>
      <c r="E756" s="2796" t="s">
        <v>1894</v>
      </c>
      <c r="F756" s="2231">
        <v>0</v>
      </c>
      <c r="G756" s="2231">
        <v>410</v>
      </c>
      <c r="H756" s="2231">
        <v>410</v>
      </c>
      <c r="I756" s="2230">
        <f t="shared" si="82"/>
        <v>100</v>
      </c>
    </row>
    <row r="757" spans="1:27" ht="15" hidden="1" thickBot="1" x14ac:dyDescent="0.25">
      <c r="A757" s="2220"/>
      <c r="B757" s="2233"/>
      <c r="C757" s="2232"/>
      <c r="D757" s="1951" t="s">
        <v>1193</v>
      </c>
      <c r="E757" s="2252" t="s">
        <v>1242</v>
      </c>
      <c r="F757" s="2231"/>
      <c r="G757" s="2231"/>
      <c r="H757" s="2231"/>
      <c r="I757" s="2230" t="e">
        <f t="shared" si="82"/>
        <v>#DIV/0!</v>
      </c>
    </row>
    <row r="758" spans="1:27" ht="16.5" thickTop="1" thickBot="1" x14ac:dyDescent="0.3">
      <c r="A758" s="3249" t="s">
        <v>704</v>
      </c>
      <c r="B758" s="3250"/>
      <c r="C758" s="3250"/>
      <c r="D758" s="3250"/>
      <c r="E758" s="3250"/>
      <c r="F758" s="2215">
        <f>F753</f>
        <v>10623</v>
      </c>
      <c r="G758" s="2215">
        <f>G753</f>
        <v>11040</v>
      </c>
      <c r="H758" s="2215">
        <f>H753</f>
        <v>11040</v>
      </c>
      <c r="I758" s="2214">
        <f t="shared" si="82"/>
        <v>100</v>
      </c>
      <c r="J758" s="1131">
        <f>F758</f>
        <v>10623</v>
      </c>
      <c r="K758" s="1131" t="e">
        <f>G758+#REF!</f>
        <v>#REF!</v>
      </c>
      <c r="L758" s="1131" t="e">
        <f>H758+#REF!</f>
        <v>#REF!</v>
      </c>
      <c r="R758" s="2869">
        <f>F758</f>
        <v>10623</v>
      </c>
      <c r="S758" s="2869">
        <f>G758</f>
        <v>11040</v>
      </c>
      <c r="T758" s="2869">
        <f>H758</f>
        <v>11040</v>
      </c>
      <c r="U758" s="1131"/>
      <c r="V758" s="1131"/>
      <c r="W758" s="1131"/>
      <c r="Y758" s="1131"/>
      <c r="Z758" s="1131"/>
      <c r="AA758" s="1131"/>
    </row>
    <row r="759" spans="1:27" ht="15.75" thickTop="1" x14ac:dyDescent="0.25">
      <c r="A759" s="2813">
        <v>1204</v>
      </c>
      <c r="B759" s="19">
        <v>3127</v>
      </c>
      <c r="C759" s="152">
        <v>6351</v>
      </c>
      <c r="D759" s="2814"/>
      <c r="E759" s="896" t="s">
        <v>744</v>
      </c>
      <c r="F759" s="2815">
        <f>F760</f>
        <v>0</v>
      </c>
      <c r="G759" s="2815">
        <f t="shared" ref="G759:H759" si="83">G760</f>
        <v>502</v>
      </c>
      <c r="H759" s="2815">
        <f t="shared" si="83"/>
        <v>502</v>
      </c>
      <c r="I759" s="2816">
        <v>100</v>
      </c>
      <c r="J759" s="1131"/>
      <c r="K759" s="1131"/>
      <c r="L759" s="1131"/>
      <c r="R759" s="2869">
        <f>F761</f>
        <v>0</v>
      </c>
      <c r="S759" s="2869">
        <f t="shared" ref="S759:T759" si="84">G761</f>
        <v>502</v>
      </c>
      <c r="T759" s="2869">
        <f t="shared" si="84"/>
        <v>502</v>
      </c>
      <c r="U759" s="1131"/>
      <c r="V759" s="1131"/>
      <c r="W759" s="1131"/>
      <c r="Y759" s="1131"/>
      <c r="Z759" s="1131"/>
      <c r="AA759" s="1131"/>
    </row>
    <row r="760" spans="1:27" ht="29.25" thickBot="1" x14ac:dyDescent="0.25">
      <c r="A760" s="2817"/>
      <c r="B760" s="870"/>
      <c r="C760" s="2818"/>
      <c r="D760" s="2805" t="s">
        <v>1215</v>
      </c>
      <c r="E760" s="2803" t="s">
        <v>1895</v>
      </c>
      <c r="F760" s="2819">
        <v>0</v>
      </c>
      <c r="G760" s="2819">
        <v>502</v>
      </c>
      <c r="H760" s="2819">
        <v>502</v>
      </c>
      <c r="I760" s="2820">
        <v>100</v>
      </c>
      <c r="J760" s="1131"/>
      <c r="K760" s="1131"/>
      <c r="L760" s="1131"/>
      <c r="R760" s="2869">
        <f>R758+R759</f>
        <v>10623</v>
      </c>
      <c r="S760" s="2869">
        <f t="shared" ref="S760:T760" si="85">S758+S759</f>
        <v>11542</v>
      </c>
      <c r="T760" s="2869">
        <f t="shared" si="85"/>
        <v>11542</v>
      </c>
      <c r="U760" s="1131"/>
      <c r="V760" s="1131"/>
      <c r="W760" s="1131"/>
      <c r="Y760" s="1131"/>
      <c r="Z760" s="1131"/>
      <c r="AA760" s="1131"/>
    </row>
    <row r="761" spans="1:27" ht="16.5" thickTop="1" thickBot="1" x14ac:dyDescent="0.3">
      <c r="A761" s="3202" t="s">
        <v>705</v>
      </c>
      <c r="B761" s="3203"/>
      <c r="C761" s="3203"/>
      <c r="D761" s="3203"/>
      <c r="E761" s="3204"/>
      <c r="F761" s="2821">
        <f>F759</f>
        <v>0</v>
      </c>
      <c r="G761" s="2821">
        <f t="shared" ref="G761:H761" si="86">G759</f>
        <v>502</v>
      </c>
      <c r="H761" s="2821">
        <f t="shared" si="86"/>
        <v>502</v>
      </c>
      <c r="I761" s="2822">
        <v>100</v>
      </c>
      <c r="J761" s="1131"/>
      <c r="K761" s="1131"/>
      <c r="L761" s="1131"/>
      <c r="R761" s="2869"/>
      <c r="S761" s="2869"/>
      <c r="T761" s="2869"/>
      <c r="U761" s="1131"/>
      <c r="V761" s="1131"/>
      <c r="W761" s="1131"/>
      <c r="Y761" s="1131"/>
      <c r="Z761" s="1131"/>
      <c r="AA761" s="1131"/>
    </row>
    <row r="762" spans="1:27" ht="15.75" thickTop="1" x14ac:dyDescent="0.25">
      <c r="A762" s="1266"/>
      <c r="B762" s="1266"/>
      <c r="C762" s="1266"/>
      <c r="D762" s="1266"/>
      <c r="E762" s="1266"/>
      <c r="F762" s="2213"/>
      <c r="G762" s="2213"/>
      <c r="H762" s="2213"/>
      <c r="I762" s="2212"/>
      <c r="J762" s="1131"/>
      <c r="K762" s="1131"/>
      <c r="L762" s="1131"/>
      <c r="R762" s="2869"/>
      <c r="S762" s="2869"/>
      <c r="T762" s="2869"/>
      <c r="U762" s="1131"/>
      <c r="V762" s="1131"/>
      <c r="W762" s="1131"/>
      <c r="Y762" s="1131"/>
      <c r="Z762" s="1131"/>
      <c r="AA762" s="1131"/>
    </row>
    <row r="763" spans="1:27" ht="15" x14ac:dyDescent="0.25">
      <c r="A763" s="1266"/>
      <c r="B763" s="1266"/>
      <c r="C763" s="1266"/>
      <c r="D763" s="1266"/>
      <c r="E763" s="1266"/>
      <c r="F763" s="2213"/>
      <c r="G763" s="2213"/>
      <c r="H763" s="2213"/>
      <c r="I763" s="2212"/>
      <c r="J763" s="1131"/>
      <c r="K763" s="1131"/>
      <c r="L763" s="1131"/>
      <c r="R763" s="2869"/>
      <c r="S763" s="2869"/>
      <c r="T763" s="2869"/>
      <c r="U763" s="1131"/>
      <c r="V763" s="1131"/>
      <c r="W763" s="1131"/>
      <c r="Y763" s="1131"/>
      <c r="Z763" s="1131"/>
      <c r="AA763" s="1131"/>
    </row>
    <row r="764" spans="1:27" ht="15" hidden="1" x14ac:dyDescent="0.25">
      <c r="A764" s="1266"/>
      <c r="B764" s="1266"/>
      <c r="C764" s="1266"/>
      <c r="D764" s="1266"/>
      <c r="E764" s="1266"/>
      <c r="F764" s="2213"/>
      <c r="G764" s="2213"/>
      <c r="H764" s="2213"/>
      <c r="I764" s="2212"/>
      <c r="J764" s="1131"/>
      <c r="K764" s="1131"/>
      <c r="L764" s="1131"/>
      <c r="R764" s="2869"/>
      <c r="S764" s="2869"/>
      <c r="T764" s="2869"/>
      <c r="U764" s="1131"/>
      <c r="V764" s="1131"/>
      <c r="W764" s="1131"/>
      <c r="Y764" s="1131"/>
      <c r="Z764" s="1131"/>
      <c r="AA764" s="1131"/>
    </row>
    <row r="765" spans="1:27" ht="15" hidden="1" x14ac:dyDescent="0.25">
      <c r="A765" s="1266"/>
      <c r="B765" s="1266"/>
      <c r="C765" s="1266"/>
      <c r="D765" s="1266"/>
      <c r="E765" s="1266"/>
      <c r="F765" s="2213"/>
      <c r="G765" s="2213"/>
      <c r="H765" s="2213"/>
      <c r="I765" s="2212"/>
      <c r="J765" s="1131"/>
      <c r="K765" s="1131"/>
      <c r="L765" s="1131"/>
      <c r="R765" s="2869"/>
      <c r="S765" s="2869"/>
      <c r="T765" s="2869"/>
      <c r="U765" s="1131"/>
      <c r="V765" s="1131"/>
      <c r="W765" s="1131"/>
      <c r="Y765" s="1131"/>
      <c r="Z765" s="1131"/>
      <c r="AA765" s="1131"/>
    </row>
    <row r="766" spans="1:27" s="1172" customFormat="1" x14ac:dyDescent="0.2">
      <c r="A766" s="1126"/>
      <c r="B766" s="1967"/>
      <c r="C766" s="1126"/>
      <c r="D766" s="1979"/>
      <c r="E766" s="1126"/>
      <c r="F766" s="1131"/>
      <c r="G766" s="1131"/>
      <c r="H766" s="1131"/>
      <c r="I766" s="2211"/>
      <c r="R766" s="2867"/>
      <c r="S766" s="2867"/>
      <c r="T766" s="2867"/>
    </row>
    <row r="767" spans="1:27" ht="13.5" thickBot="1" x14ac:dyDescent="0.25">
      <c r="A767" s="1855" t="s">
        <v>227</v>
      </c>
      <c r="I767" s="2211" t="s">
        <v>122</v>
      </c>
    </row>
    <row r="768" spans="1:27" ht="14.25" thickTop="1" thickBot="1" x14ac:dyDescent="0.25">
      <c r="A768" s="1176" t="s">
        <v>412</v>
      </c>
      <c r="B768" s="1173" t="s">
        <v>123</v>
      </c>
      <c r="C768" s="1175" t="s">
        <v>124</v>
      </c>
      <c r="D768" s="1198" t="s">
        <v>474</v>
      </c>
      <c r="E768" s="1198" t="s">
        <v>125</v>
      </c>
      <c r="F768" s="1198" t="s">
        <v>416</v>
      </c>
      <c r="G768" s="1198" t="s">
        <v>417</v>
      </c>
      <c r="H768" s="1886" t="s">
        <v>589</v>
      </c>
      <c r="I768" s="2229" t="s">
        <v>590</v>
      </c>
    </row>
    <row r="769" spans="1:27" ht="14.25" thickTop="1" thickBot="1" x14ac:dyDescent="0.25">
      <c r="A769" s="1171">
        <v>1</v>
      </c>
      <c r="B769" s="1170">
        <v>2</v>
      </c>
      <c r="C769" s="1170">
        <v>3</v>
      </c>
      <c r="D769" s="1170">
        <v>4</v>
      </c>
      <c r="E769" s="1170">
        <v>5</v>
      </c>
      <c r="F769" s="1169">
        <v>6</v>
      </c>
      <c r="G769" s="1169">
        <v>7</v>
      </c>
      <c r="H769" s="1293">
        <v>8</v>
      </c>
      <c r="I769" s="1168" t="s">
        <v>510</v>
      </c>
    </row>
    <row r="770" spans="1:27" ht="18" customHeight="1" thickTop="1" x14ac:dyDescent="0.25">
      <c r="A770" s="2220">
        <v>1205</v>
      </c>
      <c r="B770" s="2233">
        <v>3127</v>
      </c>
      <c r="C770" s="2233">
        <v>5331</v>
      </c>
      <c r="D770" s="2247"/>
      <c r="E770" s="1875" t="s">
        <v>624</v>
      </c>
      <c r="F770" s="2246">
        <f>F771+F772+F773</f>
        <v>5379</v>
      </c>
      <c r="G770" s="2246">
        <f>G771+G772+G773</f>
        <v>5396</v>
      </c>
      <c r="H770" s="2246">
        <f>H771+H772+H773</f>
        <v>5396</v>
      </c>
      <c r="I770" s="2234">
        <f>(H770/G770)*100</f>
        <v>100</v>
      </c>
    </row>
    <row r="771" spans="1:27" ht="15.75" customHeight="1" x14ac:dyDescent="0.2">
      <c r="A771" s="2220"/>
      <c r="B771" s="2233"/>
      <c r="C771" s="2233"/>
      <c r="D771" s="2799" t="s">
        <v>1719</v>
      </c>
      <c r="E771" s="1050" t="s">
        <v>1892</v>
      </c>
      <c r="F771" s="2262">
        <v>3400</v>
      </c>
      <c r="G771" s="2231">
        <v>3400</v>
      </c>
      <c r="H771" s="2231">
        <v>3400</v>
      </c>
      <c r="I771" s="2216">
        <f>(H771/G771)*100</f>
        <v>100</v>
      </c>
    </row>
    <row r="772" spans="1:27" ht="15.75" customHeight="1" x14ac:dyDescent="0.2">
      <c r="A772" s="2220"/>
      <c r="B772" s="2233"/>
      <c r="C772" s="2233"/>
      <c r="D772" s="859" t="s">
        <v>1239</v>
      </c>
      <c r="E772" s="2796" t="s">
        <v>1896</v>
      </c>
      <c r="F772" s="2262">
        <v>100</v>
      </c>
      <c r="G772" s="2231">
        <v>100</v>
      </c>
      <c r="H772" s="2231">
        <v>100</v>
      </c>
      <c r="I772" s="2216">
        <f>(H772/G772)*100</f>
        <v>100</v>
      </c>
    </row>
    <row r="773" spans="1:27" ht="15.75" customHeight="1" thickBot="1" x14ac:dyDescent="0.25">
      <c r="A773" s="2220"/>
      <c r="B773" s="2233"/>
      <c r="C773" s="2233"/>
      <c r="D773" s="859" t="s">
        <v>1238</v>
      </c>
      <c r="E773" s="2796" t="s">
        <v>1893</v>
      </c>
      <c r="F773" s="2262">
        <v>1879</v>
      </c>
      <c r="G773" s="2231">
        <v>1896</v>
      </c>
      <c r="H773" s="2231">
        <v>1896</v>
      </c>
      <c r="I773" s="2216">
        <f>(H773/G773)*100</f>
        <v>100</v>
      </c>
    </row>
    <row r="774" spans="1:27" ht="16.5" thickTop="1" thickBot="1" x14ac:dyDescent="0.3">
      <c r="A774" s="3249" t="s">
        <v>704</v>
      </c>
      <c r="B774" s="3250"/>
      <c r="C774" s="3250"/>
      <c r="D774" s="3250"/>
      <c r="E774" s="3250"/>
      <c r="F774" s="2215">
        <f>F770</f>
        <v>5379</v>
      </c>
      <c r="G774" s="2215">
        <f>G770</f>
        <v>5396</v>
      </c>
      <c r="H774" s="2215">
        <f>H770</f>
        <v>5396</v>
      </c>
      <c r="I774" s="2214">
        <f>(H774/G774)*100</f>
        <v>100</v>
      </c>
      <c r="J774" s="1131">
        <f>F774</f>
        <v>5379</v>
      </c>
      <c r="K774" s="1131" t="e">
        <f>G774+#REF!</f>
        <v>#REF!</v>
      </c>
      <c r="L774" s="1131" t="e">
        <f>H774+#REF!</f>
        <v>#REF!</v>
      </c>
      <c r="R774" s="2869">
        <f>F774</f>
        <v>5379</v>
      </c>
      <c r="S774" s="2869">
        <f>G774</f>
        <v>5396</v>
      </c>
      <c r="T774" s="2869">
        <f>H774</f>
        <v>5396</v>
      </c>
      <c r="U774" s="1131"/>
      <c r="V774" s="1131"/>
      <c r="W774" s="1131"/>
      <c r="Y774" s="1131"/>
      <c r="Z774" s="1131"/>
      <c r="AA774" s="1131"/>
    </row>
    <row r="775" spans="1:27" s="1166" customFormat="1" ht="13.5" thickTop="1" x14ac:dyDescent="0.2">
      <c r="A775" s="1126"/>
      <c r="B775" s="1967"/>
      <c r="C775" s="1126"/>
      <c r="D775" s="1979"/>
      <c r="E775" s="1126"/>
      <c r="F775" s="1131"/>
      <c r="G775" s="1131"/>
      <c r="H775" s="1131"/>
      <c r="I775" s="2211"/>
      <c r="R775" s="2868"/>
      <c r="S775" s="2868"/>
      <c r="T775" s="2868"/>
    </row>
    <row r="776" spans="1:27" s="1166" customFormat="1" x14ac:dyDescent="0.2">
      <c r="A776" s="1126"/>
      <c r="B776" s="1967"/>
      <c r="C776" s="1126"/>
      <c r="D776" s="1979"/>
      <c r="E776" s="1126"/>
      <c r="F776" s="1131"/>
      <c r="G776" s="1131"/>
      <c r="H776" s="1131"/>
      <c r="I776" s="2211"/>
      <c r="R776" s="2868"/>
      <c r="S776" s="2868"/>
      <c r="T776" s="2868"/>
    </row>
    <row r="777" spans="1:27" ht="13.5" thickBot="1" x14ac:dyDescent="0.25">
      <c r="A777" s="1855" t="s">
        <v>228</v>
      </c>
      <c r="I777" s="2211" t="s">
        <v>122</v>
      </c>
    </row>
    <row r="778" spans="1:27" ht="14.25" thickTop="1" thickBot="1" x14ac:dyDescent="0.25">
      <c r="A778" s="1176" t="s">
        <v>412</v>
      </c>
      <c r="B778" s="1173" t="s">
        <v>123</v>
      </c>
      <c r="C778" s="1175" t="s">
        <v>124</v>
      </c>
      <c r="D778" s="1198" t="s">
        <v>474</v>
      </c>
      <c r="E778" s="1198" t="s">
        <v>125</v>
      </c>
      <c r="F778" s="1198" t="s">
        <v>416</v>
      </c>
      <c r="G778" s="1198" t="s">
        <v>417</v>
      </c>
      <c r="H778" s="1886" t="s">
        <v>589</v>
      </c>
      <c r="I778" s="2229" t="s">
        <v>590</v>
      </c>
    </row>
    <row r="779" spans="1:27" ht="14.25" thickTop="1" thickBot="1" x14ac:dyDescent="0.25">
      <c r="A779" s="1171">
        <v>1</v>
      </c>
      <c r="B779" s="1170">
        <v>2</v>
      </c>
      <c r="C779" s="1170">
        <v>3</v>
      </c>
      <c r="D779" s="1170">
        <v>4</v>
      </c>
      <c r="E779" s="1170">
        <v>5</v>
      </c>
      <c r="F779" s="1169">
        <v>6</v>
      </c>
      <c r="G779" s="1169">
        <v>7</v>
      </c>
      <c r="H779" s="1293">
        <v>8</v>
      </c>
      <c r="I779" s="1168" t="s">
        <v>510</v>
      </c>
    </row>
    <row r="780" spans="1:27" ht="18" customHeight="1" thickTop="1" x14ac:dyDescent="0.25">
      <c r="A780" s="2220">
        <v>1206</v>
      </c>
      <c r="B780" s="2219">
        <v>3127</v>
      </c>
      <c r="C780" s="2219">
        <v>5331</v>
      </c>
      <c r="D780" s="2239"/>
      <c r="E780" s="2236" t="s">
        <v>624</v>
      </c>
      <c r="F780" s="2235">
        <f>F781+F782+F784+F783</f>
        <v>3702</v>
      </c>
      <c r="G780" s="2235">
        <f t="shared" ref="G780:H780" si="87">G781+G782+G784+G783</f>
        <v>3763</v>
      </c>
      <c r="H780" s="2235">
        <f t="shared" si="87"/>
        <v>3763</v>
      </c>
      <c r="I780" s="2238">
        <f t="shared" ref="I780:I785" si="88">(H780/G780)*100</f>
        <v>100</v>
      </c>
    </row>
    <row r="781" spans="1:27" ht="16.5" customHeight="1" x14ac:dyDescent="0.2">
      <c r="A781" s="2220"/>
      <c r="B781" s="2219"/>
      <c r="C781" s="2219"/>
      <c r="D781" s="2799" t="s">
        <v>1719</v>
      </c>
      <c r="E781" s="1050" t="s">
        <v>1892</v>
      </c>
      <c r="F781" s="2262">
        <v>3160</v>
      </c>
      <c r="G781" s="2231">
        <v>3160</v>
      </c>
      <c r="H781" s="2231">
        <v>3160</v>
      </c>
      <c r="I781" s="2216">
        <f t="shared" si="88"/>
        <v>100</v>
      </c>
    </row>
    <row r="782" spans="1:27" ht="14.25" x14ac:dyDescent="0.2">
      <c r="A782" s="2220"/>
      <c r="B782" s="2219"/>
      <c r="C782" s="2219"/>
      <c r="D782" s="859" t="s">
        <v>1239</v>
      </c>
      <c r="E782" s="2796" t="s">
        <v>1896</v>
      </c>
      <c r="F782" s="2262">
        <v>30</v>
      </c>
      <c r="G782" s="2231">
        <v>30</v>
      </c>
      <c r="H782" s="2231">
        <v>30</v>
      </c>
      <c r="I782" s="2216">
        <f t="shared" si="88"/>
        <v>100</v>
      </c>
    </row>
    <row r="783" spans="1:27" ht="14.25" x14ac:dyDescent="0.2">
      <c r="A783" s="2220"/>
      <c r="B783" s="2219"/>
      <c r="C783" s="2219"/>
      <c r="D783" s="859" t="s">
        <v>1238</v>
      </c>
      <c r="E783" s="2796" t="s">
        <v>1893</v>
      </c>
      <c r="F783" s="2262">
        <v>512</v>
      </c>
      <c r="G783" s="2231">
        <v>512</v>
      </c>
      <c r="H783" s="2231">
        <v>512</v>
      </c>
      <c r="I783" s="2216">
        <f t="shared" si="88"/>
        <v>100</v>
      </c>
    </row>
    <row r="784" spans="1:27" ht="15" thickBot="1" x14ac:dyDescent="0.25">
      <c r="A784" s="2220"/>
      <c r="B784" s="2219"/>
      <c r="C784" s="2219"/>
      <c r="D784" s="2809" t="s">
        <v>1722</v>
      </c>
      <c r="E784" s="2810" t="s">
        <v>1897</v>
      </c>
      <c r="F784" s="2262">
        <v>0</v>
      </c>
      <c r="G784" s="2231">
        <v>61</v>
      </c>
      <c r="H784" s="2231">
        <v>61</v>
      </c>
      <c r="I784" s="2216">
        <f t="shared" si="88"/>
        <v>100</v>
      </c>
    </row>
    <row r="785" spans="1:20" s="1172" customFormat="1" ht="16.5" thickTop="1" thickBot="1" x14ac:dyDescent="0.3">
      <c r="A785" s="3249" t="s">
        <v>704</v>
      </c>
      <c r="B785" s="3250"/>
      <c r="C785" s="3250"/>
      <c r="D785" s="3250"/>
      <c r="E785" s="3250"/>
      <c r="F785" s="2215">
        <f>F780</f>
        <v>3702</v>
      </c>
      <c r="G785" s="2215">
        <f>G780</f>
        <v>3763</v>
      </c>
      <c r="H785" s="2215">
        <f>H780</f>
        <v>3763</v>
      </c>
      <c r="I785" s="2214">
        <f t="shared" si="88"/>
        <v>100</v>
      </c>
      <c r="R785" s="2869">
        <f>F785</f>
        <v>3702</v>
      </c>
      <c r="S785" s="2869">
        <f>G785</f>
        <v>3763</v>
      </c>
      <c r="T785" s="2869">
        <f>H785</f>
        <v>3763</v>
      </c>
    </row>
    <row r="786" spans="1:20" s="1166" customFormat="1" ht="13.5" thickTop="1" x14ac:dyDescent="0.2">
      <c r="A786" s="1126"/>
      <c r="B786" s="1967"/>
      <c r="C786" s="1126"/>
      <c r="D786" s="1979"/>
      <c r="E786" s="1126"/>
      <c r="F786" s="1131"/>
      <c r="G786" s="1131"/>
      <c r="H786" s="1131"/>
      <c r="I786" s="2211"/>
      <c r="R786" s="2868"/>
      <c r="S786" s="2868"/>
      <c r="T786" s="2868"/>
    </row>
    <row r="787" spans="1:20" s="1166" customFormat="1" x14ac:dyDescent="0.2">
      <c r="A787" s="1126"/>
      <c r="B787" s="1967"/>
      <c r="C787" s="1126"/>
      <c r="D787" s="1979"/>
      <c r="E787" s="1126"/>
      <c r="F787" s="1131"/>
      <c r="G787" s="1131"/>
      <c r="H787" s="1131"/>
      <c r="I787" s="2211"/>
      <c r="R787" s="2868"/>
      <c r="S787" s="2868"/>
      <c r="T787" s="2868"/>
    </row>
    <row r="788" spans="1:20" ht="13.5" thickBot="1" x14ac:dyDescent="0.25">
      <c r="A788" s="1855" t="s">
        <v>229</v>
      </c>
      <c r="I788" s="2211" t="s">
        <v>122</v>
      </c>
    </row>
    <row r="789" spans="1:20" ht="14.25" thickTop="1" thickBot="1" x14ac:dyDescent="0.25">
      <c r="A789" s="1176" t="s">
        <v>412</v>
      </c>
      <c r="B789" s="1173" t="s">
        <v>123</v>
      </c>
      <c r="C789" s="1175" t="s">
        <v>124</v>
      </c>
      <c r="D789" s="1198" t="s">
        <v>474</v>
      </c>
      <c r="E789" s="1198" t="s">
        <v>125</v>
      </c>
      <c r="F789" s="1198" t="s">
        <v>416</v>
      </c>
      <c r="G789" s="1198" t="s">
        <v>417</v>
      </c>
      <c r="H789" s="1886" t="s">
        <v>589</v>
      </c>
      <c r="I789" s="2229" t="s">
        <v>590</v>
      </c>
    </row>
    <row r="790" spans="1:20" ht="14.25" thickTop="1" thickBot="1" x14ac:dyDescent="0.25">
      <c r="A790" s="1171">
        <v>1</v>
      </c>
      <c r="B790" s="1170">
        <v>2</v>
      </c>
      <c r="C790" s="1170">
        <v>3</v>
      </c>
      <c r="D790" s="1170">
        <v>4</v>
      </c>
      <c r="E790" s="1170">
        <v>5</v>
      </c>
      <c r="F790" s="1169">
        <v>6</v>
      </c>
      <c r="G790" s="1169">
        <v>7</v>
      </c>
      <c r="H790" s="1293">
        <v>8</v>
      </c>
      <c r="I790" s="1168" t="s">
        <v>510</v>
      </c>
    </row>
    <row r="791" spans="1:20" ht="15.75" thickTop="1" x14ac:dyDescent="0.25">
      <c r="A791" s="2220">
        <v>1207</v>
      </c>
      <c r="B791" s="2219">
        <v>3127</v>
      </c>
      <c r="C791" s="2219">
        <v>5331</v>
      </c>
      <c r="D791" s="2239"/>
      <c r="E791" s="2236" t="s">
        <v>624</v>
      </c>
      <c r="F791" s="2235">
        <f>F792+F793+F794</f>
        <v>3510</v>
      </c>
      <c r="G791" s="2235">
        <f t="shared" ref="G791:H791" si="89">G792+G793+G794</f>
        <v>3664</v>
      </c>
      <c r="H791" s="2235">
        <f t="shared" si="89"/>
        <v>3664</v>
      </c>
      <c r="I791" s="2238">
        <f>(H791/G791)*100</f>
        <v>100</v>
      </c>
    </row>
    <row r="792" spans="1:20" ht="14.25" x14ac:dyDescent="0.2">
      <c r="A792" s="2220"/>
      <c r="B792" s="2219"/>
      <c r="C792" s="2219"/>
      <c r="D792" s="2799" t="s">
        <v>1719</v>
      </c>
      <c r="E792" s="1050" t="s">
        <v>1892</v>
      </c>
      <c r="F792" s="2262">
        <v>2871</v>
      </c>
      <c r="G792" s="2231">
        <v>2866</v>
      </c>
      <c r="H792" s="2231">
        <v>2866</v>
      </c>
      <c r="I792" s="2216">
        <f>(H792/G792)*100</f>
        <v>100</v>
      </c>
    </row>
    <row r="793" spans="1:20" ht="14.25" x14ac:dyDescent="0.2">
      <c r="A793" s="2220"/>
      <c r="B793" s="2219"/>
      <c r="C793" s="2219"/>
      <c r="D793" s="859" t="s">
        <v>1239</v>
      </c>
      <c r="E793" s="2796" t="s">
        <v>1896</v>
      </c>
      <c r="F793" s="2262">
        <v>0</v>
      </c>
      <c r="G793" s="2231">
        <v>5</v>
      </c>
      <c r="H793" s="2231">
        <v>5</v>
      </c>
      <c r="I793" s="2216">
        <f>(H793/G793)*100</f>
        <v>100</v>
      </c>
    </row>
    <row r="794" spans="1:20" ht="15" thickBot="1" x14ac:dyDescent="0.25">
      <c r="A794" s="2220"/>
      <c r="B794" s="2219"/>
      <c r="C794" s="2219"/>
      <c r="D794" s="859" t="s">
        <v>1238</v>
      </c>
      <c r="E794" s="2796" t="s">
        <v>1893</v>
      </c>
      <c r="F794" s="2262">
        <v>639</v>
      </c>
      <c r="G794" s="2231">
        <v>793</v>
      </c>
      <c r="H794" s="2231">
        <v>793</v>
      </c>
      <c r="I794" s="2216">
        <f>(H794/G794)*100</f>
        <v>100</v>
      </c>
    </row>
    <row r="795" spans="1:20" s="1172" customFormat="1" ht="16.5" thickTop="1" thickBot="1" x14ac:dyDescent="0.3">
      <c r="A795" s="3249" t="s">
        <v>704</v>
      </c>
      <c r="B795" s="3250"/>
      <c r="C795" s="3250"/>
      <c r="D795" s="3250"/>
      <c r="E795" s="3250"/>
      <c r="F795" s="2215">
        <f>F791</f>
        <v>3510</v>
      </c>
      <c r="G795" s="2215">
        <f>G791</f>
        <v>3664</v>
      </c>
      <c r="H795" s="2215">
        <f>H791</f>
        <v>3664</v>
      </c>
      <c r="I795" s="2214">
        <f>(H795/G795)*100</f>
        <v>100</v>
      </c>
      <c r="R795" s="2869">
        <f>F795</f>
        <v>3510</v>
      </c>
      <c r="S795" s="2869">
        <f>G795</f>
        <v>3664</v>
      </c>
      <c r="T795" s="2869">
        <f>H795</f>
        <v>3664</v>
      </c>
    </row>
    <row r="796" spans="1:20" s="1166" customFormat="1" ht="15.75" thickTop="1" x14ac:dyDescent="0.25">
      <c r="A796" s="1266"/>
      <c r="B796" s="1266"/>
      <c r="C796" s="1266"/>
      <c r="D796" s="1266"/>
      <c r="E796" s="1266"/>
      <c r="F796" s="2213"/>
      <c r="G796" s="2213"/>
      <c r="H796" s="2213"/>
      <c r="I796" s="2212"/>
      <c r="R796" s="2868"/>
      <c r="S796" s="2868"/>
      <c r="T796" s="2868"/>
    </row>
    <row r="797" spans="1:20" ht="13.5" thickBot="1" x14ac:dyDescent="0.25">
      <c r="A797" s="1855" t="s">
        <v>907</v>
      </c>
      <c r="I797" s="2211" t="s">
        <v>122</v>
      </c>
    </row>
    <row r="798" spans="1:20" ht="14.25" thickTop="1" thickBot="1" x14ac:dyDescent="0.25">
      <c r="A798" s="1176" t="s">
        <v>412</v>
      </c>
      <c r="B798" s="1173" t="s">
        <v>123</v>
      </c>
      <c r="C798" s="1175" t="s">
        <v>124</v>
      </c>
      <c r="D798" s="1198" t="s">
        <v>474</v>
      </c>
      <c r="E798" s="1198" t="s">
        <v>125</v>
      </c>
      <c r="F798" s="1198" t="s">
        <v>416</v>
      </c>
      <c r="G798" s="1198" t="s">
        <v>417</v>
      </c>
      <c r="H798" s="1886" t="s">
        <v>589</v>
      </c>
      <c r="I798" s="2229" t="s">
        <v>590</v>
      </c>
    </row>
    <row r="799" spans="1:20" ht="14.25" thickTop="1" thickBot="1" x14ac:dyDescent="0.25">
      <c r="A799" s="1171">
        <v>1</v>
      </c>
      <c r="B799" s="1170">
        <v>2</v>
      </c>
      <c r="C799" s="1170">
        <v>3</v>
      </c>
      <c r="D799" s="1170">
        <v>4</v>
      </c>
      <c r="E799" s="1170">
        <v>5</v>
      </c>
      <c r="F799" s="1169">
        <v>6</v>
      </c>
      <c r="G799" s="1169">
        <v>7</v>
      </c>
      <c r="H799" s="1293">
        <v>8</v>
      </c>
      <c r="I799" s="1168" t="s">
        <v>510</v>
      </c>
    </row>
    <row r="800" spans="1:20" ht="15.75" thickTop="1" x14ac:dyDescent="0.25">
      <c r="A800" s="2220">
        <v>1208</v>
      </c>
      <c r="B800" s="2219">
        <v>3127</v>
      </c>
      <c r="C800" s="2219">
        <v>5331</v>
      </c>
      <c r="D800" s="2239"/>
      <c r="E800" s="2236" t="s">
        <v>624</v>
      </c>
      <c r="F800" s="2235">
        <f>F801+F803+F802</f>
        <v>5269</v>
      </c>
      <c r="G800" s="2235">
        <f>G801+G803+G802</f>
        <v>5269</v>
      </c>
      <c r="H800" s="2235">
        <f>H801+H803+H802</f>
        <v>5269</v>
      </c>
      <c r="I800" s="2238">
        <f>(H800/G800)*100</f>
        <v>100</v>
      </c>
    </row>
    <row r="801" spans="1:20" ht="14.25" x14ac:dyDescent="0.2">
      <c r="A801" s="2220"/>
      <c r="B801" s="2219"/>
      <c r="C801" s="2219"/>
      <c r="D801" s="2799" t="s">
        <v>1719</v>
      </c>
      <c r="E801" s="1050" t="s">
        <v>1892</v>
      </c>
      <c r="F801" s="2262">
        <v>4400</v>
      </c>
      <c r="G801" s="2231">
        <v>4370</v>
      </c>
      <c r="H801" s="2231">
        <v>4370</v>
      </c>
      <c r="I801" s="2216">
        <f>(H801/G801)*100</f>
        <v>100</v>
      </c>
    </row>
    <row r="802" spans="1:20" ht="14.25" x14ac:dyDescent="0.2">
      <c r="A802" s="2220"/>
      <c r="B802" s="2219"/>
      <c r="C802" s="2219"/>
      <c r="D802" s="859" t="s">
        <v>1239</v>
      </c>
      <c r="E802" s="2796" t="s">
        <v>1896</v>
      </c>
      <c r="F802" s="2262">
        <v>0</v>
      </c>
      <c r="G802" s="2231">
        <v>30</v>
      </c>
      <c r="H802" s="2231">
        <v>30</v>
      </c>
      <c r="I802" s="2216">
        <f>(H802/G802)*100</f>
        <v>100</v>
      </c>
    </row>
    <row r="803" spans="1:20" ht="15" thickBot="1" x14ac:dyDescent="0.25">
      <c r="A803" s="2220"/>
      <c r="B803" s="2219"/>
      <c r="C803" s="2219"/>
      <c r="D803" s="859" t="s">
        <v>1238</v>
      </c>
      <c r="E803" s="2796" t="s">
        <v>1893</v>
      </c>
      <c r="F803" s="2262">
        <v>869</v>
      </c>
      <c r="G803" s="2231">
        <v>869</v>
      </c>
      <c r="H803" s="2231">
        <v>869</v>
      </c>
      <c r="I803" s="2216">
        <f>(H803/G803)*100</f>
        <v>100</v>
      </c>
    </row>
    <row r="804" spans="1:20" ht="16.5" thickTop="1" thickBot="1" x14ac:dyDescent="0.3">
      <c r="A804" s="3249" t="s">
        <v>704</v>
      </c>
      <c r="B804" s="3250"/>
      <c r="C804" s="3250"/>
      <c r="D804" s="3250"/>
      <c r="E804" s="3250"/>
      <c r="F804" s="2215">
        <f>F800</f>
        <v>5269</v>
      </c>
      <c r="G804" s="2215">
        <f>G800</f>
        <v>5269</v>
      </c>
      <c r="H804" s="2215">
        <f>H800</f>
        <v>5269</v>
      </c>
      <c r="I804" s="2214">
        <f>(H804/G804)*100</f>
        <v>100</v>
      </c>
      <c r="R804" s="2869">
        <f>F804</f>
        <v>5269</v>
      </c>
      <c r="S804" s="2869">
        <f>G804</f>
        <v>5269</v>
      </c>
      <c r="T804" s="2869">
        <f>H804</f>
        <v>5269</v>
      </c>
    </row>
    <row r="805" spans="1:20" s="1166" customFormat="1" ht="12" customHeight="1" thickTop="1" x14ac:dyDescent="0.2">
      <c r="A805" s="1126"/>
      <c r="B805" s="1967"/>
      <c r="C805" s="1126"/>
      <c r="D805" s="1979"/>
      <c r="E805" s="1126"/>
      <c r="F805" s="1131"/>
      <c r="G805" s="1131"/>
      <c r="H805" s="1131"/>
      <c r="I805" s="2211"/>
      <c r="R805" s="2868"/>
      <c r="S805" s="2868"/>
      <c r="T805" s="2868"/>
    </row>
    <row r="806" spans="1:20" s="1166" customFormat="1" ht="12" customHeight="1" x14ac:dyDescent="0.2">
      <c r="A806" s="1126"/>
      <c r="B806" s="1967"/>
      <c r="C806" s="1126"/>
      <c r="D806" s="1979"/>
      <c r="E806" s="1126"/>
      <c r="F806" s="1131"/>
      <c r="G806" s="1131"/>
      <c r="H806" s="1131"/>
      <c r="I806" s="2211"/>
      <c r="R806" s="2868"/>
      <c r="S806" s="2868"/>
      <c r="T806" s="2868"/>
    </row>
    <row r="807" spans="1:20" s="1166" customFormat="1" ht="12" customHeight="1" x14ac:dyDescent="0.2">
      <c r="A807" s="1126"/>
      <c r="B807" s="1967"/>
      <c r="C807" s="1126"/>
      <c r="D807" s="1979"/>
      <c r="E807" s="1126"/>
      <c r="F807" s="1131"/>
      <c r="G807" s="1131"/>
      <c r="H807" s="1131"/>
      <c r="I807" s="2211"/>
      <c r="R807" s="2868"/>
      <c r="S807" s="2868"/>
      <c r="T807" s="2868"/>
    </row>
    <row r="808" spans="1:20" ht="13.5" thickBot="1" x14ac:dyDescent="0.25">
      <c r="A808" s="1855" t="s">
        <v>1244</v>
      </c>
      <c r="I808" s="2211" t="s">
        <v>122</v>
      </c>
    </row>
    <row r="809" spans="1:20" ht="14.25" thickTop="1" thickBot="1" x14ac:dyDescent="0.25">
      <c r="A809" s="1176" t="s">
        <v>412</v>
      </c>
      <c r="B809" s="1173" t="s">
        <v>123</v>
      </c>
      <c r="C809" s="1175" t="s">
        <v>124</v>
      </c>
      <c r="D809" s="1198" t="s">
        <v>474</v>
      </c>
      <c r="E809" s="1198" t="s">
        <v>125</v>
      </c>
      <c r="F809" s="1198" t="s">
        <v>416</v>
      </c>
      <c r="G809" s="1198" t="s">
        <v>417</v>
      </c>
      <c r="H809" s="1886" t="s">
        <v>589</v>
      </c>
      <c r="I809" s="2229" t="s">
        <v>590</v>
      </c>
    </row>
    <row r="810" spans="1:20" ht="14.25" thickTop="1" thickBot="1" x14ac:dyDescent="0.25">
      <c r="A810" s="1171">
        <v>1</v>
      </c>
      <c r="B810" s="1170">
        <v>2</v>
      </c>
      <c r="C810" s="1170">
        <v>3</v>
      </c>
      <c r="D810" s="1170">
        <v>4</v>
      </c>
      <c r="E810" s="1170">
        <v>5</v>
      </c>
      <c r="F810" s="1169">
        <v>6</v>
      </c>
      <c r="G810" s="1169">
        <v>7</v>
      </c>
      <c r="H810" s="1293">
        <v>8</v>
      </c>
      <c r="I810" s="1168" t="s">
        <v>510</v>
      </c>
    </row>
    <row r="811" spans="1:20" ht="15.75" thickTop="1" x14ac:dyDescent="0.25">
      <c r="A811" s="2220">
        <v>1212</v>
      </c>
      <c r="B811" s="2219">
        <v>3127</v>
      </c>
      <c r="C811" s="2219">
        <v>5331</v>
      </c>
      <c r="D811" s="2239"/>
      <c r="E811" s="2236" t="s">
        <v>624</v>
      </c>
      <c r="F811" s="2235">
        <f>F812+F813</f>
        <v>3024</v>
      </c>
      <c r="G811" s="2235">
        <f>G812+G813</f>
        <v>3024</v>
      </c>
      <c r="H811" s="2235">
        <f>H812+H813</f>
        <v>3024</v>
      </c>
      <c r="I811" s="2238">
        <f t="shared" ref="I811:I817" si="90">(H811/G811)*100</f>
        <v>100</v>
      </c>
    </row>
    <row r="812" spans="1:20" ht="14.25" x14ac:dyDescent="0.2">
      <c r="A812" s="2220"/>
      <c r="B812" s="2219"/>
      <c r="C812" s="2219"/>
      <c r="D812" s="2799" t="s">
        <v>1719</v>
      </c>
      <c r="E812" s="1050" t="s">
        <v>1892</v>
      </c>
      <c r="F812" s="2262">
        <v>2789</v>
      </c>
      <c r="G812" s="2231">
        <v>2789</v>
      </c>
      <c r="H812" s="2231">
        <v>2789</v>
      </c>
      <c r="I812" s="2216">
        <f t="shared" si="90"/>
        <v>100</v>
      </c>
    </row>
    <row r="813" spans="1:20" ht="15" thickBot="1" x14ac:dyDescent="0.25">
      <c r="A813" s="2220"/>
      <c r="B813" s="2219"/>
      <c r="C813" s="2219"/>
      <c r="D813" s="859" t="s">
        <v>1238</v>
      </c>
      <c r="E813" s="2796" t="s">
        <v>1893</v>
      </c>
      <c r="F813" s="2262">
        <v>235</v>
      </c>
      <c r="G813" s="2231">
        <v>235</v>
      </c>
      <c r="H813" s="2231">
        <v>235</v>
      </c>
      <c r="I813" s="2216">
        <f t="shared" si="90"/>
        <v>100</v>
      </c>
    </row>
    <row r="814" spans="1:20" ht="16.5" thickTop="1" thickBot="1" x14ac:dyDescent="0.3">
      <c r="A814" s="3249" t="s">
        <v>704</v>
      </c>
      <c r="B814" s="3250"/>
      <c r="C814" s="3250"/>
      <c r="D814" s="3250"/>
      <c r="E814" s="3250"/>
      <c r="F814" s="2215">
        <f>F811</f>
        <v>3024</v>
      </c>
      <c r="G814" s="2215">
        <f>G811</f>
        <v>3024</v>
      </c>
      <c r="H814" s="2215">
        <f>H811</f>
        <v>3024</v>
      </c>
      <c r="I814" s="2214">
        <f t="shared" si="90"/>
        <v>100</v>
      </c>
      <c r="R814" s="2869">
        <f>F814</f>
        <v>3024</v>
      </c>
      <c r="S814" s="2869">
        <f>G814</f>
        <v>3024</v>
      </c>
      <c r="T814" s="2869">
        <f>H814</f>
        <v>3024</v>
      </c>
    </row>
    <row r="815" spans="1:20" ht="15.75" hidden="1" thickTop="1" x14ac:dyDescent="0.25">
      <c r="A815" s="2248">
        <v>1212</v>
      </c>
      <c r="B815" s="2219">
        <v>3127</v>
      </c>
      <c r="C815" s="2233">
        <v>6351</v>
      </c>
      <c r="D815" s="2247"/>
      <c r="E815" s="1875" t="s">
        <v>744</v>
      </c>
      <c r="F815" s="2246"/>
      <c r="G815" s="2246"/>
      <c r="H815" s="2246"/>
      <c r="I815" s="2245" t="e">
        <f t="shared" si="90"/>
        <v>#DIV/0!</v>
      </c>
      <c r="R815" s="2869"/>
      <c r="S815" s="2869"/>
      <c r="T815" s="2869"/>
    </row>
    <row r="816" spans="1:20" ht="15" hidden="1" thickBot="1" x14ac:dyDescent="0.25">
      <c r="A816" s="2244"/>
      <c r="B816" s="2243"/>
      <c r="C816" s="1146"/>
      <c r="D816" s="2026" t="s">
        <v>1215</v>
      </c>
      <c r="E816" s="2240" t="s">
        <v>478</v>
      </c>
      <c r="F816" s="2217"/>
      <c r="G816" s="2217"/>
      <c r="H816" s="2217"/>
      <c r="I816" s="2216" t="e">
        <f t="shared" si="90"/>
        <v>#DIV/0!</v>
      </c>
      <c r="R816" s="2869"/>
      <c r="S816" s="2869"/>
      <c r="T816" s="2869"/>
    </row>
    <row r="817" spans="1:23" ht="16.5" hidden="1" thickTop="1" thickBot="1" x14ac:dyDescent="0.3">
      <c r="A817" s="3251" t="s">
        <v>705</v>
      </c>
      <c r="B817" s="3252"/>
      <c r="C817" s="3252"/>
      <c r="D817" s="3252"/>
      <c r="E817" s="3253"/>
      <c r="F817" s="2215">
        <v>0</v>
      </c>
      <c r="G817" s="2215">
        <f>G815</f>
        <v>0</v>
      </c>
      <c r="H817" s="2215">
        <f>SUM(H815)</f>
        <v>0</v>
      </c>
      <c r="I817" s="2214" t="e">
        <f t="shared" si="90"/>
        <v>#DIV/0!</v>
      </c>
      <c r="U817" s="1131">
        <f>F817</f>
        <v>0</v>
      </c>
      <c r="V817" s="1131">
        <f>G817</f>
        <v>0</v>
      </c>
      <c r="W817" s="1131">
        <f>H817</f>
        <v>0</v>
      </c>
    </row>
    <row r="818" spans="1:23" ht="13.5" thickTop="1" x14ac:dyDescent="0.2"/>
    <row r="819" spans="1:23" ht="13.5" thickBot="1" x14ac:dyDescent="0.25">
      <c r="A819" s="1855" t="s">
        <v>230</v>
      </c>
      <c r="I819" s="2211" t="s">
        <v>122</v>
      </c>
    </row>
    <row r="820" spans="1:23" ht="14.25" thickTop="1" thickBot="1" x14ac:dyDescent="0.25">
      <c r="A820" s="1176" t="s">
        <v>412</v>
      </c>
      <c r="B820" s="1173" t="s">
        <v>123</v>
      </c>
      <c r="C820" s="1175" t="s">
        <v>124</v>
      </c>
      <c r="D820" s="1198" t="s">
        <v>474</v>
      </c>
      <c r="E820" s="1198" t="s">
        <v>125</v>
      </c>
      <c r="F820" s="1198" t="s">
        <v>416</v>
      </c>
      <c r="G820" s="1198" t="s">
        <v>417</v>
      </c>
      <c r="H820" s="1886" t="s">
        <v>589</v>
      </c>
      <c r="I820" s="2229" t="s">
        <v>590</v>
      </c>
    </row>
    <row r="821" spans="1:23" ht="14.25" thickTop="1" thickBot="1" x14ac:dyDescent="0.25">
      <c r="A821" s="1171">
        <v>1</v>
      </c>
      <c r="B821" s="1170">
        <v>2</v>
      </c>
      <c r="C821" s="1170">
        <v>3</v>
      </c>
      <c r="D821" s="1170">
        <v>4</v>
      </c>
      <c r="E821" s="1170">
        <v>5</v>
      </c>
      <c r="F821" s="1169">
        <v>6</v>
      </c>
      <c r="G821" s="1169">
        <v>7</v>
      </c>
      <c r="H821" s="1293">
        <v>8</v>
      </c>
      <c r="I821" s="1168" t="s">
        <v>510</v>
      </c>
    </row>
    <row r="822" spans="1:23" ht="15.75" thickTop="1" x14ac:dyDescent="0.25">
      <c r="A822" s="2228">
        <v>1216</v>
      </c>
      <c r="B822" s="2227">
        <v>3127</v>
      </c>
      <c r="C822" s="2227">
        <v>5331</v>
      </c>
      <c r="D822" s="2226"/>
      <c r="E822" s="2225" t="s">
        <v>624</v>
      </c>
      <c r="F822" s="2224">
        <f>F823+F824+F825</f>
        <v>2226</v>
      </c>
      <c r="G822" s="2224">
        <f>G823+G824+G825</f>
        <v>2227</v>
      </c>
      <c r="H822" s="2224">
        <f>H823+H824+H825</f>
        <v>2227</v>
      </c>
      <c r="I822" s="2223">
        <f>(H822/G822)*100</f>
        <v>100</v>
      </c>
    </row>
    <row r="823" spans="1:23" ht="28.5" x14ac:dyDescent="0.2">
      <c r="A823" s="2220"/>
      <c r="B823" s="2219"/>
      <c r="C823" s="2219"/>
      <c r="D823" s="2805" t="s">
        <v>1215</v>
      </c>
      <c r="E823" s="2803" t="s">
        <v>1895</v>
      </c>
      <c r="F823" s="2811">
        <v>250</v>
      </c>
      <c r="G823" s="2811">
        <v>250</v>
      </c>
      <c r="H823" s="2811">
        <v>250</v>
      </c>
      <c r="I823" s="2808">
        <f>(H823/G823)*100</f>
        <v>100</v>
      </c>
    </row>
    <row r="824" spans="1:23" ht="14.25" x14ac:dyDescent="0.2">
      <c r="A824" s="2220"/>
      <c r="B824" s="2219"/>
      <c r="C824" s="2219"/>
      <c r="D824" s="2799" t="s">
        <v>1719</v>
      </c>
      <c r="E824" s="1050" t="s">
        <v>1892</v>
      </c>
      <c r="F824" s="2217">
        <v>1770</v>
      </c>
      <c r="G824" s="2217">
        <v>1770</v>
      </c>
      <c r="H824" s="2217">
        <v>1770</v>
      </c>
      <c r="I824" s="2216">
        <f>(H824/G824)*100</f>
        <v>100</v>
      </c>
    </row>
    <row r="825" spans="1:23" ht="15" thickBot="1" x14ac:dyDescent="0.25">
      <c r="A825" s="2220"/>
      <c r="B825" s="2219"/>
      <c r="C825" s="2219"/>
      <c r="D825" s="859" t="s">
        <v>1238</v>
      </c>
      <c r="E825" s="2796" t="s">
        <v>1893</v>
      </c>
      <c r="F825" s="2217">
        <v>206</v>
      </c>
      <c r="G825" s="2217">
        <v>207</v>
      </c>
      <c r="H825" s="2217">
        <v>207</v>
      </c>
      <c r="I825" s="2216">
        <f>(H825/G825)*100</f>
        <v>100</v>
      </c>
    </row>
    <row r="826" spans="1:23" ht="16.5" thickTop="1" thickBot="1" x14ac:dyDescent="0.3">
      <c r="A826" s="3249" t="s">
        <v>704</v>
      </c>
      <c r="B826" s="3250"/>
      <c r="C826" s="3250"/>
      <c r="D826" s="3250"/>
      <c r="E826" s="3250"/>
      <c r="F826" s="2215">
        <f>F822</f>
        <v>2226</v>
      </c>
      <c r="G826" s="2215">
        <f>G822</f>
        <v>2227</v>
      </c>
      <c r="H826" s="2215">
        <f>H822</f>
        <v>2227</v>
      </c>
      <c r="I826" s="2214">
        <f>(H826/G826)*100</f>
        <v>100</v>
      </c>
      <c r="J826" s="1131">
        <f>F826</f>
        <v>2226</v>
      </c>
      <c r="K826" s="1131" t="e">
        <f>G826+#REF!</f>
        <v>#REF!</v>
      </c>
      <c r="L826" s="1131" t="e">
        <f>H826+#REF!</f>
        <v>#REF!</v>
      </c>
      <c r="R826" s="2869">
        <f>F826</f>
        <v>2226</v>
      </c>
      <c r="S826" s="2869">
        <f>G826</f>
        <v>2227</v>
      </c>
      <c r="T826" s="2869">
        <f>H826</f>
        <v>2227</v>
      </c>
      <c r="U826" s="1131"/>
      <c r="V826" s="1131"/>
      <c r="W826" s="1131"/>
    </row>
    <row r="827" spans="1:23" s="1166" customFormat="1" ht="13.5" thickTop="1" x14ac:dyDescent="0.2">
      <c r="A827" s="1126"/>
      <c r="B827" s="1967"/>
      <c r="C827" s="1126"/>
      <c r="D827" s="1979"/>
      <c r="E827" s="1126"/>
      <c r="F827" s="1131"/>
      <c r="G827" s="1131"/>
      <c r="H827" s="1131"/>
      <c r="I827" s="2211"/>
      <c r="R827" s="2868"/>
      <c r="S827" s="2868"/>
      <c r="T827" s="2868"/>
    </row>
    <row r="828" spans="1:23" ht="13.5" thickBot="1" x14ac:dyDescent="0.25">
      <c r="A828" s="1855" t="s">
        <v>790</v>
      </c>
      <c r="I828" s="2211" t="s">
        <v>122</v>
      </c>
    </row>
    <row r="829" spans="1:23" ht="14.25" thickTop="1" thickBot="1" x14ac:dyDescent="0.25">
      <c r="A829" s="1176" t="s">
        <v>412</v>
      </c>
      <c r="B829" s="1173" t="s">
        <v>123</v>
      </c>
      <c r="C829" s="1175" t="s">
        <v>124</v>
      </c>
      <c r="D829" s="1198" t="s">
        <v>474</v>
      </c>
      <c r="E829" s="1198" t="s">
        <v>125</v>
      </c>
      <c r="F829" s="1198" t="s">
        <v>416</v>
      </c>
      <c r="G829" s="1198" t="s">
        <v>417</v>
      </c>
      <c r="H829" s="1886" t="s">
        <v>589</v>
      </c>
      <c r="I829" s="2229" t="s">
        <v>590</v>
      </c>
    </row>
    <row r="830" spans="1:23" ht="14.25" thickTop="1" thickBot="1" x14ac:dyDescent="0.25">
      <c r="A830" s="1171">
        <v>1</v>
      </c>
      <c r="B830" s="1170">
        <v>2</v>
      </c>
      <c r="C830" s="1170">
        <v>3</v>
      </c>
      <c r="D830" s="1170">
        <v>4</v>
      </c>
      <c r="E830" s="1170">
        <v>5</v>
      </c>
      <c r="F830" s="1169">
        <v>6</v>
      </c>
      <c r="G830" s="1169">
        <v>7</v>
      </c>
      <c r="H830" s="1293">
        <v>8</v>
      </c>
      <c r="I830" s="1168" t="s">
        <v>510</v>
      </c>
    </row>
    <row r="831" spans="1:23" ht="15.75" thickTop="1" x14ac:dyDescent="0.25">
      <c r="A831" s="2228">
        <v>1218</v>
      </c>
      <c r="B831" s="2227">
        <v>3124</v>
      </c>
      <c r="C831" s="2227">
        <v>5331</v>
      </c>
      <c r="D831" s="2226"/>
      <c r="E831" s="2225" t="s">
        <v>624</v>
      </c>
      <c r="F831" s="2224">
        <f>F832+F833+F834</f>
        <v>1867</v>
      </c>
      <c r="G831" s="2224">
        <f>G832+G833+G834</f>
        <v>1869</v>
      </c>
      <c r="H831" s="2224">
        <f>H832+H833+H834</f>
        <v>1869</v>
      </c>
      <c r="I831" s="2223">
        <f t="shared" ref="I831:I838" si="91">(H831/G831)*100</f>
        <v>100</v>
      </c>
    </row>
    <row r="832" spans="1:23" ht="14.25" x14ac:dyDescent="0.2">
      <c r="A832" s="2220"/>
      <c r="B832" s="2219"/>
      <c r="C832" s="2219"/>
      <c r="D832" s="2799" t="s">
        <v>1719</v>
      </c>
      <c r="E832" s="1050" t="s">
        <v>1892</v>
      </c>
      <c r="F832" s="2217">
        <v>1525</v>
      </c>
      <c r="G832" s="2217">
        <v>1525</v>
      </c>
      <c r="H832" s="2217">
        <v>1525</v>
      </c>
      <c r="I832" s="2230">
        <f t="shared" si="91"/>
        <v>100</v>
      </c>
    </row>
    <row r="833" spans="1:23" ht="14.25" hidden="1" x14ac:dyDescent="0.2">
      <c r="A833" s="2220"/>
      <c r="B833" s="2219"/>
      <c r="C833" s="2219"/>
      <c r="D833" s="2026" t="s">
        <v>1215</v>
      </c>
      <c r="E833" s="2240" t="s">
        <v>478</v>
      </c>
      <c r="F833" s="2161"/>
      <c r="G833" s="1191"/>
      <c r="H833" s="1191"/>
      <c r="I833" s="1190" t="e">
        <f t="shared" si="91"/>
        <v>#DIV/0!</v>
      </c>
    </row>
    <row r="834" spans="1:23" ht="15" thickBot="1" x14ac:dyDescent="0.25">
      <c r="A834" s="2220"/>
      <c r="B834" s="2219"/>
      <c r="C834" s="2219"/>
      <c r="D834" s="859" t="s">
        <v>1238</v>
      </c>
      <c r="E834" s="2796" t="s">
        <v>1893</v>
      </c>
      <c r="F834" s="2217">
        <v>342</v>
      </c>
      <c r="G834" s="2217">
        <v>344</v>
      </c>
      <c r="H834" s="2217">
        <v>344</v>
      </c>
      <c r="I834" s="2230">
        <f t="shared" si="91"/>
        <v>100</v>
      </c>
    </row>
    <row r="835" spans="1:23" ht="16.5" thickTop="1" thickBot="1" x14ac:dyDescent="0.3">
      <c r="A835" s="3249" t="s">
        <v>704</v>
      </c>
      <c r="B835" s="3250"/>
      <c r="C835" s="3250"/>
      <c r="D835" s="3250"/>
      <c r="E835" s="3250"/>
      <c r="F835" s="2215">
        <f>F831</f>
        <v>1867</v>
      </c>
      <c r="G835" s="2215">
        <f>G831</f>
        <v>1869</v>
      </c>
      <c r="H835" s="2215">
        <f>H831</f>
        <v>1869</v>
      </c>
      <c r="I835" s="2214">
        <f t="shared" si="91"/>
        <v>100</v>
      </c>
      <c r="R835" s="2869">
        <f>F835</f>
        <v>1867</v>
      </c>
      <c r="S835" s="2869">
        <f>G835</f>
        <v>1869</v>
      </c>
      <c r="T835" s="2869">
        <f>H835</f>
        <v>1869</v>
      </c>
    </row>
    <row r="836" spans="1:23" ht="15.75" hidden="1" thickTop="1" x14ac:dyDescent="0.25">
      <c r="A836" s="2248">
        <v>1218</v>
      </c>
      <c r="B836" s="2219">
        <v>3124</v>
      </c>
      <c r="C836" s="2233">
        <v>6351</v>
      </c>
      <c r="D836" s="2247"/>
      <c r="E836" s="1875" t="s">
        <v>744</v>
      </c>
      <c r="F836" s="2246"/>
      <c r="G836" s="2246"/>
      <c r="H836" s="2246"/>
      <c r="I836" s="2245" t="e">
        <f t="shared" si="91"/>
        <v>#DIV/0!</v>
      </c>
      <c r="R836" s="2869"/>
      <c r="S836" s="2869"/>
      <c r="T836" s="2869"/>
    </row>
    <row r="837" spans="1:23" ht="15" hidden="1" thickBot="1" x14ac:dyDescent="0.25">
      <c r="A837" s="2244"/>
      <c r="B837" s="2243"/>
      <c r="C837" s="1146"/>
      <c r="D837" s="2026" t="s">
        <v>1215</v>
      </c>
      <c r="E837" s="2240" t="s">
        <v>478</v>
      </c>
      <c r="F837" s="2161"/>
      <c r="G837" s="1191"/>
      <c r="H837" s="1191"/>
      <c r="I837" s="1190" t="e">
        <f t="shared" si="91"/>
        <v>#DIV/0!</v>
      </c>
      <c r="R837" s="2869"/>
      <c r="S837" s="2869"/>
      <c r="T837" s="2869"/>
    </row>
    <row r="838" spans="1:23" ht="16.5" hidden="1" thickTop="1" thickBot="1" x14ac:dyDescent="0.3">
      <c r="A838" s="3251" t="s">
        <v>705</v>
      </c>
      <c r="B838" s="3252"/>
      <c r="C838" s="3252"/>
      <c r="D838" s="3252"/>
      <c r="E838" s="3253"/>
      <c r="F838" s="2215">
        <v>0</v>
      </c>
      <c r="G838" s="2215">
        <f>G836</f>
        <v>0</v>
      </c>
      <c r="H838" s="2215">
        <f>SUM(H836)</f>
        <v>0</v>
      </c>
      <c r="I838" s="2214" t="e">
        <f t="shared" si="91"/>
        <v>#DIV/0!</v>
      </c>
      <c r="U838" s="1131">
        <f>F838</f>
        <v>0</v>
      </c>
      <c r="V838" s="1131">
        <f>G838</f>
        <v>0</v>
      </c>
      <c r="W838" s="1131">
        <f>H838</f>
        <v>0</v>
      </c>
    </row>
    <row r="839" spans="1:23" ht="15.75" thickTop="1" x14ac:dyDescent="0.25">
      <c r="A839" s="1266"/>
      <c r="B839" s="1266"/>
      <c r="C839" s="1266"/>
      <c r="D839" s="1266"/>
      <c r="E839" s="1266"/>
      <c r="F839" s="2213"/>
      <c r="G839" s="2213"/>
      <c r="H839" s="2213"/>
      <c r="I839" s="2212"/>
      <c r="R839" s="2869"/>
      <c r="S839" s="2869"/>
      <c r="T839" s="2869"/>
    </row>
    <row r="840" spans="1:23" ht="13.5" thickBot="1" x14ac:dyDescent="0.25">
      <c r="A840" s="1855" t="s">
        <v>110</v>
      </c>
      <c r="I840" s="2211" t="s">
        <v>122</v>
      </c>
    </row>
    <row r="841" spans="1:23" ht="14.25" thickTop="1" thickBot="1" x14ac:dyDescent="0.25">
      <c r="A841" s="1176" t="s">
        <v>412</v>
      </c>
      <c r="B841" s="1173" t="s">
        <v>123</v>
      </c>
      <c r="C841" s="1175" t="s">
        <v>124</v>
      </c>
      <c r="D841" s="1198" t="s">
        <v>474</v>
      </c>
      <c r="E841" s="1198" t="s">
        <v>125</v>
      </c>
      <c r="F841" s="1198" t="s">
        <v>416</v>
      </c>
      <c r="G841" s="1198" t="s">
        <v>417</v>
      </c>
      <c r="H841" s="1886" t="s">
        <v>589</v>
      </c>
      <c r="I841" s="2229" t="s">
        <v>590</v>
      </c>
    </row>
    <row r="842" spans="1:23" ht="14.25" thickTop="1" thickBot="1" x14ac:dyDescent="0.25">
      <c r="A842" s="1171">
        <v>1</v>
      </c>
      <c r="B842" s="1170">
        <v>2</v>
      </c>
      <c r="C842" s="1170">
        <v>3</v>
      </c>
      <c r="D842" s="1170">
        <v>4</v>
      </c>
      <c r="E842" s="1170">
        <v>5</v>
      </c>
      <c r="F842" s="1169">
        <v>6</v>
      </c>
      <c r="G842" s="1169">
        <v>7</v>
      </c>
      <c r="H842" s="1293">
        <v>8</v>
      </c>
      <c r="I842" s="1168" t="s">
        <v>510</v>
      </c>
    </row>
    <row r="843" spans="1:23" ht="15.75" thickTop="1" x14ac:dyDescent="0.25">
      <c r="A843" s="2228">
        <v>1222</v>
      </c>
      <c r="B843" s="2227">
        <v>3124</v>
      </c>
      <c r="C843" s="2227">
        <v>5331</v>
      </c>
      <c r="D843" s="2226"/>
      <c r="E843" s="2225" t="s">
        <v>624</v>
      </c>
      <c r="F843" s="2224">
        <f>F844+F845</f>
        <v>1095</v>
      </c>
      <c r="G843" s="2224">
        <f>G844+G845</f>
        <v>1099</v>
      </c>
      <c r="H843" s="2224">
        <f>H844+H845</f>
        <v>1099</v>
      </c>
      <c r="I843" s="2223">
        <f>(H843/G843)*100</f>
        <v>100</v>
      </c>
    </row>
    <row r="844" spans="1:23" ht="14.25" x14ac:dyDescent="0.2">
      <c r="A844" s="2220"/>
      <c r="B844" s="2219"/>
      <c r="C844" s="2219"/>
      <c r="D844" s="2799" t="s">
        <v>1719</v>
      </c>
      <c r="E844" s="1050" t="s">
        <v>1892</v>
      </c>
      <c r="F844" s="2217">
        <v>1005</v>
      </c>
      <c r="G844" s="2217">
        <v>1005</v>
      </c>
      <c r="H844" s="2217">
        <v>1005</v>
      </c>
      <c r="I844" s="2216">
        <f>(H844/G844)*100</f>
        <v>100</v>
      </c>
    </row>
    <row r="845" spans="1:23" ht="15" thickBot="1" x14ac:dyDescent="0.25">
      <c r="A845" s="2220"/>
      <c r="B845" s="2219"/>
      <c r="C845" s="2219"/>
      <c r="D845" s="859" t="s">
        <v>1238</v>
      </c>
      <c r="E845" s="2796" t="s">
        <v>1893</v>
      </c>
      <c r="F845" s="2217">
        <v>90</v>
      </c>
      <c r="G845" s="2217">
        <v>94</v>
      </c>
      <c r="H845" s="2217">
        <v>94</v>
      </c>
      <c r="I845" s="2216">
        <f>(H845/G845)*100</f>
        <v>100</v>
      </c>
    </row>
    <row r="846" spans="1:23" ht="16.5" thickTop="1" thickBot="1" x14ac:dyDescent="0.3">
      <c r="A846" s="3249" t="s">
        <v>704</v>
      </c>
      <c r="B846" s="3250"/>
      <c r="C846" s="3250"/>
      <c r="D846" s="3250"/>
      <c r="E846" s="3250"/>
      <c r="F846" s="2215">
        <f>F843</f>
        <v>1095</v>
      </c>
      <c r="G846" s="2215">
        <f>G843</f>
        <v>1099</v>
      </c>
      <c r="H846" s="2215">
        <f>H843</f>
        <v>1099</v>
      </c>
      <c r="I846" s="2214">
        <f>(H846/G846)*100</f>
        <v>100</v>
      </c>
      <c r="R846" s="2869">
        <f>F846</f>
        <v>1095</v>
      </c>
      <c r="S846" s="2869">
        <f>G846</f>
        <v>1099</v>
      </c>
      <c r="T846" s="2869">
        <f>H846</f>
        <v>1099</v>
      </c>
    </row>
    <row r="847" spans="1:23" ht="15.75" thickTop="1" x14ac:dyDescent="0.25">
      <c r="A847" s="1266"/>
      <c r="B847" s="1266"/>
      <c r="C847" s="1266"/>
      <c r="D847" s="1266"/>
      <c r="E847" s="1266"/>
      <c r="F847" s="2213"/>
      <c r="G847" s="2213"/>
      <c r="H847" s="2213"/>
      <c r="I847" s="2212"/>
      <c r="R847" s="2869"/>
      <c r="S847" s="2869"/>
      <c r="T847" s="2869"/>
    </row>
    <row r="848" spans="1:23" ht="13.5" thickBot="1" x14ac:dyDescent="0.25">
      <c r="A848" s="1855" t="s">
        <v>111</v>
      </c>
      <c r="I848" s="2211" t="s">
        <v>122</v>
      </c>
    </row>
    <row r="849" spans="1:23" ht="18" customHeight="1" thickTop="1" thickBot="1" x14ac:dyDescent="0.25">
      <c r="A849" s="1176" t="s">
        <v>412</v>
      </c>
      <c r="B849" s="1173" t="s">
        <v>123</v>
      </c>
      <c r="C849" s="1175" t="s">
        <v>124</v>
      </c>
      <c r="D849" s="1198" t="s">
        <v>474</v>
      </c>
      <c r="E849" s="1198" t="s">
        <v>125</v>
      </c>
      <c r="F849" s="1198" t="s">
        <v>416</v>
      </c>
      <c r="G849" s="1198" t="s">
        <v>417</v>
      </c>
      <c r="H849" s="1886" t="s">
        <v>589</v>
      </c>
      <c r="I849" s="2229" t="s">
        <v>590</v>
      </c>
    </row>
    <row r="850" spans="1:23" ht="14.25" thickTop="1" thickBot="1" x14ac:dyDescent="0.25">
      <c r="A850" s="1171">
        <v>1</v>
      </c>
      <c r="B850" s="1170">
        <v>2</v>
      </c>
      <c r="C850" s="1170">
        <v>3</v>
      </c>
      <c r="D850" s="1170">
        <v>4</v>
      </c>
      <c r="E850" s="1170">
        <v>5</v>
      </c>
      <c r="F850" s="1169">
        <v>6</v>
      </c>
      <c r="G850" s="1169">
        <v>7</v>
      </c>
      <c r="H850" s="1293">
        <v>8</v>
      </c>
      <c r="I850" s="1168" t="s">
        <v>510</v>
      </c>
    </row>
    <row r="851" spans="1:23" ht="15.75" thickTop="1" x14ac:dyDescent="0.25">
      <c r="A851" s="2228">
        <v>1223</v>
      </c>
      <c r="B851" s="2227">
        <v>3127</v>
      </c>
      <c r="C851" s="2227">
        <v>5331</v>
      </c>
      <c r="D851" s="2226"/>
      <c r="E851" s="2225" t="s">
        <v>624</v>
      </c>
      <c r="F851" s="2224">
        <f>F852+F853+F854</f>
        <v>4314</v>
      </c>
      <c r="G851" s="2224">
        <f>G852+G853+G854</f>
        <v>5462</v>
      </c>
      <c r="H851" s="2224">
        <f>H852+H853+H854</f>
        <v>5462</v>
      </c>
      <c r="I851" s="2223">
        <f t="shared" ref="I851:I858" si="92">(H851/G851)*100</f>
        <v>100</v>
      </c>
    </row>
    <row r="852" spans="1:23" ht="28.5" x14ac:dyDescent="0.2">
      <c r="A852" s="2220"/>
      <c r="B852" s="2219"/>
      <c r="C852" s="2219"/>
      <c r="D852" s="2805" t="s">
        <v>1215</v>
      </c>
      <c r="E852" s="2803" t="s">
        <v>1895</v>
      </c>
      <c r="F852" s="2812">
        <v>230</v>
      </c>
      <c r="G852" s="2812">
        <v>1378</v>
      </c>
      <c r="H852" s="2812">
        <v>1378</v>
      </c>
      <c r="I852" s="2808">
        <f t="shared" si="92"/>
        <v>100</v>
      </c>
    </row>
    <row r="853" spans="1:23" ht="14.25" x14ac:dyDescent="0.2">
      <c r="A853" s="2220"/>
      <c r="B853" s="2219"/>
      <c r="C853" s="2219"/>
      <c r="D853" s="2799" t="s">
        <v>1719</v>
      </c>
      <c r="E853" s="1050" t="s">
        <v>1892</v>
      </c>
      <c r="F853" s="2221">
        <v>3097</v>
      </c>
      <c r="G853" s="2221">
        <v>3097</v>
      </c>
      <c r="H853" s="2221">
        <v>3097</v>
      </c>
      <c r="I853" s="2216">
        <f t="shared" si="92"/>
        <v>100</v>
      </c>
    </row>
    <row r="854" spans="1:23" ht="15" thickBot="1" x14ac:dyDescent="0.25">
      <c r="A854" s="2220"/>
      <c r="B854" s="2219"/>
      <c r="C854" s="2219"/>
      <c r="D854" s="859" t="s">
        <v>1238</v>
      </c>
      <c r="E854" s="2796" t="s">
        <v>1893</v>
      </c>
      <c r="F854" s="2221">
        <v>987</v>
      </c>
      <c r="G854" s="2217">
        <v>987</v>
      </c>
      <c r="H854" s="2217">
        <v>987</v>
      </c>
      <c r="I854" s="2216">
        <f t="shared" si="92"/>
        <v>100</v>
      </c>
    </row>
    <row r="855" spans="1:23" ht="16.5" thickTop="1" thickBot="1" x14ac:dyDescent="0.3">
      <c r="A855" s="3249" t="s">
        <v>704</v>
      </c>
      <c r="B855" s="3250"/>
      <c r="C855" s="3250"/>
      <c r="D855" s="3250"/>
      <c r="E855" s="3250"/>
      <c r="F855" s="2215">
        <f>F851</f>
        <v>4314</v>
      </c>
      <c r="G855" s="2215">
        <f>G851</f>
        <v>5462</v>
      </c>
      <c r="H855" s="2215">
        <f>H851</f>
        <v>5462</v>
      </c>
      <c r="I855" s="2214">
        <f t="shared" si="92"/>
        <v>100</v>
      </c>
      <c r="R855" s="2869">
        <f>F855</f>
        <v>4314</v>
      </c>
      <c r="S855" s="2869">
        <f>G855</f>
        <v>5462</v>
      </c>
      <c r="T855" s="2869">
        <f>H855</f>
        <v>5462</v>
      </c>
    </row>
    <row r="856" spans="1:23" ht="15.75" thickTop="1" x14ac:dyDescent="0.25">
      <c r="A856" s="2248">
        <v>1223</v>
      </c>
      <c r="B856" s="2219">
        <v>3127</v>
      </c>
      <c r="C856" s="2233">
        <v>6351</v>
      </c>
      <c r="D856" s="2247"/>
      <c r="E856" s="1875" t="s">
        <v>744</v>
      </c>
      <c r="F856" s="2246">
        <f>F857</f>
        <v>0</v>
      </c>
      <c r="G856" s="2246">
        <f t="shared" ref="G856:H856" si="93">G857</f>
        <v>1838</v>
      </c>
      <c r="H856" s="2246">
        <f t="shared" si="93"/>
        <v>1838</v>
      </c>
      <c r="I856" s="2245">
        <f t="shared" si="92"/>
        <v>100</v>
      </c>
      <c r="R856" s="2869">
        <f>F858</f>
        <v>0</v>
      </c>
      <c r="S856" s="2869">
        <f t="shared" ref="S856:T856" si="94">G858</f>
        <v>1838</v>
      </c>
      <c r="T856" s="2869">
        <f t="shared" si="94"/>
        <v>1838</v>
      </c>
    </row>
    <row r="857" spans="1:23" ht="29.25" thickBot="1" x14ac:dyDescent="0.25">
      <c r="A857" s="2244"/>
      <c r="B857" s="2243"/>
      <c r="C857" s="1146"/>
      <c r="D857" s="2805" t="s">
        <v>1215</v>
      </c>
      <c r="E857" s="2803" t="s">
        <v>1895</v>
      </c>
      <c r="F857" s="2827">
        <v>0</v>
      </c>
      <c r="G857" s="2828">
        <v>1838</v>
      </c>
      <c r="H857" s="2828">
        <v>1838</v>
      </c>
      <c r="I857" s="2829">
        <f t="shared" si="92"/>
        <v>100</v>
      </c>
      <c r="R857" s="2869">
        <f>R855+R856</f>
        <v>4314</v>
      </c>
      <c r="S857" s="2869">
        <f t="shared" ref="S857:T857" si="95">S855+S856</f>
        <v>7300</v>
      </c>
      <c r="T857" s="2869">
        <f t="shared" si="95"/>
        <v>7300</v>
      </c>
    </row>
    <row r="858" spans="1:23" ht="16.5" thickTop="1" thickBot="1" x14ac:dyDescent="0.3">
      <c r="A858" s="3251" t="s">
        <v>705</v>
      </c>
      <c r="B858" s="3252"/>
      <c r="C858" s="3252"/>
      <c r="D858" s="3252"/>
      <c r="E858" s="3253"/>
      <c r="F858" s="2215">
        <f>F856</f>
        <v>0</v>
      </c>
      <c r="G858" s="2215">
        <f t="shared" ref="G858:H858" si="96">G856</f>
        <v>1838</v>
      </c>
      <c r="H858" s="2215">
        <f t="shared" si="96"/>
        <v>1838</v>
      </c>
      <c r="I858" s="2214">
        <f t="shared" si="92"/>
        <v>100</v>
      </c>
      <c r="U858" s="1131"/>
      <c r="V858" s="1131"/>
      <c r="W858" s="1131"/>
    </row>
    <row r="859" spans="1:23" s="1172" customFormat="1" ht="13.5" thickTop="1" x14ac:dyDescent="0.2">
      <c r="A859" s="1126"/>
      <c r="B859" s="1967"/>
      <c r="C859" s="1126"/>
      <c r="D859" s="1979"/>
      <c r="E859" s="1126"/>
      <c r="F859" s="1131"/>
      <c r="G859" s="1131"/>
      <c r="H859" s="1131"/>
      <c r="I859" s="2211"/>
      <c r="R859" s="2867"/>
      <c r="S859" s="2867"/>
      <c r="T859" s="2867"/>
    </row>
    <row r="860" spans="1:23" ht="13.5" thickBot="1" x14ac:dyDescent="0.25">
      <c r="A860" s="1855" t="s">
        <v>112</v>
      </c>
      <c r="I860" s="2211" t="s">
        <v>122</v>
      </c>
    </row>
    <row r="861" spans="1:23" ht="14.25" thickTop="1" thickBot="1" x14ac:dyDescent="0.25">
      <c r="A861" s="1176" t="s">
        <v>412</v>
      </c>
      <c r="B861" s="1173" t="s">
        <v>123</v>
      </c>
      <c r="C861" s="1175" t="s">
        <v>124</v>
      </c>
      <c r="D861" s="1198" t="s">
        <v>474</v>
      </c>
      <c r="E861" s="1198" t="s">
        <v>125</v>
      </c>
      <c r="F861" s="1198" t="s">
        <v>416</v>
      </c>
      <c r="G861" s="1198" t="s">
        <v>417</v>
      </c>
      <c r="H861" s="1886" t="s">
        <v>589</v>
      </c>
      <c r="I861" s="2229" t="s">
        <v>590</v>
      </c>
    </row>
    <row r="862" spans="1:23" ht="14.25" thickTop="1" thickBot="1" x14ac:dyDescent="0.25">
      <c r="A862" s="1171">
        <v>1</v>
      </c>
      <c r="B862" s="1170">
        <v>2</v>
      </c>
      <c r="C862" s="1170">
        <v>3</v>
      </c>
      <c r="D862" s="1170">
        <v>4</v>
      </c>
      <c r="E862" s="1170">
        <v>5</v>
      </c>
      <c r="F862" s="1169">
        <v>6</v>
      </c>
      <c r="G862" s="1169">
        <v>7</v>
      </c>
      <c r="H862" s="1293">
        <v>8</v>
      </c>
      <c r="I862" s="1168" t="s">
        <v>510</v>
      </c>
    </row>
    <row r="863" spans="1:23" ht="12.75" customHeight="1" thickTop="1" x14ac:dyDescent="0.25">
      <c r="A863" s="2228">
        <v>1225</v>
      </c>
      <c r="B863" s="2227">
        <v>3124</v>
      </c>
      <c r="C863" s="2227">
        <v>5331</v>
      </c>
      <c r="D863" s="2226"/>
      <c r="E863" s="2225" t="s">
        <v>624</v>
      </c>
      <c r="F863" s="2224">
        <f>F864+F865+F866</f>
        <v>3506</v>
      </c>
      <c r="G863" s="2224">
        <f>G864+G865+G866</f>
        <v>3495</v>
      </c>
      <c r="H863" s="2224">
        <f>H864+H865+H866</f>
        <v>3495</v>
      </c>
      <c r="I863" s="2223">
        <f>(H863/G863)*100</f>
        <v>100</v>
      </c>
    </row>
    <row r="864" spans="1:23" ht="14.25" x14ac:dyDescent="0.2">
      <c r="A864" s="2220"/>
      <c r="B864" s="2219"/>
      <c r="C864" s="2219"/>
      <c r="D864" s="2799" t="s">
        <v>1719</v>
      </c>
      <c r="E864" s="1050" t="s">
        <v>1892</v>
      </c>
      <c r="F864" s="2221">
        <v>2831</v>
      </c>
      <c r="G864" s="2217">
        <v>2831</v>
      </c>
      <c r="H864" s="2217">
        <v>2831</v>
      </c>
      <c r="I864" s="2216">
        <f>(H864/G864)*100</f>
        <v>100</v>
      </c>
    </row>
    <row r="865" spans="1:23" ht="14.25" x14ac:dyDescent="0.2">
      <c r="A865" s="2220"/>
      <c r="B865" s="2219"/>
      <c r="C865" s="2219"/>
      <c r="D865" s="859" t="s">
        <v>1239</v>
      </c>
      <c r="E865" s="2796" t="s">
        <v>1896</v>
      </c>
      <c r="F865" s="2221">
        <v>50</v>
      </c>
      <c r="G865" s="2217">
        <v>50</v>
      </c>
      <c r="H865" s="2217">
        <v>50</v>
      </c>
      <c r="I865" s="2216">
        <f>(H865/G865)*100</f>
        <v>100</v>
      </c>
    </row>
    <row r="866" spans="1:23" ht="15.75" customHeight="1" thickBot="1" x14ac:dyDescent="0.25">
      <c r="A866" s="2220"/>
      <c r="B866" s="2233"/>
      <c r="C866" s="2233"/>
      <c r="D866" s="859" t="s">
        <v>1238</v>
      </c>
      <c r="E866" s="2796" t="s">
        <v>1893</v>
      </c>
      <c r="F866" s="2262">
        <v>625</v>
      </c>
      <c r="G866" s="2231">
        <v>614</v>
      </c>
      <c r="H866" s="2231">
        <v>614</v>
      </c>
      <c r="I866" s="2216">
        <f>(H866/G866)*100</f>
        <v>100</v>
      </c>
    </row>
    <row r="867" spans="1:23" ht="16.5" thickTop="1" thickBot="1" x14ac:dyDescent="0.3">
      <c r="A867" s="3249" t="s">
        <v>704</v>
      </c>
      <c r="B867" s="3250"/>
      <c r="C867" s="3250"/>
      <c r="D867" s="3250"/>
      <c r="E867" s="3250"/>
      <c r="F867" s="2215">
        <f>F863</f>
        <v>3506</v>
      </c>
      <c r="G867" s="2215">
        <f>G863</f>
        <v>3495</v>
      </c>
      <c r="H867" s="2215">
        <f>H863</f>
        <v>3495</v>
      </c>
      <c r="I867" s="2214">
        <f>(H867/G867)*100</f>
        <v>100</v>
      </c>
      <c r="R867" s="2869">
        <f>F867</f>
        <v>3506</v>
      </c>
      <c r="S867" s="2869">
        <f>G867</f>
        <v>3495</v>
      </c>
      <c r="T867" s="2869">
        <f>H867</f>
        <v>3495</v>
      </c>
    </row>
    <row r="868" spans="1:23" ht="13.5" thickTop="1" x14ac:dyDescent="0.2"/>
    <row r="869" spans="1:23" s="2017" customFormat="1" ht="13.5" thickBot="1" x14ac:dyDescent="0.25">
      <c r="A869" s="1893" t="s">
        <v>1099</v>
      </c>
      <c r="B869" s="2261"/>
      <c r="D869" s="2260"/>
      <c r="F869" s="2259"/>
      <c r="G869" s="2259"/>
      <c r="H869" s="2259"/>
      <c r="I869" s="2258" t="s">
        <v>122</v>
      </c>
      <c r="R869" s="2870"/>
      <c r="S869" s="2870"/>
      <c r="T869" s="2870"/>
    </row>
    <row r="870" spans="1:23" ht="14.25" thickTop="1" thickBot="1" x14ac:dyDescent="0.25">
      <c r="A870" s="1176" t="s">
        <v>412</v>
      </c>
      <c r="B870" s="1173" t="s">
        <v>123</v>
      </c>
      <c r="C870" s="1175" t="s">
        <v>124</v>
      </c>
      <c r="D870" s="1198" t="s">
        <v>474</v>
      </c>
      <c r="E870" s="1198" t="s">
        <v>125</v>
      </c>
      <c r="F870" s="1198" t="s">
        <v>416</v>
      </c>
      <c r="G870" s="1198" t="s">
        <v>417</v>
      </c>
      <c r="H870" s="1886" t="s">
        <v>589</v>
      </c>
      <c r="I870" s="2229" t="s">
        <v>590</v>
      </c>
    </row>
    <row r="871" spans="1:23" ht="14.25" thickTop="1" thickBot="1" x14ac:dyDescent="0.25">
      <c r="A871" s="1171">
        <v>1</v>
      </c>
      <c r="B871" s="1170">
        <v>2</v>
      </c>
      <c r="C871" s="1170">
        <v>3</v>
      </c>
      <c r="D871" s="1170">
        <v>4</v>
      </c>
      <c r="E871" s="1170">
        <v>5</v>
      </c>
      <c r="F871" s="1169">
        <v>6</v>
      </c>
      <c r="G871" s="1169">
        <v>7</v>
      </c>
      <c r="H871" s="1293">
        <v>8</v>
      </c>
      <c r="I871" s="1168" t="s">
        <v>510</v>
      </c>
    </row>
    <row r="872" spans="1:23" ht="15.75" thickTop="1" x14ac:dyDescent="0.25">
      <c r="A872" s="2220">
        <v>1226</v>
      </c>
      <c r="B872" s="2219">
        <v>3127</v>
      </c>
      <c r="C872" s="2219">
        <v>5331</v>
      </c>
      <c r="D872" s="2239"/>
      <c r="E872" s="2236" t="s">
        <v>624</v>
      </c>
      <c r="F872" s="2235">
        <f>F873+F874+F875+F876</f>
        <v>8897</v>
      </c>
      <c r="G872" s="2235">
        <f>G873+G874+G875+G876</f>
        <v>9016</v>
      </c>
      <c r="H872" s="2235">
        <f>H873+H874+H875+H876</f>
        <v>9016</v>
      </c>
      <c r="I872" s="2238">
        <f>(H872/G872)*100</f>
        <v>100</v>
      </c>
    </row>
    <row r="873" spans="1:23" ht="14.25" x14ac:dyDescent="0.2">
      <c r="A873" s="2220"/>
      <c r="B873" s="2219"/>
      <c r="C873" s="2219"/>
      <c r="D873" s="2799" t="s">
        <v>1719</v>
      </c>
      <c r="E873" s="1050" t="s">
        <v>1892</v>
      </c>
      <c r="F873" s="2217">
        <v>5454</v>
      </c>
      <c r="G873" s="2217">
        <v>5454</v>
      </c>
      <c r="H873" s="2217">
        <v>5454</v>
      </c>
      <c r="I873" s="2216">
        <f>(H873/G873)*100</f>
        <v>100</v>
      </c>
    </row>
    <row r="874" spans="1:23" ht="14.25" x14ac:dyDescent="0.2">
      <c r="A874" s="2220"/>
      <c r="B874" s="2219"/>
      <c r="C874" s="2219"/>
      <c r="D874" s="859" t="s">
        <v>1239</v>
      </c>
      <c r="E874" s="2796" t="s">
        <v>1896</v>
      </c>
      <c r="F874" s="2221">
        <v>415</v>
      </c>
      <c r="G874" s="2221">
        <v>415</v>
      </c>
      <c r="H874" s="2221">
        <v>415</v>
      </c>
      <c r="I874" s="2216">
        <f>(H874/G874)*100</f>
        <v>100</v>
      </c>
    </row>
    <row r="875" spans="1:23" ht="14.25" x14ac:dyDescent="0.2">
      <c r="A875" s="2220"/>
      <c r="B875" s="2219"/>
      <c r="C875" s="2219"/>
      <c r="D875" s="859" t="s">
        <v>1238</v>
      </c>
      <c r="E875" s="2796" t="s">
        <v>1893</v>
      </c>
      <c r="F875" s="2221">
        <v>3028</v>
      </c>
      <c r="G875" s="2217">
        <v>3086</v>
      </c>
      <c r="H875" s="2217">
        <v>3086</v>
      </c>
      <c r="I875" s="2216">
        <v>100</v>
      </c>
    </row>
    <row r="876" spans="1:23" ht="15" thickBot="1" x14ac:dyDescent="0.25">
      <c r="A876" s="2220"/>
      <c r="B876" s="2219"/>
      <c r="C876" s="2219"/>
      <c r="D876" s="2809" t="s">
        <v>1722</v>
      </c>
      <c r="E876" s="2810" t="s">
        <v>1897</v>
      </c>
      <c r="F876" s="2262">
        <v>0</v>
      </c>
      <c r="G876" s="2231">
        <v>61</v>
      </c>
      <c r="H876" s="2231">
        <v>61</v>
      </c>
      <c r="I876" s="2230">
        <f>(H876/G876)*100</f>
        <v>100</v>
      </c>
    </row>
    <row r="877" spans="1:23" ht="16.5" thickTop="1" thickBot="1" x14ac:dyDescent="0.3">
      <c r="A877" s="3249" t="s">
        <v>704</v>
      </c>
      <c r="B877" s="3250"/>
      <c r="C877" s="3250"/>
      <c r="D877" s="3250"/>
      <c r="E877" s="3250"/>
      <c r="F877" s="2215">
        <f>F872</f>
        <v>8897</v>
      </c>
      <c r="G877" s="2215">
        <f>G872</f>
        <v>9016</v>
      </c>
      <c r="H877" s="2215">
        <f>H872</f>
        <v>9016</v>
      </c>
      <c r="I877" s="2214">
        <f>(H877/G877)*100</f>
        <v>100</v>
      </c>
      <c r="R877" s="2869">
        <f>F877</f>
        <v>8897</v>
      </c>
      <c r="S877" s="2869">
        <f>G877</f>
        <v>9016</v>
      </c>
      <c r="T877" s="2869">
        <f>H877</f>
        <v>9016</v>
      </c>
    </row>
    <row r="878" spans="1:23" ht="15.75" thickTop="1" x14ac:dyDescent="0.25">
      <c r="A878" s="2248">
        <v>1226</v>
      </c>
      <c r="B878" s="2219">
        <v>3127</v>
      </c>
      <c r="C878" s="2233">
        <v>6351</v>
      </c>
      <c r="D878" s="2247"/>
      <c r="E878" s="1875" t="s">
        <v>744</v>
      </c>
      <c r="F878" s="2246">
        <f>F879</f>
        <v>0</v>
      </c>
      <c r="G878" s="2246">
        <f t="shared" ref="G878:H878" si="97">G879</f>
        <v>1100</v>
      </c>
      <c r="H878" s="2246">
        <f t="shared" si="97"/>
        <v>1100</v>
      </c>
      <c r="I878" s="2245">
        <f>(H878/G878)*100</f>
        <v>100</v>
      </c>
      <c r="R878" s="2869">
        <f>F880</f>
        <v>0</v>
      </c>
      <c r="S878" s="2869">
        <f t="shared" ref="S878:T878" si="98">G880</f>
        <v>1100</v>
      </c>
      <c r="T878" s="2869">
        <f t="shared" si="98"/>
        <v>1100</v>
      </c>
    </row>
    <row r="879" spans="1:23" ht="29.25" thickBot="1" x14ac:dyDescent="0.25">
      <c r="A879" s="2244"/>
      <c r="B879" s="2243"/>
      <c r="C879" s="1146"/>
      <c r="D879" s="2805" t="s">
        <v>1215</v>
      </c>
      <c r="E879" s="2804" t="s">
        <v>1895</v>
      </c>
      <c r="F879" s="2827">
        <v>0</v>
      </c>
      <c r="G879" s="2828">
        <v>1100</v>
      </c>
      <c r="H879" s="2828">
        <v>1100</v>
      </c>
      <c r="I879" s="2829">
        <f>(H879/G879)*100</f>
        <v>100</v>
      </c>
      <c r="R879" s="2869">
        <f>R877+R878</f>
        <v>8897</v>
      </c>
      <c r="S879" s="2869">
        <f t="shared" ref="S879:T879" si="99">S877+S878</f>
        <v>10116</v>
      </c>
      <c r="T879" s="2869">
        <f t="shared" si="99"/>
        <v>10116</v>
      </c>
    </row>
    <row r="880" spans="1:23" ht="16.5" thickTop="1" thickBot="1" x14ac:dyDescent="0.3">
      <c r="A880" s="3251" t="s">
        <v>705</v>
      </c>
      <c r="B880" s="3252"/>
      <c r="C880" s="3252"/>
      <c r="D880" s="3252"/>
      <c r="E880" s="3253"/>
      <c r="F880" s="2215">
        <f>F878</f>
        <v>0</v>
      </c>
      <c r="G880" s="2215">
        <f>G878</f>
        <v>1100</v>
      </c>
      <c r="H880" s="2215">
        <f>SUM(H878)</f>
        <v>1100</v>
      </c>
      <c r="I880" s="2214">
        <f>(H880/G880)*100</f>
        <v>100</v>
      </c>
      <c r="U880" s="1131"/>
      <c r="V880" s="1131"/>
      <c r="W880" s="1131"/>
    </row>
    <row r="881" spans="1:20" ht="15.75" thickTop="1" x14ac:dyDescent="0.25">
      <c r="A881" s="1266"/>
      <c r="B881" s="1266"/>
      <c r="C881" s="1266"/>
      <c r="D881" s="1266"/>
      <c r="E881" s="1266"/>
      <c r="F881" s="2213"/>
      <c r="G881" s="2213"/>
      <c r="H881" s="2213"/>
      <c r="I881" s="2212"/>
      <c r="R881" s="2869"/>
      <c r="S881" s="2869"/>
      <c r="T881" s="2869"/>
    </row>
    <row r="882" spans="1:20" ht="15" x14ac:dyDescent="0.25">
      <c r="A882" s="1266"/>
      <c r="B882" s="1266"/>
      <c r="C882" s="1266"/>
      <c r="D882" s="1266"/>
      <c r="E882" s="1266"/>
      <c r="F882" s="2213"/>
      <c r="G882" s="2213"/>
      <c r="H882" s="2213"/>
      <c r="I882" s="2212"/>
      <c r="R882" s="2869"/>
      <c r="S882" s="2869"/>
      <c r="T882" s="2869"/>
    </row>
    <row r="883" spans="1:20" ht="13.5" thickBot="1" x14ac:dyDescent="0.25">
      <c r="A883" s="1855" t="s">
        <v>681</v>
      </c>
      <c r="I883" s="2211" t="s">
        <v>122</v>
      </c>
    </row>
    <row r="884" spans="1:20" ht="14.25" thickTop="1" thickBot="1" x14ac:dyDescent="0.25">
      <c r="A884" s="1176" t="s">
        <v>412</v>
      </c>
      <c r="B884" s="1173" t="s">
        <v>123</v>
      </c>
      <c r="C884" s="1175" t="s">
        <v>124</v>
      </c>
      <c r="D884" s="1198" t="s">
        <v>474</v>
      </c>
      <c r="E884" s="1198" t="s">
        <v>125</v>
      </c>
      <c r="F884" s="1198" t="s">
        <v>416</v>
      </c>
      <c r="G884" s="1198" t="s">
        <v>417</v>
      </c>
      <c r="H884" s="1886" t="s">
        <v>589</v>
      </c>
      <c r="I884" s="2229" t="s">
        <v>590</v>
      </c>
    </row>
    <row r="885" spans="1:20" ht="14.25" thickTop="1" thickBot="1" x14ac:dyDescent="0.25">
      <c r="A885" s="1171">
        <v>1</v>
      </c>
      <c r="B885" s="1170">
        <v>2</v>
      </c>
      <c r="C885" s="1170">
        <v>3</v>
      </c>
      <c r="D885" s="1170">
        <v>4</v>
      </c>
      <c r="E885" s="1170">
        <v>5</v>
      </c>
      <c r="F885" s="1169">
        <v>6</v>
      </c>
      <c r="G885" s="1169">
        <v>7</v>
      </c>
      <c r="H885" s="1293">
        <v>8</v>
      </c>
      <c r="I885" s="1168" t="s">
        <v>510</v>
      </c>
    </row>
    <row r="886" spans="1:20" ht="18" customHeight="1" thickTop="1" x14ac:dyDescent="0.25">
      <c r="A886" s="2228">
        <v>1300</v>
      </c>
      <c r="B886" s="2227">
        <v>3231</v>
      </c>
      <c r="C886" s="2227">
        <v>5331</v>
      </c>
      <c r="D886" s="2226"/>
      <c r="E886" s="2225" t="s">
        <v>624</v>
      </c>
      <c r="F886" s="2224">
        <f>F887+F888</f>
        <v>139</v>
      </c>
      <c r="G886" s="2224">
        <f>G887+G888</f>
        <v>150</v>
      </c>
      <c r="H886" s="2224">
        <f>H887+H888</f>
        <v>150</v>
      </c>
      <c r="I886" s="2223">
        <f>(H886/G886)*100</f>
        <v>100</v>
      </c>
    </row>
    <row r="887" spans="1:20" ht="15" thickBot="1" x14ac:dyDescent="0.25">
      <c r="A887" s="2220"/>
      <c r="B887" s="2219"/>
      <c r="C887" s="2219"/>
      <c r="D887" s="859" t="s">
        <v>1238</v>
      </c>
      <c r="E887" s="2796" t="s">
        <v>1893</v>
      </c>
      <c r="F887" s="2217">
        <v>139</v>
      </c>
      <c r="G887" s="2217">
        <v>150</v>
      </c>
      <c r="H887" s="2217">
        <v>150</v>
      </c>
      <c r="I887" s="2216">
        <f>(H887/G887)*100</f>
        <v>100</v>
      </c>
      <c r="R887" s="2869"/>
      <c r="S887" s="2869"/>
      <c r="T887" s="2869"/>
    </row>
    <row r="888" spans="1:20" ht="15.75" hidden="1" thickBot="1" x14ac:dyDescent="0.3">
      <c r="A888" s="2220"/>
      <c r="B888" s="2219"/>
      <c r="C888" s="2219"/>
      <c r="D888" s="2026" t="s">
        <v>1215</v>
      </c>
      <c r="E888" s="2240" t="s">
        <v>478</v>
      </c>
      <c r="F888" s="2235"/>
      <c r="G888" s="2221"/>
      <c r="H888" s="2221"/>
      <c r="I888" s="2216" t="e">
        <f>(H888/G888)*100</f>
        <v>#DIV/0!</v>
      </c>
      <c r="R888" s="2869"/>
      <c r="S888" s="2869"/>
      <c r="T888" s="2869"/>
    </row>
    <row r="889" spans="1:20" ht="16.5" thickTop="1" thickBot="1" x14ac:dyDescent="0.3">
      <c r="A889" s="3249" t="s">
        <v>704</v>
      </c>
      <c r="B889" s="3250"/>
      <c r="C889" s="3250"/>
      <c r="D889" s="3250"/>
      <c r="E889" s="3250"/>
      <c r="F889" s="2215">
        <f>SUM(F886)</f>
        <v>139</v>
      </c>
      <c r="G889" s="2215">
        <f>G886</f>
        <v>150</v>
      </c>
      <c r="H889" s="2215">
        <f>H886</f>
        <v>150</v>
      </c>
      <c r="I889" s="2214">
        <f>(H889/G889)*100</f>
        <v>100</v>
      </c>
      <c r="R889" s="2869">
        <f>F889</f>
        <v>139</v>
      </c>
      <c r="S889" s="2869">
        <f>G889</f>
        <v>150</v>
      </c>
      <c r="T889" s="2869">
        <f>H889</f>
        <v>150</v>
      </c>
    </row>
    <row r="890" spans="1:20" ht="15.75" thickTop="1" x14ac:dyDescent="0.25">
      <c r="A890" s="1266"/>
      <c r="B890" s="1266"/>
      <c r="C890" s="1266"/>
      <c r="D890" s="1266"/>
      <c r="E890" s="1266"/>
      <c r="F890" s="2213"/>
      <c r="G890" s="2213"/>
      <c r="H890" s="2213"/>
      <c r="I890" s="2212"/>
      <c r="R890" s="2869"/>
      <c r="S890" s="2869"/>
      <c r="T890" s="2869"/>
    </row>
    <row r="891" spans="1:20" ht="15" customHeight="1" thickBot="1" x14ac:dyDescent="0.25">
      <c r="A891" s="1855" t="s">
        <v>682</v>
      </c>
      <c r="I891" s="2211" t="s">
        <v>122</v>
      </c>
    </row>
    <row r="892" spans="1:20" ht="14.25" thickTop="1" thickBot="1" x14ac:dyDescent="0.25">
      <c r="A892" s="1176" t="s">
        <v>412</v>
      </c>
      <c r="B892" s="1173" t="s">
        <v>123</v>
      </c>
      <c r="C892" s="1175" t="s">
        <v>124</v>
      </c>
      <c r="D892" s="1198" t="s">
        <v>474</v>
      </c>
      <c r="E892" s="1198" t="s">
        <v>125</v>
      </c>
      <c r="F892" s="1198" t="s">
        <v>416</v>
      </c>
      <c r="G892" s="1198" t="s">
        <v>417</v>
      </c>
      <c r="H892" s="1886" t="s">
        <v>589</v>
      </c>
      <c r="I892" s="2229" t="s">
        <v>590</v>
      </c>
    </row>
    <row r="893" spans="1:20" ht="14.25" thickTop="1" thickBot="1" x14ac:dyDescent="0.25">
      <c r="A893" s="1171">
        <v>1</v>
      </c>
      <c r="B893" s="1170">
        <v>2</v>
      </c>
      <c r="C893" s="1170">
        <v>3</v>
      </c>
      <c r="D893" s="1170">
        <v>4</v>
      </c>
      <c r="E893" s="1170">
        <v>5</v>
      </c>
      <c r="F893" s="1169">
        <v>6</v>
      </c>
      <c r="G893" s="1169">
        <v>7</v>
      </c>
      <c r="H893" s="1293">
        <v>8</v>
      </c>
      <c r="I893" s="1168" t="s">
        <v>510</v>
      </c>
    </row>
    <row r="894" spans="1:20" ht="15.75" thickTop="1" x14ac:dyDescent="0.25">
      <c r="A894" s="2228">
        <v>1301</v>
      </c>
      <c r="B894" s="2227">
        <v>3231</v>
      </c>
      <c r="C894" s="2227">
        <v>5331</v>
      </c>
      <c r="D894" s="2226"/>
      <c r="E894" s="2225" t="s">
        <v>624</v>
      </c>
      <c r="F894" s="2224">
        <f>F895</f>
        <v>709</v>
      </c>
      <c r="G894" s="2224">
        <f t="shared" ref="G894:H894" si="100">G895</f>
        <v>709</v>
      </c>
      <c r="H894" s="2224">
        <f t="shared" si="100"/>
        <v>709</v>
      </c>
      <c r="I894" s="2223">
        <f>(H894/G894)*100</f>
        <v>100</v>
      </c>
    </row>
    <row r="895" spans="1:20" ht="15" thickBot="1" x14ac:dyDescent="0.25">
      <c r="A895" s="2220"/>
      <c r="B895" s="2219"/>
      <c r="C895" s="2219"/>
      <c r="D895" s="859" t="s">
        <v>1238</v>
      </c>
      <c r="E895" s="2796" t="s">
        <v>1893</v>
      </c>
      <c r="F895" s="2217">
        <v>709</v>
      </c>
      <c r="G895" s="2217">
        <v>709</v>
      </c>
      <c r="H895" s="2217">
        <v>709</v>
      </c>
      <c r="I895" s="2216">
        <f>(H895/G895)*100</f>
        <v>100</v>
      </c>
    </row>
    <row r="896" spans="1:20" ht="16.5" thickTop="1" thickBot="1" x14ac:dyDescent="0.3">
      <c r="A896" s="3249" t="s">
        <v>704</v>
      </c>
      <c r="B896" s="3250"/>
      <c r="C896" s="3250"/>
      <c r="D896" s="3250"/>
      <c r="E896" s="3250"/>
      <c r="F896" s="2215">
        <f>SUM(F894)</f>
        <v>709</v>
      </c>
      <c r="G896" s="2215">
        <f>G894</f>
        <v>709</v>
      </c>
      <c r="H896" s="2215">
        <f>H894</f>
        <v>709</v>
      </c>
      <c r="I896" s="2214">
        <f>(H896/G896)*100</f>
        <v>100</v>
      </c>
      <c r="R896" s="2869">
        <f>F896</f>
        <v>709</v>
      </c>
      <c r="S896" s="2869">
        <f>G896</f>
        <v>709</v>
      </c>
      <c r="T896" s="2869">
        <f>H896</f>
        <v>709</v>
      </c>
    </row>
    <row r="897" spans="1:20" s="1166" customFormat="1" ht="13.5" thickTop="1" x14ac:dyDescent="0.2">
      <c r="A897" s="1126"/>
      <c r="B897" s="1967"/>
      <c r="C897" s="1126"/>
      <c r="D897" s="1979"/>
      <c r="E897" s="1126"/>
      <c r="F897" s="1131"/>
      <c r="G897" s="1131"/>
      <c r="H897" s="1131"/>
      <c r="I897" s="2211"/>
      <c r="R897" s="2868"/>
      <c r="S897" s="2868"/>
      <c r="T897" s="2868"/>
    </row>
    <row r="898" spans="1:20" ht="13.5" thickBot="1" x14ac:dyDescent="0.25">
      <c r="A898" s="1855" t="s">
        <v>113</v>
      </c>
      <c r="I898" s="2211" t="s">
        <v>122</v>
      </c>
    </row>
    <row r="899" spans="1:20" ht="14.25" thickTop="1" thickBot="1" x14ac:dyDescent="0.25">
      <c r="A899" s="1176" t="s">
        <v>412</v>
      </c>
      <c r="B899" s="1173" t="s">
        <v>123</v>
      </c>
      <c r="C899" s="1175" t="s">
        <v>124</v>
      </c>
      <c r="D899" s="1198" t="s">
        <v>474</v>
      </c>
      <c r="E899" s="1198" t="s">
        <v>125</v>
      </c>
      <c r="F899" s="1198" t="s">
        <v>416</v>
      </c>
      <c r="G899" s="1198" t="s">
        <v>417</v>
      </c>
      <c r="H899" s="1886" t="s">
        <v>589</v>
      </c>
      <c r="I899" s="2229" t="s">
        <v>590</v>
      </c>
    </row>
    <row r="900" spans="1:20" ht="14.25" thickTop="1" thickBot="1" x14ac:dyDescent="0.25">
      <c r="A900" s="1171">
        <v>1</v>
      </c>
      <c r="B900" s="1170">
        <v>2</v>
      </c>
      <c r="C900" s="1170">
        <v>3</v>
      </c>
      <c r="D900" s="1170">
        <v>4</v>
      </c>
      <c r="E900" s="1170">
        <v>5</v>
      </c>
      <c r="F900" s="1169">
        <v>6</v>
      </c>
      <c r="G900" s="1169">
        <v>7</v>
      </c>
      <c r="H900" s="1293">
        <v>8</v>
      </c>
      <c r="I900" s="1168" t="s">
        <v>510</v>
      </c>
    </row>
    <row r="901" spans="1:20" ht="15.75" thickTop="1" x14ac:dyDescent="0.25">
      <c r="A901" s="2228">
        <v>1302</v>
      </c>
      <c r="B901" s="2227">
        <v>3231</v>
      </c>
      <c r="C901" s="2227">
        <v>5331</v>
      </c>
      <c r="D901" s="2226"/>
      <c r="E901" s="2225" t="s">
        <v>624</v>
      </c>
      <c r="F901" s="2224">
        <v>86</v>
      </c>
      <c r="G901" s="2224">
        <v>86</v>
      </c>
      <c r="H901" s="2224">
        <v>86</v>
      </c>
      <c r="I901" s="2223">
        <f>(H901/G901)*100</f>
        <v>100</v>
      </c>
    </row>
    <row r="902" spans="1:20" ht="15" thickBot="1" x14ac:dyDescent="0.25">
      <c r="A902" s="2220"/>
      <c r="B902" s="2219"/>
      <c r="C902" s="2219"/>
      <c r="D902" s="859" t="s">
        <v>1238</v>
      </c>
      <c r="E902" s="2796" t="s">
        <v>1893</v>
      </c>
      <c r="F902" s="2217">
        <v>86</v>
      </c>
      <c r="G902" s="2217">
        <v>86</v>
      </c>
      <c r="H902" s="2217">
        <v>86</v>
      </c>
      <c r="I902" s="2216">
        <f>(H902/G902)*100</f>
        <v>100</v>
      </c>
    </row>
    <row r="903" spans="1:20" ht="16.5" thickTop="1" thickBot="1" x14ac:dyDescent="0.3">
      <c r="A903" s="3249" t="s">
        <v>704</v>
      </c>
      <c r="B903" s="3250"/>
      <c r="C903" s="3250"/>
      <c r="D903" s="3250"/>
      <c r="E903" s="3250"/>
      <c r="F903" s="2215">
        <f>F901</f>
        <v>86</v>
      </c>
      <c r="G903" s="2215">
        <f t="shared" ref="G903:H903" si="101">G901</f>
        <v>86</v>
      </c>
      <c r="H903" s="2215">
        <f t="shared" si="101"/>
        <v>86</v>
      </c>
      <c r="I903" s="2214">
        <f>(H903/G903)*100</f>
        <v>100</v>
      </c>
      <c r="R903" s="2869">
        <f>F903</f>
        <v>86</v>
      </c>
      <c r="S903" s="2869">
        <f>G903</f>
        <v>86</v>
      </c>
      <c r="T903" s="2869">
        <f>H903</f>
        <v>86</v>
      </c>
    </row>
    <row r="904" spans="1:20" s="1166" customFormat="1" ht="13.5" thickTop="1" x14ac:dyDescent="0.2">
      <c r="A904" s="1126"/>
      <c r="B904" s="1967"/>
      <c r="C904" s="1126"/>
      <c r="D904" s="1979"/>
      <c r="E904" s="1126"/>
      <c r="F904" s="1131"/>
      <c r="G904" s="1131"/>
      <c r="H904" s="1131"/>
      <c r="I904" s="2211"/>
      <c r="R904" s="2868"/>
      <c r="S904" s="2868"/>
      <c r="T904" s="2868"/>
    </row>
    <row r="905" spans="1:20" ht="13.5" customHeight="1" thickBot="1" x14ac:dyDescent="0.25">
      <c r="A905" s="1855" t="s">
        <v>431</v>
      </c>
      <c r="I905" s="2211" t="s">
        <v>122</v>
      </c>
    </row>
    <row r="906" spans="1:20" ht="13.5" customHeight="1" thickTop="1" thickBot="1" x14ac:dyDescent="0.25">
      <c r="A906" s="1176" t="s">
        <v>412</v>
      </c>
      <c r="B906" s="1173" t="s">
        <v>123</v>
      </c>
      <c r="C906" s="1175" t="s">
        <v>124</v>
      </c>
      <c r="D906" s="1198" t="s">
        <v>474</v>
      </c>
      <c r="E906" s="1198" t="s">
        <v>125</v>
      </c>
      <c r="F906" s="1198" t="s">
        <v>416</v>
      </c>
      <c r="G906" s="1198" t="s">
        <v>417</v>
      </c>
      <c r="H906" s="1886" t="s">
        <v>589</v>
      </c>
      <c r="I906" s="2229" t="s">
        <v>590</v>
      </c>
    </row>
    <row r="907" spans="1:20" ht="14.25" thickTop="1" thickBot="1" x14ac:dyDescent="0.25">
      <c r="A907" s="1171">
        <v>1</v>
      </c>
      <c r="B907" s="1170">
        <v>2</v>
      </c>
      <c r="C907" s="1170">
        <v>3</v>
      </c>
      <c r="D907" s="1170">
        <v>4</v>
      </c>
      <c r="E907" s="1170">
        <v>5</v>
      </c>
      <c r="F907" s="1169">
        <v>6</v>
      </c>
      <c r="G907" s="1169">
        <v>7</v>
      </c>
      <c r="H907" s="1293">
        <v>8</v>
      </c>
      <c r="I907" s="1168" t="s">
        <v>510</v>
      </c>
    </row>
    <row r="908" spans="1:20" ht="15.75" thickTop="1" x14ac:dyDescent="0.25">
      <c r="A908" s="2228">
        <v>1303</v>
      </c>
      <c r="B908" s="2227">
        <v>3231</v>
      </c>
      <c r="C908" s="2227">
        <v>5331</v>
      </c>
      <c r="D908" s="2226"/>
      <c r="E908" s="2225" t="s">
        <v>624</v>
      </c>
      <c r="F908" s="2224">
        <v>89</v>
      </c>
      <c r="G908" s="2224">
        <v>91</v>
      </c>
      <c r="H908" s="2224">
        <v>91</v>
      </c>
      <c r="I908" s="2223">
        <f>(H908/G908)*100</f>
        <v>100</v>
      </c>
    </row>
    <row r="909" spans="1:20" ht="15" thickBot="1" x14ac:dyDescent="0.25">
      <c r="A909" s="2220"/>
      <c r="B909" s="2219"/>
      <c r="C909" s="2219"/>
      <c r="D909" s="859" t="s">
        <v>1238</v>
      </c>
      <c r="E909" s="2796" t="s">
        <v>1893</v>
      </c>
      <c r="F909" s="2217">
        <v>89</v>
      </c>
      <c r="G909" s="2217">
        <v>91</v>
      </c>
      <c r="H909" s="2217">
        <v>91</v>
      </c>
      <c r="I909" s="2216">
        <f>(H909/G909)*100</f>
        <v>100</v>
      </c>
    </row>
    <row r="910" spans="1:20" ht="16.5" thickTop="1" thickBot="1" x14ac:dyDescent="0.3">
      <c r="A910" s="3249" t="s">
        <v>704</v>
      </c>
      <c r="B910" s="3250"/>
      <c r="C910" s="3250"/>
      <c r="D910" s="3250"/>
      <c r="E910" s="3250"/>
      <c r="F910" s="2215">
        <f>F908</f>
        <v>89</v>
      </c>
      <c r="G910" s="2215">
        <f t="shared" ref="G910:H910" si="102">G908</f>
        <v>91</v>
      </c>
      <c r="H910" s="2215">
        <f t="shared" si="102"/>
        <v>91</v>
      </c>
      <c r="I910" s="2214">
        <f>(H910/G910)*100</f>
        <v>100</v>
      </c>
      <c r="R910" s="2869">
        <f>F910</f>
        <v>89</v>
      </c>
      <c r="S910" s="2869">
        <f>G910</f>
        <v>91</v>
      </c>
      <c r="T910" s="2869">
        <f>H910</f>
        <v>91</v>
      </c>
    </row>
    <row r="911" spans="1:20" ht="15.75" thickTop="1" x14ac:dyDescent="0.25">
      <c r="A911" s="1266"/>
      <c r="B911" s="1266"/>
      <c r="C911" s="1266"/>
      <c r="D911" s="1266"/>
      <c r="E911" s="1266"/>
      <c r="F911" s="2213"/>
      <c r="G911" s="2213"/>
      <c r="H911" s="2213"/>
      <c r="I911" s="2212"/>
      <c r="R911" s="2869"/>
      <c r="S911" s="2869"/>
      <c r="T911" s="2869"/>
    </row>
    <row r="912" spans="1:20" ht="13.5" thickBot="1" x14ac:dyDescent="0.25">
      <c r="A912" s="1855" t="s">
        <v>114</v>
      </c>
      <c r="I912" s="2211" t="s">
        <v>122</v>
      </c>
    </row>
    <row r="913" spans="1:20" ht="14.25" thickTop="1" thickBot="1" x14ac:dyDescent="0.25">
      <c r="A913" s="1176" t="s">
        <v>412</v>
      </c>
      <c r="B913" s="1173" t="s">
        <v>123</v>
      </c>
      <c r="C913" s="1175" t="s">
        <v>124</v>
      </c>
      <c r="D913" s="1198" t="s">
        <v>474</v>
      </c>
      <c r="E913" s="1198" t="s">
        <v>125</v>
      </c>
      <c r="F913" s="1198" t="s">
        <v>416</v>
      </c>
      <c r="G913" s="1198" t="s">
        <v>417</v>
      </c>
      <c r="H913" s="1886" t="s">
        <v>589</v>
      </c>
      <c r="I913" s="2229" t="s">
        <v>590</v>
      </c>
    </row>
    <row r="914" spans="1:20" ht="14.25" thickTop="1" thickBot="1" x14ac:dyDescent="0.25">
      <c r="A914" s="1171">
        <v>1</v>
      </c>
      <c r="B914" s="1170">
        <v>2</v>
      </c>
      <c r="C914" s="1170">
        <v>3</v>
      </c>
      <c r="D914" s="1170">
        <v>4</v>
      </c>
      <c r="E914" s="1170">
        <v>5</v>
      </c>
      <c r="F914" s="1169">
        <v>6</v>
      </c>
      <c r="G914" s="1169">
        <v>7</v>
      </c>
      <c r="H914" s="1293">
        <v>8</v>
      </c>
      <c r="I914" s="1168" t="s">
        <v>510</v>
      </c>
    </row>
    <row r="915" spans="1:20" ht="18" customHeight="1" thickTop="1" x14ac:dyDescent="0.25">
      <c r="A915" s="2228">
        <v>1304</v>
      </c>
      <c r="B915" s="2227">
        <v>3231</v>
      </c>
      <c r="C915" s="2227">
        <v>5331</v>
      </c>
      <c r="D915" s="2226"/>
      <c r="E915" s="2225" t="s">
        <v>624</v>
      </c>
      <c r="F915" s="2224">
        <f>F916+F917</f>
        <v>91</v>
      </c>
      <c r="G915" s="2224">
        <f>G916+G917</f>
        <v>91</v>
      </c>
      <c r="H915" s="2224">
        <f>H916+H917</f>
        <v>91</v>
      </c>
      <c r="I915" s="2223">
        <f>(H915/G915)*100</f>
        <v>100</v>
      </c>
    </row>
    <row r="916" spans="1:20" ht="14.25" x14ac:dyDescent="0.2">
      <c r="A916" s="2220"/>
      <c r="B916" s="2219"/>
      <c r="C916" s="2219"/>
      <c r="D916" s="2799" t="s">
        <v>1719</v>
      </c>
      <c r="E916" s="1050" t="s">
        <v>1892</v>
      </c>
      <c r="F916" s="2217">
        <v>85</v>
      </c>
      <c r="G916" s="2217">
        <v>85</v>
      </c>
      <c r="H916" s="2217">
        <v>85</v>
      </c>
      <c r="I916" s="2216">
        <f>(H916/G916)*100</f>
        <v>100</v>
      </c>
    </row>
    <row r="917" spans="1:20" ht="15" thickBot="1" x14ac:dyDescent="0.25">
      <c r="A917" s="2220"/>
      <c r="B917" s="2219"/>
      <c r="C917" s="2219"/>
      <c r="D917" s="859" t="s">
        <v>1238</v>
      </c>
      <c r="E917" s="2796" t="s">
        <v>1893</v>
      </c>
      <c r="F917" s="2217">
        <v>6</v>
      </c>
      <c r="G917" s="2217">
        <v>6</v>
      </c>
      <c r="H917" s="2217">
        <v>6</v>
      </c>
      <c r="I917" s="2216">
        <f>(H917/G917)*100</f>
        <v>100</v>
      </c>
    </row>
    <row r="918" spans="1:20" ht="16.5" thickTop="1" thickBot="1" x14ac:dyDescent="0.3">
      <c r="A918" s="3249" t="s">
        <v>704</v>
      </c>
      <c r="B918" s="3250"/>
      <c r="C918" s="3250"/>
      <c r="D918" s="3250"/>
      <c r="E918" s="3250"/>
      <c r="F918" s="2215">
        <f>F915</f>
        <v>91</v>
      </c>
      <c r="G918" s="2215">
        <f t="shared" ref="G918:H918" si="103">G915</f>
        <v>91</v>
      </c>
      <c r="H918" s="2215">
        <f t="shared" si="103"/>
        <v>91</v>
      </c>
      <c r="I918" s="2214">
        <f>(H918/G918)*100</f>
        <v>100</v>
      </c>
      <c r="R918" s="2869">
        <f>F918</f>
        <v>91</v>
      </c>
      <c r="S918" s="2869">
        <f>G918</f>
        <v>91</v>
      </c>
      <c r="T918" s="2869">
        <f>H918</f>
        <v>91</v>
      </c>
    </row>
    <row r="919" spans="1:20" s="1166" customFormat="1" ht="13.5" thickTop="1" x14ac:dyDescent="0.2">
      <c r="A919" s="1126"/>
      <c r="B919" s="1967"/>
      <c r="C919" s="1126"/>
      <c r="D919" s="1979"/>
      <c r="E919" s="1126"/>
      <c r="F919" s="1131"/>
      <c r="G919" s="1131"/>
      <c r="H919" s="1131"/>
      <c r="I919" s="2211"/>
      <c r="R919" s="2868"/>
      <c r="S919" s="2868"/>
      <c r="T919" s="2868"/>
    </row>
    <row r="920" spans="1:20" ht="13.5" thickBot="1" x14ac:dyDescent="0.25">
      <c r="A920" s="1855" t="s">
        <v>115</v>
      </c>
      <c r="I920" s="2211" t="s">
        <v>122</v>
      </c>
    </row>
    <row r="921" spans="1:20" ht="14.25" thickTop="1" thickBot="1" x14ac:dyDescent="0.25">
      <c r="A921" s="1176" t="s">
        <v>412</v>
      </c>
      <c r="B921" s="1173" t="s">
        <v>123</v>
      </c>
      <c r="C921" s="1175" t="s">
        <v>124</v>
      </c>
      <c r="D921" s="1198" t="s">
        <v>474</v>
      </c>
      <c r="E921" s="1198" t="s">
        <v>125</v>
      </c>
      <c r="F921" s="1198" t="s">
        <v>416</v>
      </c>
      <c r="G921" s="1198" t="s">
        <v>417</v>
      </c>
      <c r="H921" s="1886" t="s">
        <v>589</v>
      </c>
      <c r="I921" s="2229" t="s">
        <v>590</v>
      </c>
    </row>
    <row r="922" spans="1:20" ht="14.25" thickTop="1" thickBot="1" x14ac:dyDescent="0.25">
      <c r="A922" s="1171">
        <v>1</v>
      </c>
      <c r="B922" s="1170">
        <v>2</v>
      </c>
      <c r="C922" s="1170">
        <v>3</v>
      </c>
      <c r="D922" s="1170">
        <v>4</v>
      </c>
      <c r="E922" s="1170">
        <v>5</v>
      </c>
      <c r="F922" s="1169">
        <v>6</v>
      </c>
      <c r="G922" s="1169">
        <v>7</v>
      </c>
      <c r="H922" s="1293">
        <v>8</v>
      </c>
      <c r="I922" s="1168" t="s">
        <v>510</v>
      </c>
    </row>
    <row r="923" spans="1:20" ht="15.75" thickTop="1" x14ac:dyDescent="0.25">
      <c r="A923" s="2228">
        <v>1305</v>
      </c>
      <c r="B923" s="2227">
        <v>3231</v>
      </c>
      <c r="C923" s="2227">
        <v>5331</v>
      </c>
      <c r="D923" s="2226"/>
      <c r="E923" s="2225" t="s">
        <v>624</v>
      </c>
      <c r="F923" s="2224">
        <f>F924+F925</f>
        <v>50</v>
      </c>
      <c r="G923" s="2224">
        <f>G924+G925</f>
        <v>50</v>
      </c>
      <c r="H923" s="2224">
        <f>H924+H925</f>
        <v>50</v>
      </c>
      <c r="I923" s="2223">
        <f>(H923/G923)*100</f>
        <v>100</v>
      </c>
    </row>
    <row r="924" spans="1:20" ht="14.25" x14ac:dyDescent="0.2">
      <c r="A924" s="2220"/>
      <c r="B924" s="2219"/>
      <c r="C924" s="2219"/>
      <c r="D924" s="2799" t="s">
        <v>1719</v>
      </c>
      <c r="E924" s="1050" t="s">
        <v>1892</v>
      </c>
      <c r="F924" s="2217">
        <v>45</v>
      </c>
      <c r="G924" s="2217">
        <v>45</v>
      </c>
      <c r="H924" s="2217">
        <v>45</v>
      </c>
      <c r="I924" s="2216">
        <f>(H924/G924)*100</f>
        <v>100</v>
      </c>
    </row>
    <row r="925" spans="1:20" ht="12.75" customHeight="1" thickBot="1" x14ac:dyDescent="0.25">
      <c r="A925" s="2220"/>
      <c r="B925" s="2219"/>
      <c r="C925" s="2219"/>
      <c r="D925" s="859" t="s">
        <v>1238</v>
      </c>
      <c r="E925" s="2796" t="s">
        <v>1893</v>
      </c>
      <c r="F925" s="2217">
        <v>5</v>
      </c>
      <c r="G925" s="2217">
        <v>5</v>
      </c>
      <c r="H925" s="2217">
        <v>5</v>
      </c>
      <c r="I925" s="2216">
        <f>(H925/G925)*100</f>
        <v>100</v>
      </c>
    </row>
    <row r="926" spans="1:20" ht="16.5" thickTop="1" thickBot="1" x14ac:dyDescent="0.3">
      <c r="A926" s="3249" t="s">
        <v>704</v>
      </c>
      <c r="B926" s="3250"/>
      <c r="C926" s="3250"/>
      <c r="D926" s="3250"/>
      <c r="E926" s="3250"/>
      <c r="F926" s="2215">
        <f>F923</f>
        <v>50</v>
      </c>
      <c r="G926" s="2215">
        <f t="shared" ref="G926:H926" si="104">G923</f>
        <v>50</v>
      </c>
      <c r="H926" s="2215">
        <f t="shared" si="104"/>
        <v>50</v>
      </c>
      <c r="I926" s="2214">
        <f>(H926/G926)*100</f>
        <v>100</v>
      </c>
      <c r="R926" s="2869">
        <f>F926</f>
        <v>50</v>
      </c>
      <c r="S926" s="2869">
        <f>G926</f>
        <v>50</v>
      </c>
      <c r="T926" s="2869">
        <f>H926</f>
        <v>50</v>
      </c>
    </row>
    <row r="927" spans="1:20" s="1166" customFormat="1" ht="13.5" thickTop="1" x14ac:dyDescent="0.2">
      <c r="A927" s="1126"/>
      <c r="B927" s="1967"/>
      <c r="C927" s="1126"/>
      <c r="D927" s="1979"/>
      <c r="E927" s="1126"/>
      <c r="F927" s="1131"/>
      <c r="G927" s="1131"/>
      <c r="H927" s="1131"/>
      <c r="I927" s="2211"/>
      <c r="R927" s="2868"/>
      <c r="S927" s="2868"/>
      <c r="T927" s="2868"/>
    </row>
    <row r="928" spans="1:20" ht="13.5" thickBot="1" x14ac:dyDescent="0.25">
      <c r="A928" s="1855" t="s">
        <v>683</v>
      </c>
      <c r="I928" s="2211" t="s">
        <v>122</v>
      </c>
    </row>
    <row r="929" spans="1:20" ht="14.25" thickTop="1" thickBot="1" x14ac:dyDescent="0.25">
      <c r="A929" s="1176" t="s">
        <v>412</v>
      </c>
      <c r="B929" s="1173" t="s">
        <v>123</v>
      </c>
      <c r="C929" s="1175" t="s">
        <v>124</v>
      </c>
      <c r="D929" s="1198" t="s">
        <v>474</v>
      </c>
      <c r="E929" s="1198" t="s">
        <v>125</v>
      </c>
      <c r="F929" s="1198" t="s">
        <v>416</v>
      </c>
      <c r="G929" s="1198" t="s">
        <v>417</v>
      </c>
      <c r="H929" s="1886" t="s">
        <v>589</v>
      </c>
      <c r="I929" s="2229" t="s">
        <v>590</v>
      </c>
    </row>
    <row r="930" spans="1:20" ht="14.25" thickTop="1" thickBot="1" x14ac:dyDescent="0.25">
      <c r="A930" s="1171">
        <v>1</v>
      </c>
      <c r="B930" s="1170">
        <v>2</v>
      </c>
      <c r="C930" s="1170">
        <v>3</v>
      </c>
      <c r="D930" s="1170">
        <v>4</v>
      </c>
      <c r="E930" s="1170">
        <v>5</v>
      </c>
      <c r="F930" s="1169">
        <v>6</v>
      </c>
      <c r="G930" s="1169">
        <v>7</v>
      </c>
      <c r="H930" s="1293">
        <v>8</v>
      </c>
      <c r="I930" s="1168" t="s">
        <v>510</v>
      </c>
    </row>
    <row r="931" spans="1:20" ht="15.75" thickTop="1" x14ac:dyDescent="0.25">
      <c r="A931" s="2228">
        <v>1306</v>
      </c>
      <c r="B931" s="2227">
        <v>3231</v>
      </c>
      <c r="C931" s="2227">
        <v>5331</v>
      </c>
      <c r="D931" s="2226"/>
      <c r="E931" s="2225" t="s">
        <v>624</v>
      </c>
      <c r="F931" s="2224">
        <v>77</v>
      </c>
      <c r="G931" s="2224">
        <v>77</v>
      </c>
      <c r="H931" s="2224">
        <v>77</v>
      </c>
      <c r="I931" s="2223">
        <f>(H931/G931)*100</f>
        <v>100</v>
      </c>
    </row>
    <row r="932" spans="1:20" ht="15" thickBot="1" x14ac:dyDescent="0.25">
      <c r="A932" s="2220"/>
      <c r="B932" s="2219"/>
      <c r="C932" s="2219"/>
      <c r="D932" s="2799" t="s">
        <v>1719</v>
      </c>
      <c r="E932" s="1050" t="s">
        <v>1892</v>
      </c>
      <c r="F932" s="2217">
        <v>77</v>
      </c>
      <c r="G932" s="2217">
        <v>77</v>
      </c>
      <c r="H932" s="2217">
        <v>77</v>
      </c>
      <c r="I932" s="2216">
        <f>(H932/G932)*100</f>
        <v>100</v>
      </c>
    </row>
    <row r="933" spans="1:20" ht="16.5" thickTop="1" thickBot="1" x14ac:dyDescent="0.3">
      <c r="A933" s="3249" t="s">
        <v>704</v>
      </c>
      <c r="B933" s="3250"/>
      <c r="C933" s="3250"/>
      <c r="D933" s="3250"/>
      <c r="E933" s="3250"/>
      <c r="F933" s="2215">
        <f>F931</f>
        <v>77</v>
      </c>
      <c r="G933" s="2215">
        <f t="shared" ref="G933:H933" si="105">G931</f>
        <v>77</v>
      </c>
      <c r="H933" s="2215">
        <f t="shared" si="105"/>
        <v>77</v>
      </c>
      <c r="I933" s="2214">
        <f>(H933/G933)*100</f>
        <v>100</v>
      </c>
      <c r="R933" s="2869">
        <f>F933</f>
        <v>77</v>
      </c>
      <c r="S933" s="2869">
        <f>G933</f>
        <v>77</v>
      </c>
      <c r="T933" s="2869">
        <f>H933</f>
        <v>77</v>
      </c>
    </row>
    <row r="934" spans="1:20" s="1166" customFormat="1" ht="13.5" thickTop="1" x14ac:dyDescent="0.2">
      <c r="A934" s="1126"/>
      <c r="B934" s="1967"/>
      <c r="C934" s="1126"/>
      <c r="D934" s="1979"/>
      <c r="E934" s="1126"/>
      <c r="F934" s="1131"/>
      <c r="G934" s="1131"/>
      <c r="H934" s="1131"/>
      <c r="I934" s="2211"/>
      <c r="R934" s="2868"/>
      <c r="S934" s="2868"/>
      <c r="T934" s="2868"/>
    </row>
    <row r="935" spans="1:20" s="1166" customFormat="1" x14ac:dyDescent="0.2">
      <c r="A935" s="1126"/>
      <c r="B935" s="1967"/>
      <c r="C935" s="1126"/>
      <c r="D935" s="1979"/>
      <c r="E935" s="1126"/>
      <c r="F935" s="1131"/>
      <c r="G935" s="1131"/>
      <c r="H935" s="1131"/>
      <c r="I935" s="2211"/>
      <c r="R935" s="2868"/>
      <c r="S935" s="2868"/>
      <c r="T935" s="2868"/>
    </row>
    <row r="936" spans="1:20" ht="13.5" thickBot="1" x14ac:dyDescent="0.25">
      <c r="A936" s="1855" t="s">
        <v>684</v>
      </c>
      <c r="I936" s="2211" t="s">
        <v>122</v>
      </c>
    </row>
    <row r="937" spans="1:20" ht="14.25" thickTop="1" thickBot="1" x14ac:dyDescent="0.25">
      <c r="A937" s="1176" t="s">
        <v>412</v>
      </c>
      <c r="B937" s="1173" t="s">
        <v>123</v>
      </c>
      <c r="C937" s="1175" t="s">
        <v>124</v>
      </c>
      <c r="D937" s="1198" t="s">
        <v>474</v>
      </c>
      <c r="E937" s="1198" t="s">
        <v>125</v>
      </c>
      <c r="F937" s="1198" t="s">
        <v>416</v>
      </c>
      <c r="G937" s="1198" t="s">
        <v>417</v>
      </c>
      <c r="H937" s="1886" t="s">
        <v>589</v>
      </c>
      <c r="I937" s="2229" t="s">
        <v>590</v>
      </c>
    </row>
    <row r="938" spans="1:20" ht="14.25" thickTop="1" thickBot="1" x14ac:dyDescent="0.25">
      <c r="A938" s="1171">
        <v>1</v>
      </c>
      <c r="B938" s="1170">
        <v>2</v>
      </c>
      <c r="C938" s="1170">
        <v>3</v>
      </c>
      <c r="D938" s="1170">
        <v>4</v>
      </c>
      <c r="E938" s="1170">
        <v>5</v>
      </c>
      <c r="F938" s="1169">
        <v>6</v>
      </c>
      <c r="G938" s="1169">
        <v>7</v>
      </c>
      <c r="H938" s="1293">
        <v>8</v>
      </c>
      <c r="I938" s="1168" t="s">
        <v>510</v>
      </c>
    </row>
    <row r="939" spans="1:20" ht="15.75" thickTop="1" x14ac:dyDescent="0.25">
      <c r="A939" s="2228">
        <v>1307</v>
      </c>
      <c r="B939" s="2227">
        <v>3231</v>
      </c>
      <c r="C939" s="2227">
        <v>5331</v>
      </c>
      <c r="D939" s="2226"/>
      <c r="E939" s="2225" t="s">
        <v>624</v>
      </c>
      <c r="F939" s="2224">
        <f>F940+F941</f>
        <v>178</v>
      </c>
      <c r="G939" s="2224">
        <f>G940+G941</f>
        <v>178</v>
      </c>
      <c r="H939" s="2224">
        <f>H940+H941</f>
        <v>178</v>
      </c>
      <c r="I939" s="2223">
        <f>(H939/G939)*100</f>
        <v>100</v>
      </c>
    </row>
    <row r="940" spans="1:20" ht="14.25" x14ac:dyDescent="0.2">
      <c r="A940" s="2220"/>
      <c r="B940" s="2219"/>
      <c r="C940" s="2219"/>
      <c r="D940" s="2799" t="s">
        <v>1719</v>
      </c>
      <c r="E940" s="1050" t="s">
        <v>1892</v>
      </c>
      <c r="F940" s="2217">
        <v>170</v>
      </c>
      <c r="G940" s="2217">
        <v>170</v>
      </c>
      <c r="H940" s="2217">
        <v>170</v>
      </c>
      <c r="I940" s="2216">
        <f>(H940/G940)*100</f>
        <v>100</v>
      </c>
    </row>
    <row r="941" spans="1:20" ht="15" thickBot="1" x14ac:dyDescent="0.25">
      <c r="A941" s="2220"/>
      <c r="B941" s="2219"/>
      <c r="C941" s="2219"/>
      <c r="D941" s="859" t="s">
        <v>1238</v>
      </c>
      <c r="E941" s="2796" t="s">
        <v>1893</v>
      </c>
      <c r="F941" s="2217">
        <v>8</v>
      </c>
      <c r="G941" s="2217">
        <v>8</v>
      </c>
      <c r="H941" s="2217">
        <v>8</v>
      </c>
      <c r="I941" s="2216">
        <f>(H941/G941)*100</f>
        <v>100</v>
      </c>
    </row>
    <row r="942" spans="1:20" ht="16.5" thickTop="1" thickBot="1" x14ac:dyDescent="0.3">
      <c r="A942" s="3249" t="s">
        <v>704</v>
      </c>
      <c r="B942" s="3250"/>
      <c r="C942" s="3250"/>
      <c r="D942" s="3250"/>
      <c r="E942" s="3250"/>
      <c r="F942" s="2215">
        <f>F939</f>
        <v>178</v>
      </c>
      <c r="G942" s="2215">
        <f t="shared" ref="G942:H942" si="106">G939</f>
        <v>178</v>
      </c>
      <c r="H942" s="2215">
        <f t="shared" si="106"/>
        <v>178</v>
      </c>
      <c r="I942" s="2214">
        <f>(H942/G942)*100</f>
        <v>100</v>
      </c>
      <c r="R942" s="2869">
        <f>F942</f>
        <v>178</v>
      </c>
      <c r="S942" s="2869">
        <f>G942</f>
        <v>178</v>
      </c>
      <c r="T942" s="2869">
        <f>H942</f>
        <v>178</v>
      </c>
    </row>
    <row r="943" spans="1:20" s="1166" customFormat="1" ht="13.5" thickTop="1" x14ac:dyDescent="0.2">
      <c r="A943" s="1126"/>
      <c r="B943" s="1967"/>
      <c r="C943" s="1126"/>
      <c r="D943" s="1979"/>
      <c r="E943" s="1126"/>
      <c r="F943" s="1131"/>
      <c r="G943" s="1131"/>
      <c r="H943" s="1131"/>
      <c r="I943" s="2211"/>
      <c r="R943" s="2868"/>
      <c r="S943" s="2868"/>
      <c r="T943" s="2868"/>
    </row>
    <row r="944" spans="1:20" s="1166" customFormat="1" x14ac:dyDescent="0.2">
      <c r="A944" s="1126"/>
      <c r="B944" s="1967"/>
      <c r="C944" s="1126"/>
      <c r="D944" s="1979"/>
      <c r="E944" s="1126"/>
      <c r="F944" s="1131"/>
      <c r="G944" s="1131"/>
      <c r="H944" s="1131"/>
      <c r="I944" s="2211"/>
      <c r="R944" s="2868"/>
      <c r="S944" s="2868"/>
      <c r="T944" s="2868"/>
    </row>
    <row r="945" spans="1:20" ht="13.5" thickBot="1" x14ac:dyDescent="0.25">
      <c r="A945" s="1855" t="s">
        <v>685</v>
      </c>
      <c r="I945" s="2211" t="s">
        <v>122</v>
      </c>
    </row>
    <row r="946" spans="1:20" ht="14.25" thickTop="1" thickBot="1" x14ac:dyDescent="0.25">
      <c r="A946" s="1176" t="s">
        <v>412</v>
      </c>
      <c r="B946" s="1173" t="s">
        <v>123</v>
      </c>
      <c r="C946" s="1175" t="s">
        <v>124</v>
      </c>
      <c r="D946" s="1198" t="s">
        <v>474</v>
      </c>
      <c r="E946" s="1198" t="s">
        <v>125</v>
      </c>
      <c r="F946" s="1198" t="s">
        <v>416</v>
      </c>
      <c r="G946" s="1198" t="s">
        <v>417</v>
      </c>
      <c r="H946" s="1886" t="s">
        <v>589</v>
      </c>
      <c r="I946" s="2229" t="s">
        <v>590</v>
      </c>
    </row>
    <row r="947" spans="1:20" ht="14.25" thickTop="1" thickBot="1" x14ac:dyDescent="0.25">
      <c r="A947" s="1171">
        <v>1</v>
      </c>
      <c r="B947" s="1170">
        <v>2</v>
      </c>
      <c r="C947" s="1170">
        <v>3</v>
      </c>
      <c r="D947" s="1170">
        <v>4</v>
      </c>
      <c r="E947" s="1170">
        <v>5</v>
      </c>
      <c r="F947" s="1169">
        <v>6</v>
      </c>
      <c r="G947" s="1169">
        <v>7</v>
      </c>
      <c r="H947" s="1293">
        <v>8</v>
      </c>
      <c r="I947" s="1168" t="s">
        <v>510</v>
      </c>
    </row>
    <row r="948" spans="1:20" ht="15.75" thickTop="1" x14ac:dyDescent="0.25">
      <c r="A948" s="2228">
        <v>1308</v>
      </c>
      <c r="B948" s="2227">
        <v>3231</v>
      </c>
      <c r="C948" s="2227">
        <v>5331</v>
      </c>
      <c r="D948" s="2226"/>
      <c r="E948" s="2225" t="s">
        <v>624</v>
      </c>
      <c r="F948" s="2224">
        <v>23</v>
      </c>
      <c r="G948" s="2224">
        <v>23</v>
      </c>
      <c r="H948" s="2224">
        <v>23</v>
      </c>
      <c r="I948" s="2223">
        <f>(H948/G948)*100</f>
        <v>100</v>
      </c>
    </row>
    <row r="949" spans="1:20" ht="15" thickBot="1" x14ac:dyDescent="0.25">
      <c r="A949" s="2220"/>
      <c r="B949" s="2219"/>
      <c r="C949" s="2219"/>
      <c r="D949" s="2799" t="s">
        <v>1719</v>
      </c>
      <c r="E949" s="1050" t="s">
        <v>1892</v>
      </c>
      <c r="F949" s="2217">
        <v>23</v>
      </c>
      <c r="G949" s="2217">
        <v>23</v>
      </c>
      <c r="H949" s="2217">
        <v>23</v>
      </c>
      <c r="I949" s="2216">
        <v>100</v>
      </c>
    </row>
    <row r="950" spans="1:20" ht="16.5" thickTop="1" thickBot="1" x14ac:dyDescent="0.3">
      <c r="A950" s="3249" t="s">
        <v>704</v>
      </c>
      <c r="B950" s="3250"/>
      <c r="C950" s="3250"/>
      <c r="D950" s="3250"/>
      <c r="E950" s="3250"/>
      <c r="F950" s="2215">
        <f>SUM(F948)</f>
        <v>23</v>
      </c>
      <c r="G950" s="2215">
        <f t="shared" ref="G950:H950" si="107">SUM(G948)</f>
        <v>23</v>
      </c>
      <c r="H950" s="2215">
        <f t="shared" si="107"/>
        <v>23</v>
      </c>
      <c r="I950" s="2214">
        <f>(H950/G950)*100</f>
        <v>100</v>
      </c>
      <c r="R950" s="2869">
        <f>F950</f>
        <v>23</v>
      </c>
      <c r="S950" s="2869">
        <f>G950</f>
        <v>23</v>
      </c>
      <c r="T950" s="2869">
        <f>H950</f>
        <v>23</v>
      </c>
    </row>
    <row r="951" spans="1:20" ht="16.5" customHeight="1" thickTop="1" x14ac:dyDescent="0.25">
      <c r="A951" s="1266"/>
      <c r="B951" s="1266"/>
      <c r="C951" s="1266"/>
      <c r="D951" s="1266"/>
      <c r="E951" s="1266"/>
      <c r="F951" s="2213"/>
      <c r="G951" s="2213"/>
      <c r="H951" s="2213"/>
      <c r="I951" s="2212"/>
      <c r="R951" s="2869"/>
      <c r="S951" s="2869"/>
      <c r="T951" s="2869"/>
    </row>
    <row r="952" spans="1:20" ht="16.5" customHeight="1" x14ac:dyDescent="0.25">
      <c r="A952" s="1266"/>
      <c r="B952" s="1266"/>
      <c r="C952" s="1266"/>
      <c r="D952" s="1266"/>
      <c r="E952" s="1266"/>
      <c r="F952" s="2213"/>
      <c r="G952" s="2213"/>
      <c r="H952" s="2213"/>
      <c r="I952" s="2212"/>
      <c r="R952" s="2869"/>
      <c r="S952" s="2869"/>
      <c r="T952" s="2869"/>
    </row>
    <row r="953" spans="1:20" ht="15" hidden="1" customHeight="1" x14ac:dyDescent="0.25">
      <c r="A953" s="1266"/>
      <c r="B953" s="1266"/>
      <c r="C953" s="1266"/>
      <c r="D953" s="1266"/>
      <c r="E953" s="1266"/>
      <c r="F953" s="2213"/>
      <c r="G953" s="2213"/>
      <c r="H953" s="2213"/>
      <c r="I953" s="2212"/>
      <c r="R953" s="2869"/>
      <c r="S953" s="2869"/>
      <c r="T953" s="2869"/>
    </row>
    <row r="954" spans="1:20" ht="15" hidden="1" customHeight="1" x14ac:dyDescent="0.25">
      <c r="A954" s="1266"/>
      <c r="B954" s="1266"/>
      <c r="C954" s="1266"/>
      <c r="D954" s="1266"/>
      <c r="E954" s="1266"/>
      <c r="F954" s="2213"/>
      <c r="G954" s="2213"/>
      <c r="H954" s="2213"/>
      <c r="I954" s="2212"/>
      <c r="R954" s="2869"/>
      <c r="S954" s="2869"/>
      <c r="T954" s="2869"/>
    </row>
    <row r="955" spans="1:20" ht="13.5" thickBot="1" x14ac:dyDescent="0.25">
      <c r="A955" s="1855" t="s">
        <v>116</v>
      </c>
      <c r="I955" s="2211" t="s">
        <v>122</v>
      </c>
    </row>
    <row r="956" spans="1:20" ht="14.25" thickTop="1" thickBot="1" x14ac:dyDescent="0.25">
      <c r="A956" s="1176" t="s">
        <v>412</v>
      </c>
      <c r="B956" s="1173" t="s">
        <v>123</v>
      </c>
      <c r="C956" s="1175" t="s">
        <v>124</v>
      </c>
      <c r="D956" s="1198" t="s">
        <v>474</v>
      </c>
      <c r="E956" s="1198" t="s">
        <v>125</v>
      </c>
      <c r="F956" s="1198" t="s">
        <v>416</v>
      </c>
      <c r="G956" s="1198" t="s">
        <v>417</v>
      </c>
      <c r="H956" s="1886" t="s">
        <v>589</v>
      </c>
      <c r="I956" s="2229" t="s">
        <v>590</v>
      </c>
    </row>
    <row r="957" spans="1:20" ht="14.25" thickTop="1" thickBot="1" x14ac:dyDescent="0.25">
      <c r="A957" s="1171">
        <v>1</v>
      </c>
      <c r="B957" s="1170">
        <v>2</v>
      </c>
      <c r="C957" s="1170">
        <v>3</v>
      </c>
      <c r="D957" s="1170">
        <v>4</v>
      </c>
      <c r="E957" s="1170">
        <v>5</v>
      </c>
      <c r="F957" s="1169">
        <v>6</v>
      </c>
      <c r="G957" s="1169">
        <v>7</v>
      </c>
      <c r="H957" s="1293">
        <v>8</v>
      </c>
      <c r="I957" s="1168" t="s">
        <v>510</v>
      </c>
    </row>
    <row r="958" spans="1:20" ht="15.75" thickTop="1" x14ac:dyDescent="0.25">
      <c r="A958" s="2228">
        <v>1309</v>
      </c>
      <c r="B958" s="2227">
        <v>3231</v>
      </c>
      <c r="C958" s="2227">
        <v>5331</v>
      </c>
      <c r="D958" s="2226"/>
      <c r="E958" s="2225" t="s">
        <v>624</v>
      </c>
      <c r="F958" s="2224">
        <f>F959+F960+F961</f>
        <v>255</v>
      </c>
      <c r="G958" s="2224">
        <f t="shared" ref="G958:H958" si="108">G959+G960+G961</f>
        <v>261</v>
      </c>
      <c r="H958" s="2224">
        <f t="shared" si="108"/>
        <v>261</v>
      </c>
      <c r="I958" s="2223">
        <f>(H958/G958)*100</f>
        <v>100</v>
      </c>
    </row>
    <row r="959" spans="1:20" ht="14.25" x14ac:dyDescent="0.2">
      <c r="A959" s="2220"/>
      <c r="B959" s="2219"/>
      <c r="C959" s="2219"/>
      <c r="D959" s="2799" t="s">
        <v>1719</v>
      </c>
      <c r="E959" s="1050" t="s">
        <v>1892</v>
      </c>
      <c r="F959" s="2217">
        <v>68</v>
      </c>
      <c r="G959" s="2217">
        <v>68</v>
      </c>
      <c r="H959" s="2217">
        <v>68</v>
      </c>
      <c r="I959" s="2216">
        <f>(H959/G959)*100</f>
        <v>100</v>
      </c>
      <c r="Q959" s="1131"/>
    </row>
    <row r="960" spans="1:20" ht="14.25" x14ac:dyDescent="0.2">
      <c r="A960" s="2220"/>
      <c r="B960" s="2219"/>
      <c r="C960" s="2219"/>
      <c r="D960" s="859" t="s">
        <v>1238</v>
      </c>
      <c r="E960" s="2796" t="s">
        <v>1893</v>
      </c>
      <c r="F960" s="2217">
        <v>162</v>
      </c>
      <c r="G960" s="2217">
        <v>168</v>
      </c>
      <c r="H960" s="2217">
        <v>168</v>
      </c>
      <c r="I960" s="2216">
        <f>(H960/G960)*100</f>
        <v>100</v>
      </c>
    </row>
    <row r="961" spans="1:20" ht="15" thickBot="1" x14ac:dyDescent="0.25">
      <c r="A961" s="2220"/>
      <c r="B961" s="2219"/>
      <c r="C961" s="2219"/>
      <c r="D961" s="859" t="s">
        <v>1720</v>
      </c>
      <c r="E961" s="2796" t="s">
        <v>1894</v>
      </c>
      <c r="F961" s="2217">
        <v>25</v>
      </c>
      <c r="G961" s="2217">
        <v>25</v>
      </c>
      <c r="H961" s="2217">
        <v>25</v>
      </c>
      <c r="I961" s="2216">
        <f>(H961/G961)*100</f>
        <v>100</v>
      </c>
    </row>
    <row r="962" spans="1:20" s="1172" customFormat="1" ht="16.5" thickTop="1" thickBot="1" x14ac:dyDescent="0.3">
      <c r="A962" s="3249" t="s">
        <v>704</v>
      </c>
      <c r="B962" s="3250"/>
      <c r="C962" s="3250"/>
      <c r="D962" s="3250"/>
      <c r="E962" s="3250"/>
      <c r="F962" s="2215">
        <f>F958</f>
        <v>255</v>
      </c>
      <c r="G962" s="2215">
        <f t="shared" ref="G962:H962" si="109">G958</f>
        <v>261</v>
      </c>
      <c r="H962" s="2215">
        <f t="shared" si="109"/>
        <v>261</v>
      </c>
      <c r="I962" s="2214">
        <f>(H962/G962)*100</f>
        <v>100</v>
      </c>
      <c r="R962" s="2869">
        <f>F962</f>
        <v>255</v>
      </c>
      <c r="S962" s="2869">
        <f>G962</f>
        <v>261</v>
      </c>
      <c r="T962" s="2869">
        <f>H962</f>
        <v>261</v>
      </c>
    </row>
    <row r="963" spans="1:20" s="1172" customFormat="1" ht="15.75" thickTop="1" x14ac:dyDescent="0.25">
      <c r="A963" s="2813">
        <v>1309</v>
      </c>
      <c r="B963" s="19">
        <v>3231</v>
      </c>
      <c r="C963" s="152">
        <v>6351</v>
      </c>
      <c r="D963" s="2814"/>
      <c r="E963" s="896" t="s">
        <v>744</v>
      </c>
      <c r="F963" s="2815">
        <f>F964</f>
        <v>0</v>
      </c>
      <c r="G963" s="2815">
        <f t="shared" ref="G963:H963" si="110">G964</f>
        <v>33</v>
      </c>
      <c r="H963" s="2815">
        <f t="shared" si="110"/>
        <v>33</v>
      </c>
      <c r="I963" s="2816">
        <v>100</v>
      </c>
      <c r="R963" s="2869">
        <f>F965</f>
        <v>0</v>
      </c>
      <c r="S963" s="2869">
        <f t="shared" ref="S963:T963" si="111">G965</f>
        <v>33</v>
      </c>
      <c r="T963" s="2869">
        <f t="shared" si="111"/>
        <v>33</v>
      </c>
    </row>
    <row r="964" spans="1:20" s="1172" customFormat="1" ht="29.25" thickBot="1" x14ac:dyDescent="0.25">
      <c r="A964" s="2817"/>
      <c r="B964" s="870"/>
      <c r="C964" s="2818"/>
      <c r="D964" s="2805" t="s">
        <v>1215</v>
      </c>
      <c r="E964" s="2804" t="s">
        <v>1895</v>
      </c>
      <c r="F964" s="2831">
        <v>0</v>
      </c>
      <c r="G964" s="2832">
        <v>33</v>
      </c>
      <c r="H964" s="2833">
        <v>33</v>
      </c>
      <c r="I964" s="2834">
        <v>100</v>
      </c>
      <c r="R964" s="2869">
        <f>R962+R963</f>
        <v>255</v>
      </c>
      <c r="S964" s="2869">
        <f t="shared" ref="S964:T964" si="112">S962+S963</f>
        <v>294</v>
      </c>
      <c r="T964" s="2869">
        <f t="shared" si="112"/>
        <v>294</v>
      </c>
    </row>
    <row r="965" spans="1:20" s="1172" customFormat="1" ht="16.5" thickTop="1" thickBot="1" x14ac:dyDescent="0.3">
      <c r="A965" s="3202" t="s">
        <v>705</v>
      </c>
      <c r="B965" s="3203"/>
      <c r="C965" s="3203"/>
      <c r="D965" s="3203"/>
      <c r="E965" s="3204"/>
      <c r="F965" s="2821">
        <f>F963</f>
        <v>0</v>
      </c>
      <c r="G965" s="2821">
        <f t="shared" ref="G965:H965" si="113">G963</f>
        <v>33</v>
      </c>
      <c r="H965" s="2821">
        <f t="shared" si="113"/>
        <v>33</v>
      </c>
      <c r="I965" s="2822">
        <v>100</v>
      </c>
      <c r="R965" s="2869"/>
      <c r="S965" s="2869"/>
      <c r="T965" s="2869"/>
    </row>
    <row r="966" spans="1:20" s="1172" customFormat="1" ht="15.75" thickTop="1" x14ac:dyDescent="0.25">
      <c r="A966" s="1266"/>
      <c r="B966" s="1266"/>
      <c r="C966" s="1266"/>
      <c r="D966" s="1266"/>
      <c r="E966" s="1266"/>
      <c r="F966" s="2213"/>
      <c r="G966" s="2213"/>
      <c r="H966" s="2213"/>
      <c r="I966" s="2212"/>
      <c r="R966" s="2869"/>
      <c r="S966" s="2869"/>
      <c r="T966" s="2869"/>
    </row>
    <row r="967" spans="1:20" s="1172" customFormat="1" ht="15" hidden="1" x14ac:dyDescent="0.25">
      <c r="A967" s="1266"/>
      <c r="B967" s="1266"/>
      <c r="C967" s="1266"/>
      <c r="D967" s="1266"/>
      <c r="E967" s="1266"/>
      <c r="F967" s="2213"/>
      <c r="G967" s="2213"/>
      <c r="H967" s="2213"/>
      <c r="I967" s="2212"/>
      <c r="R967" s="2869"/>
      <c r="S967" s="2869"/>
      <c r="T967" s="2869"/>
    </row>
    <row r="968" spans="1:20" s="1172" customFormat="1" ht="15" hidden="1" x14ac:dyDescent="0.25">
      <c r="A968" s="1266"/>
      <c r="B968" s="1266"/>
      <c r="C968" s="1266"/>
      <c r="D968" s="1266"/>
      <c r="E968" s="1266"/>
      <c r="F968" s="2213"/>
      <c r="G968" s="2213"/>
      <c r="H968" s="2213"/>
      <c r="I968" s="2212"/>
      <c r="R968" s="2869"/>
      <c r="S968" s="2869"/>
      <c r="T968" s="2869"/>
    </row>
    <row r="969" spans="1:20" s="1172" customFormat="1" ht="15" hidden="1" x14ac:dyDescent="0.25">
      <c r="A969" s="1266"/>
      <c r="B969" s="1266"/>
      <c r="C969" s="1266"/>
      <c r="D969" s="1266"/>
      <c r="E969" s="1266"/>
      <c r="F969" s="2213"/>
      <c r="G969" s="2213"/>
      <c r="H969" s="2213"/>
      <c r="I969" s="2212"/>
      <c r="R969" s="2869"/>
      <c r="S969" s="2869"/>
      <c r="T969" s="2869"/>
    </row>
    <row r="970" spans="1:20" s="1172" customFormat="1" ht="15" x14ac:dyDescent="0.25">
      <c r="A970" s="1266"/>
      <c r="B970" s="1266"/>
      <c r="C970" s="1266"/>
      <c r="D970" s="1266"/>
      <c r="E970" s="1266"/>
      <c r="F970" s="2213"/>
      <c r="G970" s="2213"/>
      <c r="H970" s="2213"/>
      <c r="I970" s="2212"/>
      <c r="R970" s="2869"/>
      <c r="S970" s="2869"/>
      <c r="T970" s="2869"/>
    </row>
    <row r="971" spans="1:20" ht="13.5" thickBot="1" x14ac:dyDescent="0.25">
      <c r="A971" s="1855" t="s">
        <v>143</v>
      </c>
      <c r="I971" s="2211" t="s">
        <v>122</v>
      </c>
    </row>
    <row r="972" spans="1:20" ht="14.25" thickTop="1" thickBot="1" x14ac:dyDescent="0.25">
      <c r="A972" s="1176" t="s">
        <v>412</v>
      </c>
      <c r="B972" s="1173" t="s">
        <v>123</v>
      </c>
      <c r="C972" s="1175" t="s">
        <v>124</v>
      </c>
      <c r="D972" s="1198" t="s">
        <v>474</v>
      </c>
      <c r="E972" s="1198" t="s">
        <v>125</v>
      </c>
      <c r="F972" s="1198" t="s">
        <v>416</v>
      </c>
      <c r="G972" s="1198" t="s">
        <v>417</v>
      </c>
      <c r="H972" s="1886" t="s">
        <v>589</v>
      </c>
      <c r="I972" s="2229" t="s">
        <v>590</v>
      </c>
    </row>
    <row r="973" spans="1:20" ht="14.25" thickTop="1" thickBot="1" x14ac:dyDescent="0.25">
      <c r="A973" s="1171">
        <v>1</v>
      </c>
      <c r="B973" s="1170">
        <v>2</v>
      </c>
      <c r="C973" s="1170">
        <v>3</v>
      </c>
      <c r="D973" s="1170">
        <v>4</v>
      </c>
      <c r="E973" s="1170">
        <v>5</v>
      </c>
      <c r="F973" s="1169">
        <v>6</v>
      </c>
      <c r="G973" s="1169">
        <v>7</v>
      </c>
      <c r="H973" s="1293">
        <v>8</v>
      </c>
      <c r="I973" s="1168" t="s">
        <v>510</v>
      </c>
    </row>
    <row r="974" spans="1:20" ht="15.75" thickTop="1" x14ac:dyDescent="0.25">
      <c r="A974" s="2228">
        <v>1310</v>
      </c>
      <c r="B974" s="2227">
        <v>3231</v>
      </c>
      <c r="C974" s="2227">
        <v>5331</v>
      </c>
      <c r="D974" s="2226"/>
      <c r="E974" s="2225" t="s">
        <v>624</v>
      </c>
      <c r="F974" s="2224">
        <f>F975+F976</f>
        <v>54</v>
      </c>
      <c r="G974" s="2224">
        <f>G975+G976</f>
        <v>87</v>
      </c>
      <c r="H974" s="2224">
        <f>H975+H976</f>
        <v>87</v>
      </c>
      <c r="I974" s="2223">
        <f>(H974/G974)*100</f>
        <v>100</v>
      </c>
    </row>
    <row r="975" spans="1:20" ht="14.25" x14ac:dyDescent="0.2">
      <c r="A975" s="2220"/>
      <c r="B975" s="2219"/>
      <c r="C975" s="2219"/>
      <c r="D975" s="2799" t="s">
        <v>1719</v>
      </c>
      <c r="E975" s="1050" t="s">
        <v>1892</v>
      </c>
      <c r="F975" s="2217">
        <v>44</v>
      </c>
      <c r="G975" s="2217">
        <v>44</v>
      </c>
      <c r="H975" s="2217">
        <v>44</v>
      </c>
      <c r="I975" s="2216">
        <f>(H975/G975)*100</f>
        <v>100</v>
      </c>
    </row>
    <row r="976" spans="1:20" ht="15" thickBot="1" x14ac:dyDescent="0.25">
      <c r="A976" s="2220"/>
      <c r="B976" s="2219"/>
      <c r="C976" s="2219"/>
      <c r="D976" s="859" t="s">
        <v>1238</v>
      </c>
      <c r="E976" s="2796" t="s">
        <v>1893</v>
      </c>
      <c r="F976" s="2217">
        <v>10</v>
      </c>
      <c r="G976" s="2217">
        <v>43</v>
      </c>
      <c r="H976" s="2217">
        <v>43</v>
      </c>
      <c r="I976" s="2216">
        <f>(H976/G976)*100</f>
        <v>100</v>
      </c>
    </row>
    <row r="977" spans="1:20" ht="16.5" thickTop="1" thickBot="1" x14ac:dyDescent="0.3">
      <c r="A977" s="3249" t="s">
        <v>704</v>
      </c>
      <c r="B977" s="3250"/>
      <c r="C977" s="3250"/>
      <c r="D977" s="3250"/>
      <c r="E977" s="3250"/>
      <c r="F977" s="2215">
        <f>F974</f>
        <v>54</v>
      </c>
      <c r="G977" s="2215">
        <f t="shared" ref="G977:H977" si="114">G974</f>
        <v>87</v>
      </c>
      <c r="H977" s="2215">
        <f t="shared" si="114"/>
        <v>87</v>
      </c>
      <c r="I977" s="2214">
        <f>(H977/G977)*100</f>
        <v>100</v>
      </c>
      <c r="R977" s="2869">
        <f>F977</f>
        <v>54</v>
      </c>
      <c r="S977" s="2869">
        <f>G977</f>
        <v>87</v>
      </c>
      <c r="T977" s="2869">
        <f>H977</f>
        <v>87</v>
      </c>
    </row>
    <row r="978" spans="1:20" s="1172" customFormat="1" ht="14.45" customHeight="1" thickTop="1" x14ac:dyDescent="0.2">
      <c r="A978" s="1126"/>
      <c r="B978" s="1967"/>
      <c r="C978" s="1126"/>
      <c r="D978" s="1979"/>
      <c r="E978" s="1126"/>
      <c r="F978" s="1131"/>
      <c r="G978" s="1131"/>
      <c r="H978" s="1131"/>
      <c r="I978" s="2211"/>
      <c r="R978" s="2867"/>
      <c r="S978" s="2867"/>
      <c r="T978" s="2867"/>
    </row>
    <row r="979" spans="1:20" ht="13.5" thickBot="1" x14ac:dyDescent="0.25">
      <c r="A979" s="1855" t="s">
        <v>686</v>
      </c>
      <c r="I979" s="2211" t="s">
        <v>122</v>
      </c>
    </row>
    <row r="980" spans="1:20" ht="14.25" thickTop="1" thickBot="1" x14ac:dyDescent="0.25">
      <c r="A980" s="1176" t="s">
        <v>412</v>
      </c>
      <c r="B980" s="1173" t="s">
        <v>123</v>
      </c>
      <c r="C980" s="1175" t="s">
        <v>124</v>
      </c>
      <c r="D980" s="1198" t="s">
        <v>474</v>
      </c>
      <c r="E980" s="1198" t="s">
        <v>125</v>
      </c>
      <c r="F980" s="1198" t="s">
        <v>416</v>
      </c>
      <c r="G980" s="1198" t="s">
        <v>417</v>
      </c>
      <c r="H980" s="1886" t="s">
        <v>589</v>
      </c>
      <c r="I980" s="2229" t="s">
        <v>590</v>
      </c>
    </row>
    <row r="981" spans="1:20" s="2017" customFormat="1" ht="14.25" thickTop="1" thickBot="1" x14ac:dyDescent="0.25">
      <c r="A981" s="1171">
        <v>1</v>
      </c>
      <c r="B981" s="1170">
        <v>2</v>
      </c>
      <c r="C981" s="1170">
        <v>3</v>
      </c>
      <c r="D981" s="1170">
        <v>4</v>
      </c>
      <c r="E981" s="1170">
        <v>5</v>
      </c>
      <c r="F981" s="1169">
        <v>6</v>
      </c>
      <c r="G981" s="1169">
        <v>7</v>
      </c>
      <c r="H981" s="1293">
        <v>8</v>
      </c>
      <c r="I981" s="1168" t="s">
        <v>510</v>
      </c>
      <c r="R981" s="2870"/>
      <c r="S981" s="2870"/>
      <c r="T981" s="2870"/>
    </row>
    <row r="982" spans="1:20" ht="15.75" thickTop="1" x14ac:dyDescent="0.25">
      <c r="A982" s="2228">
        <v>1311</v>
      </c>
      <c r="B982" s="2227">
        <v>3231</v>
      </c>
      <c r="C982" s="2227">
        <v>5331</v>
      </c>
      <c r="D982" s="2226"/>
      <c r="E982" s="2225" t="s">
        <v>624</v>
      </c>
      <c r="F982" s="2224">
        <f>F983+F984</f>
        <v>84</v>
      </c>
      <c r="G982" s="2224">
        <f>G983+G984</f>
        <v>84</v>
      </c>
      <c r="H982" s="2224">
        <f>H983+H984</f>
        <v>84</v>
      </c>
      <c r="I982" s="2223">
        <f>(H982/G982)*100</f>
        <v>100</v>
      </c>
    </row>
    <row r="983" spans="1:20" ht="15" thickBot="1" x14ac:dyDescent="0.25">
      <c r="A983" s="2220"/>
      <c r="B983" s="2219"/>
      <c r="C983" s="2219"/>
      <c r="D983" s="859" t="s">
        <v>1238</v>
      </c>
      <c r="E983" s="2796" t="s">
        <v>1893</v>
      </c>
      <c r="F983" s="2217">
        <v>84</v>
      </c>
      <c r="G983" s="2217">
        <v>84</v>
      </c>
      <c r="H983" s="2217">
        <v>84</v>
      </c>
      <c r="I983" s="2216">
        <f>(H983/G983)*100</f>
        <v>100</v>
      </c>
    </row>
    <row r="984" spans="1:20" ht="15.75" hidden="1" thickBot="1" x14ac:dyDescent="0.3">
      <c r="A984" s="2220"/>
      <c r="B984" s="2219"/>
      <c r="C984" s="2219"/>
      <c r="D984" s="2026" t="s">
        <v>1215</v>
      </c>
      <c r="E984" s="2240" t="s">
        <v>478</v>
      </c>
      <c r="F984" s="2235"/>
      <c r="G984" s="2221"/>
      <c r="H984" s="2221"/>
      <c r="I984" s="2216" t="e">
        <f>(H984/G984)*100</f>
        <v>#DIV/0!</v>
      </c>
    </row>
    <row r="985" spans="1:20" ht="16.5" thickTop="1" thickBot="1" x14ac:dyDescent="0.3">
      <c r="A985" s="3249" t="s">
        <v>704</v>
      </c>
      <c r="B985" s="3250"/>
      <c r="C985" s="3250"/>
      <c r="D985" s="3250"/>
      <c r="E985" s="3250"/>
      <c r="F985" s="2215">
        <f>SUM(F982)</f>
        <v>84</v>
      </c>
      <c r="G985" s="2215">
        <f t="shared" ref="G985:H985" si="115">SUM(G982)</f>
        <v>84</v>
      </c>
      <c r="H985" s="2215">
        <f t="shared" si="115"/>
        <v>84</v>
      </c>
      <c r="I985" s="2214">
        <f>(H985/G985)*100</f>
        <v>100</v>
      </c>
      <c r="R985" s="2869">
        <f>F985</f>
        <v>84</v>
      </c>
      <c r="S985" s="2869">
        <f>G985</f>
        <v>84</v>
      </c>
      <c r="T985" s="2869">
        <f>H985</f>
        <v>84</v>
      </c>
    </row>
    <row r="986" spans="1:20" s="1172" customFormat="1" ht="13.5" thickTop="1" x14ac:dyDescent="0.2">
      <c r="A986" s="1126"/>
      <c r="B986" s="1967"/>
      <c r="C986" s="1126"/>
      <c r="D986" s="1979"/>
      <c r="E986" s="1126"/>
      <c r="F986" s="1131"/>
      <c r="G986" s="1131"/>
      <c r="H986" s="1131"/>
      <c r="I986" s="2211"/>
      <c r="R986" s="2867"/>
      <c r="S986" s="2867"/>
      <c r="T986" s="2867"/>
    </row>
    <row r="987" spans="1:20" ht="13.5" thickBot="1" x14ac:dyDescent="0.25">
      <c r="A987" s="1855" t="s">
        <v>687</v>
      </c>
      <c r="I987" s="2211" t="s">
        <v>122</v>
      </c>
    </row>
    <row r="988" spans="1:20" ht="14.25" thickTop="1" thickBot="1" x14ac:dyDescent="0.25">
      <c r="A988" s="1176" t="s">
        <v>412</v>
      </c>
      <c r="B988" s="1173" t="s">
        <v>123</v>
      </c>
      <c r="C988" s="1175" t="s">
        <v>124</v>
      </c>
      <c r="D988" s="1198" t="s">
        <v>474</v>
      </c>
      <c r="E988" s="1198" t="s">
        <v>125</v>
      </c>
      <c r="F988" s="1198" t="s">
        <v>416</v>
      </c>
      <c r="G988" s="1198" t="s">
        <v>417</v>
      </c>
      <c r="H988" s="1886" t="s">
        <v>589</v>
      </c>
      <c r="I988" s="2229" t="s">
        <v>590</v>
      </c>
    </row>
    <row r="989" spans="1:20" ht="14.25" thickTop="1" thickBot="1" x14ac:dyDescent="0.25">
      <c r="A989" s="1171">
        <v>1</v>
      </c>
      <c r="B989" s="1170">
        <v>2</v>
      </c>
      <c r="C989" s="1170">
        <v>3</v>
      </c>
      <c r="D989" s="1170">
        <v>4</v>
      </c>
      <c r="E989" s="1170">
        <v>5</v>
      </c>
      <c r="F989" s="1169">
        <v>6</v>
      </c>
      <c r="G989" s="1169">
        <v>7</v>
      </c>
      <c r="H989" s="1293">
        <v>8</v>
      </c>
      <c r="I989" s="1168" t="s">
        <v>510</v>
      </c>
    </row>
    <row r="990" spans="1:20" ht="15.75" thickTop="1" x14ac:dyDescent="0.25">
      <c r="A990" s="2228">
        <v>1312</v>
      </c>
      <c r="B990" s="2227">
        <v>3231</v>
      </c>
      <c r="C990" s="2227">
        <v>5331</v>
      </c>
      <c r="D990" s="2226"/>
      <c r="E990" s="2225" t="s">
        <v>624</v>
      </c>
      <c r="F990" s="2257">
        <f>F991+F992</f>
        <v>141</v>
      </c>
      <c r="G990" s="2257">
        <f>G991+G992</f>
        <v>141</v>
      </c>
      <c r="H990" s="2257">
        <f>H991+H992</f>
        <v>141</v>
      </c>
      <c r="I990" s="2256">
        <f>(H990/G990)*100</f>
        <v>100</v>
      </c>
    </row>
    <row r="991" spans="1:20" ht="14.25" x14ac:dyDescent="0.2">
      <c r="A991" s="2220"/>
      <c r="B991" s="2219"/>
      <c r="C991" s="2219"/>
      <c r="D991" s="2799" t="s">
        <v>1719</v>
      </c>
      <c r="E991" s="1050" t="s">
        <v>1892</v>
      </c>
      <c r="F991" s="2221">
        <v>110</v>
      </c>
      <c r="G991" s="2221">
        <v>110</v>
      </c>
      <c r="H991" s="2221">
        <v>110</v>
      </c>
      <c r="I991" s="2255">
        <f>(H991/G991)*100</f>
        <v>100</v>
      </c>
    </row>
    <row r="992" spans="1:20" ht="15" thickBot="1" x14ac:dyDescent="0.25">
      <c r="A992" s="2220"/>
      <c r="B992" s="2219"/>
      <c r="C992" s="2219"/>
      <c r="D992" s="859" t="s">
        <v>1238</v>
      </c>
      <c r="E992" s="2796" t="s">
        <v>1893</v>
      </c>
      <c r="F992" s="2221">
        <v>31</v>
      </c>
      <c r="G992" s="2221">
        <v>31</v>
      </c>
      <c r="H992" s="2221">
        <v>31</v>
      </c>
      <c r="I992" s="2255">
        <f>(H992/G992)*100</f>
        <v>100</v>
      </c>
    </row>
    <row r="993" spans="1:20" ht="16.5" thickTop="1" thickBot="1" x14ac:dyDescent="0.3">
      <c r="A993" s="3249" t="s">
        <v>704</v>
      </c>
      <c r="B993" s="3250"/>
      <c r="C993" s="3250"/>
      <c r="D993" s="3250"/>
      <c r="E993" s="3250"/>
      <c r="F993" s="2254">
        <f>SUM(F990)</f>
        <v>141</v>
      </c>
      <c r="G993" s="2254">
        <f t="shared" ref="G993:H993" si="116">SUM(G990)</f>
        <v>141</v>
      </c>
      <c r="H993" s="2254">
        <f t="shared" si="116"/>
        <v>141</v>
      </c>
      <c r="I993" s="2253">
        <f>(H993/G993)*100</f>
        <v>100</v>
      </c>
      <c r="R993" s="2869">
        <f>F993</f>
        <v>141</v>
      </c>
      <c r="S993" s="2869">
        <f>G993</f>
        <v>141</v>
      </c>
      <c r="T993" s="2869">
        <f>H993</f>
        <v>141</v>
      </c>
    </row>
    <row r="994" spans="1:20" s="1166" customFormat="1" ht="13.5" thickTop="1" x14ac:dyDescent="0.2">
      <c r="A994" s="1126"/>
      <c r="B994" s="1967"/>
      <c r="C994" s="1126"/>
      <c r="D994" s="1979"/>
      <c r="E994" s="1126"/>
      <c r="F994" s="1131"/>
      <c r="G994" s="1131"/>
      <c r="H994" s="1131"/>
      <c r="I994" s="2211"/>
      <c r="R994" s="2868"/>
      <c r="S994" s="2868"/>
      <c r="T994" s="2868"/>
    </row>
    <row r="995" spans="1:20" ht="13.5" thickBot="1" x14ac:dyDescent="0.25">
      <c r="A995" s="1855" t="s">
        <v>1243</v>
      </c>
      <c r="I995" s="2211" t="s">
        <v>122</v>
      </c>
    </row>
    <row r="996" spans="1:20" ht="14.25" thickTop="1" thickBot="1" x14ac:dyDescent="0.25">
      <c r="A996" s="1176" t="s">
        <v>412</v>
      </c>
      <c r="B996" s="1173" t="s">
        <v>123</v>
      </c>
      <c r="C996" s="1175" t="s">
        <v>124</v>
      </c>
      <c r="D996" s="1198" t="s">
        <v>474</v>
      </c>
      <c r="E996" s="1198" t="s">
        <v>125</v>
      </c>
      <c r="F996" s="1198" t="s">
        <v>416</v>
      </c>
      <c r="G996" s="1198" t="s">
        <v>417</v>
      </c>
      <c r="H996" s="1886" t="s">
        <v>589</v>
      </c>
      <c r="I996" s="2229" t="s">
        <v>590</v>
      </c>
    </row>
    <row r="997" spans="1:20" ht="14.25" thickTop="1" thickBot="1" x14ac:dyDescent="0.25">
      <c r="A997" s="1171">
        <v>1</v>
      </c>
      <c r="B997" s="1170">
        <v>2</v>
      </c>
      <c r="C997" s="1170">
        <v>3</v>
      </c>
      <c r="D997" s="1170">
        <v>4</v>
      </c>
      <c r="E997" s="1170">
        <v>5</v>
      </c>
      <c r="F997" s="1169">
        <v>6</v>
      </c>
      <c r="G997" s="1169">
        <v>7</v>
      </c>
      <c r="H997" s="1293">
        <v>8</v>
      </c>
      <c r="I997" s="1168" t="s">
        <v>510</v>
      </c>
    </row>
    <row r="998" spans="1:20" ht="15.75" thickTop="1" x14ac:dyDescent="0.25">
      <c r="A998" s="2228">
        <v>1313</v>
      </c>
      <c r="B998" s="2227">
        <v>3231</v>
      </c>
      <c r="C998" s="2227">
        <v>5331</v>
      </c>
      <c r="D998" s="2226"/>
      <c r="E998" s="2225" t="s">
        <v>624</v>
      </c>
      <c r="F998" s="2224">
        <f>F999+F1000+F1001</f>
        <v>351</v>
      </c>
      <c r="G998" s="2224">
        <f>G999+G1000+G1001</f>
        <v>351</v>
      </c>
      <c r="H998" s="2224">
        <f>H999+H1000+H1001</f>
        <v>351</v>
      </c>
      <c r="I998" s="2223">
        <f>(H998/G998)*100</f>
        <v>100</v>
      </c>
    </row>
    <row r="999" spans="1:20" ht="14.25" x14ac:dyDescent="0.2">
      <c r="A999" s="2220"/>
      <c r="B999" s="2219"/>
      <c r="C999" s="2219"/>
      <c r="D999" s="2799" t="s">
        <v>1719</v>
      </c>
      <c r="E999" s="1050" t="s">
        <v>1892</v>
      </c>
      <c r="F999" s="2217">
        <v>294</v>
      </c>
      <c r="G999" s="2217">
        <v>294</v>
      </c>
      <c r="H999" s="2217">
        <v>294</v>
      </c>
      <c r="I999" s="2216">
        <f>(H999/G999)*100</f>
        <v>100</v>
      </c>
    </row>
    <row r="1000" spans="1:20" ht="15" thickBot="1" x14ac:dyDescent="0.25">
      <c r="A1000" s="2220"/>
      <c r="B1000" s="2219"/>
      <c r="C1000" s="2219"/>
      <c r="D1000" s="859" t="s">
        <v>1238</v>
      </c>
      <c r="E1000" s="2796" t="s">
        <v>1893</v>
      </c>
      <c r="F1000" s="2217">
        <v>57</v>
      </c>
      <c r="G1000" s="2217">
        <v>57</v>
      </c>
      <c r="H1000" s="2217">
        <v>57</v>
      </c>
      <c r="I1000" s="2216">
        <f>(H1000/G1000)*100</f>
        <v>100</v>
      </c>
    </row>
    <row r="1001" spans="1:20" ht="15" hidden="1" thickBot="1" x14ac:dyDescent="0.25">
      <c r="A1001" s="2220"/>
      <c r="B1001" s="2219"/>
      <c r="C1001" s="2219"/>
      <c r="D1001" s="1951" t="s">
        <v>1193</v>
      </c>
      <c r="E1001" s="2252" t="s">
        <v>1242</v>
      </c>
      <c r="F1001" s="2231"/>
      <c r="G1001" s="2231"/>
      <c r="H1001" s="2231"/>
      <c r="I1001" s="2230" t="e">
        <f>(H1001/G1001)*100</f>
        <v>#DIV/0!</v>
      </c>
    </row>
    <row r="1002" spans="1:20" ht="16.5" thickTop="1" thickBot="1" x14ac:dyDescent="0.3">
      <c r="A1002" s="3249" t="s">
        <v>704</v>
      </c>
      <c r="B1002" s="3250"/>
      <c r="C1002" s="3250"/>
      <c r="D1002" s="3250"/>
      <c r="E1002" s="3250"/>
      <c r="F1002" s="2215">
        <f>SUM(F998)</f>
        <v>351</v>
      </c>
      <c r="G1002" s="2215">
        <f>G998</f>
        <v>351</v>
      </c>
      <c r="H1002" s="2215">
        <f>H998</f>
        <v>351</v>
      </c>
      <c r="I1002" s="2214">
        <f>(H1002/G1002)*100</f>
        <v>100</v>
      </c>
      <c r="R1002" s="2869">
        <f>F1002</f>
        <v>351</v>
      </c>
      <c r="S1002" s="2869">
        <f>G1002</f>
        <v>351</v>
      </c>
      <c r="T1002" s="2869">
        <f>H1002</f>
        <v>351</v>
      </c>
    </row>
    <row r="1003" spans="1:20" s="1172" customFormat="1" ht="13.5" thickTop="1" x14ac:dyDescent="0.2">
      <c r="A1003" s="1126"/>
      <c r="B1003" s="1967"/>
      <c r="C1003" s="1126"/>
      <c r="D1003" s="1979"/>
      <c r="E1003" s="1126"/>
      <c r="F1003" s="1131"/>
      <c r="G1003" s="1131"/>
      <c r="H1003" s="1131"/>
      <c r="I1003" s="2211"/>
      <c r="R1003" s="2867"/>
      <c r="S1003" s="2867"/>
      <c r="T1003" s="2867"/>
    </row>
    <row r="1004" spans="1:20" ht="13.5" thickBot="1" x14ac:dyDescent="0.25">
      <c r="A1004" s="1855" t="s">
        <v>117</v>
      </c>
      <c r="I1004" s="2211" t="s">
        <v>122</v>
      </c>
    </row>
    <row r="1005" spans="1:20" ht="14.25" thickTop="1" thickBot="1" x14ac:dyDescent="0.25">
      <c r="A1005" s="1176" t="s">
        <v>412</v>
      </c>
      <c r="B1005" s="1173" t="s">
        <v>123</v>
      </c>
      <c r="C1005" s="1175" t="s">
        <v>124</v>
      </c>
      <c r="D1005" s="1198" t="s">
        <v>474</v>
      </c>
      <c r="E1005" s="1198" t="s">
        <v>125</v>
      </c>
      <c r="F1005" s="1198" t="s">
        <v>416</v>
      </c>
      <c r="G1005" s="1198" t="s">
        <v>417</v>
      </c>
      <c r="H1005" s="1886" t="s">
        <v>589</v>
      </c>
      <c r="I1005" s="2229" t="s">
        <v>590</v>
      </c>
    </row>
    <row r="1006" spans="1:20" ht="14.25" thickTop="1" thickBot="1" x14ac:dyDescent="0.25">
      <c r="A1006" s="1171">
        <v>1</v>
      </c>
      <c r="B1006" s="1170">
        <v>2</v>
      </c>
      <c r="C1006" s="1170">
        <v>3</v>
      </c>
      <c r="D1006" s="1170">
        <v>4</v>
      </c>
      <c r="E1006" s="1170">
        <v>5</v>
      </c>
      <c r="F1006" s="1169">
        <v>6</v>
      </c>
      <c r="G1006" s="1169">
        <v>7</v>
      </c>
      <c r="H1006" s="1293">
        <v>8</v>
      </c>
      <c r="I1006" s="1168" t="s">
        <v>510</v>
      </c>
    </row>
    <row r="1007" spans="1:20" ht="15.75" thickTop="1" x14ac:dyDescent="0.25">
      <c r="A1007" s="2228">
        <v>1314</v>
      </c>
      <c r="B1007" s="2227">
        <v>3231</v>
      </c>
      <c r="C1007" s="2227">
        <v>5331</v>
      </c>
      <c r="D1007" s="2226"/>
      <c r="E1007" s="2225" t="s">
        <v>624</v>
      </c>
      <c r="F1007" s="2224">
        <f>F1008+F1009</f>
        <v>162</v>
      </c>
      <c r="G1007" s="2224">
        <f>G1008+G1009</f>
        <v>162</v>
      </c>
      <c r="H1007" s="2224">
        <f>H1008+H1009</f>
        <v>162</v>
      </c>
      <c r="I1007" s="2223">
        <f>(H1007/G1007)*100</f>
        <v>100</v>
      </c>
    </row>
    <row r="1008" spans="1:20" ht="14.25" x14ac:dyDescent="0.2">
      <c r="A1008" s="2220"/>
      <c r="B1008" s="2219"/>
      <c r="C1008" s="2219"/>
      <c r="D1008" s="2799" t="s">
        <v>1719</v>
      </c>
      <c r="E1008" s="1050" t="s">
        <v>1892</v>
      </c>
      <c r="F1008" s="2217">
        <v>141</v>
      </c>
      <c r="G1008" s="2217">
        <v>141</v>
      </c>
      <c r="H1008" s="2217">
        <v>141</v>
      </c>
      <c r="I1008" s="2216">
        <f>(H1008/G1008)*100</f>
        <v>100</v>
      </c>
    </row>
    <row r="1009" spans="1:20" ht="15" thickBot="1" x14ac:dyDescent="0.25">
      <c r="A1009" s="2220"/>
      <c r="B1009" s="2219"/>
      <c r="C1009" s="2219"/>
      <c r="D1009" s="859" t="s">
        <v>1238</v>
      </c>
      <c r="E1009" s="2796" t="s">
        <v>1893</v>
      </c>
      <c r="F1009" s="2217">
        <v>21</v>
      </c>
      <c r="G1009" s="2217">
        <v>21</v>
      </c>
      <c r="H1009" s="2217">
        <v>21</v>
      </c>
      <c r="I1009" s="2216">
        <f>(H1009/G1009)*100</f>
        <v>100</v>
      </c>
    </row>
    <row r="1010" spans="1:20" ht="16.5" thickTop="1" thickBot="1" x14ac:dyDescent="0.3">
      <c r="A1010" s="3249" t="s">
        <v>704</v>
      </c>
      <c r="B1010" s="3250"/>
      <c r="C1010" s="3250"/>
      <c r="D1010" s="3250"/>
      <c r="E1010" s="3250"/>
      <c r="F1010" s="2215">
        <f>SUM(F1007)</f>
        <v>162</v>
      </c>
      <c r="G1010" s="2215">
        <f t="shared" ref="G1010:H1010" si="117">SUM(G1007)</f>
        <v>162</v>
      </c>
      <c r="H1010" s="2215">
        <f t="shared" si="117"/>
        <v>162</v>
      </c>
      <c r="I1010" s="2214">
        <f>(H1010/G1010)*100</f>
        <v>100</v>
      </c>
      <c r="R1010" s="2869">
        <f>F1010</f>
        <v>162</v>
      </c>
      <c r="S1010" s="2869">
        <f>G1010</f>
        <v>162</v>
      </c>
      <c r="T1010" s="2869">
        <f>H1010</f>
        <v>162</v>
      </c>
    </row>
    <row r="1011" spans="1:20" ht="13.5" thickTop="1" x14ac:dyDescent="0.2"/>
    <row r="1012" spans="1:20" ht="13.5" thickBot="1" x14ac:dyDescent="0.25">
      <c r="A1012" s="1855" t="s">
        <v>739</v>
      </c>
      <c r="I1012" s="2211" t="s">
        <v>122</v>
      </c>
    </row>
    <row r="1013" spans="1:20" ht="14.25" thickTop="1" thickBot="1" x14ac:dyDescent="0.25">
      <c r="A1013" s="1176" t="s">
        <v>412</v>
      </c>
      <c r="B1013" s="1173" t="s">
        <v>123</v>
      </c>
      <c r="C1013" s="1175" t="s">
        <v>124</v>
      </c>
      <c r="D1013" s="1198" t="s">
        <v>474</v>
      </c>
      <c r="E1013" s="1198" t="s">
        <v>125</v>
      </c>
      <c r="F1013" s="1198" t="s">
        <v>416</v>
      </c>
      <c r="G1013" s="1198" t="s">
        <v>417</v>
      </c>
      <c r="H1013" s="1886" t="s">
        <v>589</v>
      </c>
      <c r="I1013" s="2229" t="s">
        <v>590</v>
      </c>
    </row>
    <row r="1014" spans="1:20" ht="14.25" thickTop="1" thickBot="1" x14ac:dyDescent="0.25">
      <c r="A1014" s="1171">
        <v>1</v>
      </c>
      <c r="B1014" s="1170">
        <v>2</v>
      </c>
      <c r="C1014" s="1170">
        <v>3</v>
      </c>
      <c r="D1014" s="1170">
        <v>4</v>
      </c>
      <c r="E1014" s="1170">
        <v>5</v>
      </c>
      <c r="F1014" s="1169">
        <v>6</v>
      </c>
      <c r="G1014" s="1169">
        <v>7</v>
      </c>
      <c r="H1014" s="1293">
        <v>8</v>
      </c>
      <c r="I1014" s="1168" t="s">
        <v>510</v>
      </c>
    </row>
    <row r="1015" spans="1:20" ht="15.75" thickTop="1" x14ac:dyDescent="0.25">
      <c r="A1015" s="2228">
        <v>1315</v>
      </c>
      <c r="B1015" s="2227">
        <v>3231</v>
      </c>
      <c r="C1015" s="2227">
        <v>5331</v>
      </c>
      <c r="D1015" s="2226"/>
      <c r="E1015" s="2225" t="s">
        <v>624</v>
      </c>
      <c r="F1015" s="2224">
        <f>F1016+F1017</f>
        <v>112</v>
      </c>
      <c r="G1015" s="2224">
        <f>G1016+G1017</f>
        <v>112</v>
      </c>
      <c r="H1015" s="2224">
        <f>H1016+H1017</f>
        <v>112</v>
      </c>
      <c r="I1015" s="2223">
        <f>(H1015/G1015)*100</f>
        <v>100</v>
      </c>
    </row>
    <row r="1016" spans="1:20" ht="14.25" x14ac:dyDescent="0.2">
      <c r="A1016" s="2220"/>
      <c r="B1016" s="2219"/>
      <c r="C1016" s="2219"/>
      <c r="D1016" s="2799" t="s">
        <v>1719</v>
      </c>
      <c r="E1016" s="1050" t="s">
        <v>1892</v>
      </c>
      <c r="F1016" s="2217">
        <v>90</v>
      </c>
      <c r="G1016" s="2217">
        <v>90</v>
      </c>
      <c r="H1016" s="2217">
        <v>90</v>
      </c>
      <c r="I1016" s="2216">
        <f>(H1016/G1016)*100</f>
        <v>100</v>
      </c>
    </row>
    <row r="1017" spans="1:20" ht="15" thickBot="1" x14ac:dyDescent="0.25">
      <c r="A1017" s="2220"/>
      <c r="B1017" s="2219"/>
      <c r="C1017" s="2219"/>
      <c r="D1017" s="859" t="s">
        <v>1238</v>
      </c>
      <c r="E1017" s="2796" t="s">
        <v>1893</v>
      </c>
      <c r="F1017" s="2217">
        <v>22</v>
      </c>
      <c r="G1017" s="2217">
        <v>22</v>
      </c>
      <c r="H1017" s="2217">
        <v>22</v>
      </c>
      <c r="I1017" s="2216">
        <f>(H1017/G1017)*100</f>
        <v>100</v>
      </c>
    </row>
    <row r="1018" spans="1:20" ht="16.5" thickTop="1" thickBot="1" x14ac:dyDescent="0.3">
      <c r="A1018" s="3249" t="s">
        <v>704</v>
      </c>
      <c r="B1018" s="3250"/>
      <c r="C1018" s="3250"/>
      <c r="D1018" s="3250"/>
      <c r="E1018" s="3250"/>
      <c r="F1018" s="2215">
        <f>SUM(F1015)</f>
        <v>112</v>
      </c>
      <c r="G1018" s="2215">
        <f t="shared" ref="G1018:H1018" si="118">SUM(G1015)</f>
        <v>112</v>
      </c>
      <c r="H1018" s="2215">
        <f t="shared" si="118"/>
        <v>112</v>
      </c>
      <c r="I1018" s="2214">
        <f>(H1018/G1018)*100</f>
        <v>100</v>
      </c>
      <c r="R1018" s="2869">
        <f>F1018</f>
        <v>112</v>
      </c>
      <c r="S1018" s="2869">
        <f>G1018</f>
        <v>112</v>
      </c>
      <c r="T1018" s="2869">
        <f>H1018</f>
        <v>112</v>
      </c>
    </row>
    <row r="1019" spans="1:20" ht="13.5" thickTop="1" x14ac:dyDescent="0.2"/>
    <row r="1020" spans="1:20" ht="13.5" thickBot="1" x14ac:dyDescent="0.25">
      <c r="A1020" s="1855" t="s">
        <v>146</v>
      </c>
      <c r="I1020" s="2211" t="s">
        <v>122</v>
      </c>
    </row>
    <row r="1021" spans="1:20" ht="14.25" thickTop="1" thickBot="1" x14ac:dyDescent="0.25">
      <c r="A1021" s="1176" t="s">
        <v>412</v>
      </c>
      <c r="B1021" s="1173" t="s">
        <v>123</v>
      </c>
      <c r="C1021" s="1175" t="s">
        <v>124</v>
      </c>
      <c r="D1021" s="1198" t="s">
        <v>474</v>
      </c>
      <c r="E1021" s="1198" t="s">
        <v>125</v>
      </c>
      <c r="F1021" s="1198" t="s">
        <v>416</v>
      </c>
      <c r="G1021" s="1198" t="s">
        <v>417</v>
      </c>
      <c r="H1021" s="1886" t="s">
        <v>589</v>
      </c>
      <c r="I1021" s="2229" t="s">
        <v>590</v>
      </c>
    </row>
    <row r="1022" spans="1:20" ht="14.25" thickTop="1" thickBot="1" x14ac:dyDescent="0.25">
      <c r="A1022" s="1171">
        <v>1</v>
      </c>
      <c r="B1022" s="1170">
        <v>2</v>
      </c>
      <c r="C1022" s="1170">
        <v>3</v>
      </c>
      <c r="D1022" s="1170">
        <v>4</v>
      </c>
      <c r="E1022" s="1170">
        <v>5</v>
      </c>
      <c r="F1022" s="1169">
        <v>6</v>
      </c>
      <c r="G1022" s="1169">
        <v>7</v>
      </c>
      <c r="H1022" s="1293">
        <v>8</v>
      </c>
      <c r="I1022" s="1168" t="s">
        <v>510</v>
      </c>
    </row>
    <row r="1023" spans="1:20" ht="15.75" thickTop="1" x14ac:dyDescent="0.25">
      <c r="A1023" s="2220">
        <v>1350</v>
      </c>
      <c r="B1023" s="2233">
        <v>3233</v>
      </c>
      <c r="C1023" s="2232">
        <v>5331</v>
      </c>
      <c r="D1023" s="2251"/>
      <c r="E1023" s="1875" t="s">
        <v>624</v>
      </c>
      <c r="F1023" s="2250">
        <f>F1024+F1025+F1026</f>
        <v>1401</v>
      </c>
      <c r="G1023" s="2250">
        <f>G1024+G1025+G1026</f>
        <v>1429</v>
      </c>
      <c r="H1023" s="2250">
        <f>H1024+H1025+H1026</f>
        <v>1429</v>
      </c>
      <c r="I1023" s="2234">
        <v>100</v>
      </c>
    </row>
    <row r="1024" spans="1:20" ht="18" customHeight="1" x14ac:dyDescent="0.2">
      <c r="A1024" s="2220"/>
      <c r="B1024" s="2219"/>
      <c r="C1024" s="2219"/>
      <c r="D1024" s="2799" t="s">
        <v>1719</v>
      </c>
      <c r="E1024" s="1050" t="s">
        <v>1892</v>
      </c>
      <c r="F1024" s="2217">
        <v>941</v>
      </c>
      <c r="G1024" s="2217">
        <v>941</v>
      </c>
      <c r="H1024" s="2217">
        <v>941</v>
      </c>
      <c r="I1024" s="2216">
        <f>(H1024/G1024)*100</f>
        <v>100</v>
      </c>
    </row>
    <row r="1025" spans="1:20" ht="14.25" x14ac:dyDescent="0.2">
      <c r="A1025" s="2220"/>
      <c r="B1025" s="2219"/>
      <c r="C1025" s="2249"/>
      <c r="D1025" s="859" t="s">
        <v>1238</v>
      </c>
      <c r="E1025" s="2796" t="s">
        <v>1893</v>
      </c>
      <c r="F1025" s="2217">
        <v>352</v>
      </c>
      <c r="G1025" s="2217">
        <v>352</v>
      </c>
      <c r="H1025" s="2217">
        <v>352</v>
      </c>
      <c r="I1025" s="2216">
        <f>(H1025/G1025)*100</f>
        <v>100</v>
      </c>
    </row>
    <row r="1026" spans="1:20" ht="15" thickBot="1" x14ac:dyDescent="0.25">
      <c r="A1026" s="2220"/>
      <c r="B1026" s="2219"/>
      <c r="C1026" s="2249"/>
      <c r="D1026" s="1874" t="s">
        <v>1721</v>
      </c>
      <c r="E1026" s="2218" t="s">
        <v>1899</v>
      </c>
      <c r="F1026" s="2217">
        <v>108</v>
      </c>
      <c r="G1026" s="2217">
        <v>136</v>
      </c>
      <c r="H1026" s="2217">
        <v>136</v>
      </c>
      <c r="I1026" s="2216">
        <f>(H1026/G1026)*100</f>
        <v>100</v>
      </c>
    </row>
    <row r="1027" spans="1:20" ht="16.5" thickTop="1" thickBot="1" x14ac:dyDescent="0.3">
      <c r="A1027" s="3249" t="s">
        <v>704</v>
      </c>
      <c r="B1027" s="3250"/>
      <c r="C1027" s="3250"/>
      <c r="D1027" s="3250"/>
      <c r="E1027" s="3250"/>
      <c r="F1027" s="2215">
        <f>F1023</f>
        <v>1401</v>
      </c>
      <c r="G1027" s="2215">
        <f>G1023</f>
        <v>1429</v>
      </c>
      <c r="H1027" s="2215">
        <f>H1023</f>
        <v>1429</v>
      </c>
      <c r="I1027" s="2214">
        <f>(H1027/G1027)*100</f>
        <v>100</v>
      </c>
      <c r="R1027" s="2869">
        <f>F1027</f>
        <v>1401</v>
      </c>
      <c r="S1027" s="2869">
        <f>G1027</f>
        <v>1429</v>
      </c>
      <c r="T1027" s="2869">
        <f>H1027</f>
        <v>1429</v>
      </c>
    </row>
    <row r="1028" spans="1:20" s="1166" customFormat="1" ht="13.5" thickTop="1" x14ac:dyDescent="0.2">
      <c r="A1028" s="1126"/>
      <c r="B1028" s="1967"/>
      <c r="C1028" s="1126"/>
      <c r="D1028" s="1979"/>
      <c r="E1028" s="1126"/>
      <c r="F1028" s="1131"/>
      <c r="G1028" s="1131"/>
      <c r="H1028" s="1131"/>
      <c r="I1028" s="2211"/>
      <c r="R1028" s="2868"/>
      <c r="S1028" s="2868"/>
      <c r="T1028" s="2868"/>
    </row>
    <row r="1029" spans="1:20" ht="13.5" thickBot="1" x14ac:dyDescent="0.25">
      <c r="A1029" s="1855" t="s">
        <v>254</v>
      </c>
      <c r="I1029" s="2211" t="s">
        <v>122</v>
      </c>
    </row>
    <row r="1030" spans="1:20" ht="14.25" thickTop="1" thickBot="1" x14ac:dyDescent="0.25">
      <c r="A1030" s="1176" t="s">
        <v>412</v>
      </c>
      <c r="B1030" s="1173" t="s">
        <v>123</v>
      </c>
      <c r="C1030" s="1175" t="s">
        <v>124</v>
      </c>
      <c r="D1030" s="1198" t="s">
        <v>474</v>
      </c>
      <c r="E1030" s="1198" t="s">
        <v>125</v>
      </c>
      <c r="F1030" s="1198" t="s">
        <v>416</v>
      </c>
      <c r="G1030" s="1198" t="s">
        <v>417</v>
      </c>
      <c r="H1030" s="1886" t="s">
        <v>589</v>
      </c>
      <c r="I1030" s="2229" t="s">
        <v>590</v>
      </c>
    </row>
    <row r="1031" spans="1:20" ht="18" customHeight="1" thickTop="1" thickBot="1" x14ac:dyDescent="0.25">
      <c r="A1031" s="1171">
        <v>1</v>
      </c>
      <c r="B1031" s="1170">
        <v>2</v>
      </c>
      <c r="C1031" s="1170">
        <v>3</v>
      </c>
      <c r="D1031" s="1170">
        <v>4</v>
      </c>
      <c r="E1031" s="1170">
        <v>5</v>
      </c>
      <c r="F1031" s="1169">
        <v>6</v>
      </c>
      <c r="G1031" s="1169">
        <v>7</v>
      </c>
      <c r="H1031" s="1293">
        <v>8</v>
      </c>
      <c r="I1031" s="1168" t="s">
        <v>510</v>
      </c>
    </row>
    <row r="1032" spans="1:20" ht="18" customHeight="1" thickTop="1" x14ac:dyDescent="0.25">
      <c r="A1032" s="2220">
        <v>1351</v>
      </c>
      <c r="B1032" s="2219">
        <v>3233</v>
      </c>
      <c r="C1032" s="2219">
        <v>5331</v>
      </c>
      <c r="D1032" s="2239"/>
      <c r="E1032" s="2236" t="s">
        <v>624</v>
      </c>
      <c r="F1032" s="2235">
        <f>F1033+F1034</f>
        <v>242</v>
      </c>
      <c r="G1032" s="2235">
        <f>G1033+G1034</f>
        <v>242</v>
      </c>
      <c r="H1032" s="2235">
        <f>H1033+H1034</f>
        <v>242</v>
      </c>
      <c r="I1032" s="2238">
        <v>100</v>
      </c>
    </row>
    <row r="1033" spans="1:20" ht="14.25" x14ac:dyDescent="0.2">
      <c r="A1033" s="2220"/>
      <c r="B1033" s="2219"/>
      <c r="C1033" s="2219"/>
      <c r="D1033" s="2799" t="s">
        <v>1719</v>
      </c>
      <c r="E1033" s="1050" t="s">
        <v>1892</v>
      </c>
      <c r="F1033" s="2217">
        <v>239</v>
      </c>
      <c r="G1033" s="2217">
        <v>239</v>
      </c>
      <c r="H1033" s="2217">
        <v>239</v>
      </c>
      <c r="I1033" s="2216">
        <f>(H1033/G1033)*100</f>
        <v>100</v>
      </c>
    </row>
    <row r="1034" spans="1:20" ht="15" thickBot="1" x14ac:dyDescent="0.25">
      <c r="A1034" s="2220"/>
      <c r="B1034" s="2219"/>
      <c r="C1034" s="2219"/>
      <c r="D1034" s="859" t="s">
        <v>1238</v>
      </c>
      <c r="E1034" s="2796" t="s">
        <v>1893</v>
      </c>
      <c r="F1034" s="2217">
        <v>3</v>
      </c>
      <c r="G1034" s="2217">
        <v>3</v>
      </c>
      <c r="H1034" s="2217">
        <v>3</v>
      </c>
      <c r="I1034" s="2216">
        <f>(H1034/G1034)*100</f>
        <v>100</v>
      </c>
    </row>
    <row r="1035" spans="1:20" ht="16.5" thickTop="1" thickBot="1" x14ac:dyDescent="0.3">
      <c r="A1035" s="3249" t="s">
        <v>704</v>
      </c>
      <c r="B1035" s="3250"/>
      <c r="C1035" s="3250"/>
      <c r="D1035" s="3250"/>
      <c r="E1035" s="3250"/>
      <c r="F1035" s="2215">
        <f>F1032</f>
        <v>242</v>
      </c>
      <c r="G1035" s="2215">
        <f t="shared" ref="G1035:H1035" si="119">G1032</f>
        <v>242</v>
      </c>
      <c r="H1035" s="2215">
        <f t="shared" si="119"/>
        <v>242</v>
      </c>
      <c r="I1035" s="2214">
        <f>(H1035/G1035)*100</f>
        <v>100</v>
      </c>
      <c r="R1035" s="2869">
        <f>F1035</f>
        <v>242</v>
      </c>
      <c r="S1035" s="2869">
        <f>G1035</f>
        <v>242</v>
      </c>
      <c r="T1035" s="2869">
        <f>H1035</f>
        <v>242</v>
      </c>
    </row>
    <row r="1036" spans="1:20" s="1172" customFormat="1" ht="13.5" thickTop="1" x14ac:dyDescent="0.2">
      <c r="A1036" s="1126"/>
      <c r="B1036" s="1967"/>
      <c r="C1036" s="1126"/>
      <c r="D1036" s="1979"/>
      <c r="E1036" s="1126"/>
      <c r="F1036" s="1131"/>
      <c r="G1036" s="1131"/>
      <c r="H1036" s="1131"/>
      <c r="I1036" s="2211"/>
      <c r="R1036" s="2867"/>
      <c r="S1036" s="2867"/>
      <c r="T1036" s="2867"/>
    </row>
    <row r="1037" spans="1:20" ht="13.15" customHeight="1" thickBot="1" x14ac:dyDescent="0.25">
      <c r="A1037" s="1855" t="s">
        <v>94</v>
      </c>
      <c r="I1037" s="2211" t="s">
        <v>122</v>
      </c>
    </row>
    <row r="1038" spans="1:20" ht="14.25" thickTop="1" thickBot="1" x14ac:dyDescent="0.25">
      <c r="A1038" s="1176" t="s">
        <v>412</v>
      </c>
      <c r="B1038" s="1173" t="s">
        <v>123</v>
      </c>
      <c r="C1038" s="1175" t="s">
        <v>124</v>
      </c>
      <c r="D1038" s="1198" t="s">
        <v>474</v>
      </c>
      <c r="E1038" s="1198" t="s">
        <v>125</v>
      </c>
      <c r="F1038" s="1198" t="s">
        <v>416</v>
      </c>
      <c r="G1038" s="1198" t="s">
        <v>417</v>
      </c>
      <c r="H1038" s="1886" t="s">
        <v>589</v>
      </c>
      <c r="I1038" s="2229" t="s">
        <v>590</v>
      </c>
    </row>
    <row r="1039" spans="1:20" ht="14.25" thickTop="1" thickBot="1" x14ac:dyDescent="0.25">
      <c r="A1039" s="1171">
        <v>1</v>
      </c>
      <c r="B1039" s="1170">
        <v>2</v>
      </c>
      <c r="C1039" s="1170">
        <v>3</v>
      </c>
      <c r="D1039" s="1170">
        <v>4</v>
      </c>
      <c r="E1039" s="1170">
        <v>5</v>
      </c>
      <c r="F1039" s="1169">
        <v>6</v>
      </c>
      <c r="G1039" s="1169">
        <v>7</v>
      </c>
      <c r="H1039" s="1293">
        <v>8</v>
      </c>
      <c r="I1039" s="1168" t="s">
        <v>510</v>
      </c>
    </row>
    <row r="1040" spans="1:20" ht="15.75" thickTop="1" x14ac:dyDescent="0.25">
      <c r="A1040" s="2220">
        <v>1352</v>
      </c>
      <c r="B1040" s="2219">
        <v>3233</v>
      </c>
      <c r="C1040" s="2219">
        <v>5331</v>
      </c>
      <c r="D1040" s="2239"/>
      <c r="E1040" s="2236" t="s">
        <v>624</v>
      </c>
      <c r="F1040" s="2235">
        <f>F1041+F1042</f>
        <v>439</v>
      </c>
      <c r="G1040" s="2235">
        <f>G1041+G1042</f>
        <v>435</v>
      </c>
      <c r="H1040" s="2235">
        <f>H1041+H1042</f>
        <v>435</v>
      </c>
      <c r="I1040" s="2238">
        <v>100</v>
      </c>
    </row>
    <row r="1041" spans="1:20" ht="14.25" x14ac:dyDescent="0.2">
      <c r="A1041" s="2220"/>
      <c r="B1041" s="2219"/>
      <c r="C1041" s="2219"/>
      <c r="D1041" s="2799" t="s">
        <v>1719</v>
      </c>
      <c r="E1041" s="1050" t="s">
        <v>1892</v>
      </c>
      <c r="F1041" s="2221">
        <v>368</v>
      </c>
      <c r="G1041" s="2217">
        <v>368</v>
      </c>
      <c r="H1041" s="2217">
        <v>368</v>
      </c>
      <c r="I1041" s="2216">
        <f>(H1041/G1041)*100</f>
        <v>100</v>
      </c>
    </row>
    <row r="1042" spans="1:20" ht="15" thickBot="1" x14ac:dyDescent="0.25">
      <c r="A1042" s="2220"/>
      <c r="B1042" s="2219"/>
      <c r="C1042" s="2219"/>
      <c r="D1042" s="859" t="s">
        <v>1238</v>
      </c>
      <c r="E1042" s="2796" t="s">
        <v>1893</v>
      </c>
      <c r="F1042" s="2217">
        <v>71</v>
      </c>
      <c r="G1042" s="2217">
        <v>67</v>
      </c>
      <c r="H1042" s="2217">
        <v>67</v>
      </c>
      <c r="I1042" s="2216">
        <f>(H1042/G1042)*100</f>
        <v>100</v>
      </c>
    </row>
    <row r="1043" spans="1:20" ht="16.5" thickTop="1" thickBot="1" x14ac:dyDescent="0.3">
      <c r="A1043" s="3249" t="s">
        <v>704</v>
      </c>
      <c r="B1043" s="3250"/>
      <c r="C1043" s="3250"/>
      <c r="D1043" s="3250"/>
      <c r="E1043" s="3250"/>
      <c r="F1043" s="2215">
        <f>F1040</f>
        <v>439</v>
      </c>
      <c r="G1043" s="2215">
        <f t="shared" ref="G1043:H1043" si="120">G1040</f>
        <v>435</v>
      </c>
      <c r="H1043" s="2215">
        <f t="shared" si="120"/>
        <v>435</v>
      </c>
      <c r="I1043" s="2214">
        <f>(H1043/G1043)*100</f>
        <v>100</v>
      </c>
      <c r="R1043" s="2869">
        <f>F1043</f>
        <v>439</v>
      </c>
      <c r="S1043" s="2869">
        <f>G1043</f>
        <v>435</v>
      </c>
      <c r="T1043" s="2869">
        <f>H1043</f>
        <v>435</v>
      </c>
    </row>
    <row r="1044" spans="1:20" s="1166" customFormat="1" ht="13.5" thickTop="1" x14ac:dyDescent="0.2">
      <c r="A1044" s="1126"/>
      <c r="B1044" s="1967"/>
      <c r="C1044" s="1126"/>
      <c r="D1044" s="1979"/>
      <c r="E1044" s="1126"/>
      <c r="F1044" s="1131"/>
      <c r="G1044" s="1131"/>
      <c r="H1044" s="1131"/>
      <c r="I1044" s="2211"/>
      <c r="R1044" s="2868"/>
      <c r="S1044" s="2868"/>
      <c r="T1044" s="2868"/>
    </row>
    <row r="1045" spans="1:20" ht="13.5" thickBot="1" x14ac:dyDescent="0.25">
      <c r="A1045" s="1855" t="s">
        <v>446</v>
      </c>
      <c r="I1045" s="2211" t="s">
        <v>122</v>
      </c>
    </row>
    <row r="1046" spans="1:20" ht="14.25" thickTop="1" thickBot="1" x14ac:dyDescent="0.25">
      <c r="A1046" s="1176" t="s">
        <v>412</v>
      </c>
      <c r="B1046" s="1173" t="s">
        <v>123</v>
      </c>
      <c r="C1046" s="1175" t="s">
        <v>124</v>
      </c>
      <c r="D1046" s="1198" t="s">
        <v>474</v>
      </c>
      <c r="E1046" s="1198" t="s">
        <v>125</v>
      </c>
      <c r="F1046" s="1198" t="s">
        <v>416</v>
      </c>
      <c r="G1046" s="1198" t="s">
        <v>417</v>
      </c>
      <c r="H1046" s="1886" t="s">
        <v>589</v>
      </c>
      <c r="I1046" s="2229" t="s">
        <v>590</v>
      </c>
    </row>
    <row r="1047" spans="1:20" ht="14.25" thickTop="1" thickBot="1" x14ac:dyDescent="0.25">
      <c r="A1047" s="1171">
        <v>1</v>
      </c>
      <c r="B1047" s="1170">
        <v>2</v>
      </c>
      <c r="C1047" s="1170">
        <v>3</v>
      </c>
      <c r="D1047" s="1170">
        <v>4</v>
      </c>
      <c r="E1047" s="1170">
        <v>5</v>
      </c>
      <c r="F1047" s="1169">
        <v>6</v>
      </c>
      <c r="G1047" s="1169">
        <v>7</v>
      </c>
      <c r="H1047" s="1293">
        <v>8</v>
      </c>
      <c r="I1047" s="1168" t="s">
        <v>510</v>
      </c>
    </row>
    <row r="1048" spans="1:20" ht="15.75" thickTop="1" x14ac:dyDescent="0.25">
      <c r="A1048" s="2220">
        <v>1353</v>
      </c>
      <c r="B1048" s="2219">
        <v>3233</v>
      </c>
      <c r="C1048" s="2219">
        <v>5331</v>
      </c>
      <c r="D1048" s="2239"/>
      <c r="E1048" s="2236" t="s">
        <v>624</v>
      </c>
      <c r="F1048" s="2235">
        <f>F1049+F1050</f>
        <v>704</v>
      </c>
      <c r="G1048" s="2235">
        <f>G1049+G1050</f>
        <v>704</v>
      </c>
      <c r="H1048" s="2235">
        <f>H1049+H1050</f>
        <v>704</v>
      </c>
      <c r="I1048" s="2238">
        <v>100</v>
      </c>
    </row>
    <row r="1049" spans="1:20" ht="14.25" x14ac:dyDescent="0.2">
      <c r="A1049" s="2220"/>
      <c r="B1049" s="2219"/>
      <c r="C1049" s="2219"/>
      <c r="D1049" s="2799" t="s">
        <v>1719</v>
      </c>
      <c r="E1049" s="1050" t="s">
        <v>1892</v>
      </c>
      <c r="F1049" s="2217">
        <v>649</v>
      </c>
      <c r="G1049" s="2217">
        <v>649</v>
      </c>
      <c r="H1049" s="2217">
        <v>649</v>
      </c>
      <c r="I1049" s="2216">
        <f>(H1049/G1049)*100</f>
        <v>100</v>
      </c>
    </row>
    <row r="1050" spans="1:20" ht="15" thickBot="1" x14ac:dyDescent="0.25">
      <c r="A1050" s="2220"/>
      <c r="B1050" s="2219"/>
      <c r="C1050" s="2219"/>
      <c r="D1050" s="859" t="s">
        <v>1238</v>
      </c>
      <c r="E1050" s="2796" t="s">
        <v>1893</v>
      </c>
      <c r="F1050" s="2217">
        <v>55</v>
      </c>
      <c r="G1050" s="2217">
        <v>55</v>
      </c>
      <c r="H1050" s="2217">
        <v>55</v>
      </c>
      <c r="I1050" s="2216">
        <f>(H1050/G1050)*100</f>
        <v>100</v>
      </c>
    </row>
    <row r="1051" spans="1:20" s="1172" customFormat="1" ht="16.5" thickTop="1" thickBot="1" x14ac:dyDescent="0.3">
      <c r="A1051" s="3249" t="s">
        <v>704</v>
      </c>
      <c r="B1051" s="3250"/>
      <c r="C1051" s="3250"/>
      <c r="D1051" s="3250"/>
      <c r="E1051" s="3250"/>
      <c r="F1051" s="2215">
        <f>F1048</f>
        <v>704</v>
      </c>
      <c r="G1051" s="2215">
        <f>G1048</f>
        <v>704</v>
      </c>
      <c r="H1051" s="2215">
        <f>H1048</f>
        <v>704</v>
      </c>
      <c r="I1051" s="2214">
        <f>(H1051/G1051)*100</f>
        <v>100</v>
      </c>
      <c r="R1051" s="2869">
        <f>F1051</f>
        <v>704</v>
      </c>
      <c r="S1051" s="2869">
        <f>G1051</f>
        <v>704</v>
      </c>
      <c r="T1051" s="2869">
        <f>H1051</f>
        <v>704</v>
      </c>
    </row>
    <row r="1052" spans="1:20" s="1166" customFormat="1" ht="13.5" thickTop="1" x14ac:dyDescent="0.2">
      <c r="A1052" s="1126"/>
      <c r="B1052" s="1967"/>
      <c r="C1052" s="1126"/>
      <c r="D1052" s="1979"/>
      <c r="E1052" s="1126"/>
      <c r="F1052" s="1131"/>
      <c r="G1052" s="1131"/>
      <c r="H1052" s="1131"/>
      <c r="I1052" s="2211"/>
      <c r="R1052" s="2868"/>
      <c r="S1052" s="2868"/>
      <c r="T1052" s="2868"/>
    </row>
    <row r="1053" spans="1:20" ht="13.5" thickBot="1" x14ac:dyDescent="0.25">
      <c r="A1053" s="1855" t="s">
        <v>95</v>
      </c>
      <c r="I1053" s="2211" t="s">
        <v>122</v>
      </c>
    </row>
    <row r="1054" spans="1:20" ht="14.25" thickTop="1" thickBot="1" x14ac:dyDescent="0.25">
      <c r="A1054" s="1176" t="s">
        <v>412</v>
      </c>
      <c r="B1054" s="1173" t="s">
        <v>123</v>
      </c>
      <c r="C1054" s="1175" t="s">
        <v>124</v>
      </c>
      <c r="D1054" s="1198" t="s">
        <v>474</v>
      </c>
      <c r="E1054" s="1198" t="s">
        <v>125</v>
      </c>
      <c r="F1054" s="1198" t="s">
        <v>416</v>
      </c>
      <c r="G1054" s="1198" t="s">
        <v>417</v>
      </c>
      <c r="H1054" s="1886" t="s">
        <v>589</v>
      </c>
      <c r="I1054" s="2229" t="s">
        <v>590</v>
      </c>
    </row>
    <row r="1055" spans="1:20" ht="14.25" thickTop="1" thickBot="1" x14ac:dyDescent="0.25">
      <c r="A1055" s="1171">
        <v>1</v>
      </c>
      <c r="B1055" s="1170">
        <v>2</v>
      </c>
      <c r="C1055" s="1170">
        <v>3</v>
      </c>
      <c r="D1055" s="1170">
        <v>4</v>
      </c>
      <c r="E1055" s="1170">
        <v>5</v>
      </c>
      <c r="F1055" s="1169">
        <v>6</v>
      </c>
      <c r="G1055" s="1169">
        <v>7</v>
      </c>
      <c r="H1055" s="1293">
        <v>8</v>
      </c>
      <c r="I1055" s="1168" t="s">
        <v>510</v>
      </c>
    </row>
    <row r="1056" spans="1:20" ht="15.75" thickTop="1" x14ac:dyDescent="0.25">
      <c r="A1056" s="2220">
        <v>1354</v>
      </c>
      <c r="B1056" s="2219">
        <v>3233</v>
      </c>
      <c r="C1056" s="2219">
        <v>5331</v>
      </c>
      <c r="D1056" s="2239"/>
      <c r="E1056" s="2236" t="s">
        <v>624</v>
      </c>
      <c r="F1056" s="2235">
        <f>F1057+F1058</f>
        <v>469</v>
      </c>
      <c r="G1056" s="2235">
        <f>G1057+G1058</f>
        <v>469</v>
      </c>
      <c r="H1056" s="2235">
        <f>H1057+H1058</f>
        <v>469</v>
      </c>
      <c r="I1056" s="2238">
        <v>100</v>
      </c>
    </row>
    <row r="1057" spans="1:23" ht="14.25" x14ac:dyDescent="0.2">
      <c r="A1057" s="2220"/>
      <c r="B1057" s="2219"/>
      <c r="C1057" s="2219"/>
      <c r="D1057" s="2799" t="s">
        <v>1719</v>
      </c>
      <c r="E1057" s="1050" t="s">
        <v>1892</v>
      </c>
      <c r="F1057" s="2217">
        <v>461</v>
      </c>
      <c r="G1057" s="2217">
        <v>461</v>
      </c>
      <c r="H1057" s="2217">
        <v>461</v>
      </c>
      <c r="I1057" s="2216">
        <f>(H1057/G1057)*100</f>
        <v>100</v>
      </c>
    </row>
    <row r="1058" spans="1:23" ht="15" thickBot="1" x14ac:dyDescent="0.25">
      <c r="A1058" s="2220"/>
      <c r="B1058" s="2219"/>
      <c r="C1058" s="2219"/>
      <c r="D1058" s="859" t="s">
        <v>1238</v>
      </c>
      <c r="E1058" s="2796" t="s">
        <v>1893</v>
      </c>
      <c r="F1058" s="2217">
        <v>8</v>
      </c>
      <c r="G1058" s="2217">
        <v>8</v>
      </c>
      <c r="H1058" s="2217">
        <v>8</v>
      </c>
      <c r="I1058" s="2216">
        <f>(H1058/G1058)*100</f>
        <v>100</v>
      </c>
    </row>
    <row r="1059" spans="1:23" s="1172" customFormat="1" ht="16.5" thickTop="1" thickBot="1" x14ac:dyDescent="0.3">
      <c r="A1059" s="3249" t="s">
        <v>704</v>
      </c>
      <c r="B1059" s="3250"/>
      <c r="C1059" s="3250"/>
      <c r="D1059" s="3250"/>
      <c r="E1059" s="3250"/>
      <c r="F1059" s="2215">
        <f>F1056</f>
        <v>469</v>
      </c>
      <c r="G1059" s="2215">
        <f>G1056</f>
        <v>469</v>
      </c>
      <c r="H1059" s="2215">
        <f>H1056</f>
        <v>469</v>
      </c>
      <c r="I1059" s="2214">
        <f>(H1059/G1059)*100</f>
        <v>100</v>
      </c>
      <c r="R1059" s="2869">
        <f>F1059</f>
        <v>469</v>
      </c>
      <c r="S1059" s="2869">
        <f>G1059</f>
        <v>469</v>
      </c>
      <c r="T1059" s="2869">
        <f>H1059</f>
        <v>469</v>
      </c>
    </row>
    <row r="1060" spans="1:23" s="1166" customFormat="1" ht="13.5" thickTop="1" x14ac:dyDescent="0.2">
      <c r="A1060" s="1126"/>
      <c r="B1060" s="1967"/>
      <c r="C1060" s="1126"/>
      <c r="D1060" s="1979"/>
      <c r="E1060" s="1126"/>
      <c r="F1060" s="1131"/>
      <c r="G1060" s="1131"/>
      <c r="H1060" s="1131"/>
      <c r="I1060" s="2211"/>
      <c r="R1060" s="2868"/>
      <c r="S1060" s="2868"/>
      <c r="T1060" s="2868"/>
    </row>
    <row r="1061" spans="1:23" ht="13.5" thickBot="1" x14ac:dyDescent="0.25">
      <c r="A1061" s="1855" t="s">
        <v>454</v>
      </c>
      <c r="I1061" s="2211" t="s">
        <v>122</v>
      </c>
    </row>
    <row r="1062" spans="1:23" ht="14.25" thickTop="1" thickBot="1" x14ac:dyDescent="0.25">
      <c r="A1062" s="1176" t="s">
        <v>412</v>
      </c>
      <c r="B1062" s="1173" t="s">
        <v>123</v>
      </c>
      <c r="C1062" s="1175" t="s">
        <v>124</v>
      </c>
      <c r="D1062" s="1198" t="s">
        <v>474</v>
      </c>
      <c r="E1062" s="1198" t="s">
        <v>125</v>
      </c>
      <c r="F1062" s="1198" t="s">
        <v>416</v>
      </c>
      <c r="G1062" s="1198" t="s">
        <v>417</v>
      </c>
      <c r="H1062" s="1886" t="s">
        <v>589</v>
      </c>
      <c r="I1062" s="2229" t="s">
        <v>590</v>
      </c>
    </row>
    <row r="1063" spans="1:23" ht="14.25" thickTop="1" thickBot="1" x14ac:dyDescent="0.25">
      <c r="A1063" s="1171">
        <v>1</v>
      </c>
      <c r="B1063" s="1170">
        <v>2</v>
      </c>
      <c r="C1063" s="1170">
        <v>3</v>
      </c>
      <c r="D1063" s="1170">
        <v>4</v>
      </c>
      <c r="E1063" s="1170">
        <v>5</v>
      </c>
      <c r="F1063" s="1169">
        <v>6</v>
      </c>
      <c r="G1063" s="1169">
        <v>7</v>
      </c>
      <c r="H1063" s="1293">
        <v>8</v>
      </c>
      <c r="I1063" s="1168" t="s">
        <v>510</v>
      </c>
    </row>
    <row r="1064" spans="1:23" ht="15.75" thickTop="1" x14ac:dyDescent="0.25">
      <c r="A1064" s="2220">
        <v>1400</v>
      </c>
      <c r="B1064" s="2219">
        <v>3133</v>
      </c>
      <c r="C1064" s="2219">
        <v>5331</v>
      </c>
      <c r="D1064" s="2239"/>
      <c r="E1064" s="2236" t="s">
        <v>624</v>
      </c>
      <c r="F1064" s="2235">
        <f>F1065+F1066+F1067</f>
        <v>4024</v>
      </c>
      <c r="G1064" s="2235">
        <f t="shared" ref="G1064:H1064" si="121">G1065+G1066+G1067</f>
        <v>4060</v>
      </c>
      <c r="H1064" s="2235">
        <f t="shared" si="121"/>
        <v>4060</v>
      </c>
      <c r="I1064" s="2238">
        <v>100</v>
      </c>
    </row>
    <row r="1065" spans="1:23" ht="28.5" x14ac:dyDescent="0.2">
      <c r="A1065" s="2220"/>
      <c r="B1065" s="2219"/>
      <c r="C1065" s="2219"/>
      <c r="D1065" s="2805" t="s">
        <v>1215</v>
      </c>
      <c r="E1065" s="2804" t="s">
        <v>1895</v>
      </c>
      <c r="F1065" s="2811">
        <v>360</v>
      </c>
      <c r="G1065" s="2811">
        <v>345</v>
      </c>
      <c r="H1065" s="2811">
        <v>345</v>
      </c>
      <c r="I1065" s="2808">
        <f t="shared" ref="I1065:I1071" si="122">(H1065/G1065)*100</f>
        <v>100</v>
      </c>
    </row>
    <row r="1066" spans="1:23" ht="14.25" x14ac:dyDescent="0.2">
      <c r="A1066" s="2220"/>
      <c r="B1066" s="2219"/>
      <c r="C1066" s="2219"/>
      <c r="D1066" s="2799" t="s">
        <v>1719</v>
      </c>
      <c r="E1066" s="1050" t="s">
        <v>1892</v>
      </c>
      <c r="F1066" s="2161">
        <v>3275</v>
      </c>
      <c r="G1066" s="1191">
        <v>3275</v>
      </c>
      <c r="H1066" s="1191">
        <v>3275</v>
      </c>
      <c r="I1066" s="1190">
        <f t="shared" si="122"/>
        <v>100</v>
      </c>
    </row>
    <row r="1067" spans="1:23" ht="15" thickBot="1" x14ac:dyDescent="0.25">
      <c r="A1067" s="2220"/>
      <c r="B1067" s="2219"/>
      <c r="C1067" s="2219"/>
      <c r="D1067" s="859" t="s">
        <v>1238</v>
      </c>
      <c r="E1067" s="2796" t="s">
        <v>1893</v>
      </c>
      <c r="F1067" s="2161">
        <v>389</v>
      </c>
      <c r="G1067" s="1191">
        <v>440</v>
      </c>
      <c r="H1067" s="1191">
        <v>440</v>
      </c>
      <c r="I1067" s="1190">
        <f t="shared" si="122"/>
        <v>100</v>
      </c>
    </row>
    <row r="1068" spans="1:23" ht="16.5" thickTop="1" thickBot="1" x14ac:dyDescent="0.3">
      <c r="A1068" s="3249" t="s">
        <v>704</v>
      </c>
      <c r="B1068" s="3250"/>
      <c r="C1068" s="3250"/>
      <c r="D1068" s="3250"/>
      <c r="E1068" s="3250"/>
      <c r="F1068" s="2215">
        <f>F1064</f>
        <v>4024</v>
      </c>
      <c r="G1068" s="2215">
        <f>G1064</f>
        <v>4060</v>
      </c>
      <c r="H1068" s="2215">
        <f>H1064</f>
        <v>4060</v>
      </c>
      <c r="I1068" s="2214">
        <f t="shared" si="122"/>
        <v>100</v>
      </c>
      <c r="R1068" s="2869">
        <f>F1068</f>
        <v>4024</v>
      </c>
      <c r="S1068" s="2869">
        <f>G1068</f>
        <v>4060</v>
      </c>
      <c r="T1068" s="2869">
        <f>H1068</f>
        <v>4060</v>
      </c>
    </row>
    <row r="1069" spans="1:23" ht="15.75" thickTop="1" x14ac:dyDescent="0.25">
      <c r="A1069" s="2248">
        <v>1400</v>
      </c>
      <c r="B1069" s="2219">
        <v>3133</v>
      </c>
      <c r="C1069" s="2233">
        <v>6351</v>
      </c>
      <c r="D1069" s="2247"/>
      <c r="E1069" s="1875" t="s">
        <v>744</v>
      </c>
      <c r="F1069" s="2246">
        <f>F1070</f>
        <v>650</v>
      </c>
      <c r="G1069" s="2246">
        <f t="shared" ref="G1069:H1069" si="123">G1070</f>
        <v>614</v>
      </c>
      <c r="H1069" s="2246">
        <f t="shared" si="123"/>
        <v>614</v>
      </c>
      <c r="I1069" s="2245">
        <f t="shared" si="122"/>
        <v>100</v>
      </c>
      <c r="R1069" s="2869">
        <f>F1071</f>
        <v>650</v>
      </c>
      <c r="S1069" s="2869">
        <f t="shared" ref="S1069:T1069" si="124">G1071</f>
        <v>614</v>
      </c>
      <c r="T1069" s="2869">
        <f t="shared" si="124"/>
        <v>614</v>
      </c>
    </row>
    <row r="1070" spans="1:23" ht="29.25" thickBot="1" x14ac:dyDescent="0.25">
      <c r="A1070" s="2244"/>
      <c r="B1070" s="2243"/>
      <c r="C1070" s="1146"/>
      <c r="D1070" s="2805" t="s">
        <v>1215</v>
      </c>
      <c r="E1070" s="2804" t="s">
        <v>1895</v>
      </c>
      <c r="F1070" s="2827">
        <v>650</v>
      </c>
      <c r="G1070" s="2828">
        <v>614</v>
      </c>
      <c r="H1070" s="2828">
        <v>614</v>
      </c>
      <c r="I1070" s="2829">
        <f t="shared" si="122"/>
        <v>100</v>
      </c>
      <c r="R1070" s="2869">
        <f>R1068+R1069</f>
        <v>4674</v>
      </c>
      <c r="S1070" s="2869">
        <f t="shared" ref="S1070:T1070" si="125">S1068+S1069</f>
        <v>4674</v>
      </c>
      <c r="T1070" s="2869">
        <f t="shared" si="125"/>
        <v>4674</v>
      </c>
    </row>
    <row r="1071" spans="1:23" ht="16.5" thickTop="1" thickBot="1" x14ac:dyDescent="0.3">
      <c r="A1071" s="3251" t="s">
        <v>705</v>
      </c>
      <c r="B1071" s="3252"/>
      <c r="C1071" s="3252"/>
      <c r="D1071" s="3252"/>
      <c r="E1071" s="3253"/>
      <c r="F1071" s="2215">
        <f>F1069</f>
        <v>650</v>
      </c>
      <c r="G1071" s="2215">
        <f>G1069</f>
        <v>614</v>
      </c>
      <c r="H1071" s="2215">
        <f>SUM(H1069)</f>
        <v>614</v>
      </c>
      <c r="I1071" s="2214">
        <f t="shared" si="122"/>
        <v>100</v>
      </c>
      <c r="U1071" s="1131"/>
      <c r="V1071" s="1131"/>
      <c r="W1071" s="1131"/>
    </row>
    <row r="1072" spans="1:23" ht="13.5" thickTop="1" x14ac:dyDescent="0.2"/>
    <row r="1073" spans="1:20" ht="13.5" thickBot="1" x14ac:dyDescent="0.25">
      <c r="A1073" s="1855" t="s">
        <v>455</v>
      </c>
      <c r="B1073" s="2242"/>
      <c r="C1073" s="1855"/>
      <c r="D1073" s="2241"/>
      <c r="E1073" s="1855"/>
      <c r="I1073" s="2211" t="s">
        <v>122</v>
      </c>
    </row>
    <row r="1074" spans="1:20" ht="14.25" thickTop="1" thickBot="1" x14ac:dyDescent="0.25">
      <c r="A1074" s="1176" t="s">
        <v>412</v>
      </c>
      <c r="B1074" s="1173" t="s">
        <v>123</v>
      </c>
      <c r="C1074" s="1175" t="s">
        <v>124</v>
      </c>
      <c r="D1074" s="1198" t="s">
        <v>474</v>
      </c>
      <c r="E1074" s="1198" t="s">
        <v>125</v>
      </c>
      <c r="F1074" s="1198" t="s">
        <v>416</v>
      </c>
      <c r="G1074" s="1198" t="s">
        <v>417</v>
      </c>
      <c r="H1074" s="1886" t="s">
        <v>589</v>
      </c>
      <c r="I1074" s="2229" t="s">
        <v>590</v>
      </c>
    </row>
    <row r="1075" spans="1:20" ht="14.25" thickTop="1" thickBot="1" x14ac:dyDescent="0.25">
      <c r="A1075" s="1171">
        <v>1</v>
      </c>
      <c r="B1075" s="1170">
        <v>2</v>
      </c>
      <c r="C1075" s="1170">
        <v>3</v>
      </c>
      <c r="D1075" s="1170">
        <v>4</v>
      </c>
      <c r="E1075" s="1170">
        <v>5</v>
      </c>
      <c r="F1075" s="1169">
        <v>6</v>
      </c>
      <c r="G1075" s="1169">
        <v>7</v>
      </c>
      <c r="H1075" s="1293">
        <v>8</v>
      </c>
      <c r="I1075" s="1168" t="s">
        <v>510</v>
      </c>
    </row>
    <row r="1076" spans="1:20" ht="15.75" thickTop="1" x14ac:dyDescent="0.25">
      <c r="A1076" s="2220">
        <v>1401</v>
      </c>
      <c r="B1076" s="2219">
        <v>3133</v>
      </c>
      <c r="C1076" s="2219">
        <v>5331</v>
      </c>
      <c r="D1076" s="2239"/>
      <c r="E1076" s="2236" t="s">
        <v>624</v>
      </c>
      <c r="F1076" s="2235">
        <f>F1077+F1078</f>
        <v>1309</v>
      </c>
      <c r="G1076" s="2235">
        <f>G1077+G1078</f>
        <v>1308</v>
      </c>
      <c r="H1076" s="2235">
        <f>H1077+H1078</f>
        <v>1308</v>
      </c>
      <c r="I1076" s="2238">
        <v>100</v>
      </c>
    </row>
    <row r="1077" spans="1:20" ht="14.25" x14ac:dyDescent="0.2">
      <c r="A1077" s="2220"/>
      <c r="B1077" s="2219"/>
      <c r="C1077" s="2219"/>
      <c r="D1077" s="2799" t="s">
        <v>1719</v>
      </c>
      <c r="E1077" s="1050" t="s">
        <v>1892</v>
      </c>
      <c r="F1077" s="2217">
        <v>1098</v>
      </c>
      <c r="G1077" s="2217">
        <v>1098</v>
      </c>
      <c r="H1077" s="2217">
        <v>1098</v>
      </c>
      <c r="I1077" s="2216">
        <f>(H1077/G1077)*100</f>
        <v>100</v>
      </c>
    </row>
    <row r="1078" spans="1:20" ht="15" thickBot="1" x14ac:dyDescent="0.25">
      <c r="A1078" s="2220"/>
      <c r="B1078" s="2219"/>
      <c r="C1078" s="2219"/>
      <c r="D1078" s="859" t="s">
        <v>1238</v>
      </c>
      <c r="E1078" s="2796" t="s">
        <v>1893</v>
      </c>
      <c r="F1078" s="2217">
        <v>211</v>
      </c>
      <c r="G1078" s="2217">
        <v>210</v>
      </c>
      <c r="H1078" s="2217">
        <v>210</v>
      </c>
      <c r="I1078" s="2216">
        <f>(H1078/G1078)*100</f>
        <v>100</v>
      </c>
    </row>
    <row r="1079" spans="1:20" ht="16.5" thickTop="1" thickBot="1" x14ac:dyDescent="0.3">
      <c r="A1079" s="3249" t="s">
        <v>704</v>
      </c>
      <c r="B1079" s="3250"/>
      <c r="C1079" s="3250"/>
      <c r="D1079" s="3250"/>
      <c r="E1079" s="3250"/>
      <c r="F1079" s="2215">
        <f>F1076</f>
        <v>1309</v>
      </c>
      <c r="G1079" s="2215">
        <f>G1076</f>
        <v>1308</v>
      </c>
      <c r="H1079" s="2215">
        <f>H1076</f>
        <v>1308</v>
      </c>
      <c r="I1079" s="2214">
        <f>(H1079/G1079)*100</f>
        <v>100</v>
      </c>
      <c r="R1079" s="2869">
        <f>F1079</f>
        <v>1309</v>
      </c>
      <c r="S1079" s="2869">
        <f>G1079</f>
        <v>1308</v>
      </c>
      <c r="T1079" s="2869">
        <f>H1079</f>
        <v>1308</v>
      </c>
    </row>
    <row r="1080" spans="1:20" ht="13.5" thickTop="1" x14ac:dyDescent="0.2"/>
    <row r="1081" spans="1:20" ht="13.5" thickBot="1" x14ac:dyDescent="0.25">
      <c r="A1081" s="1855" t="s">
        <v>456</v>
      </c>
      <c r="I1081" s="2211" t="s">
        <v>122</v>
      </c>
    </row>
    <row r="1082" spans="1:20" ht="14.25" thickTop="1" thickBot="1" x14ac:dyDescent="0.25">
      <c r="A1082" s="1176" t="s">
        <v>412</v>
      </c>
      <c r="B1082" s="1173" t="s">
        <v>123</v>
      </c>
      <c r="C1082" s="1175" t="s">
        <v>124</v>
      </c>
      <c r="D1082" s="1198" t="s">
        <v>474</v>
      </c>
      <c r="E1082" s="1198" t="s">
        <v>125</v>
      </c>
      <c r="F1082" s="1198" t="s">
        <v>416</v>
      </c>
      <c r="G1082" s="1198" t="s">
        <v>417</v>
      </c>
      <c r="H1082" s="1886" t="s">
        <v>589</v>
      </c>
      <c r="I1082" s="2229" t="s">
        <v>590</v>
      </c>
    </row>
    <row r="1083" spans="1:20" ht="14.25" thickTop="1" thickBot="1" x14ac:dyDescent="0.25">
      <c r="A1083" s="1171">
        <v>1</v>
      </c>
      <c r="B1083" s="1170">
        <v>2</v>
      </c>
      <c r="C1083" s="1170">
        <v>3</v>
      </c>
      <c r="D1083" s="1170">
        <v>4</v>
      </c>
      <c r="E1083" s="1170">
        <v>5</v>
      </c>
      <c r="F1083" s="1169">
        <v>6</v>
      </c>
      <c r="G1083" s="1169">
        <v>7</v>
      </c>
      <c r="H1083" s="1293">
        <v>8</v>
      </c>
      <c r="I1083" s="1168" t="s">
        <v>510</v>
      </c>
    </row>
    <row r="1084" spans="1:20" ht="15.75" thickTop="1" x14ac:dyDescent="0.25">
      <c r="A1084" s="2220">
        <v>1402</v>
      </c>
      <c r="B1084" s="2219">
        <v>3133</v>
      </c>
      <c r="C1084" s="2219">
        <v>5331</v>
      </c>
      <c r="D1084" s="2239"/>
      <c r="E1084" s="2236" t="s">
        <v>624</v>
      </c>
      <c r="F1084" s="2235">
        <f>F1085+F1086+F1087</f>
        <v>1683</v>
      </c>
      <c r="G1084" s="2235">
        <f>G1085+G1086+G1087</f>
        <v>1699</v>
      </c>
      <c r="H1084" s="2235">
        <f>H1085+H1086+H1087</f>
        <v>1699</v>
      </c>
      <c r="I1084" s="2238">
        <v>100</v>
      </c>
    </row>
    <row r="1085" spans="1:20" ht="28.5" x14ac:dyDescent="0.2">
      <c r="A1085" s="2220"/>
      <c r="B1085" s="2219"/>
      <c r="C1085" s="2219"/>
      <c r="D1085" s="2805" t="s">
        <v>1215</v>
      </c>
      <c r="E1085" s="2835" t="s">
        <v>1895</v>
      </c>
      <c r="F1085" s="2811">
        <v>150</v>
      </c>
      <c r="G1085" s="2811">
        <v>150</v>
      </c>
      <c r="H1085" s="2811">
        <v>150</v>
      </c>
      <c r="I1085" s="2808">
        <f>(H1085/G1085)*100</f>
        <v>100</v>
      </c>
    </row>
    <row r="1086" spans="1:20" ht="14.25" x14ac:dyDescent="0.2">
      <c r="A1086" s="2220"/>
      <c r="B1086" s="2219"/>
      <c r="C1086" s="2219"/>
      <c r="D1086" s="2799" t="s">
        <v>1719</v>
      </c>
      <c r="E1086" s="1050" t="s">
        <v>1892</v>
      </c>
      <c r="F1086" s="2217">
        <v>1504</v>
      </c>
      <c r="G1086" s="2217">
        <v>1504</v>
      </c>
      <c r="H1086" s="2217">
        <v>1504</v>
      </c>
      <c r="I1086" s="2216">
        <f>(H1086/G1086)*100</f>
        <v>100</v>
      </c>
    </row>
    <row r="1087" spans="1:20" ht="15" thickBot="1" x14ac:dyDescent="0.25">
      <c r="A1087" s="2220"/>
      <c r="B1087" s="2219"/>
      <c r="C1087" s="2219"/>
      <c r="D1087" s="859" t="s">
        <v>1238</v>
      </c>
      <c r="E1087" s="2796" t="s">
        <v>1893</v>
      </c>
      <c r="F1087" s="2217">
        <v>29</v>
      </c>
      <c r="G1087" s="2217">
        <v>45</v>
      </c>
      <c r="H1087" s="2217">
        <v>45</v>
      </c>
      <c r="I1087" s="2216">
        <f>(H1087/G1087)*100</f>
        <v>100</v>
      </c>
    </row>
    <row r="1088" spans="1:20" ht="16.5" thickTop="1" thickBot="1" x14ac:dyDescent="0.3">
      <c r="A1088" s="3249" t="s">
        <v>704</v>
      </c>
      <c r="B1088" s="3250"/>
      <c r="C1088" s="3250"/>
      <c r="D1088" s="3250"/>
      <c r="E1088" s="3250"/>
      <c r="F1088" s="2215">
        <f>F1084</f>
        <v>1683</v>
      </c>
      <c r="G1088" s="2215">
        <f>G1084</f>
        <v>1699</v>
      </c>
      <c r="H1088" s="2215">
        <f>H1084</f>
        <v>1699</v>
      </c>
      <c r="I1088" s="2214">
        <f>(H1088/G1088)*100</f>
        <v>100</v>
      </c>
      <c r="R1088" s="2869">
        <f>F1088</f>
        <v>1683</v>
      </c>
      <c r="S1088" s="2869">
        <f>G1088</f>
        <v>1699</v>
      </c>
      <c r="T1088" s="2869">
        <f>H1088</f>
        <v>1699</v>
      </c>
    </row>
    <row r="1089" spans="1:20" ht="13.5" thickTop="1" x14ac:dyDescent="0.2"/>
    <row r="1090" spans="1:20" ht="13.5" thickBot="1" x14ac:dyDescent="0.25">
      <c r="A1090" s="1855" t="s">
        <v>457</v>
      </c>
      <c r="I1090" s="2211" t="s">
        <v>122</v>
      </c>
    </row>
    <row r="1091" spans="1:20" ht="14.25" thickTop="1" thickBot="1" x14ac:dyDescent="0.25">
      <c r="A1091" s="1176" t="s">
        <v>412</v>
      </c>
      <c r="B1091" s="1173" t="s">
        <v>123</v>
      </c>
      <c r="C1091" s="1175" t="s">
        <v>124</v>
      </c>
      <c r="D1091" s="1198" t="s">
        <v>474</v>
      </c>
      <c r="E1091" s="1198" t="s">
        <v>125</v>
      </c>
      <c r="F1091" s="1198" t="s">
        <v>416</v>
      </c>
      <c r="G1091" s="1198" t="s">
        <v>417</v>
      </c>
      <c r="H1091" s="1886" t="s">
        <v>589</v>
      </c>
      <c r="I1091" s="2229" t="s">
        <v>590</v>
      </c>
    </row>
    <row r="1092" spans="1:20" ht="14.25" thickTop="1" thickBot="1" x14ac:dyDescent="0.25">
      <c r="A1092" s="1171">
        <v>1</v>
      </c>
      <c r="B1092" s="1170">
        <v>2</v>
      </c>
      <c r="C1092" s="1170">
        <v>3</v>
      </c>
      <c r="D1092" s="1170">
        <v>4</v>
      </c>
      <c r="E1092" s="1170">
        <v>5</v>
      </c>
      <c r="F1092" s="1169">
        <v>6</v>
      </c>
      <c r="G1092" s="1169">
        <v>7</v>
      </c>
      <c r="H1092" s="1293">
        <v>8</v>
      </c>
      <c r="I1092" s="1168" t="s">
        <v>510</v>
      </c>
    </row>
    <row r="1093" spans="1:20" ht="15.75" thickTop="1" x14ac:dyDescent="0.25">
      <c r="A1093" s="2220">
        <v>1403</v>
      </c>
      <c r="B1093" s="2219">
        <v>3133</v>
      </c>
      <c r="C1093" s="2219">
        <v>5331</v>
      </c>
      <c r="D1093" s="2239"/>
      <c r="E1093" s="2236" t="s">
        <v>624</v>
      </c>
      <c r="F1093" s="2235">
        <f>F1094+F1095</f>
        <v>1713</v>
      </c>
      <c r="G1093" s="2235">
        <f>G1094+G1095</f>
        <v>1730</v>
      </c>
      <c r="H1093" s="2235">
        <f>H1094+H1095</f>
        <v>1730</v>
      </c>
      <c r="I1093" s="2238">
        <v>100</v>
      </c>
    </row>
    <row r="1094" spans="1:20" ht="14.25" x14ac:dyDescent="0.2">
      <c r="A1094" s="2220"/>
      <c r="B1094" s="2219"/>
      <c r="C1094" s="2219"/>
      <c r="D1094" s="2799" t="s">
        <v>1719</v>
      </c>
      <c r="E1094" s="1050" t="s">
        <v>1892</v>
      </c>
      <c r="F1094" s="2217">
        <v>1625</v>
      </c>
      <c r="G1094" s="2217">
        <v>1625</v>
      </c>
      <c r="H1094" s="2217">
        <v>1625</v>
      </c>
      <c r="I1094" s="2216">
        <f>(H1094/G1094)*100</f>
        <v>100</v>
      </c>
    </row>
    <row r="1095" spans="1:20" ht="15" thickBot="1" x14ac:dyDescent="0.25">
      <c r="A1095" s="2220"/>
      <c r="B1095" s="2219"/>
      <c r="C1095" s="2219"/>
      <c r="D1095" s="859" t="s">
        <v>1238</v>
      </c>
      <c r="E1095" s="2796" t="s">
        <v>1893</v>
      </c>
      <c r="F1095" s="2217">
        <v>88</v>
      </c>
      <c r="G1095" s="2217">
        <v>105</v>
      </c>
      <c r="H1095" s="2217">
        <v>105</v>
      </c>
      <c r="I1095" s="2216">
        <f>(H1095/G1095)*100</f>
        <v>100</v>
      </c>
    </row>
    <row r="1096" spans="1:20" ht="16.5" thickTop="1" thickBot="1" x14ac:dyDescent="0.3">
      <c r="A1096" s="3249" t="s">
        <v>704</v>
      </c>
      <c r="B1096" s="3250"/>
      <c r="C1096" s="3250"/>
      <c r="D1096" s="3250"/>
      <c r="E1096" s="3250"/>
      <c r="F1096" s="2215">
        <f>F1093</f>
        <v>1713</v>
      </c>
      <c r="G1096" s="2215">
        <f>G1093</f>
        <v>1730</v>
      </c>
      <c r="H1096" s="2215">
        <f>H1093</f>
        <v>1730</v>
      </c>
      <c r="I1096" s="2214">
        <f>(H1096/G1096)*100</f>
        <v>100</v>
      </c>
      <c r="R1096" s="2869">
        <f>F1096</f>
        <v>1713</v>
      </c>
      <c r="S1096" s="2869">
        <f>G1096</f>
        <v>1730</v>
      </c>
      <c r="T1096" s="2869">
        <f>H1096</f>
        <v>1730</v>
      </c>
    </row>
    <row r="1097" spans="1:20" ht="13.5" thickTop="1" x14ac:dyDescent="0.2"/>
    <row r="1098" spans="1:20" ht="13.5" thickBot="1" x14ac:dyDescent="0.25">
      <c r="A1098" s="1855" t="s">
        <v>507</v>
      </c>
      <c r="I1098" s="2211" t="s">
        <v>122</v>
      </c>
    </row>
    <row r="1099" spans="1:20" ht="14.25" thickTop="1" thickBot="1" x14ac:dyDescent="0.25">
      <c r="A1099" s="1176" t="s">
        <v>412</v>
      </c>
      <c r="B1099" s="1173" t="s">
        <v>123</v>
      </c>
      <c r="C1099" s="1175" t="s">
        <v>124</v>
      </c>
      <c r="D1099" s="1198" t="s">
        <v>474</v>
      </c>
      <c r="E1099" s="1198" t="s">
        <v>125</v>
      </c>
      <c r="F1099" s="1198" t="s">
        <v>416</v>
      </c>
      <c r="G1099" s="1198" t="s">
        <v>417</v>
      </c>
      <c r="H1099" s="1886" t="s">
        <v>589</v>
      </c>
      <c r="I1099" s="2229" t="s">
        <v>590</v>
      </c>
    </row>
    <row r="1100" spans="1:20" ht="14.25" thickTop="1" thickBot="1" x14ac:dyDescent="0.25">
      <c r="A1100" s="1171">
        <v>1</v>
      </c>
      <c r="B1100" s="1170">
        <v>2</v>
      </c>
      <c r="C1100" s="1170">
        <v>3</v>
      </c>
      <c r="D1100" s="1170">
        <v>4</v>
      </c>
      <c r="E1100" s="1170">
        <v>5</v>
      </c>
      <c r="F1100" s="1169">
        <v>6</v>
      </c>
      <c r="G1100" s="1169">
        <v>7</v>
      </c>
      <c r="H1100" s="1293">
        <v>8</v>
      </c>
      <c r="I1100" s="1168" t="s">
        <v>510</v>
      </c>
    </row>
    <row r="1101" spans="1:20" ht="15.75" thickTop="1" x14ac:dyDescent="0.25">
      <c r="A1101" s="2220">
        <v>1404</v>
      </c>
      <c r="B1101" s="2219">
        <v>3133</v>
      </c>
      <c r="C1101" s="2219">
        <v>5331</v>
      </c>
      <c r="D1101" s="2239"/>
      <c r="E1101" s="2236" t="s">
        <v>624</v>
      </c>
      <c r="F1101" s="2235">
        <f>F1102+F1103</f>
        <v>1408</v>
      </c>
      <c r="G1101" s="2235">
        <f>G1102+G1103</f>
        <v>1408</v>
      </c>
      <c r="H1101" s="2235">
        <f>H1102+H1103</f>
        <v>1408</v>
      </c>
      <c r="I1101" s="2238">
        <v>100</v>
      </c>
    </row>
    <row r="1102" spans="1:20" ht="14.25" x14ac:dyDescent="0.2">
      <c r="A1102" s="2220"/>
      <c r="B1102" s="2219"/>
      <c r="C1102" s="2219"/>
      <c r="D1102" s="2799" t="s">
        <v>1719</v>
      </c>
      <c r="E1102" s="1050" t="s">
        <v>1892</v>
      </c>
      <c r="F1102" s="2217">
        <v>1210</v>
      </c>
      <c r="G1102" s="2217">
        <v>1210</v>
      </c>
      <c r="H1102" s="2217">
        <v>1210</v>
      </c>
      <c r="I1102" s="2216">
        <f>(H1102/G1102)*100</f>
        <v>100</v>
      </c>
    </row>
    <row r="1103" spans="1:20" ht="15" thickBot="1" x14ac:dyDescent="0.25">
      <c r="A1103" s="2220"/>
      <c r="B1103" s="2219"/>
      <c r="C1103" s="2219"/>
      <c r="D1103" s="859" t="s">
        <v>1238</v>
      </c>
      <c r="E1103" s="2796" t="s">
        <v>1893</v>
      </c>
      <c r="F1103" s="2217">
        <v>198</v>
      </c>
      <c r="G1103" s="2217">
        <v>198</v>
      </c>
      <c r="H1103" s="2217">
        <v>198</v>
      </c>
      <c r="I1103" s="2216">
        <f>(H1103/G1103)*100</f>
        <v>100</v>
      </c>
    </row>
    <row r="1104" spans="1:20" ht="16.5" thickTop="1" thickBot="1" x14ac:dyDescent="0.3">
      <c r="A1104" s="3249" t="s">
        <v>704</v>
      </c>
      <c r="B1104" s="3250"/>
      <c r="C1104" s="3250"/>
      <c r="D1104" s="3250"/>
      <c r="E1104" s="3250"/>
      <c r="F1104" s="2215">
        <f>F1101</f>
        <v>1408</v>
      </c>
      <c r="G1104" s="2215">
        <f>G1101</f>
        <v>1408</v>
      </c>
      <c r="H1104" s="2215">
        <f>H1101</f>
        <v>1408</v>
      </c>
      <c r="I1104" s="2214">
        <f>(H1104/G1104)*100</f>
        <v>100</v>
      </c>
      <c r="R1104" s="2869">
        <f>F1104</f>
        <v>1408</v>
      </c>
      <c r="S1104" s="2869">
        <f>G1104</f>
        <v>1408</v>
      </c>
      <c r="T1104" s="2869">
        <f>H1104</f>
        <v>1408</v>
      </c>
    </row>
    <row r="1105" spans="1:20" ht="13.5" thickTop="1" x14ac:dyDescent="0.2"/>
    <row r="1107" spans="1:20" hidden="1" x14ac:dyDescent="0.2"/>
    <row r="1108" spans="1:20" hidden="1" x14ac:dyDescent="0.2"/>
    <row r="1109" spans="1:20" hidden="1" x14ac:dyDescent="0.2"/>
    <row r="1110" spans="1:20" hidden="1" x14ac:dyDescent="0.2"/>
    <row r="1111" spans="1:20" hidden="1" x14ac:dyDescent="0.2"/>
    <row r="1112" spans="1:20" hidden="1" x14ac:dyDescent="0.2"/>
    <row r="1113" spans="1:20" ht="13.5" thickBot="1" x14ac:dyDescent="0.25">
      <c r="A1113" s="1855" t="s">
        <v>600</v>
      </c>
      <c r="I1113" s="2211" t="s">
        <v>122</v>
      </c>
    </row>
    <row r="1114" spans="1:20" ht="14.25" thickTop="1" thickBot="1" x14ac:dyDescent="0.25">
      <c r="A1114" s="1176" t="s">
        <v>412</v>
      </c>
      <c r="B1114" s="1173" t="s">
        <v>123</v>
      </c>
      <c r="C1114" s="1175" t="s">
        <v>124</v>
      </c>
      <c r="D1114" s="1198" t="s">
        <v>474</v>
      </c>
      <c r="E1114" s="1198" t="s">
        <v>125</v>
      </c>
      <c r="F1114" s="1198" t="s">
        <v>416</v>
      </c>
      <c r="G1114" s="1198" t="s">
        <v>417</v>
      </c>
      <c r="H1114" s="1886" t="s">
        <v>589</v>
      </c>
      <c r="I1114" s="2229" t="s">
        <v>590</v>
      </c>
    </row>
    <row r="1115" spans="1:20" ht="14.25" thickTop="1" thickBot="1" x14ac:dyDescent="0.25">
      <c r="A1115" s="1171">
        <v>1</v>
      </c>
      <c r="B1115" s="1170">
        <v>2</v>
      </c>
      <c r="C1115" s="1170">
        <v>3</v>
      </c>
      <c r="D1115" s="1170">
        <v>4</v>
      </c>
      <c r="E1115" s="1170">
        <v>5</v>
      </c>
      <c r="F1115" s="1169">
        <v>6</v>
      </c>
      <c r="G1115" s="1169">
        <v>7</v>
      </c>
      <c r="H1115" s="1293">
        <v>8</v>
      </c>
      <c r="I1115" s="1168" t="s">
        <v>510</v>
      </c>
    </row>
    <row r="1116" spans="1:20" ht="15.75" thickTop="1" x14ac:dyDescent="0.25">
      <c r="A1116" s="2220">
        <v>1405</v>
      </c>
      <c r="B1116" s="2219">
        <v>3133</v>
      </c>
      <c r="C1116" s="2219">
        <v>5331</v>
      </c>
      <c r="D1116" s="2239"/>
      <c r="E1116" s="2225" t="s">
        <v>624</v>
      </c>
      <c r="F1116" s="2235">
        <f>F1117+F1118+F1119</f>
        <v>1801</v>
      </c>
      <c r="G1116" s="2235">
        <f>G1117+G1118+G1119</f>
        <v>1800</v>
      </c>
      <c r="H1116" s="2235">
        <f>H1117+H1118+H1119</f>
        <v>1800</v>
      </c>
      <c r="I1116" s="2238">
        <f>(H1116/G1116)*100</f>
        <v>100</v>
      </c>
    </row>
    <row r="1117" spans="1:20" ht="28.5" x14ac:dyDescent="0.2">
      <c r="A1117" s="2220"/>
      <c r="B1117" s="2219"/>
      <c r="C1117" s="2219"/>
      <c r="D1117" s="2805" t="s">
        <v>1215</v>
      </c>
      <c r="E1117" s="2835" t="s">
        <v>1895</v>
      </c>
      <c r="F1117" s="2811">
        <v>120</v>
      </c>
      <c r="G1117" s="2811">
        <v>119</v>
      </c>
      <c r="H1117" s="2811">
        <v>119</v>
      </c>
      <c r="I1117" s="2808">
        <f>(H1117/G1117)*100</f>
        <v>100</v>
      </c>
    </row>
    <row r="1118" spans="1:20" ht="14.25" x14ac:dyDescent="0.2">
      <c r="A1118" s="2220"/>
      <c r="B1118" s="2219"/>
      <c r="C1118" s="2219"/>
      <c r="D1118" s="2799" t="s">
        <v>1719</v>
      </c>
      <c r="E1118" s="1050" t="s">
        <v>1892</v>
      </c>
      <c r="F1118" s="2221">
        <v>1669</v>
      </c>
      <c r="G1118" s="2221">
        <v>1669</v>
      </c>
      <c r="H1118" s="2221">
        <v>1669</v>
      </c>
      <c r="I1118" s="2216">
        <f>(H1118/G1118)*100</f>
        <v>100</v>
      </c>
    </row>
    <row r="1119" spans="1:20" ht="15" thickBot="1" x14ac:dyDescent="0.25">
      <c r="A1119" s="2220"/>
      <c r="B1119" s="2219"/>
      <c r="C1119" s="2219"/>
      <c r="D1119" s="859" t="s">
        <v>1238</v>
      </c>
      <c r="E1119" s="2796" t="s">
        <v>1893</v>
      </c>
      <c r="F1119" s="2217">
        <v>12</v>
      </c>
      <c r="G1119" s="2217">
        <v>12</v>
      </c>
      <c r="H1119" s="2217">
        <v>12</v>
      </c>
      <c r="I1119" s="2216">
        <v>100</v>
      </c>
    </row>
    <row r="1120" spans="1:20" ht="16.5" thickTop="1" thickBot="1" x14ac:dyDescent="0.3">
      <c r="A1120" s="3249" t="s">
        <v>704</v>
      </c>
      <c r="B1120" s="3250"/>
      <c r="C1120" s="3250"/>
      <c r="D1120" s="3250"/>
      <c r="E1120" s="3250"/>
      <c r="F1120" s="2215">
        <f>F1116</f>
        <v>1801</v>
      </c>
      <c r="G1120" s="2215">
        <f>G1116</f>
        <v>1800</v>
      </c>
      <c r="H1120" s="2215">
        <f>H1116</f>
        <v>1800</v>
      </c>
      <c r="I1120" s="2214">
        <f>(H1120/G1120)*100</f>
        <v>100</v>
      </c>
      <c r="R1120" s="2869">
        <f>F1120</f>
        <v>1801</v>
      </c>
      <c r="S1120" s="2869">
        <f>G1120</f>
        <v>1800</v>
      </c>
      <c r="T1120" s="2869">
        <f>H1120</f>
        <v>1800</v>
      </c>
    </row>
    <row r="1121" spans="1:20" ht="15.75" thickTop="1" x14ac:dyDescent="0.25">
      <c r="A1121" s="1266"/>
      <c r="B1121" s="1266"/>
      <c r="C1121" s="1266"/>
      <c r="D1121" s="1266"/>
      <c r="E1121" s="1266"/>
      <c r="F1121" s="2213"/>
      <c r="G1121" s="2213"/>
      <c r="H1121" s="2213"/>
      <c r="I1121" s="2212"/>
      <c r="R1121" s="2869"/>
      <c r="S1121" s="2869"/>
      <c r="T1121" s="2869"/>
    </row>
    <row r="1122" spans="1:20" ht="13.5" thickBot="1" x14ac:dyDescent="0.25">
      <c r="A1122" s="1855" t="s">
        <v>601</v>
      </c>
      <c r="I1122" s="2211" t="s">
        <v>122</v>
      </c>
      <c r="S1122" s="2869"/>
    </row>
    <row r="1123" spans="1:20" ht="14.25" thickTop="1" thickBot="1" x14ac:dyDescent="0.25">
      <c r="A1123" s="1176" t="s">
        <v>412</v>
      </c>
      <c r="B1123" s="1173" t="s">
        <v>123</v>
      </c>
      <c r="C1123" s="1175" t="s">
        <v>124</v>
      </c>
      <c r="D1123" s="1198" t="s">
        <v>474</v>
      </c>
      <c r="E1123" s="1198" t="s">
        <v>125</v>
      </c>
      <c r="F1123" s="1198" t="s">
        <v>416</v>
      </c>
      <c r="G1123" s="1198" t="s">
        <v>417</v>
      </c>
      <c r="H1123" s="1886" t="s">
        <v>589</v>
      </c>
      <c r="I1123" s="2229" t="s">
        <v>590</v>
      </c>
    </row>
    <row r="1124" spans="1:20" ht="14.25" thickTop="1" thickBot="1" x14ac:dyDescent="0.25">
      <c r="A1124" s="1171">
        <v>1</v>
      </c>
      <c r="B1124" s="1170">
        <v>2</v>
      </c>
      <c r="C1124" s="1170">
        <v>3</v>
      </c>
      <c r="D1124" s="1170">
        <v>4</v>
      </c>
      <c r="E1124" s="1170">
        <v>5</v>
      </c>
      <c r="F1124" s="1169">
        <v>6</v>
      </c>
      <c r="G1124" s="1169">
        <v>7</v>
      </c>
      <c r="H1124" s="1293">
        <v>8</v>
      </c>
      <c r="I1124" s="1168" t="s">
        <v>510</v>
      </c>
    </row>
    <row r="1125" spans="1:20" ht="15.75" thickTop="1" x14ac:dyDescent="0.25">
      <c r="A1125" s="2220">
        <v>1407</v>
      </c>
      <c r="B1125" s="2219">
        <v>3133</v>
      </c>
      <c r="C1125" s="2219">
        <v>5331</v>
      </c>
      <c r="D1125" s="2239"/>
      <c r="E1125" s="2225" t="s">
        <v>624</v>
      </c>
      <c r="F1125" s="2235">
        <f>F1126+F1128+F1127</f>
        <v>1484</v>
      </c>
      <c r="G1125" s="2235">
        <f>G1126+G1128+G1127</f>
        <v>1560</v>
      </c>
      <c r="H1125" s="2235">
        <f>H1126+H1128+H1127</f>
        <v>1560</v>
      </c>
      <c r="I1125" s="2238">
        <f>(H1125/G1125)*100</f>
        <v>100</v>
      </c>
    </row>
    <row r="1126" spans="1:20" ht="14.25" x14ac:dyDescent="0.2">
      <c r="A1126" s="2220"/>
      <c r="B1126" s="2219"/>
      <c r="C1126" s="2219"/>
      <c r="D1126" s="2799" t="s">
        <v>1719</v>
      </c>
      <c r="E1126" s="1050" t="s">
        <v>1892</v>
      </c>
      <c r="F1126" s="2217">
        <v>1424</v>
      </c>
      <c r="G1126" s="2217">
        <v>1424</v>
      </c>
      <c r="H1126" s="2217">
        <v>1424</v>
      </c>
      <c r="I1126" s="2216">
        <f>(H1126/G1126)*100</f>
        <v>100</v>
      </c>
    </row>
    <row r="1127" spans="1:20" ht="14.25" x14ac:dyDescent="0.2">
      <c r="A1127" s="2220"/>
      <c r="B1127" s="2219"/>
      <c r="C1127" s="2219"/>
      <c r="D1127" s="859" t="s">
        <v>1238</v>
      </c>
      <c r="E1127" s="2796" t="s">
        <v>1893</v>
      </c>
      <c r="F1127" s="2217">
        <v>60</v>
      </c>
      <c r="G1127" s="2217">
        <v>59</v>
      </c>
      <c r="H1127" s="2217">
        <v>59</v>
      </c>
      <c r="I1127" s="2216">
        <f>(H1127/G1127)*100</f>
        <v>100</v>
      </c>
    </row>
    <row r="1128" spans="1:20" ht="15" thickBot="1" x14ac:dyDescent="0.25">
      <c r="A1128" s="2220"/>
      <c r="B1128" s="2219"/>
      <c r="C1128" s="2219"/>
      <c r="D1128" s="859" t="s">
        <v>1720</v>
      </c>
      <c r="E1128" s="2796" t="s">
        <v>1894</v>
      </c>
      <c r="F1128" s="2217">
        <v>0</v>
      </c>
      <c r="G1128" s="2217">
        <v>77</v>
      </c>
      <c r="H1128" s="2217">
        <v>77</v>
      </c>
      <c r="I1128" s="2216">
        <f>(H1128/G1128)*100</f>
        <v>100</v>
      </c>
    </row>
    <row r="1129" spans="1:20" ht="16.5" thickTop="1" thickBot="1" x14ac:dyDescent="0.3">
      <c r="A1129" s="3249" t="s">
        <v>704</v>
      </c>
      <c r="B1129" s="3250"/>
      <c r="C1129" s="3250"/>
      <c r="D1129" s="3250"/>
      <c r="E1129" s="3250"/>
      <c r="F1129" s="2215">
        <f>SUM(F1125)</f>
        <v>1484</v>
      </c>
      <c r="G1129" s="2215">
        <f>G1125</f>
        <v>1560</v>
      </c>
      <c r="H1129" s="2215">
        <f>H1125</f>
        <v>1560</v>
      </c>
      <c r="I1129" s="2214">
        <f>(H1129/G1129)*100</f>
        <v>100</v>
      </c>
      <c r="R1129" s="2869">
        <f>F1129</f>
        <v>1484</v>
      </c>
      <c r="S1129" s="2869">
        <f>G1129</f>
        <v>1560</v>
      </c>
      <c r="T1129" s="2869">
        <f>H1129</f>
        <v>1560</v>
      </c>
    </row>
    <row r="1130" spans="1:20" ht="15.75" thickTop="1" x14ac:dyDescent="0.25">
      <c r="A1130" s="2813">
        <v>1407</v>
      </c>
      <c r="B1130" s="19">
        <v>3133</v>
      </c>
      <c r="C1130" s="152">
        <v>6351</v>
      </c>
      <c r="D1130" s="2814"/>
      <c r="E1130" s="896" t="s">
        <v>744</v>
      </c>
      <c r="F1130" s="2815">
        <v>0</v>
      </c>
      <c r="G1130" s="2815">
        <v>123</v>
      </c>
      <c r="H1130" s="2815">
        <v>123</v>
      </c>
      <c r="I1130" s="2816">
        <v>100</v>
      </c>
      <c r="R1130" s="2869">
        <f>F1132</f>
        <v>0</v>
      </c>
      <c r="S1130" s="2869">
        <f t="shared" ref="S1130:T1130" si="126">G1132</f>
        <v>123</v>
      </c>
      <c r="T1130" s="2869">
        <f t="shared" si="126"/>
        <v>123</v>
      </c>
    </row>
    <row r="1131" spans="1:20" ht="29.25" thickBot="1" x14ac:dyDescent="0.25">
      <c r="A1131" s="2817"/>
      <c r="B1131" s="870"/>
      <c r="C1131" s="2818"/>
      <c r="D1131" s="2805" t="s">
        <v>1215</v>
      </c>
      <c r="E1131" s="2804" t="s">
        <v>1895</v>
      </c>
      <c r="F1131" s="2831">
        <v>0</v>
      </c>
      <c r="G1131" s="2832">
        <v>123</v>
      </c>
      <c r="H1131" s="2833">
        <v>123</v>
      </c>
      <c r="I1131" s="2834">
        <v>100</v>
      </c>
      <c r="R1131" s="2869">
        <f>R1129+R1130</f>
        <v>1484</v>
      </c>
      <c r="S1131" s="2869">
        <f t="shared" ref="S1131:T1131" si="127">S1129+S1130</f>
        <v>1683</v>
      </c>
      <c r="T1131" s="2869">
        <f t="shared" si="127"/>
        <v>1683</v>
      </c>
    </row>
    <row r="1132" spans="1:20" ht="16.5" thickTop="1" thickBot="1" x14ac:dyDescent="0.3">
      <c r="A1132" s="3202" t="s">
        <v>705</v>
      </c>
      <c r="B1132" s="3203"/>
      <c r="C1132" s="3203"/>
      <c r="D1132" s="3203"/>
      <c r="E1132" s="3204"/>
      <c r="F1132" s="2821">
        <v>0</v>
      </c>
      <c r="G1132" s="2821">
        <v>123</v>
      </c>
      <c r="H1132" s="2821">
        <v>123</v>
      </c>
      <c r="I1132" s="2822">
        <v>100</v>
      </c>
      <c r="R1132" s="2869"/>
      <c r="S1132" s="2869"/>
      <c r="T1132" s="2869"/>
    </row>
    <row r="1133" spans="1:20" ht="15.75" thickTop="1" x14ac:dyDescent="0.25">
      <c r="A1133" s="1266"/>
      <c r="B1133" s="1266"/>
      <c r="C1133" s="1266"/>
      <c r="D1133" s="1266"/>
      <c r="E1133" s="1266"/>
      <c r="F1133" s="2213"/>
      <c r="G1133" s="2213"/>
      <c r="H1133" s="2213"/>
      <c r="I1133" s="2212"/>
      <c r="R1133" s="2869"/>
      <c r="S1133" s="2869"/>
      <c r="T1133" s="2869"/>
    </row>
    <row r="1134" spans="1:20" hidden="1" x14ac:dyDescent="0.2"/>
    <row r="1136" spans="1:20" ht="13.5" thickBot="1" x14ac:dyDescent="0.25">
      <c r="A1136" s="1855" t="s">
        <v>1241</v>
      </c>
      <c r="I1136" s="2211" t="s">
        <v>122</v>
      </c>
    </row>
    <row r="1137" spans="1:20" ht="14.25" thickTop="1" thickBot="1" x14ac:dyDescent="0.25">
      <c r="A1137" s="1176" t="s">
        <v>412</v>
      </c>
      <c r="B1137" s="1173" t="s">
        <v>123</v>
      </c>
      <c r="C1137" s="1175" t="s">
        <v>124</v>
      </c>
      <c r="D1137" s="1198" t="s">
        <v>474</v>
      </c>
      <c r="E1137" s="1198" t="s">
        <v>125</v>
      </c>
      <c r="F1137" s="1198" t="s">
        <v>416</v>
      </c>
      <c r="G1137" s="1198" t="s">
        <v>417</v>
      </c>
      <c r="H1137" s="1886" t="s">
        <v>589</v>
      </c>
      <c r="I1137" s="2229" t="s">
        <v>590</v>
      </c>
    </row>
    <row r="1138" spans="1:20" ht="14.25" thickTop="1" thickBot="1" x14ac:dyDescent="0.25">
      <c r="A1138" s="1171">
        <v>1</v>
      </c>
      <c r="B1138" s="1170">
        <v>2</v>
      </c>
      <c r="C1138" s="1170">
        <v>3</v>
      </c>
      <c r="D1138" s="1170">
        <v>4</v>
      </c>
      <c r="E1138" s="1170">
        <v>5</v>
      </c>
      <c r="F1138" s="1169">
        <v>6</v>
      </c>
      <c r="G1138" s="1169">
        <v>7</v>
      </c>
      <c r="H1138" s="1293">
        <v>8</v>
      </c>
      <c r="I1138" s="1168" t="s">
        <v>510</v>
      </c>
    </row>
    <row r="1139" spans="1:20" ht="15.75" thickTop="1" x14ac:dyDescent="0.25">
      <c r="A1139" s="2220">
        <v>1408</v>
      </c>
      <c r="B1139" s="2219">
        <v>3133</v>
      </c>
      <c r="C1139" s="2219">
        <v>5331</v>
      </c>
      <c r="D1139" s="2239"/>
      <c r="E1139" s="2236" t="s">
        <v>624</v>
      </c>
      <c r="F1139" s="2235">
        <f>F1140</f>
        <v>1655</v>
      </c>
      <c r="G1139" s="2235">
        <f t="shared" ref="G1139:H1139" si="128">G1140</f>
        <v>1655</v>
      </c>
      <c r="H1139" s="2235">
        <f t="shared" si="128"/>
        <v>1655</v>
      </c>
      <c r="I1139" s="2238">
        <v>100</v>
      </c>
    </row>
    <row r="1140" spans="1:20" ht="15" thickBot="1" x14ac:dyDescent="0.25">
      <c r="A1140" s="2220"/>
      <c r="B1140" s="2219"/>
      <c r="C1140" s="2219"/>
      <c r="D1140" s="2799" t="s">
        <v>1719</v>
      </c>
      <c r="E1140" s="1050" t="s">
        <v>1892</v>
      </c>
      <c r="F1140" s="2217">
        <v>1655</v>
      </c>
      <c r="G1140" s="2217">
        <v>1655</v>
      </c>
      <c r="H1140" s="2217">
        <v>1655</v>
      </c>
      <c r="I1140" s="2216">
        <f>(H1140/G1140)*100</f>
        <v>100</v>
      </c>
    </row>
    <row r="1141" spans="1:20" ht="16.5" thickTop="1" thickBot="1" x14ac:dyDescent="0.3">
      <c r="A1141" s="3249" t="s">
        <v>704</v>
      </c>
      <c r="B1141" s="3250"/>
      <c r="C1141" s="3250"/>
      <c r="D1141" s="3250"/>
      <c r="E1141" s="3250"/>
      <c r="F1141" s="2215">
        <f>F1139</f>
        <v>1655</v>
      </c>
      <c r="G1141" s="2215">
        <f t="shared" ref="G1141:H1141" si="129">G1139</f>
        <v>1655</v>
      </c>
      <c r="H1141" s="2215">
        <f t="shared" si="129"/>
        <v>1655</v>
      </c>
      <c r="I1141" s="2214">
        <f>(H1141/G1141)*100</f>
        <v>100</v>
      </c>
      <c r="R1141" s="2869">
        <f>F1141</f>
        <v>1655</v>
      </c>
      <c r="S1141" s="2869">
        <f>G1141</f>
        <v>1655</v>
      </c>
      <c r="T1141" s="2869">
        <f>H1141</f>
        <v>1655</v>
      </c>
    </row>
    <row r="1142" spans="1:20" ht="13.5" thickTop="1" x14ac:dyDescent="0.2"/>
    <row r="1144" spans="1:20" ht="13.5" thickBot="1" x14ac:dyDescent="0.25">
      <c r="A1144" s="1855" t="s">
        <v>908</v>
      </c>
      <c r="I1144" s="2211" t="s">
        <v>122</v>
      </c>
    </row>
    <row r="1145" spans="1:20" ht="14.25" thickTop="1" thickBot="1" x14ac:dyDescent="0.25">
      <c r="A1145" s="1176" t="s">
        <v>412</v>
      </c>
      <c r="B1145" s="1173" t="s">
        <v>123</v>
      </c>
      <c r="C1145" s="1175" t="s">
        <v>124</v>
      </c>
      <c r="D1145" s="1198" t="s">
        <v>474</v>
      </c>
      <c r="E1145" s="1198" t="s">
        <v>125</v>
      </c>
      <c r="F1145" s="1198" t="s">
        <v>416</v>
      </c>
      <c r="G1145" s="1198" t="s">
        <v>417</v>
      </c>
      <c r="H1145" s="1886" t="s">
        <v>589</v>
      </c>
      <c r="I1145" s="2229" t="s">
        <v>590</v>
      </c>
    </row>
    <row r="1146" spans="1:20" ht="14.25" thickTop="1" thickBot="1" x14ac:dyDescent="0.25">
      <c r="A1146" s="1171">
        <v>1</v>
      </c>
      <c r="B1146" s="1170">
        <v>2</v>
      </c>
      <c r="C1146" s="1170">
        <v>3</v>
      </c>
      <c r="D1146" s="1170">
        <v>4</v>
      </c>
      <c r="E1146" s="1170">
        <v>5</v>
      </c>
      <c r="F1146" s="1169">
        <v>6</v>
      </c>
      <c r="G1146" s="1169">
        <v>7</v>
      </c>
      <c r="H1146" s="1293">
        <v>8</v>
      </c>
      <c r="I1146" s="1168" t="s">
        <v>510</v>
      </c>
    </row>
    <row r="1147" spans="1:20" ht="15.75" thickTop="1" x14ac:dyDescent="0.25">
      <c r="A1147" s="2220">
        <v>1420</v>
      </c>
      <c r="B1147" s="2219">
        <v>3141</v>
      </c>
      <c r="C1147" s="2219">
        <v>5331</v>
      </c>
      <c r="D1147" s="2237"/>
      <c r="E1147" s="2236" t="s">
        <v>624</v>
      </c>
      <c r="F1147" s="2235">
        <f>F1148+F1149+F1150</f>
        <v>6196</v>
      </c>
      <c r="G1147" s="2235">
        <f>G1148+G1149+G1150</f>
        <v>6217</v>
      </c>
      <c r="H1147" s="2235">
        <f>H1148+H1149+H1150</f>
        <v>6217</v>
      </c>
      <c r="I1147" s="2234">
        <f>(H1147/G1147)*100</f>
        <v>100</v>
      </c>
    </row>
    <row r="1148" spans="1:20" ht="14.25" x14ac:dyDescent="0.2">
      <c r="A1148" s="2220"/>
      <c r="B1148" s="2219"/>
      <c r="C1148" s="2219"/>
      <c r="D1148" s="2799" t="s">
        <v>1719</v>
      </c>
      <c r="E1148" s="1050" t="s">
        <v>1892</v>
      </c>
      <c r="F1148" s="2217">
        <v>2405</v>
      </c>
      <c r="G1148" s="2217">
        <v>2426</v>
      </c>
      <c r="H1148" s="2217">
        <v>2426</v>
      </c>
      <c r="I1148" s="2216">
        <f>(H1148/G1148)*100</f>
        <v>100</v>
      </c>
    </row>
    <row r="1149" spans="1:20" ht="14.25" x14ac:dyDescent="0.2">
      <c r="A1149" s="2220"/>
      <c r="B1149" s="2219"/>
      <c r="C1149" s="2219"/>
      <c r="D1149" s="859" t="s">
        <v>1239</v>
      </c>
      <c r="E1149" s="2796" t="s">
        <v>1896</v>
      </c>
      <c r="F1149" s="2217">
        <v>95</v>
      </c>
      <c r="G1149" s="2217">
        <v>95</v>
      </c>
      <c r="H1149" s="2217">
        <v>95</v>
      </c>
      <c r="I1149" s="2216">
        <f>(H1149/G1149)*100</f>
        <v>100</v>
      </c>
    </row>
    <row r="1150" spans="1:20" ht="15" thickBot="1" x14ac:dyDescent="0.25">
      <c r="A1150" s="2220"/>
      <c r="B1150" s="2219"/>
      <c r="C1150" s="2219"/>
      <c r="D1150" s="859" t="s">
        <v>1238</v>
      </c>
      <c r="E1150" s="2796" t="s">
        <v>1893</v>
      </c>
      <c r="F1150" s="2161">
        <v>3696</v>
      </c>
      <c r="G1150" s="1191">
        <v>3696</v>
      </c>
      <c r="H1150" s="1151">
        <v>3696</v>
      </c>
      <c r="I1150" s="1190">
        <f>(H1150/G1150)*100</f>
        <v>100</v>
      </c>
    </row>
    <row r="1151" spans="1:20" ht="16.5" thickTop="1" thickBot="1" x14ac:dyDescent="0.3">
      <c r="A1151" s="3249" t="s">
        <v>704</v>
      </c>
      <c r="B1151" s="3250"/>
      <c r="C1151" s="3250"/>
      <c r="D1151" s="3250"/>
      <c r="E1151" s="3250"/>
      <c r="F1151" s="2215">
        <f>F1147</f>
        <v>6196</v>
      </c>
      <c r="G1151" s="2215">
        <f>G1147</f>
        <v>6217</v>
      </c>
      <c r="H1151" s="2215">
        <f>H1147</f>
        <v>6217</v>
      </c>
      <c r="I1151" s="2214">
        <f>(H1151/G1151)*100</f>
        <v>100</v>
      </c>
      <c r="R1151" s="2869">
        <f>F1151</f>
        <v>6196</v>
      </c>
      <c r="S1151" s="2869">
        <f>G1151</f>
        <v>6217</v>
      </c>
      <c r="T1151" s="2869">
        <f>H1151</f>
        <v>6217</v>
      </c>
    </row>
    <row r="1152" spans="1:20" ht="13.5" thickTop="1" x14ac:dyDescent="0.2"/>
    <row r="1154" spans="1:20" ht="13.5" thickBot="1" x14ac:dyDescent="0.25">
      <c r="A1154" s="1855" t="s">
        <v>715</v>
      </c>
      <c r="I1154" s="2211" t="s">
        <v>122</v>
      </c>
    </row>
    <row r="1155" spans="1:20" ht="14.25" thickTop="1" thickBot="1" x14ac:dyDescent="0.25">
      <c r="A1155" s="1176" t="s">
        <v>412</v>
      </c>
      <c r="B1155" s="1173" t="s">
        <v>123</v>
      </c>
      <c r="C1155" s="1175" t="s">
        <v>124</v>
      </c>
      <c r="D1155" s="1198" t="s">
        <v>474</v>
      </c>
      <c r="E1155" s="1198" t="s">
        <v>125</v>
      </c>
      <c r="F1155" s="1198" t="s">
        <v>416</v>
      </c>
      <c r="G1155" s="1198" t="s">
        <v>417</v>
      </c>
      <c r="H1155" s="1886" t="s">
        <v>589</v>
      </c>
      <c r="I1155" s="2229" t="s">
        <v>590</v>
      </c>
    </row>
    <row r="1156" spans="1:20" ht="14.25" thickTop="1" thickBot="1" x14ac:dyDescent="0.25">
      <c r="A1156" s="1171">
        <v>1</v>
      </c>
      <c r="B1156" s="1170">
        <v>2</v>
      </c>
      <c r="C1156" s="1170">
        <v>3</v>
      </c>
      <c r="D1156" s="1170">
        <v>4</v>
      </c>
      <c r="E1156" s="1170">
        <v>5</v>
      </c>
      <c r="F1156" s="1169">
        <v>6</v>
      </c>
      <c r="G1156" s="1169">
        <v>7</v>
      </c>
      <c r="H1156" s="1293">
        <v>8</v>
      </c>
      <c r="I1156" s="1168" t="s">
        <v>510</v>
      </c>
    </row>
    <row r="1157" spans="1:20" ht="15.75" thickTop="1" x14ac:dyDescent="0.25">
      <c r="A1157" s="2228">
        <v>1450</v>
      </c>
      <c r="B1157" s="2227">
        <v>3146</v>
      </c>
      <c r="C1157" s="2227">
        <v>5331</v>
      </c>
      <c r="D1157" s="2226"/>
      <c r="E1157" s="2225" t="s">
        <v>624</v>
      </c>
      <c r="F1157" s="2224">
        <f>F1158+F1159+F1160</f>
        <v>3312</v>
      </c>
      <c r="G1157" s="2224">
        <f t="shared" ref="G1157:H1157" si="130">G1158+G1159+G1160</f>
        <v>3767</v>
      </c>
      <c r="H1157" s="2224">
        <f t="shared" si="130"/>
        <v>3767</v>
      </c>
      <c r="I1157" s="2223">
        <f>(H1157/G1157)*100</f>
        <v>100</v>
      </c>
    </row>
    <row r="1158" spans="1:20" ht="14.25" x14ac:dyDescent="0.2">
      <c r="A1158" s="2220"/>
      <c r="B1158" s="2219"/>
      <c r="C1158" s="2219"/>
      <c r="D1158" s="2799" t="s">
        <v>1719</v>
      </c>
      <c r="E1158" s="1050" t="s">
        <v>1892</v>
      </c>
      <c r="F1158" s="2217">
        <v>3236</v>
      </c>
      <c r="G1158" s="2217">
        <v>3236</v>
      </c>
      <c r="H1158" s="2217">
        <v>3236</v>
      </c>
      <c r="I1158" s="2216">
        <f>(H1158/G1158)*100</f>
        <v>100</v>
      </c>
    </row>
    <row r="1159" spans="1:20" ht="14.25" x14ac:dyDescent="0.2">
      <c r="A1159" s="2220"/>
      <c r="B1159" s="2233"/>
      <c r="C1159" s="2232"/>
      <c r="D1159" s="859" t="s">
        <v>1238</v>
      </c>
      <c r="E1159" s="2796" t="s">
        <v>1893</v>
      </c>
      <c r="F1159" s="2231">
        <v>76</v>
      </c>
      <c r="G1159" s="2231">
        <v>81</v>
      </c>
      <c r="H1159" s="2231">
        <v>81</v>
      </c>
      <c r="I1159" s="2230">
        <f>(H1159/G1159)*100</f>
        <v>100</v>
      </c>
    </row>
    <row r="1160" spans="1:20" ht="15" thickBot="1" x14ac:dyDescent="0.25">
      <c r="A1160" s="2220"/>
      <c r="B1160" s="2233"/>
      <c r="C1160" s="2232"/>
      <c r="D1160" s="859" t="s">
        <v>1720</v>
      </c>
      <c r="E1160" s="2796" t="s">
        <v>1894</v>
      </c>
      <c r="F1160" s="2231">
        <v>0</v>
      </c>
      <c r="G1160" s="2231">
        <v>450</v>
      </c>
      <c r="H1160" s="2231">
        <v>450</v>
      </c>
      <c r="I1160" s="2230">
        <f>(H1160/G1160)*100</f>
        <v>100</v>
      </c>
    </row>
    <row r="1161" spans="1:20" ht="16.5" thickTop="1" thickBot="1" x14ac:dyDescent="0.3">
      <c r="A1161" s="3249" t="s">
        <v>704</v>
      </c>
      <c r="B1161" s="3250"/>
      <c r="C1161" s="3250"/>
      <c r="D1161" s="3250"/>
      <c r="E1161" s="3250"/>
      <c r="F1161" s="2215">
        <f>F1157</f>
        <v>3312</v>
      </c>
      <c r="G1161" s="2215">
        <f>G1157</f>
        <v>3767</v>
      </c>
      <c r="H1161" s="2215">
        <f>H1157</f>
        <v>3767</v>
      </c>
      <c r="I1161" s="2214">
        <f>(H1161/G1161)*100</f>
        <v>100</v>
      </c>
      <c r="R1161" s="2869">
        <f>F1161</f>
        <v>3312</v>
      </c>
      <c r="S1161" s="2869">
        <f>G1161</f>
        <v>3767</v>
      </c>
      <c r="T1161" s="2869">
        <f>H1161</f>
        <v>3767</v>
      </c>
    </row>
    <row r="1162" spans="1:20" ht="15.75" thickTop="1" x14ac:dyDescent="0.25">
      <c r="A1162" s="1266"/>
      <c r="B1162" s="1266"/>
      <c r="C1162" s="1266"/>
      <c r="D1162" s="1266"/>
      <c r="E1162" s="1266"/>
      <c r="F1162" s="2213"/>
      <c r="G1162" s="2213"/>
      <c r="H1162" s="2213"/>
      <c r="I1162" s="2212"/>
      <c r="R1162" s="2869"/>
      <c r="S1162" s="2869"/>
      <c r="T1162" s="2869"/>
    </row>
    <row r="1163" spans="1:20" ht="13.5" thickBot="1" x14ac:dyDescent="0.25">
      <c r="A1163" s="1855" t="s">
        <v>909</v>
      </c>
      <c r="I1163" s="2211" t="s">
        <v>122</v>
      </c>
    </row>
    <row r="1164" spans="1:20" ht="14.25" thickTop="1" thickBot="1" x14ac:dyDescent="0.25">
      <c r="A1164" s="1176" t="s">
        <v>412</v>
      </c>
      <c r="B1164" s="1173" t="s">
        <v>123</v>
      </c>
      <c r="C1164" s="1175" t="s">
        <v>124</v>
      </c>
      <c r="D1164" s="1198" t="s">
        <v>474</v>
      </c>
      <c r="E1164" s="1198" t="s">
        <v>125</v>
      </c>
      <c r="F1164" s="1198" t="s">
        <v>416</v>
      </c>
      <c r="G1164" s="1198" t="s">
        <v>417</v>
      </c>
      <c r="H1164" s="1886" t="s">
        <v>589</v>
      </c>
      <c r="I1164" s="2229" t="s">
        <v>590</v>
      </c>
    </row>
    <row r="1165" spans="1:20" ht="14.25" thickTop="1" thickBot="1" x14ac:dyDescent="0.25">
      <c r="A1165" s="1171">
        <v>1</v>
      </c>
      <c r="B1165" s="1170">
        <v>2</v>
      </c>
      <c r="C1165" s="1170">
        <v>3</v>
      </c>
      <c r="D1165" s="1170">
        <v>4</v>
      </c>
      <c r="E1165" s="1170">
        <v>5</v>
      </c>
      <c r="F1165" s="1169">
        <v>6</v>
      </c>
      <c r="G1165" s="1169">
        <v>7</v>
      </c>
      <c r="H1165" s="1293">
        <v>8</v>
      </c>
      <c r="I1165" s="1168" t="s">
        <v>510</v>
      </c>
    </row>
    <row r="1166" spans="1:20" ht="15.75" thickTop="1" x14ac:dyDescent="0.25">
      <c r="A1166" s="2228">
        <v>1465</v>
      </c>
      <c r="B1166" s="2227">
        <v>3294</v>
      </c>
      <c r="C1166" s="2227">
        <v>5331</v>
      </c>
      <c r="D1166" s="2226"/>
      <c r="E1166" s="2225" t="s">
        <v>624</v>
      </c>
      <c r="F1166" s="2224">
        <f>F1167+F1168+F1169+F1170+F1171</f>
        <v>1398</v>
      </c>
      <c r="G1166" s="2224">
        <f>G1167+G1168+G1169+G1170+G1171</f>
        <v>2353</v>
      </c>
      <c r="H1166" s="2224">
        <f>H1167+H1168+H1169+H1170+H1171</f>
        <v>2353</v>
      </c>
      <c r="I1166" s="2223">
        <f>(H1166/G1166)*100</f>
        <v>100</v>
      </c>
    </row>
    <row r="1167" spans="1:20" ht="28.5" x14ac:dyDescent="0.2">
      <c r="A1167" s="2220"/>
      <c r="B1167" s="2219"/>
      <c r="C1167" s="2219"/>
      <c r="D1167" s="2805" t="s">
        <v>1215</v>
      </c>
      <c r="E1167" s="2804" t="s">
        <v>1895</v>
      </c>
      <c r="F1167" s="2812">
        <v>0</v>
      </c>
      <c r="G1167" s="2812">
        <v>140</v>
      </c>
      <c r="H1167" s="2812">
        <v>140</v>
      </c>
      <c r="I1167" s="2808">
        <f>(H1167/G1167)*100</f>
        <v>100</v>
      </c>
    </row>
    <row r="1168" spans="1:20" ht="14.25" x14ac:dyDescent="0.2">
      <c r="A1168" s="2220"/>
      <c r="B1168" s="2219"/>
      <c r="C1168" s="2219"/>
      <c r="D1168" s="2799" t="s">
        <v>1719</v>
      </c>
      <c r="E1168" s="1050" t="s">
        <v>1892</v>
      </c>
      <c r="F1168" s="2217">
        <v>993</v>
      </c>
      <c r="G1168" s="2217">
        <v>854</v>
      </c>
      <c r="H1168" s="2217">
        <v>854</v>
      </c>
      <c r="I1168" s="2216">
        <f>(H1168/G1168)*100</f>
        <v>100</v>
      </c>
    </row>
    <row r="1169" spans="1:23" ht="14.25" x14ac:dyDescent="0.2">
      <c r="A1169" s="2220"/>
      <c r="B1169" s="2219"/>
      <c r="C1169" s="2219"/>
      <c r="D1169" s="859" t="s">
        <v>1239</v>
      </c>
      <c r="E1169" s="2796" t="s">
        <v>1896</v>
      </c>
      <c r="F1169" s="2217">
        <v>0</v>
      </c>
      <c r="G1169" s="2217">
        <v>491</v>
      </c>
      <c r="H1169" s="2217">
        <v>491</v>
      </c>
      <c r="I1169" s="2216">
        <f t="shared" ref="I1169:I1171" si="131">(H1169/G1169)*100</f>
        <v>100</v>
      </c>
    </row>
    <row r="1170" spans="1:23" ht="14.25" x14ac:dyDescent="0.2">
      <c r="A1170" s="2220"/>
      <c r="B1170" s="2219"/>
      <c r="C1170" s="2219"/>
      <c r="D1170" s="859" t="s">
        <v>1238</v>
      </c>
      <c r="E1170" s="2796" t="s">
        <v>1893</v>
      </c>
      <c r="F1170" s="2217">
        <v>405</v>
      </c>
      <c r="G1170" s="2217">
        <v>132</v>
      </c>
      <c r="H1170" s="2217">
        <v>132</v>
      </c>
      <c r="I1170" s="2216">
        <f t="shared" si="131"/>
        <v>100</v>
      </c>
    </row>
    <row r="1171" spans="1:23" ht="15" thickBot="1" x14ac:dyDescent="0.25">
      <c r="A1171" s="2220"/>
      <c r="B1171" s="2219"/>
      <c r="C1171" s="2219"/>
      <c r="D1171" s="859" t="s">
        <v>1720</v>
      </c>
      <c r="E1171" s="2796" t="s">
        <v>1894</v>
      </c>
      <c r="F1171" s="2217">
        <v>0</v>
      </c>
      <c r="G1171" s="2217">
        <v>736</v>
      </c>
      <c r="H1171" s="2217">
        <v>736</v>
      </c>
      <c r="I1171" s="2216">
        <f t="shared" si="131"/>
        <v>100</v>
      </c>
    </row>
    <row r="1172" spans="1:23" ht="16.5" thickTop="1" thickBot="1" x14ac:dyDescent="0.3">
      <c r="A1172" s="3249" t="s">
        <v>704</v>
      </c>
      <c r="B1172" s="3250"/>
      <c r="C1172" s="3250"/>
      <c r="D1172" s="3250"/>
      <c r="E1172" s="3250"/>
      <c r="F1172" s="2215">
        <f>F1166</f>
        <v>1398</v>
      </c>
      <c r="G1172" s="2215">
        <f>G1166</f>
        <v>2353</v>
      </c>
      <c r="H1172" s="2215">
        <f>H1166</f>
        <v>2353</v>
      </c>
      <c r="I1172" s="2214">
        <f>(H1172/G1172)*100</f>
        <v>100</v>
      </c>
      <c r="J1172" s="1131">
        <f>F1172</f>
        <v>1398</v>
      </c>
      <c r="K1172" s="1131" t="e">
        <f>G1172+#REF!</f>
        <v>#REF!</v>
      </c>
      <c r="L1172" s="1131" t="e">
        <f>H1172+#REF!</f>
        <v>#REF!</v>
      </c>
      <c r="R1172" s="2869">
        <f>F1172</f>
        <v>1398</v>
      </c>
      <c r="S1172" s="2869">
        <f>G1172</f>
        <v>2353</v>
      </c>
      <c r="T1172" s="2869">
        <f>H1172</f>
        <v>2353</v>
      </c>
      <c r="U1172" s="1131"/>
      <c r="V1172" s="1131"/>
      <c r="W1172" s="1131"/>
    </row>
    <row r="1173" spans="1:23" ht="13.5" thickTop="1" x14ac:dyDescent="0.2">
      <c r="R1173" s="2874">
        <f t="shared" ref="R1173:W1173" si="132">SUM(R17:R1172)</f>
        <v>474577</v>
      </c>
      <c r="S1173" s="2874">
        <f t="shared" si="132"/>
        <v>505672</v>
      </c>
      <c r="T1173" s="2874">
        <f t="shared" si="132"/>
        <v>505188</v>
      </c>
      <c r="U1173" s="2874">
        <f t="shared" si="132"/>
        <v>0</v>
      </c>
      <c r="V1173" s="2874">
        <f t="shared" si="132"/>
        <v>0</v>
      </c>
      <c r="W1173" s="2874">
        <f t="shared" si="132"/>
        <v>0</v>
      </c>
    </row>
    <row r="1174" spans="1:23" x14ac:dyDescent="0.2">
      <c r="R1174" s="2875"/>
      <c r="S1174" s="2875"/>
      <c r="T1174" s="2875"/>
      <c r="U1174" s="2875"/>
      <c r="V1174" s="2875"/>
      <c r="W1174" s="2875"/>
    </row>
    <row r="1175" spans="1:23" x14ac:dyDescent="0.2">
      <c r="R1175" s="2874"/>
      <c r="S1175" s="2874"/>
      <c r="T1175" s="2874">
        <f>S1173+V1173</f>
        <v>505672</v>
      </c>
      <c r="U1175" s="2874">
        <f>T1173+W1173</f>
        <v>505188</v>
      </c>
      <c r="V1175" s="2874"/>
      <c r="W1175" s="2874"/>
    </row>
    <row r="1176" spans="1:23" ht="18" x14ac:dyDescent="0.25">
      <c r="A1176" s="2864" t="s">
        <v>1950</v>
      </c>
      <c r="R1176" s="2874"/>
      <c r="S1176" s="2875"/>
      <c r="T1176" s="2875">
        <v>316987482</v>
      </c>
      <c r="U1176" s="2875">
        <v>316987482</v>
      </c>
      <c r="V1176" s="2875"/>
      <c r="W1176" s="2875"/>
    </row>
    <row r="1177" spans="1:23" hidden="1" x14ac:dyDescent="0.2">
      <c r="R1177" s="2874"/>
      <c r="S1177" s="2875"/>
      <c r="T1177" s="2875"/>
      <c r="U1177" s="1824"/>
      <c r="V1177" s="1824"/>
      <c r="W1177" s="1824"/>
    </row>
    <row r="1178" spans="1:23" hidden="1" x14ac:dyDescent="0.2">
      <c r="R1178" s="2874"/>
      <c r="S1178" s="2875"/>
      <c r="T1178" s="2875"/>
      <c r="U1178" s="1824"/>
      <c r="V1178" s="1824"/>
      <c r="W1178" s="1824"/>
    </row>
    <row r="1179" spans="1:23" hidden="1" x14ac:dyDescent="0.2">
      <c r="R1179" s="2874"/>
      <c r="S1179" s="2875"/>
      <c r="T1179" s="2875"/>
      <c r="U1179" s="1824"/>
      <c r="V1179" s="1824"/>
      <c r="W1179" s="1824"/>
    </row>
    <row r="1180" spans="1:23" hidden="1" x14ac:dyDescent="0.2">
      <c r="R1180" s="2874"/>
      <c r="S1180" s="2875"/>
      <c r="T1180" s="2875"/>
      <c r="U1180" s="1824"/>
      <c r="V1180" s="1824"/>
      <c r="W1180" s="1824"/>
    </row>
    <row r="1181" spans="1:23" hidden="1" x14ac:dyDescent="0.2">
      <c r="R1181" s="2874"/>
      <c r="S1181" s="2875"/>
      <c r="T1181" s="2875"/>
      <c r="U1181" s="1824"/>
      <c r="V1181" s="1824"/>
      <c r="W1181" s="1824"/>
    </row>
    <row r="1182" spans="1:23" hidden="1" x14ac:dyDescent="0.2">
      <c r="R1182" s="2874"/>
      <c r="S1182" s="2875"/>
      <c r="T1182" s="2875"/>
      <c r="U1182" s="1824"/>
      <c r="V1182" s="1824"/>
      <c r="W1182" s="1824"/>
    </row>
    <row r="1183" spans="1:23" hidden="1" x14ac:dyDescent="0.2">
      <c r="R1183" s="2874"/>
      <c r="S1183" s="2875"/>
      <c r="T1183" s="2875"/>
      <c r="U1183" s="1824"/>
      <c r="V1183" s="1824"/>
      <c r="W1183" s="1824"/>
    </row>
    <row r="1184" spans="1:23" hidden="1" x14ac:dyDescent="0.2">
      <c r="R1184" s="2874"/>
      <c r="S1184" s="2875"/>
      <c r="T1184" s="2875"/>
      <c r="U1184" s="1824"/>
      <c r="V1184" s="1824"/>
      <c r="W1184" s="1824"/>
    </row>
    <row r="1185" spans="1:23" hidden="1" x14ac:dyDescent="0.2">
      <c r="R1185" s="2874"/>
      <c r="S1185" s="2875"/>
      <c r="T1185" s="2875"/>
      <c r="U1185" s="1824"/>
      <c r="V1185" s="1824"/>
      <c r="W1185" s="1824"/>
    </row>
    <row r="1186" spans="1:23" hidden="1" x14ac:dyDescent="0.2">
      <c r="R1186" s="2874"/>
      <c r="S1186" s="2875"/>
      <c r="T1186" s="2875"/>
      <c r="U1186" s="1824"/>
      <c r="V1186" s="1824"/>
      <c r="W1186" s="1824"/>
    </row>
    <row r="1187" spans="1:23" hidden="1" x14ac:dyDescent="0.2">
      <c r="R1187" s="2874"/>
      <c r="S1187" s="2875"/>
      <c r="T1187" s="2875"/>
      <c r="U1187" s="1824"/>
      <c r="V1187" s="1824"/>
      <c r="W1187" s="1824"/>
    </row>
    <row r="1188" spans="1:23" hidden="1" x14ac:dyDescent="0.2">
      <c r="R1188" s="2874"/>
      <c r="S1188" s="2875"/>
      <c r="T1188" s="2875"/>
      <c r="U1188" s="1824"/>
      <c r="V1188" s="1824"/>
      <c r="W1188" s="1824"/>
    </row>
    <row r="1189" spans="1:23" hidden="1" x14ac:dyDescent="0.2">
      <c r="R1189" s="2874"/>
      <c r="S1189" s="2875"/>
      <c r="T1189" s="2875"/>
      <c r="U1189" s="1824"/>
      <c r="V1189" s="1824"/>
      <c r="W1189" s="1824"/>
    </row>
    <row r="1190" spans="1:23" hidden="1" x14ac:dyDescent="0.2">
      <c r="R1190" s="2874"/>
      <c r="S1190" s="2875"/>
      <c r="T1190" s="2875"/>
      <c r="U1190" s="1824"/>
      <c r="V1190" s="1824"/>
      <c r="W1190" s="1824"/>
    </row>
    <row r="1191" spans="1:23" hidden="1" x14ac:dyDescent="0.2">
      <c r="R1191" s="2874"/>
      <c r="S1191" s="2875"/>
      <c r="T1191" s="2875"/>
      <c r="U1191" s="1824"/>
      <c r="V1191" s="1824"/>
      <c r="W1191" s="1824"/>
    </row>
    <row r="1192" spans="1:23" hidden="1" x14ac:dyDescent="0.2">
      <c r="R1192" s="2874"/>
      <c r="S1192" s="2875"/>
      <c r="T1192" s="2875"/>
      <c r="U1192" s="1824"/>
      <c r="V1192" s="1824"/>
      <c r="W1192" s="1824"/>
    </row>
    <row r="1193" spans="1:23" ht="13.5" thickBot="1" x14ac:dyDescent="0.25">
      <c r="A1193" s="1855" t="s">
        <v>1900</v>
      </c>
      <c r="I1193" s="2211" t="s">
        <v>122</v>
      </c>
      <c r="R1193" s="2876"/>
      <c r="S1193" s="2876"/>
      <c r="T1193" s="2876"/>
    </row>
    <row r="1194" spans="1:23" ht="14.25" thickTop="1" thickBot="1" x14ac:dyDescent="0.25">
      <c r="A1194" s="1176" t="s">
        <v>412</v>
      </c>
      <c r="B1194" s="1173" t="s">
        <v>123</v>
      </c>
      <c r="C1194" s="1175" t="s">
        <v>124</v>
      </c>
      <c r="D1194" s="1198" t="s">
        <v>474</v>
      </c>
      <c r="E1194" s="1198" t="s">
        <v>125</v>
      </c>
      <c r="F1194" s="1198" t="s">
        <v>416</v>
      </c>
      <c r="G1194" s="1198" t="s">
        <v>417</v>
      </c>
      <c r="H1194" s="1886" t="s">
        <v>589</v>
      </c>
      <c r="I1194" s="2229" t="s">
        <v>590</v>
      </c>
    </row>
    <row r="1195" spans="1:23" ht="14.25" thickTop="1" thickBot="1" x14ac:dyDescent="0.25">
      <c r="A1195" s="1171">
        <v>1</v>
      </c>
      <c r="B1195" s="1170">
        <v>2</v>
      </c>
      <c r="C1195" s="1170">
        <v>3</v>
      </c>
      <c r="D1195" s="1170">
        <v>4</v>
      </c>
      <c r="E1195" s="1170">
        <v>5</v>
      </c>
      <c r="F1195" s="1169">
        <v>6</v>
      </c>
      <c r="G1195" s="1169">
        <v>7</v>
      </c>
      <c r="H1195" s="1293">
        <v>8</v>
      </c>
      <c r="I1195" s="1168" t="s">
        <v>510</v>
      </c>
      <c r="R1195" s="2869"/>
      <c r="S1195" s="2869"/>
      <c r="T1195" s="2869"/>
    </row>
    <row r="1196" spans="1:23" ht="15.75" thickTop="1" x14ac:dyDescent="0.25">
      <c r="A1196" s="2228">
        <v>1631</v>
      </c>
      <c r="B1196" s="2227">
        <v>4350</v>
      </c>
      <c r="C1196" s="2227">
        <v>5331</v>
      </c>
      <c r="D1196" s="2226"/>
      <c r="E1196" s="2225" t="s">
        <v>624</v>
      </c>
      <c r="F1196" s="2224">
        <f>F1197+F1198+F1199</f>
        <v>7778</v>
      </c>
      <c r="G1196" s="2224">
        <f t="shared" ref="G1196:H1196" si="133">G1197+G1198+G1199</f>
        <v>9014</v>
      </c>
      <c r="H1196" s="2224">
        <f t="shared" si="133"/>
        <v>9014</v>
      </c>
      <c r="I1196" s="2223">
        <f>(H1196/G1196)*100</f>
        <v>100</v>
      </c>
    </row>
    <row r="1197" spans="1:23" ht="28.5" x14ac:dyDescent="0.2">
      <c r="A1197" s="2220"/>
      <c r="B1197" s="2219"/>
      <c r="C1197" s="2219"/>
      <c r="D1197" s="2805" t="s">
        <v>1214</v>
      </c>
      <c r="E1197" s="2804" t="s">
        <v>1901</v>
      </c>
      <c r="F1197" s="2812">
        <v>100</v>
      </c>
      <c r="G1197" s="2812">
        <v>10</v>
      </c>
      <c r="H1197" s="2812">
        <v>10</v>
      </c>
      <c r="I1197" s="2808">
        <f>(H1197/G1197)*100</f>
        <v>100</v>
      </c>
    </row>
    <row r="1198" spans="1:23" ht="14.25" x14ac:dyDescent="0.2">
      <c r="A1198" s="2220"/>
      <c r="B1198" s="2219"/>
      <c r="C1198" s="2219"/>
      <c r="D1198" s="2799" t="s">
        <v>1719</v>
      </c>
      <c r="E1198" s="1050" t="s">
        <v>1892</v>
      </c>
      <c r="F1198" s="2217">
        <v>6224</v>
      </c>
      <c r="G1198" s="2217">
        <v>7550</v>
      </c>
      <c r="H1198" s="2217">
        <v>7550</v>
      </c>
      <c r="I1198" s="2216">
        <f>(H1198/G1198)*100</f>
        <v>100</v>
      </c>
    </row>
    <row r="1199" spans="1:23" ht="15" thickBot="1" x14ac:dyDescent="0.25">
      <c r="A1199" s="2220"/>
      <c r="B1199" s="2219"/>
      <c r="C1199" s="2219"/>
      <c r="D1199" s="859" t="s">
        <v>1238</v>
      </c>
      <c r="E1199" s="2796" t="s">
        <v>1893</v>
      </c>
      <c r="F1199" s="2217">
        <v>1454</v>
      </c>
      <c r="G1199" s="2217">
        <v>1454</v>
      </c>
      <c r="H1199" s="2217">
        <v>1454</v>
      </c>
      <c r="I1199" s="2216">
        <f t="shared" ref="I1199" si="134">(H1199/G1199)*100</f>
        <v>100</v>
      </c>
    </row>
    <row r="1200" spans="1:23" ht="16.5" thickTop="1" thickBot="1" x14ac:dyDescent="0.3">
      <c r="A1200" s="3249" t="s">
        <v>704</v>
      </c>
      <c r="B1200" s="3250"/>
      <c r="C1200" s="3250"/>
      <c r="D1200" s="3250"/>
      <c r="E1200" s="3250"/>
      <c r="F1200" s="2215">
        <f>F1196</f>
        <v>7778</v>
      </c>
      <c r="G1200" s="2215">
        <f>G1196</f>
        <v>9014</v>
      </c>
      <c r="H1200" s="2215">
        <f>H1196</f>
        <v>9014</v>
      </c>
      <c r="I1200" s="2214">
        <f>(H1200/G1200)*100</f>
        <v>100</v>
      </c>
      <c r="R1200" s="2869">
        <f>F1200</f>
        <v>7778</v>
      </c>
      <c r="S1200" s="2869">
        <f t="shared" ref="S1200:T1200" si="135">G1200</f>
        <v>9014</v>
      </c>
      <c r="T1200" s="2869">
        <f t="shared" si="135"/>
        <v>9014</v>
      </c>
    </row>
    <row r="1201" spans="1:20" ht="15.75" thickTop="1" x14ac:dyDescent="0.25">
      <c r="A1201" s="2813">
        <v>1631</v>
      </c>
      <c r="B1201" s="19">
        <v>4350</v>
      </c>
      <c r="C1201" s="152">
        <v>6351</v>
      </c>
      <c r="D1201" s="2814"/>
      <c r="E1201" s="896" t="s">
        <v>744</v>
      </c>
      <c r="F1201" s="2815">
        <f>F1202</f>
        <v>100</v>
      </c>
      <c r="G1201" s="2815">
        <f t="shared" ref="G1201:H1201" si="136">G1202</f>
        <v>100</v>
      </c>
      <c r="H1201" s="2815">
        <f t="shared" si="136"/>
        <v>100</v>
      </c>
      <c r="I1201" s="2816">
        <v>100</v>
      </c>
      <c r="R1201" s="2869">
        <f>F1203</f>
        <v>100</v>
      </c>
      <c r="S1201" s="2869">
        <f t="shared" ref="S1201:T1201" si="137">G1203</f>
        <v>100</v>
      </c>
      <c r="T1201" s="2869">
        <f t="shared" si="137"/>
        <v>100</v>
      </c>
    </row>
    <row r="1202" spans="1:20" ht="29.25" thickBot="1" x14ac:dyDescent="0.25">
      <c r="A1202" s="2817"/>
      <c r="B1202" s="870"/>
      <c r="C1202" s="2818"/>
      <c r="D1202" s="2805" t="s">
        <v>1214</v>
      </c>
      <c r="E1202" s="2804" t="s">
        <v>1901</v>
      </c>
      <c r="F1202" s="2831">
        <v>100</v>
      </c>
      <c r="G1202" s="2832">
        <v>100</v>
      </c>
      <c r="H1202" s="2833">
        <v>100</v>
      </c>
      <c r="I1202" s="2834">
        <v>100</v>
      </c>
      <c r="R1202" s="2869">
        <f>R1200+R1201</f>
        <v>7878</v>
      </c>
      <c r="S1202" s="2869">
        <f t="shared" ref="S1202:T1202" si="138">S1200+S1201</f>
        <v>9114</v>
      </c>
      <c r="T1202" s="2869">
        <f t="shared" si="138"/>
        <v>9114</v>
      </c>
    </row>
    <row r="1203" spans="1:20" ht="16.5" thickTop="1" thickBot="1" x14ac:dyDescent="0.3">
      <c r="A1203" s="3202" t="s">
        <v>705</v>
      </c>
      <c r="B1203" s="3203"/>
      <c r="C1203" s="3203"/>
      <c r="D1203" s="3203"/>
      <c r="E1203" s="3204"/>
      <c r="F1203" s="2821">
        <f>F1201</f>
        <v>100</v>
      </c>
      <c r="G1203" s="2821">
        <f t="shared" ref="G1203:H1203" si="139">G1201</f>
        <v>100</v>
      </c>
      <c r="H1203" s="2821">
        <f t="shared" si="139"/>
        <v>100</v>
      </c>
      <c r="I1203" s="2822">
        <v>100</v>
      </c>
    </row>
    <row r="1204" spans="1:20" ht="13.5" thickTop="1" x14ac:dyDescent="0.2"/>
    <row r="1206" spans="1:20" ht="13.5" thickBot="1" x14ac:dyDescent="0.25">
      <c r="A1206" s="70" t="s">
        <v>1902</v>
      </c>
      <c r="B1206" s="70"/>
      <c r="C1206" s="70"/>
      <c r="D1206" s="70"/>
      <c r="E1206" s="70"/>
      <c r="F1206" s="2836"/>
      <c r="G1206" s="2836"/>
      <c r="H1206" s="2836"/>
      <c r="I1206" s="2837" t="s">
        <v>122</v>
      </c>
    </row>
    <row r="1207" spans="1:20" ht="14.25" thickTop="1" thickBot="1" x14ac:dyDescent="0.25">
      <c r="A1207" s="2838" t="s">
        <v>412</v>
      </c>
      <c r="B1207" s="2839" t="s">
        <v>123</v>
      </c>
      <c r="C1207" s="2840" t="s">
        <v>124</v>
      </c>
      <c r="D1207" s="2841" t="s">
        <v>474</v>
      </c>
      <c r="E1207" s="2841" t="s">
        <v>125</v>
      </c>
      <c r="F1207" s="2841" t="s">
        <v>416</v>
      </c>
      <c r="G1207" s="2841" t="s">
        <v>417</v>
      </c>
      <c r="H1207" s="2842" t="s">
        <v>589</v>
      </c>
      <c r="I1207" s="2843" t="s">
        <v>590</v>
      </c>
    </row>
    <row r="1208" spans="1:20" ht="14.25" thickTop="1" thickBot="1" x14ac:dyDescent="0.25">
      <c r="A1208" s="2844">
        <v>1</v>
      </c>
      <c r="B1208" s="2845">
        <v>2</v>
      </c>
      <c r="C1208" s="2845">
        <v>3</v>
      </c>
      <c r="D1208" s="2845">
        <v>4</v>
      </c>
      <c r="E1208" s="2845">
        <v>5</v>
      </c>
      <c r="F1208" s="2846">
        <v>6</v>
      </c>
      <c r="G1208" s="2846">
        <v>7</v>
      </c>
      <c r="H1208" s="2847">
        <v>8</v>
      </c>
      <c r="I1208" s="2848" t="s">
        <v>510</v>
      </c>
    </row>
    <row r="1209" spans="1:20" ht="15.75" thickTop="1" x14ac:dyDescent="0.25">
      <c r="A1209" s="2849">
        <v>1633</v>
      </c>
      <c r="B1209" s="2850">
        <v>4357</v>
      </c>
      <c r="C1209" s="2850">
        <v>5331</v>
      </c>
      <c r="D1209" s="2851"/>
      <c r="E1209" s="2852" t="s">
        <v>624</v>
      </c>
      <c r="F1209" s="2853">
        <f>F1210+F1211+F1212</f>
        <v>4510</v>
      </c>
      <c r="G1209" s="2853">
        <f t="shared" ref="G1209:H1209" si="140">G1210+G1211+G1212</f>
        <v>3903</v>
      </c>
      <c r="H1209" s="2853">
        <f t="shared" si="140"/>
        <v>3903</v>
      </c>
      <c r="I1209" s="2854">
        <v>100</v>
      </c>
    </row>
    <row r="1210" spans="1:20" ht="28.5" x14ac:dyDescent="0.2">
      <c r="A1210" s="2793"/>
      <c r="B1210" s="152"/>
      <c r="C1210" s="152"/>
      <c r="D1210" s="2805" t="s">
        <v>1214</v>
      </c>
      <c r="E1210" s="2804" t="s">
        <v>1901</v>
      </c>
      <c r="F1210" s="2855">
        <v>400</v>
      </c>
      <c r="G1210" s="2855">
        <v>887</v>
      </c>
      <c r="H1210" s="2855">
        <v>887</v>
      </c>
      <c r="I1210" s="2820">
        <v>100</v>
      </c>
      <c r="R1210" s="2874"/>
      <c r="S1210" s="2874"/>
      <c r="T1210" s="2874"/>
    </row>
    <row r="1211" spans="1:20" ht="14.25" x14ac:dyDescent="0.2">
      <c r="A1211" s="2793"/>
      <c r="B1211" s="152"/>
      <c r="C1211" s="152"/>
      <c r="D1211" s="2799" t="s">
        <v>1719</v>
      </c>
      <c r="E1211" s="1050" t="s">
        <v>1892</v>
      </c>
      <c r="F1211" s="2797">
        <v>3006</v>
      </c>
      <c r="G1211" s="2797">
        <v>1906</v>
      </c>
      <c r="H1211" s="2797">
        <v>1906</v>
      </c>
      <c r="I1211" s="2856">
        <v>100</v>
      </c>
    </row>
    <row r="1212" spans="1:20" ht="15" thickBot="1" x14ac:dyDescent="0.25">
      <c r="A1212" s="2793"/>
      <c r="B1212" s="152"/>
      <c r="C1212" s="152"/>
      <c r="D1212" s="2794" t="s">
        <v>1238</v>
      </c>
      <c r="E1212" s="2796" t="s">
        <v>1893</v>
      </c>
      <c r="F1212" s="2797">
        <v>1104</v>
      </c>
      <c r="G1212" s="2797">
        <v>1110</v>
      </c>
      <c r="H1212" s="2797">
        <v>1110</v>
      </c>
      <c r="I1212" s="2856">
        <v>100</v>
      </c>
    </row>
    <row r="1213" spans="1:20" ht="16.5" thickTop="1" thickBot="1" x14ac:dyDescent="0.3">
      <c r="A1213" s="3202" t="s">
        <v>704</v>
      </c>
      <c r="B1213" s="3203"/>
      <c r="C1213" s="3203"/>
      <c r="D1213" s="3203"/>
      <c r="E1213" s="3248"/>
      <c r="F1213" s="2821">
        <f>F1209</f>
        <v>4510</v>
      </c>
      <c r="G1213" s="2821">
        <f t="shared" ref="G1213:H1213" si="141">G1209</f>
        <v>3903</v>
      </c>
      <c r="H1213" s="2821">
        <f t="shared" si="141"/>
        <v>3903</v>
      </c>
      <c r="I1213" s="2822">
        <v>100</v>
      </c>
    </row>
    <row r="1214" spans="1:20" ht="13.5" thickTop="1" x14ac:dyDescent="0.2"/>
    <row r="1216" spans="1:20" ht="13.5" thickBot="1" x14ac:dyDescent="0.25">
      <c r="A1216" s="70" t="s">
        <v>1903</v>
      </c>
      <c r="B1216" s="70"/>
      <c r="C1216" s="70"/>
      <c r="D1216" s="70"/>
      <c r="E1216" s="70"/>
      <c r="F1216" s="2836"/>
      <c r="G1216" s="2836"/>
      <c r="H1216" s="2836"/>
      <c r="I1216" s="2837" t="s">
        <v>122</v>
      </c>
    </row>
    <row r="1217" spans="1:9" ht="14.25" thickTop="1" thickBot="1" x14ac:dyDescent="0.25">
      <c r="A1217" s="2838" t="s">
        <v>412</v>
      </c>
      <c r="B1217" s="2839" t="s">
        <v>123</v>
      </c>
      <c r="C1217" s="2840" t="s">
        <v>124</v>
      </c>
      <c r="D1217" s="2841" t="s">
        <v>474</v>
      </c>
      <c r="E1217" s="2841" t="s">
        <v>125</v>
      </c>
      <c r="F1217" s="2841" t="s">
        <v>416</v>
      </c>
      <c r="G1217" s="2841" t="s">
        <v>417</v>
      </c>
      <c r="H1217" s="2842" t="s">
        <v>589</v>
      </c>
      <c r="I1217" s="2843" t="s">
        <v>590</v>
      </c>
    </row>
    <row r="1218" spans="1:9" ht="14.25" thickTop="1" thickBot="1" x14ac:dyDescent="0.25">
      <c r="A1218" s="2844">
        <v>1</v>
      </c>
      <c r="B1218" s="2845">
        <v>2</v>
      </c>
      <c r="C1218" s="2845">
        <v>3</v>
      </c>
      <c r="D1218" s="2845">
        <v>4</v>
      </c>
      <c r="E1218" s="2845">
        <v>5</v>
      </c>
      <c r="F1218" s="2846">
        <v>6</v>
      </c>
      <c r="G1218" s="2846">
        <v>7</v>
      </c>
      <c r="H1218" s="2847">
        <v>8</v>
      </c>
      <c r="I1218" s="2848" t="s">
        <v>510</v>
      </c>
    </row>
    <row r="1219" spans="1:9" ht="15.75" thickTop="1" x14ac:dyDescent="0.25">
      <c r="A1219" s="2849">
        <v>1634</v>
      </c>
      <c r="B1219" s="2850">
        <v>4351</v>
      </c>
      <c r="C1219" s="2850">
        <v>5331</v>
      </c>
      <c r="D1219" s="2851"/>
      <c r="E1219" s="2852" t="s">
        <v>624</v>
      </c>
      <c r="F1219" s="2853">
        <f>F1220+F1221+F1222</f>
        <v>738</v>
      </c>
      <c r="G1219" s="2853">
        <f t="shared" ref="G1219" si="142">G1220+G1221+G1222</f>
        <v>318</v>
      </c>
      <c r="H1219" s="2853">
        <f t="shared" ref="H1219" si="143">H1220+H1221+H1222</f>
        <v>318</v>
      </c>
      <c r="I1219" s="2854">
        <v>100</v>
      </c>
    </row>
    <row r="1220" spans="1:9" ht="28.5" hidden="1" x14ac:dyDescent="0.2">
      <c r="A1220" s="2793"/>
      <c r="B1220" s="152"/>
      <c r="C1220" s="152"/>
      <c r="D1220" s="2805" t="s">
        <v>1214</v>
      </c>
      <c r="E1220" s="2804" t="s">
        <v>1901</v>
      </c>
      <c r="F1220" s="2855"/>
      <c r="G1220" s="2855"/>
      <c r="H1220" s="2855"/>
      <c r="I1220" s="2820">
        <v>100</v>
      </c>
    </row>
    <row r="1221" spans="1:9" ht="14.25" x14ac:dyDescent="0.2">
      <c r="A1221" s="2793"/>
      <c r="B1221" s="152"/>
      <c r="C1221" s="152"/>
      <c r="D1221" s="2799" t="s">
        <v>1719</v>
      </c>
      <c r="E1221" s="1050" t="s">
        <v>1892</v>
      </c>
      <c r="F1221" s="2797">
        <v>601</v>
      </c>
      <c r="G1221" s="2797">
        <v>181</v>
      </c>
      <c r="H1221" s="2797">
        <v>181</v>
      </c>
      <c r="I1221" s="2856">
        <v>100</v>
      </c>
    </row>
    <row r="1222" spans="1:9" ht="15" thickBot="1" x14ac:dyDescent="0.25">
      <c r="A1222" s="2793"/>
      <c r="B1222" s="152"/>
      <c r="C1222" s="152"/>
      <c r="D1222" s="2794" t="s">
        <v>1238</v>
      </c>
      <c r="E1222" s="2796" t="s">
        <v>1893</v>
      </c>
      <c r="F1222" s="2797">
        <v>137</v>
      </c>
      <c r="G1222" s="2797">
        <v>137</v>
      </c>
      <c r="H1222" s="2797">
        <v>137</v>
      </c>
      <c r="I1222" s="2856">
        <v>100</v>
      </c>
    </row>
    <row r="1223" spans="1:9" ht="16.5" thickTop="1" thickBot="1" x14ac:dyDescent="0.3">
      <c r="A1223" s="3202" t="s">
        <v>704</v>
      </c>
      <c r="B1223" s="3203"/>
      <c r="C1223" s="3203"/>
      <c r="D1223" s="3203"/>
      <c r="E1223" s="3248"/>
      <c r="F1223" s="2821">
        <f>F1219</f>
        <v>738</v>
      </c>
      <c r="G1223" s="2821">
        <f t="shared" ref="G1223:H1223" si="144">G1219</f>
        <v>318</v>
      </c>
      <c r="H1223" s="2821">
        <f t="shared" si="144"/>
        <v>318</v>
      </c>
      <c r="I1223" s="2822">
        <v>100</v>
      </c>
    </row>
    <row r="1224" spans="1:9" ht="13.5" thickTop="1" x14ac:dyDescent="0.2"/>
    <row r="1226" spans="1:9" ht="13.5" thickBot="1" x14ac:dyDescent="0.25">
      <c r="A1226" s="70" t="s">
        <v>1904</v>
      </c>
      <c r="B1226" s="70"/>
      <c r="C1226" s="70"/>
      <c r="D1226" s="70"/>
      <c r="E1226" s="70"/>
      <c r="F1226" s="2836"/>
      <c r="G1226" s="2836"/>
      <c r="H1226" s="2836"/>
      <c r="I1226" s="2837" t="s">
        <v>122</v>
      </c>
    </row>
    <row r="1227" spans="1:9" ht="14.25" thickTop="1" thickBot="1" x14ac:dyDescent="0.25">
      <c r="A1227" s="2838" t="s">
        <v>412</v>
      </c>
      <c r="B1227" s="2839" t="s">
        <v>123</v>
      </c>
      <c r="C1227" s="2840" t="s">
        <v>124</v>
      </c>
      <c r="D1227" s="2841" t="s">
        <v>474</v>
      </c>
      <c r="E1227" s="2841" t="s">
        <v>125</v>
      </c>
      <c r="F1227" s="2841" t="s">
        <v>416</v>
      </c>
      <c r="G1227" s="2841" t="s">
        <v>417</v>
      </c>
      <c r="H1227" s="2842" t="s">
        <v>589</v>
      </c>
      <c r="I1227" s="2843" t="s">
        <v>590</v>
      </c>
    </row>
    <row r="1228" spans="1:9" ht="14.25" thickTop="1" thickBot="1" x14ac:dyDescent="0.25">
      <c r="A1228" s="2844">
        <v>1</v>
      </c>
      <c r="B1228" s="2845">
        <v>2</v>
      </c>
      <c r="C1228" s="2845">
        <v>3</v>
      </c>
      <c r="D1228" s="2845">
        <v>4</v>
      </c>
      <c r="E1228" s="2845">
        <v>5</v>
      </c>
      <c r="F1228" s="2846">
        <v>6</v>
      </c>
      <c r="G1228" s="2846">
        <v>7</v>
      </c>
      <c r="H1228" s="2847">
        <v>8</v>
      </c>
      <c r="I1228" s="2848" t="s">
        <v>510</v>
      </c>
    </row>
    <row r="1229" spans="1:9" ht="15.75" thickTop="1" x14ac:dyDescent="0.25">
      <c r="A1229" s="2849">
        <v>1635</v>
      </c>
      <c r="B1229" s="2850">
        <v>4350</v>
      </c>
      <c r="C1229" s="2850">
        <v>5331</v>
      </c>
      <c r="D1229" s="2851"/>
      <c r="E1229" s="2852" t="s">
        <v>624</v>
      </c>
      <c r="F1229" s="2853">
        <f>F1230+F1231+F1232</f>
        <v>7955</v>
      </c>
      <c r="G1229" s="2853">
        <f t="shared" ref="G1229" si="145">G1230+G1231+G1232</f>
        <v>8255</v>
      </c>
      <c r="H1229" s="2853">
        <f t="shared" ref="H1229" si="146">H1230+H1231+H1232</f>
        <v>8255</v>
      </c>
      <c r="I1229" s="2854">
        <v>100</v>
      </c>
    </row>
    <row r="1230" spans="1:9" ht="28.5" x14ac:dyDescent="0.2">
      <c r="A1230" s="2793"/>
      <c r="B1230" s="152"/>
      <c r="C1230" s="152"/>
      <c r="D1230" s="2805" t="s">
        <v>1214</v>
      </c>
      <c r="E1230" s="2804" t="s">
        <v>1901</v>
      </c>
      <c r="F1230" s="2855">
        <v>590</v>
      </c>
      <c r="G1230" s="2855">
        <v>633</v>
      </c>
      <c r="H1230" s="2855">
        <v>633</v>
      </c>
      <c r="I1230" s="2820">
        <v>100</v>
      </c>
    </row>
    <row r="1231" spans="1:9" ht="14.25" x14ac:dyDescent="0.2">
      <c r="A1231" s="2793"/>
      <c r="B1231" s="152"/>
      <c r="C1231" s="152"/>
      <c r="D1231" s="2799" t="s">
        <v>1719</v>
      </c>
      <c r="E1231" s="1050" t="s">
        <v>1892</v>
      </c>
      <c r="F1231" s="2797">
        <v>6394</v>
      </c>
      <c r="G1231" s="2797">
        <v>6394</v>
      </c>
      <c r="H1231" s="2797">
        <v>6394</v>
      </c>
      <c r="I1231" s="2856">
        <v>100</v>
      </c>
    </row>
    <row r="1232" spans="1:9" ht="15" thickBot="1" x14ac:dyDescent="0.25">
      <c r="A1232" s="2793"/>
      <c r="B1232" s="152"/>
      <c r="C1232" s="152"/>
      <c r="D1232" s="2794" t="s">
        <v>1238</v>
      </c>
      <c r="E1232" s="2796" t="s">
        <v>1893</v>
      </c>
      <c r="F1232" s="2797">
        <v>971</v>
      </c>
      <c r="G1232" s="2797">
        <v>1228</v>
      </c>
      <c r="H1232" s="2797">
        <v>1228</v>
      </c>
      <c r="I1232" s="2856">
        <v>100</v>
      </c>
    </row>
    <row r="1233" spans="1:20" ht="16.5" thickTop="1" thickBot="1" x14ac:dyDescent="0.3">
      <c r="A1233" s="3202" t="s">
        <v>704</v>
      </c>
      <c r="B1233" s="3203"/>
      <c r="C1233" s="3203"/>
      <c r="D1233" s="3203"/>
      <c r="E1233" s="3248"/>
      <c r="F1233" s="2821">
        <f>F1229</f>
        <v>7955</v>
      </c>
      <c r="G1233" s="2821">
        <f t="shared" ref="G1233:H1233" si="147">G1229</f>
        <v>8255</v>
      </c>
      <c r="H1233" s="2821">
        <f t="shared" si="147"/>
        <v>8255</v>
      </c>
      <c r="I1233" s="2822">
        <v>100</v>
      </c>
      <c r="R1233" s="2869">
        <f>F1233</f>
        <v>7955</v>
      </c>
      <c r="S1233" s="2869">
        <f t="shared" ref="S1233:T1233" si="148">G1233</f>
        <v>8255</v>
      </c>
      <c r="T1233" s="2869">
        <f t="shared" si="148"/>
        <v>8255</v>
      </c>
    </row>
    <row r="1234" spans="1:20" ht="15.75" thickTop="1" x14ac:dyDescent="0.25">
      <c r="A1234" s="2813">
        <v>1635</v>
      </c>
      <c r="B1234" s="19">
        <v>4350</v>
      </c>
      <c r="C1234" s="152">
        <v>6351</v>
      </c>
      <c r="D1234" s="2814"/>
      <c r="E1234" s="896" t="s">
        <v>744</v>
      </c>
      <c r="F1234" s="2815">
        <f>F1235</f>
        <v>385</v>
      </c>
      <c r="G1234" s="2815">
        <f t="shared" ref="G1234" si="149">G1235</f>
        <v>690</v>
      </c>
      <c r="H1234" s="2815">
        <f t="shared" ref="H1234" si="150">H1235</f>
        <v>690</v>
      </c>
      <c r="I1234" s="2816">
        <v>100</v>
      </c>
      <c r="R1234" s="2869">
        <f>F1236</f>
        <v>385</v>
      </c>
      <c r="S1234" s="2869">
        <f t="shared" ref="S1234:T1234" si="151">G1236</f>
        <v>690</v>
      </c>
      <c r="T1234" s="2869">
        <f t="shared" si="151"/>
        <v>690</v>
      </c>
    </row>
    <row r="1235" spans="1:20" ht="29.25" thickBot="1" x14ac:dyDescent="0.25">
      <c r="A1235" s="2817"/>
      <c r="B1235" s="870"/>
      <c r="C1235" s="2818"/>
      <c r="D1235" s="2805" t="s">
        <v>1214</v>
      </c>
      <c r="E1235" s="2804" t="s">
        <v>1901</v>
      </c>
      <c r="F1235" s="2831">
        <v>385</v>
      </c>
      <c r="G1235" s="2832">
        <v>690</v>
      </c>
      <c r="H1235" s="2833">
        <v>690</v>
      </c>
      <c r="I1235" s="2834">
        <v>100</v>
      </c>
      <c r="R1235" s="2869">
        <f>R1233+R1234</f>
        <v>8340</v>
      </c>
      <c r="S1235" s="2869">
        <f t="shared" ref="S1235:T1235" si="152">S1233+S1234</f>
        <v>8945</v>
      </c>
      <c r="T1235" s="2869">
        <f t="shared" si="152"/>
        <v>8945</v>
      </c>
    </row>
    <row r="1236" spans="1:20" ht="16.5" thickTop="1" thickBot="1" x14ac:dyDescent="0.3">
      <c r="A1236" s="3202" t="s">
        <v>705</v>
      </c>
      <c r="B1236" s="3203"/>
      <c r="C1236" s="3203"/>
      <c r="D1236" s="3203"/>
      <c r="E1236" s="3204"/>
      <c r="F1236" s="2821">
        <f>F1234</f>
        <v>385</v>
      </c>
      <c r="G1236" s="2821">
        <f t="shared" ref="G1236:H1236" si="153">G1234</f>
        <v>690</v>
      </c>
      <c r="H1236" s="2821">
        <f t="shared" si="153"/>
        <v>690</v>
      </c>
      <c r="I1236" s="2822">
        <v>100</v>
      </c>
    </row>
    <row r="1237" spans="1:20" ht="13.5" thickTop="1" x14ac:dyDescent="0.2"/>
    <row r="1239" spans="1:20" ht="13.5" thickBot="1" x14ac:dyDescent="0.25">
      <c r="A1239" s="70" t="s">
        <v>1905</v>
      </c>
      <c r="B1239" s="70"/>
      <c r="C1239" s="70"/>
      <c r="D1239" s="70"/>
      <c r="E1239" s="70"/>
      <c r="F1239" s="2836"/>
      <c r="G1239" s="2836"/>
      <c r="H1239" s="2836"/>
      <c r="I1239" s="2837" t="s">
        <v>122</v>
      </c>
    </row>
    <row r="1240" spans="1:20" ht="14.25" thickTop="1" thickBot="1" x14ac:dyDescent="0.25">
      <c r="A1240" s="2838" t="s">
        <v>412</v>
      </c>
      <c r="B1240" s="2839" t="s">
        <v>123</v>
      </c>
      <c r="C1240" s="2840" t="s">
        <v>124</v>
      </c>
      <c r="D1240" s="2841" t="s">
        <v>474</v>
      </c>
      <c r="E1240" s="2841" t="s">
        <v>125</v>
      </c>
      <c r="F1240" s="2841" t="s">
        <v>416</v>
      </c>
      <c r="G1240" s="2841" t="s">
        <v>417</v>
      </c>
      <c r="H1240" s="2842" t="s">
        <v>589</v>
      </c>
      <c r="I1240" s="2843" t="s">
        <v>590</v>
      </c>
    </row>
    <row r="1241" spans="1:20" ht="14.25" thickTop="1" thickBot="1" x14ac:dyDescent="0.25">
      <c r="A1241" s="2844">
        <v>1</v>
      </c>
      <c r="B1241" s="2845">
        <v>2</v>
      </c>
      <c r="C1241" s="2845">
        <v>3</v>
      </c>
      <c r="D1241" s="2845">
        <v>4</v>
      </c>
      <c r="E1241" s="2845">
        <v>5</v>
      </c>
      <c r="F1241" s="2846">
        <v>6</v>
      </c>
      <c r="G1241" s="2846">
        <v>7</v>
      </c>
      <c r="H1241" s="2847">
        <v>8</v>
      </c>
      <c r="I1241" s="2848" t="s">
        <v>510</v>
      </c>
    </row>
    <row r="1242" spans="1:20" ht="15.75" thickTop="1" x14ac:dyDescent="0.25">
      <c r="A1242" s="2849">
        <v>1636</v>
      </c>
      <c r="B1242" s="2850">
        <v>4350</v>
      </c>
      <c r="C1242" s="2850">
        <v>5331</v>
      </c>
      <c r="D1242" s="2851"/>
      <c r="E1242" s="2852" t="s">
        <v>624</v>
      </c>
      <c r="F1242" s="2853">
        <f>F1243+F1244+F1245</f>
        <v>1553</v>
      </c>
      <c r="G1242" s="2853">
        <f t="shared" ref="G1242" si="154">G1243+G1244+G1245</f>
        <v>3042</v>
      </c>
      <c r="H1242" s="2853">
        <f t="shared" ref="H1242" si="155">H1243+H1244+H1245</f>
        <v>3042</v>
      </c>
      <c r="I1242" s="2854">
        <v>100</v>
      </c>
    </row>
    <row r="1243" spans="1:20" ht="14.25" x14ac:dyDescent="0.2">
      <c r="A1243" s="2793"/>
      <c r="B1243" s="152"/>
      <c r="C1243" s="152"/>
      <c r="D1243" s="2799" t="s">
        <v>1719</v>
      </c>
      <c r="E1243" s="1050" t="s">
        <v>1892</v>
      </c>
      <c r="F1243" s="2855">
        <v>1302</v>
      </c>
      <c r="G1243" s="2855">
        <v>1385</v>
      </c>
      <c r="H1243" s="2855">
        <v>1385</v>
      </c>
      <c r="I1243" s="2820">
        <v>100</v>
      </c>
    </row>
    <row r="1244" spans="1:20" ht="14.25" x14ac:dyDescent="0.2">
      <c r="A1244" s="2793"/>
      <c r="B1244" s="152"/>
      <c r="C1244" s="152"/>
      <c r="D1244" s="859" t="s">
        <v>1238</v>
      </c>
      <c r="E1244" s="2796" t="s">
        <v>1893</v>
      </c>
      <c r="F1244" s="2797">
        <v>251</v>
      </c>
      <c r="G1244" s="2797">
        <v>1257</v>
      </c>
      <c r="H1244" s="2797">
        <v>1257</v>
      </c>
      <c r="I1244" s="2856">
        <v>100</v>
      </c>
    </row>
    <row r="1245" spans="1:20" ht="15" thickBot="1" x14ac:dyDescent="0.25">
      <c r="A1245" s="2793"/>
      <c r="B1245" s="152"/>
      <c r="C1245" s="152"/>
      <c r="D1245" s="859" t="s">
        <v>1720</v>
      </c>
      <c r="E1245" s="2796" t="s">
        <v>1894</v>
      </c>
      <c r="F1245" s="2797">
        <v>0</v>
      </c>
      <c r="G1245" s="2797">
        <v>400</v>
      </c>
      <c r="H1245" s="2797">
        <v>400</v>
      </c>
      <c r="I1245" s="2856">
        <v>100</v>
      </c>
    </row>
    <row r="1246" spans="1:20" ht="16.5" thickTop="1" thickBot="1" x14ac:dyDescent="0.3">
      <c r="A1246" s="3202" t="s">
        <v>704</v>
      </c>
      <c r="B1246" s="3203"/>
      <c r="C1246" s="3203"/>
      <c r="D1246" s="3203"/>
      <c r="E1246" s="3248"/>
      <c r="F1246" s="2821">
        <f>F1242</f>
        <v>1553</v>
      </c>
      <c r="G1246" s="2821">
        <f t="shared" ref="G1246:H1246" si="156">G1242</f>
        <v>3042</v>
      </c>
      <c r="H1246" s="2821">
        <f t="shared" si="156"/>
        <v>3042</v>
      </c>
      <c r="I1246" s="2822">
        <v>100</v>
      </c>
      <c r="R1246" s="2869">
        <f>F1246</f>
        <v>1553</v>
      </c>
      <c r="S1246" s="2869">
        <f t="shared" ref="S1246:T1246" si="157">G1246</f>
        <v>3042</v>
      </c>
      <c r="T1246" s="2869">
        <f t="shared" si="157"/>
        <v>3042</v>
      </c>
    </row>
    <row r="1247" spans="1:20" ht="15.75" thickTop="1" x14ac:dyDescent="0.25">
      <c r="A1247" s="2813">
        <v>1636</v>
      </c>
      <c r="B1247" s="19">
        <v>4350</v>
      </c>
      <c r="C1247" s="152">
        <v>6351</v>
      </c>
      <c r="D1247" s="2814"/>
      <c r="E1247" s="896" t="s">
        <v>744</v>
      </c>
      <c r="F1247" s="2815">
        <f>F1248</f>
        <v>0</v>
      </c>
      <c r="G1247" s="2815">
        <f t="shared" ref="G1247" si="158">G1248</f>
        <v>177</v>
      </c>
      <c r="H1247" s="2815">
        <f t="shared" ref="H1247" si="159">H1248</f>
        <v>177</v>
      </c>
      <c r="I1247" s="2816">
        <v>100</v>
      </c>
      <c r="R1247" s="2869">
        <f>F1249</f>
        <v>0</v>
      </c>
      <c r="S1247" s="2869">
        <f t="shared" ref="S1247:T1247" si="160">G1249</f>
        <v>177</v>
      </c>
      <c r="T1247" s="2869">
        <f t="shared" si="160"/>
        <v>177</v>
      </c>
    </row>
    <row r="1248" spans="1:20" ht="29.25" thickBot="1" x14ac:dyDescent="0.25">
      <c r="A1248" s="2817"/>
      <c r="B1248" s="870"/>
      <c r="C1248" s="2818"/>
      <c r="D1248" s="2805" t="s">
        <v>1214</v>
      </c>
      <c r="E1248" s="2804" t="s">
        <v>1901</v>
      </c>
      <c r="F1248" s="2831">
        <v>0</v>
      </c>
      <c r="G1248" s="2832">
        <v>177</v>
      </c>
      <c r="H1248" s="2833">
        <v>177</v>
      </c>
      <c r="I1248" s="2834">
        <v>100</v>
      </c>
      <c r="R1248" s="2869">
        <f>R1246+R1247</f>
        <v>1553</v>
      </c>
      <c r="S1248" s="2869">
        <f t="shared" ref="S1248:T1248" si="161">S1246+S1247</f>
        <v>3219</v>
      </c>
      <c r="T1248" s="2869">
        <f t="shared" si="161"/>
        <v>3219</v>
      </c>
    </row>
    <row r="1249" spans="1:9" ht="16.5" thickTop="1" thickBot="1" x14ac:dyDescent="0.3">
      <c r="A1249" s="3202" t="s">
        <v>705</v>
      </c>
      <c r="B1249" s="3203"/>
      <c r="C1249" s="3203"/>
      <c r="D1249" s="3203"/>
      <c r="E1249" s="3204"/>
      <c r="F1249" s="2821">
        <f>F1247</f>
        <v>0</v>
      </c>
      <c r="G1249" s="2821">
        <f t="shared" ref="G1249:H1249" si="162">G1247</f>
        <v>177</v>
      </c>
      <c r="H1249" s="2821">
        <f t="shared" si="162"/>
        <v>177</v>
      </c>
      <c r="I1249" s="2822">
        <v>100</v>
      </c>
    </row>
    <row r="1250" spans="1:9" ht="13.5" thickTop="1" x14ac:dyDescent="0.2"/>
    <row r="1252" spans="1:9" ht="13.5" thickBot="1" x14ac:dyDescent="0.25">
      <c r="A1252" s="70" t="s">
        <v>1906</v>
      </c>
      <c r="B1252" s="70"/>
      <c r="C1252" s="70"/>
      <c r="D1252" s="70"/>
      <c r="E1252" s="70"/>
      <c r="F1252" s="2836"/>
      <c r="G1252" s="2836"/>
      <c r="H1252" s="2836"/>
      <c r="I1252" s="2837" t="s">
        <v>122</v>
      </c>
    </row>
    <row r="1253" spans="1:9" ht="14.25" thickTop="1" thickBot="1" x14ac:dyDescent="0.25">
      <c r="A1253" s="2838" t="s">
        <v>412</v>
      </c>
      <c r="B1253" s="2839" t="s">
        <v>123</v>
      </c>
      <c r="C1253" s="2840" t="s">
        <v>124</v>
      </c>
      <c r="D1253" s="2841" t="s">
        <v>474</v>
      </c>
      <c r="E1253" s="2841" t="s">
        <v>125</v>
      </c>
      <c r="F1253" s="2841" t="s">
        <v>416</v>
      </c>
      <c r="G1253" s="2841" t="s">
        <v>417</v>
      </c>
      <c r="H1253" s="2842" t="s">
        <v>589</v>
      </c>
      <c r="I1253" s="2843" t="s">
        <v>590</v>
      </c>
    </row>
    <row r="1254" spans="1:9" ht="14.25" thickTop="1" thickBot="1" x14ac:dyDescent="0.25">
      <c r="A1254" s="2844">
        <v>1</v>
      </c>
      <c r="B1254" s="2845">
        <v>2</v>
      </c>
      <c r="C1254" s="2845">
        <v>3</v>
      </c>
      <c r="D1254" s="2845">
        <v>4</v>
      </c>
      <c r="E1254" s="2845">
        <v>5</v>
      </c>
      <c r="F1254" s="2846">
        <v>6</v>
      </c>
      <c r="G1254" s="2846">
        <v>7</v>
      </c>
      <c r="H1254" s="2847">
        <v>8</v>
      </c>
      <c r="I1254" s="2848" t="s">
        <v>510</v>
      </c>
    </row>
    <row r="1255" spans="1:9" ht="15.75" thickTop="1" x14ac:dyDescent="0.25">
      <c r="A1255" s="2849">
        <v>1637</v>
      </c>
      <c r="B1255" s="2850">
        <v>4350</v>
      </c>
      <c r="C1255" s="2850">
        <v>5331</v>
      </c>
      <c r="D1255" s="2851"/>
      <c r="E1255" s="2852" t="s">
        <v>624</v>
      </c>
      <c r="F1255" s="2853">
        <f>F1256+F1257+F1258</f>
        <v>4273</v>
      </c>
      <c r="G1255" s="2853">
        <f t="shared" ref="G1255" si="163">G1256+G1257+G1258</f>
        <v>3710</v>
      </c>
      <c r="H1255" s="2853">
        <f t="shared" ref="H1255" si="164">H1256+H1257+H1258</f>
        <v>3710</v>
      </c>
      <c r="I1255" s="2854">
        <v>100</v>
      </c>
    </row>
    <row r="1256" spans="1:9" ht="28.5" x14ac:dyDescent="0.2">
      <c r="A1256" s="2793"/>
      <c r="B1256" s="152"/>
      <c r="C1256" s="152"/>
      <c r="D1256" s="2805" t="s">
        <v>1214</v>
      </c>
      <c r="E1256" s="2804" t="s">
        <v>1901</v>
      </c>
      <c r="F1256" s="2855">
        <v>90</v>
      </c>
      <c r="G1256" s="2855">
        <v>89</v>
      </c>
      <c r="H1256" s="2855">
        <v>89</v>
      </c>
      <c r="I1256" s="2820">
        <v>100</v>
      </c>
    </row>
    <row r="1257" spans="1:9" ht="14.25" x14ac:dyDescent="0.2">
      <c r="A1257" s="2793"/>
      <c r="B1257" s="152"/>
      <c r="C1257" s="152"/>
      <c r="D1257" s="2799" t="s">
        <v>1719</v>
      </c>
      <c r="E1257" s="1050" t="s">
        <v>1892</v>
      </c>
      <c r="F1257" s="2797">
        <v>2596</v>
      </c>
      <c r="G1257" s="2797">
        <v>2055</v>
      </c>
      <c r="H1257" s="2797">
        <v>2055</v>
      </c>
      <c r="I1257" s="2856">
        <v>100</v>
      </c>
    </row>
    <row r="1258" spans="1:9" ht="15" thickBot="1" x14ac:dyDescent="0.25">
      <c r="A1258" s="2793"/>
      <c r="B1258" s="152"/>
      <c r="C1258" s="152"/>
      <c r="D1258" s="2794" t="s">
        <v>1238</v>
      </c>
      <c r="E1258" s="2796" t="s">
        <v>1893</v>
      </c>
      <c r="F1258" s="2797">
        <v>1587</v>
      </c>
      <c r="G1258" s="2797">
        <v>1566</v>
      </c>
      <c r="H1258" s="2797">
        <v>1566</v>
      </c>
      <c r="I1258" s="2856">
        <v>100</v>
      </c>
    </row>
    <row r="1259" spans="1:9" ht="16.5" thickTop="1" thickBot="1" x14ac:dyDescent="0.3">
      <c r="A1259" s="3202" t="s">
        <v>704</v>
      </c>
      <c r="B1259" s="3203"/>
      <c r="C1259" s="3203"/>
      <c r="D1259" s="3203"/>
      <c r="E1259" s="3248"/>
      <c r="F1259" s="2821">
        <f>F1255</f>
        <v>4273</v>
      </c>
      <c r="G1259" s="2821">
        <f t="shared" ref="G1259:H1259" si="165">G1255</f>
        <v>3710</v>
      </c>
      <c r="H1259" s="2821">
        <f t="shared" si="165"/>
        <v>3710</v>
      </c>
      <c r="I1259" s="2822">
        <v>100</v>
      </c>
    </row>
    <row r="1260" spans="1:9" ht="15.75" hidden="1" thickTop="1" x14ac:dyDescent="0.25">
      <c r="A1260" s="2813">
        <v>1635</v>
      </c>
      <c r="B1260" s="19">
        <v>4350</v>
      </c>
      <c r="C1260" s="152">
        <v>6351</v>
      </c>
      <c r="D1260" s="2814"/>
      <c r="E1260" s="896" t="s">
        <v>744</v>
      </c>
      <c r="F1260" s="2815">
        <f>F1261</f>
        <v>0</v>
      </c>
      <c r="G1260" s="2815">
        <f t="shared" ref="G1260" si="166">G1261</f>
        <v>0</v>
      </c>
      <c r="H1260" s="2815">
        <f t="shared" ref="H1260" si="167">H1261</f>
        <v>0</v>
      </c>
      <c r="I1260" s="2816">
        <v>100</v>
      </c>
    </row>
    <row r="1261" spans="1:9" ht="29.25" hidden="1" thickBot="1" x14ac:dyDescent="0.25">
      <c r="A1261" s="2817"/>
      <c r="B1261" s="870"/>
      <c r="C1261" s="2818"/>
      <c r="D1261" s="2805" t="s">
        <v>1214</v>
      </c>
      <c r="E1261" s="2804" t="s">
        <v>1901</v>
      </c>
      <c r="F1261" s="2831"/>
      <c r="G1261" s="2832"/>
      <c r="H1261" s="2833"/>
      <c r="I1261" s="2834">
        <v>100</v>
      </c>
    </row>
    <row r="1262" spans="1:9" ht="16.5" hidden="1" thickTop="1" thickBot="1" x14ac:dyDescent="0.3">
      <c r="A1262" s="3202" t="s">
        <v>705</v>
      </c>
      <c r="B1262" s="3203"/>
      <c r="C1262" s="3203"/>
      <c r="D1262" s="3203"/>
      <c r="E1262" s="3204"/>
      <c r="F1262" s="2821">
        <f>F1260</f>
        <v>0</v>
      </c>
      <c r="G1262" s="2821">
        <f t="shared" ref="G1262:H1262" si="168">G1260</f>
        <v>0</v>
      </c>
      <c r="H1262" s="2821">
        <f t="shared" si="168"/>
        <v>0</v>
      </c>
      <c r="I1262" s="2822">
        <v>100</v>
      </c>
    </row>
    <row r="1263" spans="1:9" ht="13.5" thickTop="1" x14ac:dyDescent="0.2"/>
    <row r="1264" spans="1:9" hidden="1" x14ac:dyDescent="0.2"/>
    <row r="1265" spans="1:20" hidden="1" x14ac:dyDescent="0.2"/>
    <row r="1266" spans="1:20" hidden="1" x14ac:dyDescent="0.2"/>
    <row r="1267" spans="1:20" ht="9" customHeight="1" x14ac:dyDescent="0.2"/>
    <row r="1268" spans="1:20" ht="13.5" thickBot="1" x14ac:dyDescent="0.25">
      <c r="A1268" s="70" t="s">
        <v>1907</v>
      </c>
      <c r="B1268" s="70"/>
      <c r="C1268" s="70"/>
      <c r="D1268" s="70"/>
      <c r="E1268" s="70"/>
      <c r="F1268" s="2836"/>
      <c r="G1268" s="2836"/>
      <c r="H1268" s="2836"/>
      <c r="I1268" s="2837" t="s">
        <v>122</v>
      </c>
    </row>
    <row r="1269" spans="1:20" ht="14.25" thickTop="1" thickBot="1" x14ac:dyDescent="0.25">
      <c r="A1269" s="2838" t="s">
        <v>412</v>
      </c>
      <c r="B1269" s="2839" t="s">
        <v>123</v>
      </c>
      <c r="C1269" s="2840" t="s">
        <v>124</v>
      </c>
      <c r="D1269" s="2841" t="s">
        <v>474</v>
      </c>
      <c r="E1269" s="2841" t="s">
        <v>125</v>
      </c>
      <c r="F1269" s="2841" t="s">
        <v>416</v>
      </c>
      <c r="G1269" s="2841" t="s">
        <v>417</v>
      </c>
      <c r="H1269" s="2842" t="s">
        <v>589</v>
      </c>
      <c r="I1269" s="2843" t="s">
        <v>590</v>
      </c>
    </row>
    <row r="1270" spans="1:20" ht="14.25" thickTop="1" thickBot="1" x14ac:dyDescent="0.25">
      <c r="A1270" s="2844">
        <v>1</v>
      </c>
      <c r="B1270" s="2845">
        <v>2</v>
      </c>
      <c r="C1270" s="2845">
        <v>3</v>
      </c>
      <c r="D1270" s="2845">
        <v>4</v>
      </c>
      <c r="E1270" s="2845">
        <v>5</v>
      </c>
      <c r="F1270" s="2846">
        <v>6</v>
      </c>
      <c r="G1270" s="2846">
        <v>7</v>
      </c>
      <c r="H1270" s="2847">
        <v>8</v>
      </c>
      <c r="I1270" s="2848" t="s">
        <v>510</v>
      </c>
    </row>
    <row r="1271" spans="1:20" ht="15.75" thickTop="1" x14ac:dyDescent="0.25">
      <c r="A1271" s="2849">
        <v>1638</v>
      </c>
      <c r="B1271" s="2850">
        <v>4350</v>
      </c>
      <c r="C1271" s="2850">
        <v>5331</v>
      </c>
      <c r="D1271" s="2851"/>
      <c r="E1271" s="2852" t="s">
        <v>624</v>
      </c>
      <c r="F1271" s="2853">
        <f>F1272+F1273+F1274</f>
        <v>36319</v>
      </c>
      <c r="G1271" s="2853">
        <f t="shared" ref="G1271" si="169">G1272+G1273+G1274</f>
        <v>31899</v>
      </c>
      <c r="H1271" s="2853">
        <f t="shared" ref="H1271" si="170">H1272+H1273+H1274</f>
        <v>31899</v>
      </c>
      <c r="I1271" s="2854">
        <v>100</v>
      </c>
    </row>
    <row r="1272" spans="1:20" ht="28.5" x14ac:dyDescent="0.2">
      <c r="A1272" s="2793"/>
      <c r="B1272" s="152"/>
      <c r="C1272" s="152"/>
      <c r="D1272" s="2805" t="s">
        <v>1214</v>
      </c>
      <c r="E1272" s="2804" t="s">
        <v>1901</v>
      </c>
      <c r="F1272" s="2855">
        <v>1140</v>
      </c>
      <c r="G1272" s="2855">
        <v>890</v>
      </c>
      <c r="H1272" s="2855">
        <v>890</v>
      </c>
      <c r="I1272" s="2820">
        <v>100</v>
      </c>
    </row>
    <row r="1273" spans="1:20" ht="14.25" x14ac:dyDescent="0.2">
      <c r="A1273" s="2793"/>
      <c r="B1273" s="152"/>
      <c r="C1273" s="152"/>
      <c r="D1273" s="2799" t="s">
        <v>1719</v>
      </c>
      <c r="E1273" s="1050" t="s">
        <v>1892</v>
      </c>
      <c r="F1273" s="2797">
        <v>23903</v>
      </c>
      <c r="G1273" s="2797">
        <v>19855</v>
      </c>
      <c r="H1273" s="2797">
        <v>19855</v>
      </c>
      <c r="I1273" s="2856">
        <v>100</v>
      </c>
    </row>
    <row r="1274" spans="1:20" ht="15" thickBot="1" x14ac:dyDescent="0.25">
      <c r="A1274" s="2793"/>
      <c r="B1274" s="152"/>
      <c r="C1274" s="152"/>
      <c r="D1274" s="859" t="s">
        <v>1238</v>
      </c>
      <c r="E1274" s="2796" t="s">
        <v>1893</v>
      </c>
      <c r="F1274" s="2797">
        <v>11276</v>
      </c>
      <c r="G1274" s="2797">
        <v>11154</v>
      </c>
      <c r="H1274" s="2797">
        <v>11154</v>
      </c>
      <c r="I1274" s="2856">
        <v>100</v>
      </c>
    </row>
    <row r="1275" spans="1:20" ht="16.5" thickTop="1" thickBot="1" x14ac:dyDescent="0.3">
      <c r="A1275" s="3202" t="s">
        <v>704</v>
      </c>
      <c r="B1275" s="3203"/>
      <c r="C1275" s="3203"/>
      <c r="D1275" s="3203"/>
      <c r="E1275" s="3248"/>
      <c r="F1275" s="2821">
        <f>F1271</f>
        <v>36319</v>
      </c>
      <c r="G1275" s="2821">
        <f t="shared" ref="G1275:H1275" si="171">G1271</f>
        <v>31899</v>
      </c>
      <c r="H1275" s="2821">
        <f t="shared" si="171"/>
        <v>31899</v>
      </c>
      <c r="I1275" s="2822">
        <v>100</v>
      </c>
      <c r="R1275" s="2869">
        <f>F1275</f>
        <v>36319</v>
      </c>
      <c r="S1275" s="2869">
        <f t="shared" ref="S1275:T1275" si="172">G1275</f>
        <v>31899</v>
      </c>
      <c r="T1275" s="2869">
        <f t="shared" si="172"/>
        <v>31899</v>
      </c>
    </row>
    <row r="1276" spans="1:20" ht="15.75" thickTop="1" x14ac:dyDescent="0.25">
      <c r="A1276" s="2813">
        <v>1638</v>
      </c>
      <c r="B1276" s="19">
        <v>4350</v>
      </c>
      <c r="C1276" s="152">
        <v>6351</v>
      </c>
      <c r="D1276" s="2814"/>
      <c r="E1276" s="896" t="s">
        <v>744</v>
      </c>
      <c r="F1276" s="2815">
        <f>F1277</f>
        <v>138</v>
      </c>
      <c r="G1276" s="2815">
        <f t="shared" ref="G1276" si="173">G1277</f>
        <v>0</v>
      </c>
      <c r="H1276" s="2815">
        <f t="shared" ref="H1276" si="174">H1277</f>
        <v>0</v>
      </c>
      <c r="I1276" s="2816">
        <v>0</v>
      </c>
      <c r="R1276" s="2869">
        <f>F1278</f>
        <v>138</v>
      </c>
      <c r="S1276" s="2869">
        <f t="shared" ref="S1276:T1276" si="175">G1278</f>
        <v>0</v>
      </c>
      <c r="T1276" s="2869">
        <f t="shared" si="175"/>
        <v>0</v>
      </c>
    </row>
    <row r="1277" spans="1:20" ht="29.25" thickBot="1" x14ac:dyDescent="0.25">
      <c r="A1277" s="2817"/>
      <c r="B1277" s="870"/>
      <c r="C1277" s="2818"/>
      <c r="D1277" s="2805" t="s">
        <v>1214</v>
      </c>
      <c r="E1277" s="2804" t="s">
        <v>1901</v>
      </c>
      <c r="F1277" s="2831">
        <v>138</v>
      </c>
      <c r="G1277" s="2832">
        <v>0</v>
      </c>
      <c r="H1277" s="2833">
        <v>0</v>
      </c>
      <c r="I1277" s="2834">
        <v>0</v>
      </c>
      <c r="R1277" s="2869">
        <f>R1275+R1276</f>
        <v>36457</v>
      </c>
      <c r="S1277" s="2869">
        <f t="shared" ref="S1277:T1277" si="176">S1275+S1276</f>
        <v>31899</v>
      </c>
      <c r="T1277" s="2869">
        <f t="shared" si="176"/>
        <v>31899</v>
      </c>
    </row>
    <row r="1278" spans="1:20" ht="16.5" thickTop="1" thickBot="1" x14ac:dyDescent="0.3">
      <c r="A1278" s="3202" t="s">
        <v>705</v>
      </c>
      <c r="B1278" s="3203"/>
      <c r="C1278" s="3203"/>
      <c r="D1278" s="3203"/>
      <c r="E1278" s="3204"/>
      <c r="F1278" s="2821">
        <f>F1276</f>
        <v>138</v>
      </c>
      <c r="G1278" s="2821">
        <f t="shared" ref="G1278:H1278" si="177">G1276</f>
        <v>0</v>
      </c>
      <c r="H1278" s="2821">
        <f t="shared" si="177"/>
        <v>0</v>
      </c>
      <c r="I1278" s="2822">
        <v>0</v>
      </c>
    </row>
    <row r="1279" spans="1:20" ht="13.5" thickTop="1" x14ac:dyDescent="0.2"/>
    <row r="1281" spans="1:20" ht="13.5" thickBot="1" x14ac:dyDescent="0.25">
      <c r="A1281" s="70" t="s">
        <v>1908</v>
      </c>
      <c r="B1281" s="70"/>
      <c r="C1281" s="70"/>
      <c r="D1281" s="70"/>
      <c r="E1281" s="70"/>
      <c r="F1281" s="2836"/>
      <c r="G1281" s="2836"/>
      <c r="H1281" s="2836"/>
      <c r="I1281" s="2837" t="s">
        <v>122</v>
      </c>
    </row>
    <row r="1282" spans="1:20" ht="14.25" thickTop="1" thickBot="1" x14ac:dyDescent="0.25">
      <c r="A1282" s="2838" t="s">
        <v>412</v>
      </c>
      <c r="B1282" s="2839" t="s">
        <v>123</v>
      </c>
      <c r="C1282" s="2840" t="s">
        <v>124</v>
      </c>
      <c r="D1282" s="2841" t="s">
        <v>474</v>
      </c>
      <c r="E1282" s="2841" t="s">
        <v>125</v>
      </c>
      <c r="F1282" s="2841" t="s">
        <v>416</v>
      </c>
      <c r="G1282" s="2841" t="s">
        <v>417</v>
      </c>
      <c r="H1282" s="2842" t="s">
        <v>589</v>
      </c>
      <c r="I1282" s="2843" t="s">
        <v>590</v>
      </c>
    </row>
    <row r="1283" spans="1:20" ht="14.25" thickTop="1" thickBot="1" x14ac:dyDescent="0.25">
      <c r="A1283" s="2844">
        <v>1</v>
      </c>
      <c r="B1283" s="2845">
        <v>2</v>
      </c>
      <c r="C1283" s="2845">
        <v>3</v>
      </c>
      <c r="D1283" s="2845">
        <v>4</v>
      </c>
      <c r="E1283" s="2845">
        <v>5</v>
      </c>
      <c r="F1283" s="2846">
        <v>6</v>
      </c>
      <c r="G1283" s="2846">
        <v>7</v>
      </c>
      <c r="H1283" s="2847">
        <v>8</v>
      </c>
      <c r="I1283" s="2848" t="s">
        <v>510</v>
      </c>
    </row>
    <row r="1284" spans="1:20" ht="15.75" thickTop="1" x14ac:dyDescent="0.25">
      <c r="A1284" s="2849">
        <v>1639</v>
      </c>
      <c r="B1284" s="2850">
        <v>4351</v>
      </c>
      <c r="C1284" s="2850">
        <v>5331</v>
      </c>
      <c r="D1284" s="2851"/>
      <c r="E1284" s="2852" t="s">
        <v>624</v>
      </c>
      <c r="F1284" s="2853">
        <f>F1285+F1286+F1287</f>
        <v>11121</v>
      </c>
      <c r="G1284" s="2853">
        <f t="shared" ref="G1284" si="178">G1285+G1286+G1287</f>
        <v>12108</v>
      </c>
      <c r="H1284" s="2853">
        <f t="shared" ref="H1284" si="179">H1285+H1286+H1287</f>
        <v>12108</v>
      </c>
      <c r="I1284" s="2854">
        <v>100</v>
      </c>
    </row>
    <row r="1285" spans="1:20" ht="28.5" x14ac:dyDescent="0.2">
      <c r="A1285" s="2793"/>
      <c r="B1285" s="152"/>
      <c r="C1285" s="152"/>
      <c r="D1285" s="2805" t="s">
        <v>1214</v>
      </c>
      <c r="E1285" s="2804" t="s">
        <v>1901</v>
      </c>
      <c r="F1285" s="2855">
        <v>624</v>
      </c>
      <c r="G1285" s="2855">
        <v>624</v>
      </c>
      <c r="H1285" s="2855">
        <v>624</v>
      </c>
      <c r="I1285" s="2820">
        <v>100</v>
      </c>
    </row>
    <row r="1286" spans="1:20" ht="14.25" x14ac:dyDescent="0.2">
      <c r="A1286" s="2793"/>
      <c r="B1286" s="152"/>
      <c r="C1286" s="152"/>
      <c r="D1286" s="2799" t="s">
        <v>1719</v>
      </c>
      <c r="E1286" s="1050" t="s">
        <v>1892</v>
      </c>
      <c r="F1286" s="2797">
        <v>8713</v>
      </c>
      <c r="G1286" s="2797">
        <v>9667</v>
      </c>
      <c r="H1286" s="2797">
        <v>9667</v>
      </c>
      <c r="I1286" s="2856">
        <v>100</v>
      </c>
    </row>
    <row r="1287" spans="1:20" ht="15" thickBot="1" x14ac:dyDescent="0.25">
      <c r="A1287" s="2793"/>
      <c r="B1287" s="152"/>
      <c r="C1287" s="152"/>
      <c r="D1287" s="859" t="s">
        <v>1238</v>
      </c>
      <c r="E1287" s="2796" t="s">
        <v>1893</v>
      </c>
      <c r="F1287" s="2797">
        <v>1784</v>
      </c>
      <c r="G1287" s="2797">
        <v>1817</v>
      </c>
      <c r="H1287" s="2797">
        <v>1817</v>
      </c>
      <c r="I1287" s="2856">
        <v>100</v>
      </c>
    </row>
    <row r="1288" spans="1:20" ht="16.5" thickTop="1" thickBot="1" x14ac:dyDescent="0.3">
      <c r="A1288" s="3202" t="s">
        <v>704</v>
      </c>
      <c r="B1288" s="3203"/>
      <c r="C1288" s="3203"/>
      <c r="D1288" s="3203"/>
      <c r="E1288" s="3248"/>
      <c r="F1288" s="2821">
        <f>F1284</f>
        <v>11121</v>
      </c>
      <c r="G1288" s="2821">
        <f t="shared" ref="G1288:H1288" si="180">G1284</f>
        <v>12108</v>
      </c>
      <c r="H1288" s="2821">
        <f t="shared" si="180"/>
        <v>12108</v>
      </c>
      <c r="I1288" s="2822">
        <v>100</v>
      </c>
      <c r="R1288" s="2869">
        <f>F1288</f>
        <v>11121</v>
      </c>
      <c r="S1288" s="2869">
        <f t="shared" ref="S1288:T1288" si="181">G1288</f>
        <v>12108</v>
      </c>
      <c r="T1288" s="2869">
        <f t="shared" si="181"/>
        <v>12108</v>
      </c>
    </row>
    <row r="1289" spans="1:20" ht="15.75" thickTop="1" x14ac:dyDescent="0.25">
      <c r="A1289" s="2813">
        <v>1639</v>
      </c>
      <c r="B1289" s="19">
        <v>4351</v>
      </c>
      <c r="C1289" s="152">
        <v>6351</v>
      </c>
      <c r="D1289" s="2814"/>
      <c r="E1289" s="896" t="s">
        <v>744</v>
      </c>
      <c r="F1289" s="2815">
        <f>F1290</f>
        <v>3420</v>
      </c>
      <c r="G1289" s="2815">
        <f t="shared" ref="G1289" si="182">G1290</f>
        <v>3319</v>
      </c>
      <c r="H1289" s="2815">
        <f t="shared" ref="H1289" si="183">H1290</f>
        <v>3319</v>
      </c>
      <c r="I1289" s="2816">
        <v>100</v>
      </c>
      <c r="R1289" s="2869">
        <f>F1291</f>
        <v>3420</v>
      </c>
      <c r="S1289" s="2869">
        <f t="shared" ref="S1289:T1289" si="184">G1291</f>
        <v>3319</v>
      </c>
      <c r="T1289" s="2869">
        <f t="shared" si="184"/>
        <v>3319</v>
      </c>
    </row>
    <row r="1290" spans="1:20" ht="29.25" thickBot="1" x14ac:dyDescent="0.25">
      <c r="A1290" s="2817"/>
      <c r="B1290" s="870"/>
      <c r="C1290" s="2818"/>
      <c r="D1290" s="2805" t="s">
        <v>1214</v>
      </c>
      <c r="E1290" s="2804" t="s">
        <v>1901</v>
      </c>
      <c r="F1290" s="2831">
        <v>3420</v>
      </c>
      <c r="G1290" s="2832">
        <v>3319</v>
      </c>
      <c r="H1290" s="2833">
        <v>3319</v>
      </c>
      <c r="I1290" s="2834">
        <v>100</v>
      </c>
      <c r="R1290" s="2869">
        <f>R1288+R1289</f>
        <v>14541</v>
      </c>
      <c r="S1290" s="2869">
        <f t="shared" ref="S1290:T1290" si="185">S1288+S1289</f>
        <v>15427</v>
      </c>
      <c r="T1290" s="2869">
        <f t="shared" si="185"/>
        <v>15427</v>
      </c>
    </row>
    <row r="1291" spans="1:20" ht="16.5" thickTop="1" thickBot="1" x14ac:dyDescent="0.3">
      <c r="A1291" s="3202" t="s">
        <v>705</v>
      </c>
      <c r="B1291" s="3203"/>
      <c r="C1291" s="3203"/>
      <c r="D1291" s="3203"/>
      <c r="E1291" s="3204"/>
      <c r="F1291" s="2821">
        <f>F1289</f>
        <v>3420</v>
      </c>
      <c r="G1291" s="2821">
        <f t="shared" ref="G1291:H1291" si="186">G1289</f>
        <v>3319</v>
      </c>
      <c r="H1291" s="2821">
        <f t="shared" si="186"/>
        <v>3319</v>
      </c>
      <c r="I1291" s="2822">
        <v>100</v>
      </c>
    </row>
    <row r="1292" spans="1:20" ht="13.5" thickTop="1" x14ac:dyDescent="0.2"/>
    <row r="1294" spans="1:20" ht="13.5" thickBot="1" x14ac:dyDescent="0.25">
      <c r="A1294" s="70" t="s">
        <v>1909</v>
      </c>
      <c r="B1294" s="70"/>
      <c r="C1294" s="70"/>
      <c r="D1294" s="70"/>
      <c r="E1294" s="70"/>
      <c r="F1294" s="2836"/>
      <c r="G1294" s="2836"/>
      <c r="H1294" s="2836"/>
      <c r="I1294" s="2837" t="s">
        <v>122</v>
      </c>
    </row>
    <row r="1295" spans="1:20" ht="14.25" thickTop="1" thickBot="1" x14ac:dyDescent="0.25">
      <c r="A1295" s="2838" t="s">
        <v>412</v>
      </c>
      <c r="B1295" s="2839" t="s">
        <v>123</v>
      </c>
      <c r="C1295" s="2840" t="s">
        <v>124</v>
      </c>
      <c r="D1295" s="2841" t="s">
        <v>474</v>
      </c>
      <c r="E1295" s="2841" t="s">
        <v>125</v>
      </c>
      <c r="F1295" s="2841" t="s">
        <v>416</v>
      </c>
      <c r="G1295" s="2841" t="s">
        <v>417</v>
      </c>
      <c r="H1295" s="2842" t="s">
        <v>589</v>
      </c>
      <c r="I1295" s="2843" t="s">
        <v>590</v>
      </c>
    </row>
    <row r="1296" spans="1:20" ht="14.25" thickTop="1" thickBot="1" x14ac:dyDescent="0.25">
      <c r="A1296" s="2844">
        <v>1</v>
      </c>
      <c r="B1296" s="2845">
        <v>2</v>
      </c>
      <c r="C1296" s="2845">
        <v>3</v>
      </c>
      <c r="D1296" s="2845">
        <v>4</v>
      </c>
      <c r="E1296" s="2845">
        <v>5</v>
      </c>
      <c r="F1296" s="2846">
        <v>6</v>
      </c>
      <c r="G1296" s="2846">
        <v>7</v>
      </c>
      <c r="H1296" s="2847">
        <v>8</v>
      </c>
      <c r="I1296" s="2848" t="s">
        <v>510</v>
      </c>
    </row>
    <row r="1297" spans="1:20" ht="15.75" thickTop="1" x14ac:dyDescent="0.25">
      <c r="A1297" s="2849">
        <v>1640</v>
      </c>
      <c r="B1297" s="2850">
        <v>4357</v>
      </c>
      <c r="C1297" s="2850">
        <v>5331</v>
      </c>
      <c r="D1297" s="2851"/>
      <c r="E1297" s="2852" t="s">
        <v>624</v>
      </c>
      <c r="F1297" s="2853">
        <f>F1298+F1299+F1300</f>
        <v>22848</v>
      </c>
      <c r="G1297" s="2853">
        <f t="shared" ref="G1297" si="187">G1298+G1299+G1300</f>
        <v>21292</v>
      </c>
      <c r="H1297" s="2853">
        <f t="shared" ref="H1297" si="188">H1298+H1299+H1300</f>
        <v>21292</v>
      </c>
      <c r="I1297" s="2854">
        <v>100</v>
      </c>
    </row>
    <row r="1298" spans="1:20" ht="14.25" x14ac:dyDescent="0.2">
      <c r="A1298" s="2793"/>
      <c r="B1298" s="152"/>
      <c r="C1298" s="152"/>
      <c r="D1298" s="2799" t="s">
        <v>1719</v>
      </c>
      <c r="E1298" s="1050" t="s">
        <v>1892</v>
      </c>
      <c r="F1298" s="2855">
        <v>19400</v>
      </c>
      <c r="G1298" s="2855">
        <v>17808</v>
      </c>
      <c r="H1298" s="2855">
        <v>17808</v>
      </c>
      <c r="I1298" s="2820">
        <v>100</v>
      </c>
    </row>
    <row r="1299" spans="1:20" ht="15" thickBot="1" x14ac:dyDescent="0.25">
      <c r="A1299" s="2793"/>
      <c r="B1299" s="152"/>
      <c r="C1299" s="152"/>
      <c r="D1299" s="859" t="s">
        <v>1238</v>
      </c>
      <c r="E1299" s="2796" t="s">
        <v>1893</v>
      </c>
      <c r="F1299" s="2797">
        <v>3448</v>
      </c>
      <c r="G1299" s="2797">
        <v>3484</v>
      </c>
      <c r="H1299" s="2797">
        <v>3484</v>
      </c>
      <c r="I1299" s="2856">
        <v>100</v>
      </c>
    </row>
    <row r="1300" spans="1:20" ht="15" hidden="1" thickBot="1" x14ac:dyDescent="0.25">
      <c r="A1300" s="2793"/>
      <c r="B1300" s="152"/>
      <c r="C1300" s="152"/>
      <c r="D1300" s="859" t="s">
        <v>1238</v>
      </c>
      <c r="E1300" s="2796" t="s">
        <v>1893</v>
      </c>
      <c r="F1300" s="2797"/>
      <c r="G1300" s="2797"/>
      <c r="H1300" s="2797"/>
      <c r="I1300" s="2856">
        <v>100</v>
      </c>
    </row>
    <row r="1301" spans="1:20" ht="16.5" thickTop="1" thickBot="1" x14ac:dyDescent="0.3">
      <c r="A1301" s="3202" t="s">
        <v>704</v>
      </c>
      <c r="B1301" s="3203"/>
      <c r="C1301" s="3203"/>
      <c r="D1301" s="3203"/>
      <c r="E1301" s="3248"/>
      <c r="F1301" s="2821">
        <f>F1297</f>
        <v>22848</v>
      </c>
      <c r="G1301" s="2821">
        <f t="shared" ref="G1301:H1301" si="189">G1297</f>
        <v>21292</v>
      </c>
      <c r="H1301" s="2821">
        <f t="shared" si="189"/>
        <v>21292</v>
      </c>
      <c r="I1301" s="2822">
        <v>100</v>
      </c>
      <c r="R1301" s="2869">
        <f>F1301</f>
        <v>22848</v>
      </c>
      <c r="S1301" s="2869">
        <f t="shared" ref="S1301:T1301" si="190">G1301</f>
        <v>21292</v>
      </c>
      <c r="T1301" s="2869">
        <f t="shared" si="190"/>
        <v>21292</v>
      </c>
    </row>
    <row r="1302" spans="1:20" ht="15.75" thickTop="1" x14ac:dyDescent="0.25">
      <c r="A1302" s="2813">
        <v>1640</v>
      </c>
      <c r="B1302" s="19">
        <v>4357</v>
      </c>
      <c r="C1302" s="152">
        <v>6351</v>
      </c>
      <c r="D1302" s="2814"/>
      <c r="E1302" s="896" t="s">
        <v>744</v>
      </c>
      <c r="F1302" s="2815">
        <f>F1303</f>
        <v>850</v>
      </c>
      <c r="G1302" s="2815">
        <f t="shared" ref="G1302" si="191">G1303</f>
        <v>2204</v>
      </c>
      <c r="H1302" s="2815">
        <f t="shared" ref="H1302" si="192">H1303</f>
        <v>2204</v>
      </c>
      <c r="I1302" s="2816">
        <v>100</v>
      </c>
      <c r="R1302" s="2869">
        <f>F1304</f>
        <v>850</v>
      </c>
      <c r="S1302" s="2869">
        <f t="shared" ref="S1302:T1302" si="193">G1304</f>
        <v>2204</v>
      </c>
      <c r="T1302" s="2869">
        <f t="shared" si="193"/>
        <v>2204</v>
      </c>
    </row>
    <row r="1303" spans="1:20" ht="29.25" thickBot="1" x14ac:dyDescent="0.25">
      <c r="A1303" s="2817"/>
      <c r="B1303" s="870"/>
      <c r="C1303" s="2818"/>
      <c r="D1303" s="2805" t="s">
        <v>1214</v>
      </c>
      <c r="E1303" s="2804" t="s">
        <v>1901</v>
      </c>
      <c r="F1303" s="2831">
        <v>850</v>
      </c>
      <c r="G1303" s="2832">
        <v>2204</v>
      </c>
      <c r="H1303" s="2833">
        <v>2204</v>
      </c>
      <c r="I1303" s="2834">
        <f>H1303/G1303*100</f>
        <v>100</v>
      </c>
      <c r="R1303" s="2869">
        <f>R1301+R1302</f>
        <v>23698</v>
      </c>
      <c r="S1303" s="2869">
        <f t="shared" ref="S1303:T1303" si="194">S1301+S1302</f>
        <v>23496</v>
      </c>
      <c r="T1303" s="2869">
        <f t="shared" si="194"/>
        <v>23496</v>
      </c>
    </row>
    <row r="1304" spans="1:20" ht="16.5" thickTop="1" thickBot="1" x14ac:dyDescent="0.3">
      <c r="A1304" s="3202" t="s">
        <v>705</v>
      </c>
      <c r="B1304" s="3203"/>
      <c r="C1304" s="3203"/>
      <c r="D1304" s="3203"/>
      <c r="E1304" s="3204"/>
      <c r="F1304" s="2821">
        <f>F1302</f>
        <v>850</v>
      </c>
      <c r="G1304" s="2821">
        <f t="shared" ref="G1304:H1304" si="195">G1302</f>
        <v>2204</v>
      </c>
      <c r="H1304" s="2821">
        <f t="shared" si="195"/>
        <v>2204</v>
      </c>
      <c r="I1304" s="2822">
        <v>100</v>
      </c>
    </row>
    <row r="1305" spans="1:20" ht="13.5" thickTop="1" x14ac:dyDescent="0.2"/>
    <row r="1307" spans="1:20" ht="13.5" thickBot="1" x14ac:dyDescent="0.25">
      <c r="A1307" s="70" t="s">
        <v>1910</v>
      </c>
      <c r="B1307" s="70"/>
      <c r="C1307" s="70"/>
      <c r="D1307" s="70"/>
      <c r="E1307" s="70"/>
      <c r="F1307" s="2836"/>
      <c r="G1307" s="2836"/>
      <c r="H1307" s="2836"/>
      <c r="I1307" s="2837" t="s">
        <v>122</v>
      </c>
    </row>
    <row r="1308" spans="1:20" ht="14.25" thickTop="1" thickBot="1" x14ac:dyDescent="0.25">
      <c r="A1308" s="2838" t="s">
        <v>412</v>
      </c>
      <c r="B1308" s="2839" t="s">
        <v>123</v>
      </c>
      <c r="C1308" s="2840" t="s">
        <v>124</v>
      </c>
      <c r="D1308" s="2841" t="s">
        <v>474</v>
      </c>
      <c r="E1308" s="2841" t="s">
        <v>125</v>
      </c>
      <c r="F1308" s="2841" t="s">
        <v>416</v>
      </c>
      <c r="G1308" s="2841" t="s">
        <v>417</v>
      </c>
      <c r="H1308" s="2842" t="s">
        <v>589</v>
      </c>
      <c r="I1308" s="2843" t="s">
        <v>590</v>
      </c>
    </row>
    <row r="1309" spans="1:20" ht="14.25" thickTop="1" thickBot="1" x14ac:dyDescent="0.25">
      <c r="A1309" s="2844">
        <v>1</v>
      </c>
      <c r="B1309" s="2845">
        <v>2</v>
      </c>
      <c r="C1309" s="2845">
        <v>3</v>
      </c>
      <c r="D1309" s="2845">
        <v>4</v>
      </c>
      <c r="E1309" s="2845">
        <v>5</v>
      </c>
      <c r="F1309" s="2846">
        <v>6</v>
      </c>
      <c r="G1309" s="2846">
        <v>7</v>
      </c>
      <c r="H1309" s="2847">
        <v>8</v>
      </c>
      <c r="I1309" s="2848" t="s">
        <v>510</v>
      </c>
    </row>
    <row r="1310" spans="1:20" ht="15.75" thickTop="1" x14ac:dyDescent="0.25">
      <c r="A1310" s="2849">
        <v>1641</v>
      </c>
      <c r="B1310" s="2850">
        <v>4357</v>
      </c>
      <c r="C1310" s="2850">
        <v>5331</v>
      </c>
      <c r="D1310" s="2851"/>
      <c r="E1310" s="2852" t="s">
        <v>624</v>
      </c>
      <c r="F1310" s="2853">
        <f>F1311+F1312+F1313</f>
        <v>7410</v>
      </c>
      <c r="G1310" s="2853">
        <f t="shared" ref="G1310" si="196">G1311+G1312+G1313</f>
        <v>7008</v>
      </c>
      <c r="H1310" s="2853">
        <f t="shared" ref="H1310" si="197">H1311+H1312+H1313</f>
        <v>7008</v>
      </c>
      <c r="I1310" s="2854">
        <v>100</v>
      </c>
    </row>
    <row r="1311" spans="1:20" ht="28.5" x14ac:dyDescent="0.2">
      <c r="A1311" s="2793"/>
      <c r="B1311" s="152"/>
      <c r="C1311" s="152"/>
      <c r="D1311" s="2805" t="s">
        <v>1214</v>
      </c>
      <c r="E1311" s="2804" t="s">
        <v>1901</v>
      </c>
      <c r="F1311" s="2855">
        <v>504</v>
      </c>
      <c r="G1311" s="2855">
        <v>489</v>
      </c>
      <c r="H1311" s="2855">
        <v>489</v>
      </c>
      <c r="I1311" s="2820">
        <v>100</v>
      </c>
    </row>
    <row r="1312" spans="1:20" ht="14.25" x14ac:dyDescent="0.2">
      <c r="A1312" s="2793"/>
      <c r="B1312" s="152"/>
      <c r="C1312" s="152"/>
      <c r="D1312" s="2799" t="s">
        <v>1719</v>
      </c>
      <c r="E1312" s="1050" t="s">
        <v>1892</v>
      </c>
      <c r="F1312" s="2797">
        <v>6020</v>
      </c>
      <c r="G1312" s="2797">
        <v>5631</v>
      </c>
      <c r="H1312" s="2797">
        <v>5631</v>
      </c>
      <c r="I1312" s="2856">
        <v>100</v>
      </c>
    </row>
    <row r="1313" spans="1:20" ht="15" thickBot="1" x14ac:dyDescent="0.25">
      <c r="A1313" s="2793"/>
      <c r="B1313" s="152"/>
      <c r="C1313" s="152"/>
      <c r="D1313" s="859" t="s">
        <v>1238</v>
      </c>
      <c r="E1313" s="2796" t="s">
        <v>1893</v>
      </c>
      <c r="F1313" s="2797">
        <v>886</v>
      </c>
      <c r="G1313" s="2797">
        <v>888</v>
      </c>
      <c r="H1313" s="2797">
        <v>888</v>
      </c>
      <c r="I1313" s="2856">
        <v>100</v>
      </c>
    </row>
    <row r="1314" spans="1:20" ht="16.5" thickTop="1" thickBot="1" x14ac:dyDescent="0.3">
      <c r="A1314" s="3202" t="s">
        <v>704</v>
      </c>
      <c r="B1314" s="3203"/>
      <c r="C1314" s="3203"/>
      <c r="D1314" s="3203"/>
      <c r="E1314" s="3248"/>
      <c r="F1314" s="2821">
        <f>F1310</f>
        <v>7410</v>
      </c>
      <c r="G1314" s="2821">
        <f t="shared" ref="G1314:H1314" si="198">G1310</f>
        <v>7008</v>
      </c>
      <c r="H1314" s="2821">
        <f t="shared" si="198"/>
        <v>7008</v>
      </c>
      <c r="I1314" s="2822">
        <v>100</v>
      </c>
      <c r="R1314" s="2869">
        <f>F1314</f>
        <v>7410</v>
      </c>
      <c r="S1314" s="2869">
        <f t="shared" ref="S1314:T1314" si="199">G1314</f>
        <v>7008</v>
      </c>
      <c r="T1314" s="2869">
        <f t="shared" si="199"/>
        <v>7008</v>
      </c>
    </row>
    <row r="1315" spans="1:20" ht="15.75" thickTop="1" x14ac:dyDescent="0.25">
      <c r="A1315" s="2813">
        <v>1641</v>
      </c>
      <c r="B1315" s="19">
        <v>4357</v>
      </c>
      <c r="C1315" s="152">
        <v>6351</v>
      </c>
      <c r="D1315" s="2814"/>
      <c r="E1315" s="896" t="s">
        <v>744</v>
      </c>
      <c r="F1315" s="2815">
        <f>F1316</f>
        <v>320</v>
      </c>
      <c r="G1315" s="2815">
        <f t="shared" ref="G1315" si="200">G1316</f>
        <v>307</v>
      </c>
      <c r="H1315" s="2815">
        <f t="shared" ref="H1315" si="201">H1316</f>
        <v>307</v>
      </c>
      <c r="I1315" s="2816">
        <v>100</v>
      </c>
      <c r="R1315" s="2869">
        <f>F1317</f>
        <v>320</v>
      </c>
      <c r="S1315" s="2869">
        <f t="shared" ref="S1315:T1315" si="202">G1317</f>
        <v>307</v>
      </c>
      <c r="T1315" s="2869">
        <f t="shared" si="202"/>
        <v>307</v>
      </c>
    </row>
    <row r="1316" spans="1:20" ht="29.25" thickBot="1" x14ac:dyDescent="0.25">
      <c r="A1316" s="2817"/>
      <c r="B1316" s="870"/>
      <c r="C1316" s="2818"/>
      <c r="D1316" s="2805" t="s">
        <v>1214</v>
      </c>
      <c r="E1316" s="2804" t="s">
        <v>1901</v>
      </c>
      <c r="F1316" s="2831">
        <v>320</v>
      </c>
      <c r="G1316" s="2832">
        <v>307</v>
      </c>
      <c r="H1316" s="2833">
        <v>307</v>
      </c>
      <c r="I1316" s="2834">
        <f>H1316/G1316*100</f>
        <v>100</v>
      </c>
      <c r="R1316" s="2869">
        <f>R1314+R1315</f>
        <v>7730</v>
      </c>
      <c r="S1316" s="2869">
        <f t="shared" ref="S1316:T1316" si="203">S1314+S1315</f>
        <v>7315</v>
      </c>
      <c r="T1316" s="2869">
        <f t="shared" si="203"/>
        <v>7315</v>
      </c>
    </row>
    <row r="1317" spans="1:20" ht="16.5" thickTop="1" thickBot="1" x14ac:dyDescent="0.3">
      <c r="A1317" s="3202" t="s">
        <v>705</v>
      </c>
      <c r="B1317" s="3203"/>
      <c r="C1317" s="3203"/>
      <c r="D1317" s="3203"/>
      <c r="E1317" s="3204"/>
      <c r="F1317" s="2821">
        <f>F1315</f>
        <v>320</v>
      </c>
      <c r="G1317" s="2821">
        <f t="shared" ref="G1317:H1317" si="204">G1315</f>
        <v>307</v>
      </c>
      <c r="H1317" s="2821">
        <f t="shared" si="204"/>
        <v>307</v>
      </c>
      <c r="I1317" s="2822">
        <v>100</v>
      </c>
    </row>
    <row r="1318" spans="1:20" ht="13.5" thickTop="1" x14ac:dyDescent="0.2"/>
    <row r="1320" spans="1:20" ht="13.5" thickBot="1" x14ac:dyDescent="0.25">
      <c r="A1320" s="70" t="s">
        <v>1911</v>
      </c>
      <c r="B1320" s="70"/>
      <c r="C1320" s="70"/>
      <c r="D1320" s="70"/>
      <c r="E1320" s="70"/>
      <c r="F1320" s="2836"/>
      <c r="G1320" s="2836"/>
      <c r="H1320" s="2836"/>
      <c r="I1320" s="2837" t="s">
        <v>122</v>
      </c>
    </row>
    <row r="1321" spans="1:20" ht="14.25" thickTop="1" thickBot="1" x14ac:dyDescent="0.25">
      <c r="A1321" s="2838" t="s">
        <v>412</v>
      </c>
      <c r="B1321" s="2839" t="s">
        <v>123</v>
      </c>
      <c r="C1321" s="2840" t="s">
        <v>124</v>
      </c>
      <c r="D1321" s="2841" t="s">
        <v>474</v>
      </c>
      <c r="E1321" s="2841" t="s">
        <v>125</v>
      </c>
      <c r="F1321" s="2841" t="s">
        <v>416</v>
      </c>
      <c r="G1321" s="2841" t="s">
        <v>417</v>
      </c>
      <c r="H1321" s="2842" t="s">
        <v>589</v>
      </c>
      <c r="I1321" s="2843" t="s">
        <v>590</v>
      </c>
    </row>
    <row r="1322" spans="1:20" ht="14.25" thickTop="1" thickBot="1" x14ac:dyDescent="0.25">
      <c r="A1322" s="2844">
        <v>1</v>
      </c>
      <c r="B1322" s="2845">
        <v>2</v>
      </c>
      <c r="C1322" s="2845">
        <v>3</v>
      </c>
      <c r="D1322" s="2845">
        <v>4</v>
      </c>
      <c r="E1322" s="2845">
        <v>5</v>
      </c>
      <c r="F1322" s="2846">
        <v>6</v>
      </c>
      <c r="G1322" s="2846">
        <v>7</v>
      </c>
      <c r="H1322" s="2847">
        <v>8</v>
      </c>
      <c r="I1322" s="2848" t="s">
        <v>510</v>
      </c>
    </row>
    <row r="1323" spans="1:20" ht="15.75" thickTop="1" x14ac:dyDescent="0.25">
      <c r="A1323" s="2849">
        <v>1642</v>
      </c>
      <c r="B1323" s="2850">
        <v>4357</v>
      </c>
      <c r="C1323" s="2850">
        <v>5331</v>
      </c>
      <c r="D1323" s="2851"/>
      <c r="E1323" s="2852" t="s">
        <v>624</v>
      </c>
      <c r="F1323" s="2853">
        <f>F1324+F1325+F1326</f>
        <v>15731</v>
      </c>
      <c r="G1323" s="2853">
        <f t="shared" ref="G1323" si="205">G1324+G1325+G1326</f>
        <v>15534</v>
      </c>
      <c r="H1323" s="2853">
        <f t="shared" ref="H1323" si="206">H1324+H1325+H1326</f>
        <v>15534</v>
      </c>
      <c r="I1323" s="2854">
        <v>100</v>
      </c>
    </row>
    <row r="1324" spans="1:20" ht="28.5" x14ac:dyDescent="0.2">
      <c r="A1324" s="2793"/>
      <c r="B1324" s="152"/>
      <c r="C1324" s="152"/>
      <c r="D1324" s="2805" t="s">
        <v>1214</v>
      </c>
      <c r="E1324" s="2804" t="s">
        <v>1901</v>
      </c>
      <c r="F1324" s="2855">
        <v>100</v>
      </c>
      <c r="G1324" s="2855">
        <v>100</v>
      </c>
      <c r="H1324" s="2855">
        <v>100</v>
      </c>
      <c r="I1324" s="2820">
        <v>100</v>
      </c>
    </row>
    <row r="1325" spans="1:20" ht="14.25" x14ac:dyDescent="0.2">
      <c r="A1325" s="2793"/>
      <c r="B1325" s="152"/>
      <c r="C1325" s="152"/>
      <c r="D1325" s="2799" t="s">
        <v>1719</v>
      </c>
      <c r="E1325" s="1050" t="s">
        <v>1892</v>
      </c>
      <c r="F1325" s="2797">
        <v>11786</v>
      </c>
      <c r="G1325" s="2797">
        <v>11590</v>
      </c>
      <c r="H1325" s="2797">
        <v>11590</v>
      </c>
      <c r="I1325" s="2856">
        <v>100</v>
      </c>
    </row>
    <row r="1326" spans="1:20" ht="15" thickBot="1" x14ac:dyDescent="0.25">
      <c r="A1326" s="2793"/>
      <c r="B1326" s="152"/>
      <c r="C1326" s="152"/>
      <c r="D1326" s="2794" t="s">
        <v>1238</v>
      </c>
      <c r="E1326" s="2796" t="s">
        <v>1893</v>
      </c>
      <c r="F1326" s="2797">
        <v>3845</v>
      </c>
      <c r="G1326" s="2797">
        <v>3844</v>
      </c>
      <c r="H1326" s="2797">
        <v>3844</v>
      </c>
      <c r="I1326" s="2856">
        <v>100</v>
      </c>
    </row>
    <row r="1327" spans="1:20" ht="16.5" thickTop="1" thickBot="1" x14ac:dyDescent="0.3">
      <c r="A1327" s="3202" t="s">
        <v>704</v>
      </c>
      <c r="B1327" s="3203"/>
      <c r="C1327" s="3203"/>
      <c r="D1327" s="3203"/>
      <c r="E1327" s="3248"/>
      <c r="F1327" s="2821">
        <f>F1323</f>
        <v>15731</v>
      </c>
      <c r="G1327" s="2821">
        <f t="shared" ref="G1327:H1327" si="207">G1323</f>
        <v>15534</v>
      </c>
      <c r="H1327" s="2821">
        <f t="shared" si="207"/>
        <v>15534</v>
      </c>
      <c r="I1327" s="2822">
        <v>100</v>
      </c>
    </row>
    <row r="1328" spans="1:20" ht="13.5" thickTop="1" x14ac:dyDescent="0.2"/>
    <row r="1330" spans="1:9" ht="13.5" thickBot="1" x14ac:dyDescent="0.25">
      <c r="A1330" s="70" t="s">
        <v>1912</v>
      </c>
      <c r="B1330" s="70"/>
      <c r="C1330" s="70"/>
      <c r="D1330" s="70"/>
      <c r="E1330" s="70"/>
      <c r="F1330" s="2836"/>
      <c r="G1330" s="2836"/>
      <c r="H1330" s="2836"/>
      <c r="I1330" s="2837" t="s">
        <v>122</v>
      </c>
    </row>
    <row r="1331" spans="1:9" ht="14.25" thickTop="1" thickBot="1" x14ac:dyDescent="0.25">
      <c r="A1331" s="2838" t="s">
        <v>412</v>
      </c>
      <c r="B1331" s="2839" t="s">
        <v>123</v>
      </c>
      <c r="C1331" s="2840" t="s">
        <v>124</v>
      </c>
      <c r="D1331" s="2841" t="s">
        <v>474</v>
      </c>
      <c r="E1331" s="2841" t="s">
        <v>125</v>
      </c>
      <c r="F1331" s="2841" t="s">
        <v>416</v>
      </c>
      <c r="G1331" s="2841" t="s">
        <v>417</v>
      </c>
      <c r="H1331" s="2842" t="s">
        <v>589</v>
      </c>
      <c r="I1331" s="2843" t="s">
        <v>590</v>
      </c>
    </row>
    <row r="1332" spans="1:9" ht="14.25" thickTop="1" thickBot="1" x14ac:dyDescent="0.25">
      <c r="A1332" s="2844">
        <v>1</v>
      </c>
      <c r="B1332" s="2845">
        <v>2</v>
      </c>
      <c r="C1332" s="2845">
        <v>3</v>
      </c>
      <c r="D1332" s="2845">
        <v>4</v>
      </c>
      <c r="E1332" s="2845">
        <v>5</v>
      </c>
      <c r="F1332" s="2846">
        <v>6</v>
      </c>
      <c r="G1332" s="2846">
        <v>7</v>
      </c>
      <c r="H1332" s="2847">
        <v>8</v>
      </c>
      <c r="I1332" s="2848" t="s">
        <v>510</v>
      </c>
    </row>
    <row r="1333" spans="1:9" ht="15.75" thickTop="1" x14ac:dyDescent="0.25">
      <c r="A1333" s="2849">
        <v>1644</v>
      </c>
      <c r="B1333" s="2850">
        <v>4324</v>
      </c>
      <c r="C1333" s="2850">
        <v>5331</v>
      </c>
      <c r="D1333" s="2851"/>
      <c r="E1333" s="2852" t="s">
        <v>624</v>
      </c>
      <c r="F1333" s="2853">
        <f>F1334+F1335+F1336</f>
        <v>6491</v>
      </c>
      <c r="G1333" s="2853">
        <f t="shared" ref="G1333" si="208">G1334+G1335+G1336</f>
        <v>6424</v>
      </c>
      <c r="H1333" s="2853">
        <f t="shared" ref="H1333" si="209">H1334+H1335+H1336</f>
        <v>6424</v>
      </c>
      <c r="I1333" s="2854">
        <v>100</v>
      </c>
    </row>
    <row r="1334" spans="1:9" ht="28.5" hidden="1" x14ac:dyDescent="0.2">
      <c r="A1334" s="2793"/>
      <c r="B1334" s="152"/>
      <c r="C1334" s="152"/>
      <c r="D1334" s="2805" t="s">
        <v>1214</v>
      </c>
      <c r="E1334" s="2804" t="s">
        <v>1901</v>
      </c>
      <c r="F1334" s="2855"/>
      <c r="G1334" s="2855"/>
      <c r="H1334" s="2855"/>
      <c r="I1334" s="2820">
        <v>100</v>
      </c>
    </row>
    <row r="1335" spans="1:9" ht="14.25" x14ac:dyDescent="0.2">
      <c r="A1335" s="2793"/>
      <c r="B1335" s="152"/>
      <c r="C1335" s="152"/>
      <c r="D1335" s="2799" t="s">
        <v>1719</v>
      </c>
      <c r="E1335" s="1050" t="s">
        <v>1892</v>
      </c>
      <c r="F1335" s="2797">
        <v>6158</v>
      </c>
      <c r="G1335" s="2797">
        <v>6158</v>
      </c>
      <c r="H1335" s="2797">
        <v>6158</v>
      </c>
      <c r="I1335" s="2856">
        <v>100</v>
      </c>
    </row>
    <row r="1336" spans="1:9" ht="15" thickBot="1" x14ac:dyDescent="0.25">
      <c r="A1336" s="2793"/>
      <c r="B1336" s="152"/>
      <c r="C1336" s="152"/>
      <c r="D1336" s="2794" t="s">
        <v>1238</v>
      </c>
      <c r="E1336" s="2796" t="s">
        <v>1893</v>
      </c>
      <c r="F1336" s="2797">
        <v>333</v>
      </c>
      <c r="G1336" s="2797">
        <v>266</v>
      </c>
      <c r="H1336" s="2797">
        <v>266</v>
      </c>
      <c r="I1336" s="2856">
        <v>100</v>
      </c>
    </row>
    <row r="1337" spans="1:9" ht="16.5" thickTop="1" thickBot="1" x14ac:dyDescent="0.3">
      <c r="A1337" s="3202" t="s">
        <v>704</v>
      </c>
      <c r="B1337" s="3203"/>
      <c r="C1337" s="3203"/>
      <c r="D1337" s="3203"/>
      <c r="E1337" s="3248"/>
      <c r="F1337" s="2821">
        <f>F1333</f>
        <v>6491</v>
      </c>
      <c r="G1337" s="2821">
        <f t="shared" ref="G1337:H1337" si="210">G1333</f>
        <v>6424</v>
      </c>
      <c r="H1337" s="2821">
        <f t="shared" si="210"/>
        <v>6424</v>
      </c>
      <c r="I1337" s="2822">
        <v>100</v>
      </c>
    </row>
    <row r="1338" spans="1:9" ht="13.5" thickTop="1" x14ac:dyDescent="0.2"/>
    <row r="1339" spans="1:9" hidden="1" x14ac:dyDescent="0.2"/>
    <row r="1340" spans="1:9" hidden="1" x14ac:dyDescent="0.2"/>
    <row r="1342" spans="1:9" ht="13.5" thickBot="1" x14ac:dyDescent="0.25">
      <c r="A1342" s="70" t="s">
        <v>1913</v>
      </c>
      <c r="B1342" s="70"/>
      <c r="C1342" s="70"/>
      <c r="D1342" s="70"/>
      <c r="E1342" s="70"/>
      <c r="F1342" s="2836"/>
      <c r="G1342" s="2836"/>
      <c r="H1342" s="2836"/>
      <c r="I1342" s="2837" t="s">
        <v>122</v>
      </c>
    </row>
    <row r="1343" spans="1:9" ht="14.25" thickTop="1" thickBot="1" x14ac:dyDescent="0.25">
      <c r="A1343" s="2838" t="s">
        <v>412</v>
      </c>
      <c r="B1343" s="2839" t="s">
        <v>123</v>
      </c>
      <c r="C1343" s="2840" t="s">
        <v>124</v>
      </c>
      <c r="D1343" s="2841" t="s">
        <v>474</v>
      </c>
      <c r="E1343" s="2841" t="s">
        <v>125</v>
      </c>
      <c r="F1343" s="2841" t="s">
        <v>416</v>
      </c>
      <c r="G1343" s="2841" t="s">
        <v>417</v>
      </c>
      <c r="H1343" s="2842" t="s">
        <v>589</v>
      </c>
      <c r="I1343" s="2843" t="s">
        <v>590</v>
      </c>
    </row>
    <row r="1344" spans="1:9" ht="14.25" thickTop="1" thickBot="1" x14ac:dyDescent="0.25">
      <c r="A1344" s="2844">
        <v>1</v>
      </c>
      <c r="B1344" s="2845">
        <v>2</v>
      </c>
      <c r="C1344" s="2845">
        <v>3</v>
      </c>
      <c r="D1344" s="2845">
        <v>4</v>
      </c>
      <c r="E1344" s="2845">
        <v>5</v>
      </c>
      <c r="F1344" s="2846">
        <v>6</v>
      </c>
      <c r="G1344" s="2846">
        <v>7</v>
      </c>
      <c r="H1344" s="2847">
        <v>8</v>
      </c>
      <c r="I1344" s="2848" t="s">
        <v>510</v>
      </c>
    </row>
    <row r="1345" spans="1:9" ht="15.75" thickTop="1" x14ac:dyDescent="0.25">
      <c r="A1345" s="2849">
        <v>1645</v>
      </c>
      <c r="B1345" s="2850">
        <v>4350</v>
      </c>
      <c r="C1345" s="2850">
        <v>5331</v>
      </c>
      <c r="D1345" s="2851"/>
      <c r="E1345" s="2852" t="s">
        <v>624</v>
      </c>
      <c r="F1345" s="2853">
        <f>F1346+F1347+F1348+F1349</f>
        <v>10271</v>
      </c>
      <c r="G1345" s="2853">
        <f t="shared" ref="G1345:H1345" si="211">G1346+G1347+G1348+G1349</f>
        <v>9295</v>
      </c>
      <c r="H1345" s="2853">
        <f t="shared" si="211"/>
        <v>9295</v>
      </c>
      <c r="I1345" s="2854">
        <v>100</v>
      </c>
    </row>
    <row r="1346" spans="1:9" ht="28.5" x14ac:dyDescent="0.2">
      <c r="A1346" s="2793"/>
      <c r="B1346" s="152"/>
      <c r="C1346" s="152"/>
      <c r="D1346" s="2805" t="s">
        <v>1214</v>
      </c>
      <c r="E1346" s="2804" t="s">
        <v>1901</v>
      </c>
      <c r="F1346" s="2855">
        <v>600</v>
      </c>
      <c r="G1346" s="2855">
        <v>600</v>
      </c>
      <c r="H1346" s="2855">
        <v>600</v>
      </c>
      <c r="I1346" s="2820">
        <f>H1346/G1346*100</f>
        <v>100</v>
      </c>
    </row>
    <row r="1347" spans="1:9" ht="14.25" x14ac:dyDescent="0.2">
      <c r="A1347" s="2793"/>
      <c r="B1347" s="152"/>
      <c r="C1347" s="152"/>
      <c r="D1347" s="2799" t="s">
        <v>1719</v>
      </c>
      <c r="E1347" s="1050" t="s">
        <v>1892</v>
      </c>
      <c r="F1347" s="2797">
        <v>6865</v>
      </c>
      <c r="G1347" s="2797">
        <v>4665</v>
      </c>
      <c r="H1347" s="2797">
        <v>4665</v>
      </c>
      <c r="I1347" s="2820">
        <f t="shared" ref="I1347:I1349" si="212">H1347/G1347*100</f>
        <v>100</v>
      </c>
    </row>
    <row r="1348" spans="1:9" ht="14.25" x14ac:dyDescent="0.2">
      <c r="A1348" s="2793"/>
      <c r="B1348" s="152"/>
      <c r="C1348" s="152"/>
      <c r="D1348" s="2794" t="s">
        <v>1238</v>
      </c>
      <c r="E1348" s="2796" t="s">
        <v>1893</v>
      </c>
      <c r="F1348" s="2797">
        <v>2806</v>
      </c>
      <c r="G1348" s="2797">
        <v>2789</v>
      </c>
      <c r="H1348" s="2797">
        <v>2789</v>
      </c>
      <c r="I1348" s="2820">
        <f t="shared" si="212"/>
        <v>100</v>
      </c>
    </row>
    <row r="1349" spans="1:9" ht="15" thickBot="1" x14ac:dyDescent="0.25">
      <c r="A1349" s="2857"/>
      <c r="B1349" s="873"/>
      <c r="C1349" s="870"/>
      <c r="D1349" s="859" t="s">
        <v>1720</v>
      </c>
      <c r="E1349" s="2796" t="s">
        <v>1894</v>
      </c>
      <c r="F1349" s="2797">
        <v>0</v>
      </c>
      <c r="G1349" s="2797">
        <v>1241</v>
      </c>
      <c r="H1349" s="2797">
        <v>1241</v>
      </c>
      <c r="I1349" s="2820">
        <f t="shared" si="212"/>
        <v>100</v>
      </c>
    </row>
    <row r="1350" spans="1:9" ht="16.5" thickTop="1" thickBot="1" x14ac:dyDescent="0.3">
      <c r="A1350" s="3202" t="s">
        <v>704</v>
      </c>
      <c r="B1350" s="3203"/>
      <c r="C1350" s="3203"/>
      <c r="D1350" s="3203"/>
      <c r="E1350" s="3248"/>
      <c r="F1350" s="2821">
        <f>F1345</f>
        <v>10271</v>
      </c>
      <c r="G1350" s="2821">
        <f t="shared" ref="G1350:H1350" si="213">G1345</f>
        <v>9295</v>
      </c>
      <c r="H1350" s="2821">
        <f t="shared" si="213"/>
        <v>9295</v>
      </c>
      <c r="I1350" s="2822">
        <v>100</v>
      </c>
    </row>
    <row r="1351" spans="1:9" ht="13.5" thickTop="1" x14ac:dyDescent="0.2"/>
    <row r="1353" spans="1:9" ht="13.5" thickBot="1" x14ac:dyDescent="0.25">
      <c r="A1353" s="70" t="s">
        <v>1914</v>
      </c>
      <c r="B1353" s="70"/>
      <c r="C1353" s="70"/>
      <c r="D1353" s="70"/>
      <c r="E1353" s="70"/>
      <c r="F1353" s="2836"/>
      <c r="G1353" s="2836"/>
      <c r="H1353" s="2836"/>
      <c r="I1353" s="2837" t="s">
        <v>122</v>
      </c>
    </row>
    <row r="1354" spans="1:9" ht="14.25" thickTop="1" thickBot="1" x14ac:dyDescent="0.25">
      <c r="A1354" s="2838" t="s">
        <v>412</v>
      </c>
      <c r="B1354" s="2839" t="s">
        <v>123</v>
      </c>
      <c r="C1354" s="2840" t="s">
        <v>124</v>
      </c>
      <c r="D1354" s="2841" t="s">
        <v>474</v>
      </c>
      <c r="E1354" s="2841" t="s">
        <v>125</v>
      </c>
      <c r="F1354" s="2841" t="s">
        <v>416</v>
      </c>
      <c r="G1354" s="2841" t="s">
        <v>417</v>
      </c>
      <c r="H1354" s="2842" t="s">
        <v>589</v>
      </c>
      <c r="I1354" s="2843" t="s">
        <v>590</v>
      </c>
    </row>
    <row r="1355" spans="1:9" ht="14.25" thickTop="1" thickBot="1" x14ac:dyDescent="0.25">
      <c r="A1355" s="2844">
        <v>1</v>
      </c>
      <c r="B1355" s="2845">
        <v>2</v>
      </c>
      <c r="C1355" s="2845">
        <v>3</v>
      </c>
      <c r="D1355" s="2845">
        <v>4</v>
      </c>
      <c r="E1355" s="2845">
        <v>5</v>
      </c>
      <c r="F1355" s="2846">
        <v>6</v>
      </c>
      <c r="G1355" s="2846">
        <v>7</v>
      </c>
      <c r="H1355" s="2847">
        <v>8</v>
      </c>
      <c r="I1355" s="2848" t="s">
        <v>510</v>
      </c>
    </row>
    <row r="1356" spans="1:9" ht="15.75" thickTop="1" x14ac:dyDescent="0.25">
      <c r="A1356" s="2849">
        <v>1646</v>
      </c>
      <c r="B1356" s="2850">
        <v>4350</v>
      </c>
      <c r="C1356" s="2850">
        <v>5331</v>
      </c>
      <c r="D1356" s="2851"/>
      <c r="E1356" s="2852" t="s">
        <v>624</v>
      </c>
      <c r="F1356" s="2853">
        <f>F1357+F1358+F1359</f>
        <v>4400</v>
      </c>
      <c r="G1356" s="2853">
        <f t="shared" ref="G1356" si="214">G1357+G1358+G1359</f>
        <v>3761</v>
      </c>
      <c r="H1356" s="2853">
        <f t="shared" ref="H1356" si="215">H1357+H1358+H1359</f>
        <v>3761</v>
      </c>
      <c r="I1356" s="2854">
        <v>100</v>
      </c>
    </row>
    <row r="1357" spans="1:9" ht="28.5" x14ac:dyDescent="0.2">
      <c r="A1357" s="2793"/>
      <c r="B1357" s="152"/>
      <c r="C1357" s="152"/>
      <c r="D1357" s="2805" t="s">
        <v>1214</v>
      </c>
      <c r="E1357" s="2804" t="s">
        <v>1901</v>
      </c>
      <c r="F1357" s="2855">
        <v>200</v>
      </c>
      <c r="G1357" s="2855">
        <v>200</v>
      </c>
      <c r="H1357" s="2855">
        <v>200</v>
      </c>
      <c r="I1357" s="2820">
        <v>100</v>
      </c>
    </row>
    <row r="1358" spans="1:9" ht="14.25" x14ac:dyDescent="0.2">
      <c r="A1358" s="2793"/>
      <c r="B1358" s="152"/>
      <c r="C1358" s="152"/>
      <c r="D1358" s="2799" t="s">
        <v>1719</v>
      </c>
      <c r="E1358" s="1050" t="s">
        <v>1892</v>
      </c>
      <c r="F1358" s="2797">
        <v>4052</v>
      </c>
      <c r="G1358" s="2797">
        <v>3413</v>
      </c>
      <c r="H1358" s="2797">
        <v>3413</v>
      </c>
      <c r="I1358" s="2856">
        <v>100</v>
      </c>
    </row>
    <row r="1359" spans="1:9" ht="15" thickBot="1" x14ac:dyDescent="0.25">
      <c r="A1359" s="2793"/>
      <c r="B1359" s="152"/>
      <c r="C1359" s="152"/>
      <c r="D1359" s="2794" t="s">
        <v>1238</v>
      </c>
      <c r="E1359" s="2796" t="s">
        <v>1893</v>
      </c>
      <c r="F1359" s="2797">
        <v>148</v>
      </c>
      <c r="G1359" s="2797">
        <v>148</v>
      </c>
      <c r="H1359" s="2797">
        <v>148</v>
      </c>
      <c r="I1359" s="2856">
        <v>100</v>
      </c>
    </row>
    <row r="1360" spans="1:9" ht="16.5" thickTop="1" thickBot="1" x14ac:dyDescent="0.3">
      <c r="A1360" s="3202" t="s">
        <v>704</v>
      </c>
      <c r="B1360" s="3203"/>
      <c r="C1360" s="3203"/>
      <c r="D1360" s="3203"/>
      <c r="E1360" s="3248"/>
      <c r="F1360" s="2821">
        <f>F1356</f>
        <v>4400</v>
      </c>
      <c r="G1360" s="2821">
        <f t="shared" ref="G1360:H1360" si="216">G1356</f>
        <v>3761</v>
      </c>
      <c r="H1360" s="2821">
        <f t="shared" si="216"/>
        <v>3761</v>
      </c>
      <c r="I1360" s="2822">
        <v>100</v>
      </c>
    </row>
    <row r="1361" spans="1:9" ht="13.5" thickTop="1" x14ac:dyDescent="0.2"/>
    <row r="1363" spans="1:9" ht="13.5" thickBot="1" x14ac:dyDescent="0.25">
      <c r="A1363" s="70" t="s">
        <v>1915</v>
      </c>
      <c r="B1363" s="70"/>
      <c r="C1363" s="70"/>
      <c r="D1363" s="70"/>
      <c r="E1363" s="70"/>
      <c r="F1363" s="2836"/>
      <c r="G1363" s="2836"/>
      <c r="H1363" s="2836"/>
      <c r="I1363" s="2837" t="s">
        <v>122</v>
      </c>
    </row>
    <row r="1364" spans="1:9" ht="14.25" thickTop="1" thickBot="1" x14ac:dyDescent="0.25">
      <c r="A1364" s="2838" t="s">
        <v>412</v>
      </c>
      <c r="B1364" s="2839" t="s">
        <v>123</v>
      </c>
      <c r="C1364" s="2840" t="s">
        <v>124</v>
      </c>
      <c r="D1364" s="2841" t="s">
        <v>474</v>
      </c>
      <c r="E1364" s="2841" t="s">
        <v>125</v>
      </c>
      <c r="F1364" s="2841" t="s">
        <v>416</v>
      </c>
      <c r="G1364" s="2841" t="s">
        <v>417</v>
      </c>
      <c r="H1364" s="2842" t="s">
        <v>589</v>
      </c>
      <c r="I1364" s="2843" t="s">
        <v>590</v>
      </c>
    </row>
    <row r="1365" spans="1:9" ht="14.25" thickTop="1" thickBot="1" x14ac:dyDescent="0.25">
      <c r="A1365" s="2844">
        <v>1</v>
      </c>
      <c r="B1365" s="2845">
        <v>2</v>
      </c>
      <c r="C1365" s="2845">
        <v>3</v>
      </c>
      <c r="D1365" s="2845">
        <v>4</v>
      </c>
      <c r="E1365" s="2845">
        <v>5</v>
      </c>
      <c r="F1365" s="2846">
        <v>6</v>
      </c>
      <c r="G1365" s="2846">
        <v>7</v>
      </c>
      <c r="H1365" s="2847">
        <v>8</v>
      </c>
      <c r="I1365" s="2848" t="s">
        <v>510</v>
      </c>
    </row>
    <row r="1366" spans="1:9" ht="15.75" thickTop="1" x14ac:dyDescent="0.25">
      <c r="A1366" s="2849">
        <v>1647</v>
      </c>
      <c r="B1366" s="2850">
        <v>4357</v>
      </c>
      <c r="C1366" s="2850">
        <v>5331</v>
      </c>
      <c r="D1366" s="2851"/>
      <c r="E1366" s="2852" t="s">
        <v>624</v>
      </c>
      <c r="F1366" s="2853">
        <f>F1367+F1368+F1369+F1370</f>
        <v>5444</v>
      </c>
      <c r="G1366" s="2853">
        <f t="shared" ref="G1366" si="217">G1367+G1368+G1369+G1370</f>
        <v>7659</v>
      </c>
      <c r="H1366" s="2853">
        <f t="shared" ref="H1366" si="218">H1367+H1368+H1369+H1370</f>
        <v>7659</v>
      </c>
      <c r="I1366" s="2854">
        <v>100</v>
      </c>
    </row>
    <row r="1367" spans="1:9" ht="28.5" x14ac:dyDescent="0.2">
      <c r="A1367" s="2793"/>
      <c r="B1367" s="152"/>
      <c r="C1367" s="152"/>
      <c r="D1367" s="2805" t="s">
        <v>1214</v>
      </c>
      <c r="E1367" s="2804" t="s">
        <v>1901</v>
      </c>
      <c r="F1367" s="2855">
        <v>220</v>
      </c>
      <c r="G1367" s="2855">
        <v>118</v>
      </c>
      <c r="H1367" s="2855">
        <v>118</v>
      </c>
      <c r="I1367" s="2820">
        <f>H1367/G1367*100</f>
        <v>100</v>
      </c>
    </row>
    <row r="1368" spans="1:9" ht="14.25" x14ac:dyDescent="0.2">
      <c r="A1368" s="2793"/>
      <c r="B1368" s="152"/>
      <c r="C1368" s="152"/>
      <c r="D1368" s="2799" t="s">
        <v>1719</v>
      </c>
      <c r="E1368" s="1050" t="s">
        <v>1892</v>
      </c>
      <c r="F1368" s="2797">
        <v>4275</v>
      </c>
      <c r="G1368" s="2797">
        <v>6485</v>
      </c>
      <c r="H1368" s="2797">
        <v>6485</v>
      </c>
      <c r="I1368" s="2820">
        <f t="shared" ref="I1368:I1370" si="219">H1368/G1368*100</f>
        <v>100</v>
      </c>
    </row>
    <row r="1369" spans="1:9" ht="14.25" x14ac:dyDescent="0.2">
      <c r="A1369" s="2793"/>
      <c r="B1369" s="152"/>
      <c r="C1369" s="152"/>
      <c r="D1369" s="2794" t="s">
        <v>1238</v>
      </c>
      <c r="E1369" s="2796" t="s">
        <v>1893</v>
      </c>
      <c r="F1369" s="2797">
        <v>949</v>
      </c>
      <c r="G1369" s="2797">
        <v>957</v>
      </c>
      <c r="H1369" s="2797">
        <v>957</v>
      </c>
      <c r="I1369" s="2820">
        <f t="shared" si="219"/>
        <v>100</v>
      </c>
    </row>
    <row r="1370" spans="1:9" ht="15" thickBot="1" x14ac:dyDescent="0.25">
      <c r="A1370" s="2857"/>
      <c r="B1370" s="873"/>
      <c r="C1370" s="870"/>
      <c r="D1370" s="859" t="s">
        <v>1720</v>
      </c>
      <c r="E1370" s="2796" t="s">
        <v>1894</v>
      </c>
      <c r="F1370" s="2797">
        <v>0</v>
      </c>
      <c r="G1370" s="2797">
        <v>99</v>
      </c>
      <c r="H1370" s="2797">
        <v>99</v>
      </c>
      <c r="I1370" s="2820">
        <f t="shared" si="219"/>
        <v>100</v>
      </c>
    </row>
    <row r="1371" spans="1:9" ht="16.5" thickTop="1" thickBot="1" x14ac:dyDescent="0.3">
      <c r="A1371" s="3202" t="s">
        <v>704</v>
      </c>
      <c r="B1371" s="3203"/>
      <c r="C1371" s="3203"/>
      <c r="D1371" s="3203"/>
      <c r="E1371" s="3248"/>
      <c r="F1371" s="2821">
        <f>F1366</f>
        <v>5444</v>
      </c>
      <c r="G1371" s="2821">
        <f t="shared" ref="G1371:H1371" si="220">G1366</f>
        <v>7659</v>
      </c>
      <c r="H1371" s="2821">
        <f t="shared" si="220"/>
        <v>7659</v>
      </c>
      <c r="I1371" s="2822">
        <v>100</v>
      </c>
    </row>
    <row r="1372" spans="1:9" ht="13.5" thickTop="1" x14ac:dyDescent="0.2"/>
    <row r="1374" spans="1:9" ht="13.5" thickBot="1" x14ac:dyDescent="0.25">
      <c r="A1374" s="70" t="s">
        <v>1916</v>
      </c>
      <c r="B1374" s="70"/>
      <c r="C1374" s="70"/>
      <c r="D1374" s="70"/>
      <c r="E1374" s="70"/>
      <c r="F1374" s="2836"/>
      <c r="G1374" s="2836"/>
      <c r="H1374" s="2836"/>
      <c r="I1374" s="2837" t="s">
        <v>122</v>
      </c>
    </row>
    <row r="1375" spans="1:9" ht="14.25" thickTop="1" thickBot="1" x14ac:dyDescent="0.25">
      <c r="A1375" s="2838" t="s">
        <v>412</v>
      </c>
      <c r="B1375" s="2839" t="s">
        <v>123</v>
      </c>
      <c r="C1375" s="2840" t="s">
        <v>124</v>
      </c>
      <c r="D1375" s="2841" t="s">
        <v>474</v>
      </c>
      <c r="E1375" s="2841" t="s">
        <v>125</v>
      </c>
      <c r="F1375" s="2841" t="s">
        <v>416</v>
      </c>
      <c r="G1375" s="2841" t="s">
        <v>417</v>
      </c>
      <c r="H1375" s="2842" t="s">
        <v>589</v>
      </c>
      <c r="I1375" s="2843" t="s">
        <v>590</v>
      </c>
    </row>
    <row r="1376" spans="1:9" ht="14.25" thickTop="1" thickBot="1" x14ac:dyDescent="0.25">
      <c r="A1376" s="2844">
        <v>1</v>
      </c>
      <c r="B1376" s="2845">
        <v>2</v>
      </c>
      <c r="C1376" s="2845">
        <v>3</v>
      </c>
      <c r="D1376" s="2845">
        <v>4</v>
      </c>
      <c r="E1376" s="2845">
        <v>5</v>
      </c>
      <c r="F1376" s="2846">
        <v>6</v>
      </c>
      <c r="G1376" s="2846">
        <v>7</v>
      </c>
      <c r="H1376" s="2847">
        <v>8</v>
      </c>
      <c r="I1376" s="2848" t="s">
        <v>510</v>
      </c>
    </row>
    <row r="1377" spans="1:9" ht="15.75" thickTop="1" x14ac:dyDescent="0.25">
      <c r="A1377" s="2849">
        <v>1649</v>
      </c>
      <c r="B1377" s="2850">
        <v>4354</v>
      </c>
      <c r="C1377" s="2850">
        <v>5331</v>
      </c>
      <c r="D1377" s="2851"/>
      <c r="E1377" s="2852" t="s">
        <v>624</v>
      </c>
      <c r="F1377" s="2853">
        <f>F1378+F1379+F1380</f>
        <v>1361</v>
      </c>
      <c r="G1377" s="2853">
        <f t="shared" ref="G1377" si="221">G1378+G1379+G1380</f>
        <v>271</v>
      </c>
      <c r="H1377" s="2853">
        <f t="shared" ref="H1377" si="222">H1378+H1379+H1380</f>
        <v>271</v>
      </c>
      <c r="I1377" s="2854">
        <v>100</v>
      </c>
    </row>
    <row r="1378" spans="1:9" ht="28.5" x14ac:dyDescent="0.2">
      <c r="A1378" s="2793"/>
      <c r="B1378" s="152"/>
      <c r="C1378" s="152"/>
      <c r="D1378" s="2805" t="s">
        <v>1214</v>
      </c>
      <c r="E1378" s="2804" t="s">
        <v>1901</v>
      </c>
      <c r="F1378" s="2855">
        <v>500</v>
      </c>
      <c r="G1378" s="2855">
        <v>0</v>
      </c>
      <c r="H1378" s="2855">
        <v>0</v>
      </c>
      <c r="I1378" s="2820">
        <v>0</v>
      </c>
    </row>
    <row r="1379" spans="1:9" ht="14.25" x14ac:dyDescent="0.2">
      <c r="A1379" s="2793"/>
      <c r="B1379" s="152"/>
      <c r="C1379" s="152"/>
      <c r="D1379" s="2799" t="s">
        <v>1719</v>
      </c>
      <c r="E1379" s="1050" t="s">
        <v>1892</v>
      </c>
      <c r="F1379" s="2797">
        <v>595</v>
      </c>
      <c r="G1379" s="2797">
        <v>0</v>
      </c>
      <c r="H1379" s="2797">
        <v>0</v>
      </c>
      <c r="I1379" s="2856">
        <v>0</v>
      </c>
    </row>
    <row r="1380" spans="1:9" ht="15" thickBot="1" x14ac:dyDescent="0.25">
      <c r="A1380" s="2793"/>
      <c r="B1380" s="152"/>
      <c r="C1380" s="152"/>
      <c r="D1380" s="2794" t="s">
        <v>1238</v>
      </c>
      <c r="E1380" s="2796" t="s">
        <v>1893</v>
      </c>
      <c r="F1380" s="2797">
        <v>266</v>
      </c>
      <c r="G1380" s="2797">
        <v>271</v>
      </c>
      <c r="H1380" s="2797">
        <v>271</v>
      </c>
      <c r="I1380" s="2856">
        <v>100</v>
      </c>
    </row>
    <row r="1381" spans="1:9" ht="16.5" thickTop="1" thickBot="1" x14ac:dyDescent="0.3">
      <c r="A1381" s="3202" t="s">
        <v>704</v>
      </c>
      <c r="B1381" s="3203"/>
      <c r="C1381" s="3203"/>
      <c r="D1381" s="3203"/>
      <c r="E1381" s="3248"/>
      <c r="F1381" s="2821">
        <f>F1377</f>
        <v>1361</v>
      </c>
      <c r="G1381" s="2821">
        <f t="shared" ref="G1381:H1381" si="223">G1377</f>
        <v>271</v>
      </c>
      <c r="H1381" s="2821">
        <f t="shared" si="223"/>
        <v>271</v>
      </c>
      <c r="I1381" s="2822">
        <v>100</v>
      </c>
    </row>
    <row r="1382" spans="1:9" ht="13.5" thickTop="1" x14ac:dyDescent="0.2"/>
    <row r="1384" spans="1:9" ht="13.5" thickBot="1" x14ac:dyDescent="0.25">
      <c r="A1384" s="70" t="s">
        <v>1917</v>
      </c>
      <c r="B1384" s="70"/>
      <c r="C1384" s="70"/>
      <c r="D1384" s="70"/>
      <c r="E1384" s="70"/>
      <c r="F1384" s="2836"/>
      <c r="G1384" s="2836"/>
      <c r="H1384" s="2836"/>
      <c r="I1384" s="2837" t="s">
        <v>122</v>
      </c>
    </row>
    <row r="1385" spans="1:9" ht="14.25" thickTop="1" thickBot="1" x14ac:dyDescent="0.25">
      <c r="A1385" s="2838" t="s">
        <v>412</v>
      </c>
      <c r="B1385" s="2839" t="s">
        <v>123</v>
      </c>
      <c r="C1385" s="2840" t="s">
        <v>124</v>
      </c>
      <c r="D1385" s="2841" t="s">
        <v>474</v>
      </c>
      <c r="E1385" s="2841" t="s">
        <v>125</v>
      </c>
      <c r="F1385" s="2841" t="s">
        <v>416</v>
      </c>
      <c r="G1385" s="2841" t="s">
        <v>417</v>
      </c>
      <c r="H1385" s="2842" t="s">
        <v>589</v>
      </c>
      <c r="I1385" s="2843" t="s">
        <v>590</v>
      </c>
    </row>
    <row r="1386" spans="1:9" ht="14.25" thickTop="1" thickBot="1" x14ac:dyDescent="0.25">
      <c r="A1386" s="2844">
        <v>1</v>
      </c>
      <c r="B1386" s="2845">
        <v>2</v>
      </c>
      <c r="C1386" s="2845">
        <v>3</v>
      </c>
      <c r="D1386" s="2845">
        <v>4</v>
      </c>
      <c r="E1386" s="2845">
        <v>5</v>
      </c>
      <c r="F1386" s="2846">
        <v>6</v>
      </c>
      <c r="G1386" s="2846">
        <v>7</v>
      </c>
      <c r="H1386" s="2847">
        <v>8</v>
      </c>
      <c r="I1386" s="2848" t="s">
        <v>510</v>
      </c>
    </row>
    <row r="1387" spans="1:9" ht="15.75" thickTop="1" x14ac:dyDescent="0.25">
      <c r="A1387" s="2849">
        <v>1650</v>
      </c>
      <c r="B1387" s="2850">
        <v>4357</v>
      </c>
      <c r="C1387" s="2850">
        <v>5331</v>
      </c>
      <c r="D1387" s="2851"/>
      <c r="E1387" s="2852" t="s">
        <v>624</v>
      </c>
      <c r="F1387" s="2853">
        <f>F1388+F1389+F1390</f>
        <v>4004</v>
      </c>
      <c r="G1387" s="2853">
        <f t="shared" ref="G1387" si="224">G1388+G1389+G1390</f>
        <v>3699</v>
      </c>
      <c r="H1387" s="2853">
        <f t="shared" ref="H1387" si="225">H1388+H1389+H1390</f>
        <v>3699</v>
      </c>
      <c r="I1387" s="2854">
        <v>100</v>
      </c>
    </row>
    <row r="1388" spans="1:9" ht="28.5" hidden="1" x14ac:dyDescent="0.2">
      <c r="A1388" s="2793"/>
      <c r="B1388" s="152"/>
      <c r="C1388" s="152"/>
      <c r="D1388" s="2805" t="s">
        <v>1214</v>
      </c>
      <c r="E1388" s="2804" t="s">
        <v>1901</v>
      </c>
      <c r="F1388" s="2855"/>
      <c r="G1388" s="2855"/>
      <c r="H1388" s="2855"/>
      <c r="I1388" s="2820">
        <v>100</v>
      </c>
    </row>
    <row r="1389" spans="1:9" ht="14.25" x14ac:dyDescent="0.2">
      <c r="A1389" s="2793"/>
      <c r="B1389" s="152"/>
      <c r="C1389" s="152"/>
      <c r="D1389" s="2799" t="s">
        <v>1719</v>
      </c>
      <c r="E1389" s="1050" t="s">
        <v>1892</v>
      </c>
      <c r="F1389" s="2797">
        <v>3609</v>
      </c>
      <c r="G1389" s="2797">
        <v>3307</v>
      </c>
      <c r="H1389" s="2797">
        <v>3307</v>
      </c>
      <c r="I1389" s="2856">
        <v>100</v>
      </c>
    </row>
    <row r="1390" spans="1:9" ht="15" thickBot="1" x14ac:dyDescent="0.25">
      <c r="A1390" s="2793"/>
      <c r="B1390" s="152"/>
      <c r="C1390" s="152"/>
      <c r="D1390" s="2794" t="s">
        <v>1238</v>
      </c>
      <c r="E1390" s="2796" t="s">
        <v>1893</v>
      </c>
      <c r="F1390" s="2797">
        <v>395</v>
      </c>
      <c r="G1390" s="2797">
        <v>392</v>
      </c>
      <c r="H1390" s="2797">
        <v>392</v>
      </c>
      <c r="I1390" s="2856">
        <v>100</v>
      </c>
    </row>
    <row r="1391" spans="1:9" ht="16.5" thickTop="1" thickBot="1" x14ac:dyDescent="0.3">
      <c r="A1391" s="3202" t="s">
        <v>704</v>
      </c>
      <c r="B1391" s="3203"/>
      <c r="C1391" s="3203"/>
      <c r="D1391" s="3203"/>
      <c r="E1391" s="3248"/>
      <c r="F1391" s="2821">
        <f>F1387</f>
        <v>4004</v>
      </c>
      <c r="G1391" s="2821">
        <f t="shared" ref="G1391:H1391" si="226">G1387</f>
        <v>3699</v>
      </c>
      <c r="H1391" s="2821">
        <f t="shared" si="226"/>
        <v>3699</v>
      </c>
      <c r="I1391" s="2822">
        <v>100</v>
      </c>
    </row>
    <row r="1392" spans="1:9" ht="13.5" thickTop="1" x14ac:dyDescent="0.2"/>
    <row r="1394" spans="1:9" ht="13.5" thickBot="1" x14ac:dyDescent="0.25">
      <c r="A1394" s="70" t="s">
        <v>1918</v>
      </c>
      <c r="B1394" s="70"/>
      <c r="C1394" s="70"/>
      <c r="D1394" s="70"/>
      <c r="E1394" s="70"/>
      <c r="F1394" s="2836"/>
      <c r="G1394" s="2836"/>
      <c r="H1394" s="2836"/>
      <c r="I1394" s="2837" t="s">
        <v>122</v>
      </c>
    </row>
    <row r="1395" spans="1:9" ht="14.25" thickTop="1" thickBot="1" x14ac:dyDescent="0.25">
      <c r="A1395" s="2838" t="s">
        <v>412</v>
      </c>
      <c r="B1395" s="2839" t="s">
        <v>123</v>
      </c>
      <c r="C1395" s="2840" t="s">
        <v>124</v>
      </c>
      <c r="D1395" s="2841" t="s">
        <v>474</v>
      </c>
      <c r="E1395" s="2841" t="s">
        <v>125</v>
      </c>
      <c r="F1395" s="2841" t="s">
        <v>416</v>
      </c>
      <c r="G1395" s="2841" t="s">
        <v>417</v>
      </c>
      <c r="H1395" s="2842" t="s">
        <v>589</v>
      </c>
      <c r="I1395" s="2843" t="s">
        <v>590</v>
      </c>
    </row>
    <row r="1396" spans="1:9" ht="14.25" thickTop="1" thickBot="1" x14ac:dyDescent="0.25">
      <c r="A1396" s="2844">
        <v>1</v>
      </c>
      <c r="B1396" s="2845">
        <v>2</v>
      </c>
      <c r="C1396" s="2845">
        <v>3</v>
      </c>
      <c r="D1396" s="2845">
        <v>4</v>
      </c>
      <c r="E1396" s="2845">
        <v>5</v>
      </c>
      <c r="F1396" s="2846">
        <v>6</v>
      </c>
      <c r="G1396" s="2846">
        <v>7</v>
      </c>
      <c r="H1396" s="2847">
        <v>8</v>
      </c>
      <c r="I1396" s="2848" t="s">
        <v>510</v>
      </c>
    </row>
    <row r="1397" spans="1:9" ht="15.75" thickTop="1" x14ac:dyDescent="0.25">
      <c r="A1397" s="2849">
        <v>1652</v>
      </c>
      <c r="B1397" s="2850">
        <v>4350</v>
      </c>
      <c r="C1397" s="2850">
        <v>5331</v>
      </c>
      <c r="D1397" s="2851"/>
      <c r="E1397" s="2852" t="s">
        <v>624</v>
      </c>
      <c r="F1397" s="2853">
        <f>F1398+F1399+F1400</f>
        <v>8947</v>
      </c>
      <c r="G1397" s="2853">
        <f t="shared" ref="G1397" si="227">G1398+G1399+G1400</f>
        <v>6746</v>
      </c>
      <c r="H1397" s="2853">
        <f t="shared" ref="H1397" si="228">H1398+H1399+H1400</f>
        <v>6746</v>
      </c>
      <c r="I1397" s="2854">
        <v>100</v>
      </c>
    </row>
    <row r="1398" spans="1:9" ht="28.5" hidden="1" x14ac:dyDescent="0.2">
      <c r="A1398" s="2793"/>
      <c r="B1398" s="152"/>
      <c r="C1398" s="152"/>
      <c r="D1398" s="2805" t="s">
        <v>1214</v>
      </c>
      <c r="E1398" s="2804" t="s">
        <v>1901</v>
      </c>
      <c r="F1398" s="2855"/>
      <c r="G1398" s="2855"/>
      <c r="H1398" s="2855"/>
      <c r="I1398" s="2820">
        <v>100</v>
      </c>
    </row>
    <row r="1399" spans="1:9" ht="14.25" x14ac:dyDescent="0.2">
      <c r="A1399" s="2793"/>
      <c r="B1399" s="152"/>
      <c r="C1399" s="152"/>
      <c r="D1399" s="2799" t="s">
        <v>1719</v>
      </c>
      <c r="E1399" s="1050" t="s">
        <v>1892</v>
      </c>
      <c r="F1399" s="2797">
        <v>7482</v>
      </c>
      <c r="G1399" s="2797">
        <v>5115</v>
      </c>
      <c r="H1399" s="2797">
        <v>5115</v>
      </c>
      <c r="I1399" s="2856">
        <v>100</v>
      </c>
    </row>
    <row r="1400" spans="1:9" ht="15" thickBot="1" x14ac:dyDescent="0.25">
      <c r="A1400" s="2793"/>
      <c r="B1400" s="152"/>
      <c r="C1400" s="152"/>
      <c r="D1400" s="2794" t="s">
        <v>1238</v>
      </c>
      <c r="E1400" s="2796" t="s">
        <v>1893</v>
      </c>
      <c r="F1400" s="2797">
        <v>1465</v>
      </c>
      <c r="G1400" s="2797">
        <v>1631</v>
      </c>
      <c r="H1400" s="2797">
        <v>1631</v>
      </c>
      <c r="I1400" s="2856">
        <v>100</v>
      </c>
    </row>
    <row r="1401" spans="1:9" ht="16.5" thickTop="1" thickBot="1" x14ac:dyDescent="0.3">
      <c r="A1401" s="3202" t="s">
        <v>704</v>
      </c>
      <c r="B1401" s="3203"/>
      <c r="C1401" s="3203"/>
      <c r="D1401" s="3203"/>
      <c r="E1401" s="3248"/>
      <c r="F1401" s="2821">
        <f>F1397</f>
        <v>8947</v>
      </c>
      <c r="G1401" s="2821">
        <f t="shared" ref="G1401:H1401" si="229">G1397</f>
        <v>6746</v>
      </c>
      <c r="H1401" s="2821">
        <f t="shared" si="229"/>
        <v>6746</v>
      </c>
      <c r="I1401" s="2822">
        <v>100</v>
      </c>
    </row>
    <row r="1402" spans="1:9" ht="13.5" thickTop="1" x14ac:dyDescent="0.2"/>
    <row r="1404" spans="1:9" ht="13.5" thickBot="1" x14ac:dyDescent="0.25">
      <c r="A1404" s="70" t="s">
        <v>1919</v>
      </c>
      <c r="B1404" s="70"/>
      <c r="C1404" s="70"/>
      <c r="D1404" s="70"/>
      <c r="E1404" s="70"/>
      <c r="F1404" s="2836"/>
      <c r="G1404" s="2836"/>
      <c r="H1404" s="2836"/>
      <c r="I1404" s="2837" t="s">
        <v>122</v>
      </c>
    </row>
    <row r="1405" spans="1:9" ht="14.25" thickTop="1" thickBot="1" x14ac:dyDescent="0.25">
      <c r="A1405" s="2838" t="s">
        <v>412</v>
      </c>
      <c r="B1405" s="2839" t="s">
        <v>123</v>
      </c>
      <c r="C1405" s="2840" t="s">
        <v>124</v>
      </c>
      <c r="D1405" s="2841" t="s">
        <v>474</v>
      </c>
      <c r="E1405" s="2841" t="s">
        <v>125</v>
      </c>
      <c r="F1405" s="2841" t="s">
        <v>416</v>
      </c>
      <c r="G1405" s="2841" t="s">
        <v>417</v>
      </c>
      <c r="H1405" s="2842" t="s">
        <v>589</v>
      </c>
      <c r="I1405" s="2843" t="s">
        <v>590</v>
      </c>
    </row>
    <row r="1406" spans="1:9" ht="14.25" thickTop="1" thickBot="1" x14ac:dyDescent="0.25">
      <c r="A1406" s="2844">
        <v>1</v>
      </c>
      <c r="B1406" s="2845">
        <v>2</v>
      </c>
      <c r="C1406" s="2845">
        <v>3</v>
      </c>
      <c r="D1406" s="2845">
        <v>4</v>
      </c>
      <c r="E1406" s="2845">
        <v>5</v>
      </c>
      <c r="F1406" s="2846">
        <v>6</v>
      </c>
      <c r="G1406" s="2846">
        <v>7</v>
      </c>
      <c r="H1406" s="2847">
        <v>8</v>
      </c>
      <c r="I1406" s="2848" t="s">
        <v>510</v>
      </c>
    </row>
    <row r="1407" spans="1:9" ht="15.75" thickTop="1" x14ac:dyDescent="0.25">
      <c r="A1407" s="2849">
        <v>1653</v>
      </c>
      <c r="B1407" s="2850">
        <v>4350</v>
      </c>
      <c r="C1407" s="2850">
        <v>5331</v>
      </c>
      <c r="D1407" s="2851"/>
      <c r="E1407" s="2852" t="s">
        <v>624</v>
      </c>
      <c r="F1407" s="2853">
        <f>F1408+F1409+F1410</f>
        <v>4009</v>
      </c>
      <c r="G1407" s="2853">
        <f t="shared" ref="G1407" si="230">G1408+G1409+G1410</f>
        <v>3482</v>
      </c>
      <c r="H1407" s="2853">
        <f t="shared" ref="H1407" si="231">H1408+H1409+H1410</f>
        <v>3482</v>
      </c>
      <c r="I1407" s="2854">
        <v>100</v>
      </c>
    </row>
    <row r="1408" spans="1:9" ht="28.5" hidden="1" x14ac:dyDescent="0.2">
      <c r="A1408" s="2793"/>
      <c r="B1408" s="152"/>
      <c r="C1408" s="152"/>
      <c r="D1408" s="2805" t="s">
        <v>1214</v>
      </c>
      <c r="E1408" s="2804" t="s">
        <v>1901</v>
      </c>
      <c r="F1408" s="2855"/>
      <c r="G1408" s="2855"/>
      <c r="H1408" s="2855"/>
      <c r="I1408" s="2820">
        <v>100</v>
      </c>
    </row>
    <row r="1409" spans="1:9" ht="14.25" x14ac:dyDescent="0.2">
      <c r="A1409" s="2793"/>
      <c r="B1409" s="152"/>
      <c r="C1409" s="152"/>
      <c r="D1409" s="2799" t="s">
        <v>1719</v>
      </c>
      <c r="E1409" s="1050" t="s">
        <v>1892</v>
      </c>
      <c r="F1409" s="2797">
        <v>3619</v>
      </c>
      <c r="G1409" s="2797">
        <v>3089</v>
      </c>
      <c r="H1409" s="2797">
        <v>3089</v>
      </c>
      <c r="I1409" s="2856">
        <v>100</v>
      </c>
    </row>
    <row r="1410" spans="1:9" ht="15" thickBot="1" x14ac:dyDescent="0.25">
      <c r="A1410" s="2793"/>
      <c r="B1410" s="152"/>
      <c r="C1410" s="152"/>
      <c r="D1410" s="2794" t="s">
        <v>1238</v>
      </c>
      <c r="E1410" s="2796" t="s">
        <v>1893</v>
      </c>
      <c r="F1410" s="2797">
        <v>390</v>
      </c>
      <c r="G1410" s="2797">
        <v>393</v>
      </c>
      <c r="H1410" s="2797">
        <v>393</v>
      </c>
      <c r="I1410" s="2856">
        <v>100</v>
      </c>
    </row>
    <row r="1411" spans="1:9" ht="16.5" thickTop="1" thickBot="1" x14ac:dyDescent="0.3">
      <c r="A1411" s="3202" t="s">
        <v>704</v>
      </c>
      <c r="B1411" s="3203"/>
      <c r="C1411" s="3203"/>
      <c r="D1411" s="3203"/>
      <c r="E1411" s="3248"/>
      <c r="F1411" s="2821">
        <f>F1407</f>
        <v>4009</v>
      </c>
      <c r="G1411" s="2821">
        <f t="shared" ref="G1411:H1411" si="232">G1407</f>
        <v>3482</v>
      </c>
      <c r="H1411" s="2821">
        <f t="shared" si="232"/>
        <v>3482</v>
      </c>
      <c r="I1411" s="2822">
        <v>100</v>
      </c>
    </row>
    <row r="1412" spans="1:9" ht="13.5" thickTop="1" x14ac:dyDescent="0.2"/>
    <row r="1414" spans="1:9" ht="13.5" thickBot="1" x14ac:dyDescent="0.25">
      <c r="A1414" s="70" t="s">
        <v>1920</v>
      </c>
      <c r="B1414" s="70"/>
      <c r="C1414" s="70"/>
      <c r="D1414" s="70"/>
      <c r="E1414" s="70"/>
      <c r="F1414" s="2836"/>
      <c r="G1414" s="2836"/>
      <c r="H1414" s="2836"/>
      <c r="I1414" s="2837" t="s">
        <v>122</v>
      </c>
    </row>
    <row r="1415" spans="1:9" ht="14.25" thickTop="1" thickBot="1" x14ac:dyDescent="0.25">
      <c r="A1415" s="2838" t="s">
        <v>412</v>
      </c>
      <c r="B1415" s="2839" t="s">
        <v>123</v>
      </c>
      <c r="C1415" s="2840" t="s">
        <v>124</v>
      </c>
      <c r="D1415" s="2841" t="s">
        <v>474</v>
      </c>
      <c r="E1415" s="2841" t="s">
        <v>125</v>
      </c>
      <c r="F1415" s="2841" t="s">
        <v>416</v>
      </c>
      <c r="G1415" s="2841" t="s">
        <v>417</v>
      </c>
      <c r="H1415" s="2842" t="s">
        <v>589</v>
      </c>
      <c r="I1415" s="2843" t="s">
        <v>590</v>
      </c>
    </row>
    <row r="1416" spans="1:9" ht="14.25" thickTop="1" thickBot="1" x14ac:dyDescent="0.25">
      <c r="A1416" s="2844">
        <v>1</v>
      </c>
      <c r="B1416" s="2845">
        <v>2</v>
      </c>
      <c r="C1416" s="2845">
        <v>3</v>
      </c>
      <c r="D1416" s="2845">
        <v>4</v>
      </c>
      <c r="E1416" s="2845">
        <v>5</v>
      </c>
      <c r="F1416" s="2846">
        <v>6</v>
      </c>
      <c r="G1416" s="2846">
        <v>7</v>
      </c>
      <c r="H1416" s="2847">
        <v>8</v>
      </c>
      <c r="I1416" s="2848" t="s">
        <v>510</v>
      </c>
    </row>
    <row r="1417" spans="1:9" ht="15.75" thickTop="1" x14ac:dyDescent="0.25">
      <c r="A1417" s="2849">
        <v>1654</v>
      </c>
      <c r="B1417" s="2850">
        <v>4357</v>
      </c>
      <c r="C1417" s="2850">
        <v>5331</v>
      </c>
      <c r="D1417" s="2851"/>
      <c r="E1417" s="2852" t="s">
        <v>624</v>
      </c>
      <c r="F1417" s="2853">
        <f>F1418+F1419+F1420</f>
        <v>5517</v>
      </c>
      <c r="G1417" s="2853">
        <f t="shared" ref="G1417" si="233">G1418+G1419+G1420</f>
        <v>4874</v>
      </c>
      <c r="H1417" s="2853">
        <f t="shared" ref="H1417" si="234">H1418+H1419+H1420</f>
        <v>4874</v>
      </c>
      <c r="I1417" s="2854">
        <v>100</v>
      </c>
    </row>
    <row r="1418" spans="1:9" ht="28.5" x14ac:dyDescent="0.2">
      <c r="A1418" s="2793"/>
      <c r="B1418" s="152"/>
      <c r="C1418" s="152"/>
      <c r="D1418" s="2805" t="s">
        <v>1214</v>
      </c>
      <c r="E1418" s="2804" t="s">
        <v>1901</v>
      </c>
      <c r="F1418" s="2855">
        <v>100</v>
      </c>
      <c r="G1418" s="2855">
        <v>38</v>
      </c>
      <c r="H1418" s="2855">
        <v>38</v>
      </c>
      <c r="I1418" s="2820">
        <v>100</v>
      </c>
    </row>
    <row r="1419" spans="1:9" ht="14.25" x14ac:dyDescent="0.2">
      <c r="A1419" s="2793"/>
      <c r="B1419" s="152"/>
      <c r="C1419" s="152"/>
      <c r="D1419" s="2799" t="s">
        <v>1719</v>
      </c>
      <c r="E1419" s="1050" t="s">
        <v>1892</v>
      </c>
      <c r="F1419" s="2797">
        <v>4277</v>
      </c>
      <c r="G1419" s="2797">
        <v>3724</v>
      </c>
      <c r="H1419" s="2797">
        <v>3724</v>
      </c>
      <c r="I1419" s="2856">
        <v>100</v>
      </c>
    </row>
    <row r="1420" spans="1:9" ht="15" thickBot="1" x14ac:dyDescent="0.25">
      <c r="A1420" s="2793"/>
      <c r="B1420" s="152"/>
      <c r="C1420" s="152"/>
      <c r="D1420" s="2794" t="s">
        <v>1238</v>
      </c>
      <c r="E1420" s="2796" t="s">
        <v>1893</v>
      </c>
      <c r="F1420" s="2797">
        <v>1140</v>
      </c>
      <c r="G1420" s="2797">
        <v>1112</v>
      </c>
      <c r="H1420" s="2797">
        <v>1112</v>
      </c>
      <c r="I1420" s="2856">
        <v>100</v>
      </c>
    </row>
    <row r="1421" spans="1:9" ht="16.5" thickTop="1" thickBot="1" x14ac:dyDescent="0.3">
      <c r="A1421" s="3202" t="s">
        <v>704</v>
      </c>
      <c r="B1421" s="3203"/>
      <c r="C1421" s="3203"/>
      <c r="D1421" s="3203"/>
      <c r="E1421" s="3248"/>
      <c r="F1421" s="2821">
        <f>F1417</f>
        <v>5517</v>
      </c>
      <c r="G1421" s="2821">
        <f t="shared" ref="G1421:H1421" si="235">G1417</f>
        <v>4874</v>
      </c>
      <c r="H1421" s="2821">
        <f t="shared" si="235"/>
        <v>4874</v>
      </c>
      <c r="I1421" s="2822">
        <v>100</v>
      </c>
    </row>
    <row r="1422" spans="1:9" ht="13.5" thickTop="1" x14ac:dyDescent="0.2"/>
    <row r="1424" spans="1:9" ht="13.5" thickBot="1" x14ac:dyDescent="0.25">
      <c r="A1424" s="70" t="s">
        <v>1921</v>
      </c>
      <c r="B1424" s="70"/>
      <c r="C1424" s="70"/>
      <c r="D1424" s="70"/>
      <c r="E1424" s="70"/>
      <c r="F1424" s="2836"/>
      <c r="G1424" s="2836"/>
      <c r="H1424" s="2836"/>
      <c r="I1424" s="2837" t="s">
        <v>122</v>
      </c>
    </row>
    <row r="1425" spans="1:21" ht="14.25" thickTop="1" thickBot="1" x14ac:dyDescent="0.25">
      <c r="A1425" s="2838" t="s">
        <v>412</v>
      </c>
      <c r="B1425" s="2839" t="s">
        <v>123</v>
      </c>
      <c r="C1425" s="2840" t="s">
        <v>124</v>
      </c>
      <c r="D1425" s="2841" t="s">
        <v>474</v>
      </c>
      <c r="E1425" s="2841" t="s">
        <v>125</v>
      </c>
      <c r="F1425" s="2841" t="s">
        <v>416</v>
      </c>
      <c r="G1425" s="2841" t="s">
        <v>417</v>
      </c>
      <c r="H1425" s="2842" t="s">
        <v>589</v>
      </c>
      <c r="I1425" s="2843" t="s">
        <v>590</v>
      </c>
    </row>
    <row r="1426" spans="1:21" ht="14.25" thickTop="1" thickBot="1" x14ac:dyDescent="0.25">
      <c r="A1426" s="2844">
        <v>1</v>
      </c>
      <c r="B1426" s="2845">
        <v>2</v>
      </c>
      <c r="C1426" s="2845">
        <v>3</v>
      </c>
      <c r="D1426" s="2845">
        <v>4</v>
      </c>
      <c r="E1426" s="2845">
        <v>5</v>
      </c>
      <c r="F1426" s="2846">
        <v>6</v>
      </c>
      <c r="G1426" s="2846">
        <v>7</v>
      </c>
      <c r="H1426" s="2847">
        <v>8</v>
      </c>
      <c r="I1426" s="2848" t="s">
        <v>510</v>
      </c>
    </row>
    <row r="1427" spans="1:21" ht="15.75" thickTop="1" x14ac:dyDescent="0.25">
      <c r="A1427" s="2849">
        <v>1656</v>
      </c>
      <c r="B1427" s="2850">
        <v>4350</v>
      </c>
      <c r="C1427" s="2850">
        <v>5331</v>
      </c>
      <c r="D1427" s="2851"/>
      <c r="E1427" s="2852" t="s">
        <v>624</v>
      </c>
      <c r="F1427" s="2853">
        <f>F1428+F1429+F1430</f>
        <v>25733</v>
      </c>
      <c r="G1427" s="2853">
        <f t="shared" ref="G1427" si="236">G1428+G1429+G1430</f>
        <v>26460</v>
      </c>
      <c r="H1427" s="2853">
        <f t="shared" ref="H1427" si="237">H1428+H1429+H1430</f>
        <v>26460</v>
      </c>
      <c r="I1427" s="2854">
        <v>100</v>
      </c>
    </row>
    <row r="1428" spans="1:21" ht="28.5" x14ac:dyDescent="0.2">
      <c r="A1428" s="2793"/>
      <c r="B1428" s="152"/>
      <c r="C1428" s="152"/>
      <c r="D1428" s="2805" t="s">
        <v>1214</v>
      </c>
      <c r="E1428" s="2804" t="s">
        <v>1901</v>
      </c>
      <c r="F1428" s="2855">
        <v>150</v>
      </c>
      <c r="G1428" s="2855">
        <v>1507</v>
      </c>
      <c r="H1428" s="2855">
        <v>1507</v>
      </c>
      <c r="I1428" s="2820">
        <v>100</v>
      </c>
    </row>
    <row r="1429" spans="1:21" ht="14.25" x14ac:dyDescent="0.2">
      <c r="A1429" s="2793"/>
      <c r="B1429" s="152"/>
      <c r="C1429" s="152"/>
      <c r="D1429" s="2799" t="s">
        <v>1719</v>
      </c>
      <c r="E1429" s="1050" t="s">
        <v>1892</v>
      </c>
      <c r="F1429" s="2797">
        <v>19468</v>
      </c>
      <c r="G1429" s="2797">
        <v>18838</v>
      </c>
      <c r="H1429" s="2797">
        <v>18838</v>
      </c>
      <c r="I1429" s="2856">
        <v>100</v>
      </c>
    </row>
    <row r="1430" spans="1:21" ht="15" thickBot="1" x14ac:dyDescent="0.25">
      <c r="A1430" s="2793"/>
      <c r="B1430" s="152"/>
      <c r="C1430" s="152"/>
      <c r="D1430" s="859" t="s">
        <v>1238</v>
      </c>
      <c r="E1430" s="2796" t="s">
        <v>1893</v>
      </c>
      <c r="F1430" s="2797">
        <v>6115</v>
      </c>
      <c r="G1430" s="2797">
        <v>6115</v>
      </c>
      <c r="H1430" s="2797">
        <v>6115</v>
      </c>
      <c r="I1430" s="2856">
        <v>100</v>
      </c>
    </row>
    <row r="1431" spans="1:21" ht="16.5" thickTop="1" thickBot="1" x14ac:dyDescent="0.3">
      <c r="A1431" s="3202" t="s">
        <v>704</v>
      </c>
      <c r="B1431" s="3203"/>
      <c r="C1431" s="3203"/>
      <c r="D1431" s="3203"/>
      <c r="E1431" s="3248"/>
      <c r="F1431" s="2821">
        <f>F1427</f>
        <v>25733</v>
      </c>
      <c r="G1431" s="2821">
        <f t="shared" ref="G1431:H1431" si="238">G1427</f>
        <v>26460</v>
      </c>
      <c r="H1431" s="2821">
        <f t="shared" si="238"/>
        <v>26460</v>
      </c>
      <c r="I1431" s="2822">
        <v>100</v>
      </c>
      <c r="R1431" s="2869">
        <f>F1431</f>
        <v>25733</v>
      </c>
      <c r="S1431" s="2869">
        <f t="shared" ref="S1431:T1431" si="239">G1431</f>
        <v>26460</v>
      </c>
      <c r="T1431" s="2869">
        <f t="shared" si="239"/>
        <v>26460</v>
      </c>
      <c r="U1431" s="1131"/>
    </row>
    <row r="1432" spans="1:21" ht="15.75" thickTop="1" x14ac:dyDescent="0.25">
      <c r="A1432" s="2813">
        <v>1656</v>
      </c>
      <c r="B1432" s="19">
        <v>4350</v>
      </c>
      <c r="C1432" s="152">
        <v>6351</v>
      </c>
      <c r="D1432" s="2814"/>
      <c r="E1432" s="896" t="s">
        <v>744</v>
      </c>
      <c r="F1432" s="2815">
        <f>F1433</f>
        <v>970</v>
      </c>
      <c r="G1432" s="2815">
        <f t="shared" ref="G1432" si="240">G1433</f>
        <v>959</v>
      </c>
      <c r="H1432" s="2815">
        <f t="shared" ref="H1432" si="241">H1433</f>
        <v>959</v>
      </c>
      <c r="I1432" s="2816">
        <v>100</v>
      </c>
      <c r="R1432" s="2869">
        <f>F1434</f>
        <v>970</v>
      </c>
      <c r="S1432" s="2869">
        <f t="shared" ref="S1432:T1432" si="242">G1434</f>
        <v>959</v>
      </c>
      <c r="T1432" s="2869">
        <f t="shared" si="242"/>
        <v>959</v>
      </c>
    </row>
    <row r="1433" spans="1:21" ht="29.25" thickBot="1" x14ac:dyDescent="0.25">
      <c r="A1433" s="2817"/>
      <c r="B1433" s="870"/>
      <c r="C1433" s="2818"/>
      <c r="D1433" s="2805" t="s">
        <v>1214</v>
      </c>
      <c r="E1433" s="2804" t="s">
        <v>1901</v>
      </c>
      <c r="F1433" s="2831">
        <v>970</v>
      </c>
      <c r="G1433" s="2832">
        <v>959</v>
      </c>
      <c r="H1433" s="2833">
        <v>959</v>
      </c>
      <c r="I1433" s="2834">
        <f>H1433/G1433*100</f>
        <v>100</v>
      </c>
      <c r="R1433" s="2869">
        <f>R1431+R1432</f>
        <v>26703</v>
      </c>
      <c r="S1433" s="2869">
        <f t="shared" ref="S1433:T1433" si="243">S1431+S1432</f>
        <v>27419</v>
      </c>
      <c r="T1433" s="2869">
        <f t="shared" si="243"/>
        <v>27419</v>
      </c>
      <c r="U1433" s="1131"/>
    </row>
    <row r="1434" spans="1:21" ht="16.5" thickTop="1" thickBot="1" x14ac:dyDescent="0.3">
      <c r="A1434" s="3202" t="s">
        <v>705</v>
      </c>
      <c r="B1434" s="3203"/>
      <c r="C1434" s="3203"/>
      <c r="D1434" s="3203"/>
      <c r="E1434" s="3204"/>
      <c r="F1434" s="2821">
        <f>F1432</f>
        <v>970</v>
      </c>
      <c r="G1434" s="2821">
        <f t="shared" ref="G1434:H1434" si="244">G1432</f>
        <v>959</v>
      </c>
      <c r="H1434" s="2821">
        <f t="shared" si="244"/>
        <v>959</v>
      </c>
      <c r="I1434" s="2822">
        <v>100</v>
      </c>
    </row>
    <row r="1435" spans="1:21" ht="13.5" thickTop="1" x14ac:dyDescent="0.2"/>
    <row r="1437" spans="1:21" ht="13.5" thickBot="1" x14ac:dyDescent="0.25">
      <c r="A1437" s="70" t="s">
        <v>1922</v>
      </c>
      <c r="B1437" s="70"/>
      <c r="C1437" s="70"/>
      <c r="D1437" s="70"/>
      <c r="E1437" s="70"/>
      <c r="F1437" s="2836"/>
      <c r="G1437" s="2836"/>
      <c r="H1437" s="2836"/>
      <c r="I1437" s="2837" t="s">
        <v>122</v>
      </c>
    </row>
    <row r="1438" spans="1:21" ht="14.25" thickTop="1" thickBot="1" x14ac:dyDescent="0.25">
      <c r="A1438" s="2838" t="s">
        <v>412</v>
      </c>
      <c r="B1438" s="2839" t="s">
        <v>123</v>
      </c>
      <c r="C1438" s="2840" t="s">
        <v>124</v>
      </c>
      <c r="D1438" s="2841" t="s">
        <v>474</v>
      </c>
      <c r="E1438" s="2841" t="s">
        <v>125</v>
      </c>
      <c r="F1438" s="2841" t="s">
        <v>416</v>
      </c>
      <c r="G1438" s="2841" t="s">
        <v>417</v>
      </c>
      <c r="H1438" s="2842" t="s">
        <v>589</v>
      </c>
      <c r="I1438" s="2843" t="s">
        <v>590</v>
      </c>
    </row>
    <row r="1439" spans="1:21" ht="14.25" thickTop="1" thickBot="1" x14ac:dyDescent="0.25">
      <c r="A1439" s="2844">
        <v>1</v>
      </c>
      <c r="B1439" s="2845">
        <v>2</v>
      </c>
      <c r="C1439" s="2845">
        <v>3</v>
      </c>
      <c r="D1439" s="2845">
        <v>4</v>
      </c>
      <c r="E1439" s="2845">
        <v>5</v>
      </c>
      <c r="F1439" s="2846">
        <v>6</v>
      </c>
      <c r="G1439" s="2846">
        <v>7</v>
      </c>
      <c r="H1439" s="2847">
        <v>8</v>
      </c>
      <c r="I1439" s="2848" t="s">
        <v>510</v>
      </c>
    </row>
    <row r="1440" spans="1:21" ht="15.75" thickTop="1" x14ac:dyDescent="0.25">
      <c r="A1440" s="2849">
        <v>1657</v>
      </c>
      <c r="B1440" s="2850">
        <v>4357</v>
      </c>
      <c r="C1440" s="2850">
        <v>5331</v>
      </c>
      <c r="D1440" s="2851"/>
      <c r="E1440" s="2852" t="s">
        <v>624</v>
      </c>
      <c r="F1440" s="2853">
        <f>F1441+F1442+F1443</f>
        <v>6408</v>
      </c>
      <c r="G1440" s="2853">
        <f t="shared" ref="G1440" si="245">G1441+G1442+G1443</f>
        <v>5463</v>
      </c>
      <c r="H1440" s="2853">
        <f t="shared" ref="H1440" si="246">H1441+H1442+H1443</f>
        <v>5463</v>
      </c>
      <c r="I1440" s="2854">
        <v>100</v>
      </c>
    </row>
    <row r="1441" spans="1:9" ht="28.5" x14ac:dyDescent="0.2">
      <c r="A1441" s="2793"/>
      <c r="B1441" s="152"/>
      <c r="C1441" s="152"/>
      <c r="D1441" s="2805" t="s">
        <v>1214</v>
      </c>
      <c r="E1441" s="2804" t="s">
        <v>1901</v>
      </c>
      <c r="F1441" s="2855">
        <v>90</v>
      </c>
      <c r="G1441" s="2855">
        <v>240</v>
      </c>
      <c r="H1441" s="2855">
        <v>240</v>
      </c>
      <c r="I1441" s="2820">
        <v>100</v>
      </c>
    </row>
    <row r="1442" spans="1:9" ht="14.25" x14ac:dyDescent="0.2">
      <c r="A1442" s="2793"/>
      <c r="B1442" s="152"/>
      <c r="C1442" s="152"/>
      <c r="D1442" s="2799" t="s">
        <v>1719</v>
      </c>
      <c r="E1442" s="1050" t="s">
        <v>1892</v>
      </c>
      <c r="F1442" s="2797">
        <v>2535</v>
      </c>
      <c r="G1442" s="2797">
        <v>1389</v>
      </c>
      <c r="H1442" s="2797">
        <v>1389</v>
      </c>
      <c r="I1442" s="2856">
        <v>100</v>
      </c>
    </row>
    <row r="1443" spans="1:9" ht="15" thickBot="1" x14ac:dyDescent="0.25">
      <c r="A1443" s="2793"/>
      <c r="B1443" s="152"/>
      <c r="C1443" s="152"/>
      <c r="D1443" s="2794" t="s">
        <v>1238</v>
      </c>
      <c r="E1443" s="2796" t="s">
        <v>1893</v>
      </c>
      <c r="F1443" s="2797">
        <v>3783</v>
      </c>
      <c r="G1443" s="2797">
        <v>3834</v>
      </c>
      <c r="H1443" s="2797">
        <v>3834</v>
      </c>
      <c r="I1443" s="2856">
        <v>100</v>
      </c>
    </row>
    <row r="1444" spans="1:9" ht="16.5" thickTop="1" thickBot="1" x14ac:dyDescent="0.3">
      <c r="A1444" s="3202" t="s">
        <v>704</v>
      </c>
      <c r="B1444" s="3203"/>
      <c r="C1444" s="3203"/>
      <c r="D1444" s="3203"/>
      <c r="E1444" s="3248"/>
      <c r="F1444" s="2821">
        <f>F1440</f>
        <v>6408</v>
      </c>
      <c r="G1444" s="2821">
        <f t="shared" ref="G1444:H1444" si="247">G1440</f>
        <v>5463</v>
      </c>
      <c r="H1444" s="2821">
        <f t="shared" si="247"/>
        <v>5463</v>
      </c>
      <c r="I1444" s="2822">
        <v>100</v>
      </c>
    </row>
    <row r="1445" spans="1:9" ht="13.5" thickTop="1" x14ac:dyDescent="0.2"/>
    <row r="1447" spans="1:9" ht="13.5" thickBot="1" x14ac:dyDescent="0.25">
      <c r="A1447" s="70" t="s">
        <v>1923</v>
      </c>
      <c r="B1447" s="70"/>
      <c r="C1447" s="70"/>
      <c r="D1447" s="70"/>
      <c r="E1447" s="70"/>
      <c r="F1447" s="2836"/>
      <c r="G1447" s="2836"/>
      <c r="H1447" s="2836"/>
      <c r="I1447" s="2837" t="s">
        <v>122</v>
      </c>
    </row>
    <row r="1448" spans="1:9" ht="14.25" thickTop="1" thickBot="1" x14ac:dyDescent="0.25">
      <c r="A1448" s="2838" t="s">
        <v>412</v>
      </c>
      <c r="B1448" s="2839" t="s">
        <v>123</v>
      </c>
      <c r="C1448" s="2840" t="s">
        <v>124</v>
      </c>
      <c r="D1448" s="2841" t="s">
        <v>474</v>
      </c>
      <c r="E1448" s="2841" t="s">
        <v>125</v>
      </c>
      <c r="F1448" s="2841" t="s">
        <v>416</v>
      </c>
      <c r="G1448" s="2841" t="s">
        <v>417</v>
      </c>
      <c r="H1448" s="2842" t="s">
        <v>589</v>
      </c>
      <c r="I1448" s="2843" t="s">
        <v>590</v>
      </c>
    </row>
    <row r="1449" spans="1:9" ht="14.25" thickTop="1" thickBot="1" x14ac:dyDescent="0.25">
      <c r="A1449" s="2844">
        <v>1</v>
      </c>
      <c r="B1449" s="2845">
        <v>2</v>
      </c>
      <c r="C1449" s="2845">
        <v>3</v>
      </c>
      <c r="D1449" s="2845">
        <v>4</v>
      </c>
      <c r="E1449" s="2845">
        <v>5</v>
      </c>
      <c r="F1449" s="2846">
        <v>6</v>
      </c>
      <c r="G1449" s="2846">
        <v>7</v>
      </c>
      <c r="H1449" s="2847">
        <v>8</v>
      </c>
      <c r="I1449" s="2848" t="s">
        <v>510</v>
      </c>
    </row>
    <row r="1450" spans="1:9" ht="15.75" thickTop="1" x14ac:dyDescent="0.25">
      <c r="A1450" s="2849">
        <v>1658</v>
      </c>
      <c r="B1450" s="2850">
        <v>4350</v>
      </c>
      <c r="C1450" s="2850">
        <v>5331</v>
      </c>
      <c r="D1450" s="2851"/>
      <c r="E1450" s="2852" t="s">
        <v>624</v>
      </c>
      <c r="F1450" s="2853">
        <f>F1451+F1452+F1453</f>
        <v>4502</v>
      </c>
      <c r="G1450" s="2853">
        <f t="shared" ref="G1450" si="248">G1451+G1452+G1453</f>
        <v>3315</v>
      </c>
      <c r="H1450" s="2853">
        <f t="shared" ref="H1450" si="249">H1451+H1452+H1453</f>
        <v>3315</v>
      </c>
      <c r="I1450" s="2854">
        <v>100</v>
      </c>
    </row>
    <row r="1451" spans="1:9" ht="28.5" hidden="1" x14ac:dyDescent="0.2">
      <c r="A1451" s="2793"/>
      <c r="B1451" s="152"/>
      <c r="C1451" s="152"/>
      <c r="D1451" s="2805" t="s">
        <v>1214</v>
      </c>
      <c r="E1451" s="2804" t="s">
        <v>1901</v>
      </c>
      <c r="F1451" s="2855"/>
      <c r="G1451" s="2855"/>
      <c r="H1451" s="2855"/>
      <c r="I1451" s="2820">
        <v>100</v>
      </c>
    </row>
    <row r="1452" spans="1:9" ht="14.25" x14ac:dyDescent="0.2">
      <c r="A1452" s="2793"/>
      <c r="B1452" s="152"/>
      <c r="C1452" s="152"/>
      <c r="D1452" s="2799" t="s">
        <v>1719</v>
      </c>
      <c r="E1452" s="1050" t="s">
        <v>1892</v>
      </c>
      <c r="F1452" s="2797">
        <v>3898</v>
      </c>
      <c r="G1452" s="2797">
        <v>2716</v>
      </c>
      <c r="H1452" s="2797">
        <v>2716</v>
      </c>
      <c r="I1452" s="2856">
        <v>100</v>
      </c>
    </row>
    <row r="1453" spans="1:9" ht="15" thickBot="1" x14ac:dyDescent="0.25">
      <c r="A1453" s="2793"/>
      <c r="B1453" s="152"/>
      <c r="C1453" s="152"/>
      <c r="D1453" s="2794" t="s">
        <v>1238</v>
      </c>
      <c r="E1453" s="2796" t="s">
        <v>1893</v>
      </c>
      <c r="F1453" s="2797">
        <v>604</v>
      </c>
      <c r="G1453" s="2797">
        <v>599</v>
      </c>
      <c r="H1453" s="2797">
        <v>599</v>
      </c>
      <c r="I1453" s="2856">
        <v>100</v>
      </c>
    </row>
    <row r="1454" spans="1:9" ht="16.5" thickTop="1" thickBot="1" x14ac:dyDescent="0.3">
      <c r="A1454" s="3202" t="s">
        <v>704</v>
      </c>
      <c r="B1454" s="3203"/>
      <c r="C1454" s="3203"/>
      <c r="D1454" s="3203"/>
      <c r="E1454" s="3248"/>
      <c r="F1454" s="2821">
        <f>F1450</f>
        <v>4502</v>
      </c>
      <c r="G1454" s="2821">
        <f t="shared" ref="G1454:H1454" si="250">G1450</f>
        <v>3315</v>
      </c>
      <c r="H1454" s="2821">
        <f t="shared" si="250"/>
        <v>3315</v>
      </c>
      <c r="I1454" s="2822">
        <v>100</v>
      </c>
    </row>
    <row r="1455" spans="1:9" ht="13.5" thickTop="1" x14ac:dyDescent="0.2"/>
    <row r="1457" spans="1:20" ht="13.5" thickBot="1" x14ac:dyDescent="0.25">
      <c r="A1457" s="70" t="s">
        <v>1924</v>
      </c>
      <c r="B1457" s="70"/>
      <c r="C1457" s="70"/>
      <c r="D1457" s="70"/>
      <c r="E1457" s="70"/>
      <c r="F1457" s="2836"/>
      <c r="G1457" s="2836"/>
      <c r="H1457" s="2836"/>
      <c r="I1457" s="2837" t="s">
        <v>122</v>
      </c>
    </row>
    <row r="1458" spans="1:20" ht="14.25" thickTop="1" thickBot="1" x14ac:dyDescent="0.25">
      <c r="A1458" s="2838" t="s">
        <v>412</v>
      </c>
      <c r="B1458" s="2839" t="s">
        <v>123</v>
      </c>
      <c r="C1458" s="2840" t="s">
        <v>124</v>
      </c>
      <c r="D1458" s="2841" t="s">
        <v>474</v>
      </c>
      <c r="E1458" s="2841" t="s">
        <v>125</v>
      </c>
      <c r="F1458" s="2841" t="s">
        <v>416</v>
      </c>
      <c r="G1458" s="2841" t="s">
        <v>417</v>
      </c>
      <c r="H1458" s="2842" t="s">
        <v>589</v>
      </c>
      <c r="I1458" s="2843" t="s">
        <v>590</v>
      </c>
    </row>
    <row r="1459" spans="1:20" ht="14.25" thickTop="1" thickBot="1" x14ac:dyDescent="0.25">
      <c r="A1459" s="2844">
        <v>1</v>
      </c>
      <c r="B1459" s="2845">
        <v>2</v>
      </c>
      <c r="C1459" s="2845">
        <v>3</v>
      </c>
      <c r="D1459" s="2845">
        <v>4</v>
      </c>
      <c r="E1459" s="2845">
        <v>5</v>
      </c>
      <c r="F1459" s="2846">
        <v>6</v>
      </c>
      <c r="G1459" s="2846">
        <v>7</v>
      </c>
      <c r="H1459" s="2847">
        <v>8</v>
      </c>
      <c r="I1459" s="2848" t="s">
        <v>510</v>
      </c>
    </row>
    <row r="1460" spans="1:20" ht="15.75" thickTop="1" x14ac:dyDescent="0.25">
      <c r="A1460" s="2849">
        <v>1659</v>
      </c>
      <c r="B1460" s="2850">
        <v>4350</v>
      </c>
      <c r="C1460" s="2850">
        <v>5331</v>
      </c>
      <c r="D1460" s="2851"/>
      <c r="E1460" s="2852" t="s">
        <v>624</v>
      </c>
      <c r="F1460" s="2853">
        <f>F1461+F1462+F1463</f>
        <v>5370</v>
      </c>
      <c r="G1460" s="2853">
        <f t="shared" ref="G1460" si="251">G1461+G1462+G1463</f>
        <v>3527</v>
      </c>
      <c r="H1460" s="2853">
        <f t="shared" ref="H1460" si="252">H1461+H1462+H1463</f>
        <v>3527</v>
      </c>
      <c r="I1460" s="2854">
        <v>100</v>
      </c>
    </row>
    <row r="1461" spans="1:20" ht="28.5" x14ac:dyDescent="0.2">
      <c r="A1461" s="2793"/>
      <c r="B1461" s="152"/>
      <c r="C1461" s="152"/>
      <c r="D1461" s="2805" t="s">
        <v>1214</v>
      </c>
      <c r="E1461" s="2804" t="s">
        <v>1901</v>
      </c>
      <c r="F1461" s="2855">
        <v>0</v>
      </c>
      <c r="G1461" s="2855">
        <v>68</v>
      </c>
      <c r="H1461" s="2855">
        <v>68</v>
      </c>
      <c r="I1461" s="2820">
        <v>100</v>
      </c>
    </row>
    <row r="1462" spans="1:20" ht="14.25" x14ac:dyDescent="0.2">
      <c r="A1462" s="2793"/>
      <c r="B1462" s="152"/>
      <c r="C1462" s="152"/>
      <c r="D1462" s="2799" t="s">
        <v>1719</v>
      </c>
      <c r="E1462" s="1050" t="s">
        <v>1892</v>
      </c>
      <c r="F1462" s="2797">
        <v>2968</v>
      </c>
      <c r="G1462" s="2797">
        <v>968</v>
      </c>
      <c r="H1462" s="2797">
        <v>968</v>
      </c>
      <c r="I1462" s="2856">
        <v>100</v>
      </c>
    </row>
    <row r="1463" spans="1:20" ht="15" thickBot="1" x14ac:dyDescent="0.25">
      <c r="A1463" s="2793"/>
      <c r="B1463" s="152"/>
      <c r="C1463" s="152"/>
      <c r="D1463" s="2794" t="s">
        <v>1238</v>
      </c>
      <c r="E1463" s="2796" t="s">
        <v>1893</v>
      </c>
      <c r="F1463" s="2797">
        <v>2402</v>
      </c>
      <c r="G1463" s="2797">
        <v>2491</v>
      </c>
      <c r="H1463" s="2797">
        <v>2491</v>
      </c>
      <c r="I1463" s="2856">
        <v>100</v>
      </c>
    </row>
    <row r="1464" spans="1:20" ht="16.5" thickTop="1" thickBot="1" x14ac:dyDescent="0.3">
      <c r="A1464" s="3202" t="s">
        <v>704</v>
      </c>
      <c r="B1464" s="3203"/>
      <c r="C1464" s="3203"/>
      <c r="D1464" s="3203"/>
      <c r="E1464" s="3248"/>
      <c r="F1464" s="2821">
        <f>F1460</f>
        <v>5370</v>
      </c>
      <c r="G1464" s="2821">
        <f t="shared" ref="G1464:H1464" si="253">G1460</f>
        <v>3527</v>
      </c>
      <c r="H1464" s="2821">
        <f t="shared" si="253"/>
        <v>3527</v>
      </c>
      <c r="I1464" s="2822">
        <v>100</v>
      </c>
      <c r="R1464" s="2869">
        <f>F1464</f>
        <v>5370</v>
      </c>
      <c r="S1464" s="2869">
        <f t="shared" ref="S1464:T1464" si="254">G1464</f>
        <v>3527</v>
      </c>
      <c r="T1464" s="2869">
        <f t="shared" si="254"/>
        <v>3527</v>
      </c>
    </row>
    <row r="1465" spans="1:20" ht="15.75" thickTop="1" x14ac:dyDescent="0.25">
      <c r="A1465" s="2813">
        <v>1659</v>
      </c>
      <c r="B1465" s="19">
        <v>4350</v>
      </c>
      <c r="C1465" s="152">
        <v>6351</v>
      </c>
      <c r="D1465" s="2814"/>
      <c r="E1465" s="896" t="s">
        <v>744</v>
      </c>
      <c r="F1465" s="2815">
        <f>F1466</f>
        <v>490</v>
      </c>
      <c r="G1465" s="2815">
        <f t="shared" ref="G1465" si="255">G1466</f>
        <v>422</v>
      </c>
      <c r="H1465" s="2815">
        <f t="shared" ref="H1465" si="256">H1466</f>
        <v>422</v>
      </c>
      <c r="I1465" s="2816">
        <v>100</v>
      </c>
      <c r="R1465" s="2869">
        <f>F1467</f>
        <v>490</v>
      </c>
      <c r="S1465" s="2869">
        <f t="shared" ref="S1465:T1465" si="257">G1467</f>
        <v>422</v>
      </c>
      <c r="T1465" s="2869">
        <f t="shared" si="257"/>
        <v>422</v>
      </c>
    </row>
    <row r="1466" spans="1:20" ht="29.25" thickBot="1" x14ac:dyDescent="0.25">
      <c r="A1466" s="2817"/>
      <c r="B1466" s="870"/>
      <c r="C1466" s="2818"/>
      <c r="D1466" s="2805" t="s">
        <v>1214</v>
      </c>
      <c r="E1466" s="2804" t="s">
        <v>1901</v>
      </c>
      <c r="F1466" s="2831">
        <v>490</v>
      </c>
      <c r="G1466" s="2832">
        <v>422</v>
      </c>
      <c r="H1466" s="2833">
        <v>422</v>
      </c>
      <c r="I1466" s="2834">
        <f>H1466/G1466*100</f>
        <v>100</v>
      </c>
      <c r="R1466" s="2869">
        <f>R1464+R1465</f>
        <v>5860</v>
      </c>
      <c r="S1466" s="2869">
        <f t="shared" ref="S1466:T1466" si="258">S1464+S1465</f>
        <v>3949</v>
      </c>
      <c r="T1466" s="2869">
        <f t="shared" si="258"/>
        <v>3949</v>
      </c>
    </row>
    <row r="1467" spans="1:20" ht="16.5" thickTop="1" thickBot="1" x14ac:dyDescent="0.3">
      <c r="A1467" s="3202" t="s">
        <v>705</v>
      </c>
      <c r="B1467" s="3203"/>
      <c r="C1467" s="3203"/>
      <c r="D1467" s="3203"/>
      <c r="E1467" s="3204"/>
      <c r="F1467" s="2821">
        <f>F1465</f>
        <v>490</v>
      </c>
      <c r="G1467" s="2821">
        <f t="shared" ref="G1467:H1467" si="259">G1465</f>
        <v>422</v>
      </c>
      <c r="H1467" s="2821">
        <f t="shared" si="259"/>
        <v>422</v>
      </c>
      <c r="I1467" s="2822">
        <v>100</v>
      </c>
    </row>
    <row r="1468" spans="1:20" ht="13.5" thickTop="1" x14ac:dyDescent="0.2"/>
    <row r="1470" spans="1:20" ht="13.5" thickBot="1" x14ac:dyDescent="0.25">
      <c r="A1470" s="70" t="s">
        <v>1925</v>
      </c>
      <c r="B1470" s="70"/>
      <c r="C1470" s="70"/>
      <c r="D1470" s="70"/>
      <c r="E1470" s="70"/>
      <c r="F1470" s="2836"/>
      <c r="G1470" s="2836"/>
      <c r="H1470" s="2836"/>
      <c r="I1470" s="2837" t="s">
        <v>122</v>
      </c>
    </row>
    <row r="1471" spans="1:20" ht="14.25" thickTop="1" thickBot="1" x14ac:dyDescent="0.25">
      <c r="A1471" s="2838" t="s">
        <v>412</v>
      </c>
      <c r="B1471" s="2839" t="s">
        <v>123</v>
      </c>
      <c r="C1471" s="2840" t="s">
        <v>124</v>
      </c>
      <c r="D1471" s="2841" t="s">
        <v>474</v>
      </c>
      <c r="E1471" s="2841" t="s">
        <v>125</v>
      </c>
      <c r="F1471" s="2841" t="s">
        <v>416</v>
      </c>
      <c r="G1471" s="2841" t="s">
        <v>417</v>
      </c>
      <c r="H1471" s="2842" t="s">
        <v>589</v>
      </c>
      <c r="I1471" s="2843" t="s">
        <v>590</v>
      </c>
    </row>
    <row r="1472" spans="1:20" ht="14.25" thickTop="1" thickBot="1" x14ac:dyDescent="0.25">
      <c r="A1472" s="2844">
        <v>1</v>
      </c>
      <c r="B1472" s="2845">
        <v>2</v>
      </c>
      <c r="C1472" s="2845">
        <v>3</v>
      </c>
      <c r="D1472" s="2845">
        <v>4</v>
      </c>
      <c r="E1472" s="2845">
        <v>5</v>
      </c>
      <c r="F1472" s="2846">
        <v>6</v>
      </c>
      <c r="G1472" s="2846">
        <v>7</v>
      </c>
      <c r="H1472" s="2847">
        <v>8</v>
      </c>
      <c r="I1472" s="2848" t="s">
        <v>510</v>
      </c>
    </row>
    <row r="1473" spans="1:20" ht="15.75" thickTop="1" x14ac:dyDescent="0.25">
      <c r="A1473" s="2849">
        <v>1660</v>
      </c>
      <c r="B1473" s="2850">
        <v>4357</v>
      </c>
      <c r="C1473" s="2850">
        <v>5331</v>
      </c>
      <c r="D1473" s="2851"/>
      <c r="E1473" s="2852" t="s">
        <v>624</v>
      </c>
      <c r="F1473" s="2853">
        <f>F1474+F1475+F1476</f>
        <v>2614</v>
      </c>
      <c r="G1473" s="2853">
        <f t="shared" ref="G1473" si="260">G1474+G1475+G1476</f>
        <v>2067</v>
      </c>
      <c r="H1473" s="2853">
        <f t="shared" ref="H1473" si="261">H1474+H1475+H1476</f>
        <v>2067</v>
      </c>
      <c r="I1473" s="2854">
        <v>100</v>
      </c>
    </row>
    <row r="1474" spans="1:20" ht="28.5" hidden="1" x14ac:dyDescent="0.2">
      <c r="A1474" s="2793"/>
      <c r="B1474" s="152"/>
      <c r="C1474" s="152"/>
      <c r="D1474" s="2805" t="s">
        <v>1214</v>
      </c>
      <c r="E1474" s="2804" t="s">
        <v>1901</v>
      </c>
      <c r="F1474" s="2855"/>
      <c r="G1474" s="2855"/>
      <c r="H1474" s="2855"/>
      <c r="I1474" s="2820">
        <v>100</v>
      </c>
    </row>
    <row r="1475" spans="1:20" ht="14.25" x14ac:dyDescent="0.2">
      <c r="A1475" s="2793"/>
      <c r="B1475" s="152"/>
      <c r="C1475" s="152"/>
      <c r="D1475" s="2799" t="s">
        <v>1719</v>
      </c>
      <c r="E1475" s="1050" t="s">
        <v>1892</v>
      </c>
      <c r="F1475" s="2797">
        <v>1694</v>
      </c>
      <c r="G1475" s="2797">
        <v>1094</v>
      </c>
      <c r="H1475" s="2797">
        <v>1094</v>
      </c>
      <c r="I1475" s="2856">
        <v>100</v>
      </c>
    </row>
    <row r="1476" spans="1:20" ht="15" thickBot="1" x14ac:dyDescent="0.25">
      <c r="A1476" s="2793"/>
      <c r="B1476" s="152"/>
      <c r="C1476" s="152"/>
      <c r="D1476" s="2794" t="s">
        <v>1238</v>
      </c>
      <c r="E1476" s="2796" t="s">
        <v>1893</v>
      </c>
      <c r="F1476" s="2797">
        <v>920</v>
      </c>
      <c r="G1476" s="2797">
        <v>973</v>
      </c>
      <c r="H1476" s="2797">
        <v>973</v>
      </c>
      <c r="I1476" s="2856">
        <v>100</v>
      </c>
    </row>
    <row r="1477" spans="1:20" ht="16.5" thickTop="1" thickBot="1" x14ac:dyDescent="0.3">
      <c r="A1477" s="3202" t="s">
        <v>704</v>
      </c>
      <c r="B1477" s="3203"/>
      <c r="C1477" s="3203"/>
      <c r="D1477" s="3203"/>
      <c r="E1477" s="3248"/>
      <c r="F1477" s="2821">
        <f>F1473</f>
        <v>2614</v>
      </c>
      <c r="G1477" s="2821">
        <f t="shared" ref="G1477:H1477" si="262">G1473</f>
        <v>2067</v>
      </c>
      <c r="H1477" s="2821">
        <f t="shared" si="262"/>
        <v>2067</v>
      </c>
      <c r="I1477" s="2822">
        <v>100</v>
      </c>
      <c r="R1477" s="2869">
        <f>F1477</f>
        <v>2614</v>
      </c>
      <c r="S1477" s="2869">
        <f t="shared" ref="S1477:T1477" si="263">G1477</f>
        <v>2067</v>
      </c>
      <c r="T1477" s="2869">
        <f t="shared" si="263"/>
        <v>2067</v>
      </c>
    </row>
    <row r="1478" spans="1:20" ht="15.75" thickTop="1" x14ac:dyDescent="0.25">
      <c r="A1478" s="2813">
        <v>1660</v>
      </c>
      <c r="B1478" s="19">
        <v>4357</v>
      </c>
      <c r="C1478" s="152">
        <v>6351</v>
      </c>
      <c r="D1478" s="2814"/>
      <c r="E1478" s="896" t="s">
        <v>744</v>
      </c>
      <c r="F1478" s="2815">
        <f>F1479</f>
        <v>650</v>
      </c>
      <c r="G1478" s="2815">
        <f t="shared" ref="G1478" si="264">G1479</f>
        <v>650</v>
      </c>
      <c r="H1478" s="2815">
        <f t="shared" ref="H1478" si="265">H1479</f>
        <v>650</v>
      </c>
      <c r="I1478" s="2816">
        <v>100</v>
      </c>
      <c r="R1478" s="2869">
        <f>F1480</f>
        <v>650</v>
      </c>
      <c r="S1478" s="2869">
        <f t="shared" ref="S1478:T1478" si="266">G1480</f>
        <v>650</v>
      </c>
      <c r="T1478" s="2869">
        <f t="shared" si="266"/>
        <v>650</v>
      </c>
    </row>
    <row r="1479" spans="1:20" ht="29.25" thickBot="1" x14ac:dyDescent="0.25">
      <c r="A1479" s="2817"/>
      <c r="B1479" s="870"/>
      <c r="C1479" s="2818"/>
      <c r="D1479" s="2805" t="s">
        <v>1214</v>
      </c>
      <c r="E1479" s="2804" t="s">
        <v>1901</v>
      </c>
      <c r="F1479" s="2831">
        <v>650</v>
      </c>
      <c r="G1479" s="2832">
        <v>650</v>
      </c>
      <c r="H1479" s="2833">
        <v>650</v>
      </c>
      <c r="I1479" s="2834">
        <f>H1479/G1479*100</f>
        <v>100</v>
      </c>
      <c r="R1479" s="2869">
        <f>R1477+R1478</f>
        <v>3264</v>
      </c>
      <c r="S1479" s="2869">
        <f t="shared" ref="S1479:T1479" si="267">S1477+S1478</f>
        <v>2717</v>
      </c>
      <c r="T1479" s="2869">
        <f t="shared" si="267"/>
        <v>2717</v>
      </c>
    </row>
    <row r="1480" spans="1:20" ht="16.5" thickTop="1" thickBot="1" x14ac:dyDescent="0.3">
      <c r="A1480" s="3202" t="s">
        <v>705</v>
      </c>
      <c r="B1480" s="3203"/>
      <c r="C1480" s="3203"/>
      <c r="D1480" s="3203"/>
      <c r="E1480" s="3204"/>
      <c r="F1480" s="2821">
        <f>F1478</f>
        <v>650</v>
      </c>
      <c r="G1480" s="2821">
        <f t="shared" ref="G1480:H1480" si="268">G1478</f>
        <v>650</v>
      </c>
      <c r="H1480" s="2821">
        <f t="shared" si="268"/>
        <v>650</v>
      </c>
      <c r="I1480" s="2822">
        <v>100</v>
      </c>
    </row>
    <row r="1481" spans="1:20" ht="13.5" thickTop="1" x14ac:dyDescent="0.2"/>
    <row r="1482" spans="1:20" hidden="1" x14ac:dyDescent="0.2"/>
    <row r="1483" spans="1:20" hidden="1" x14ac:dyDescent="0.2"/>
    <row r="1484" spans="1:20" hidden="1" x14ac:dyDescent="0.2"/>
    <row r="1485" spans="1:20" hidden="1" x14ac:dyDescent="0.2"/>
    <row r="1486" spans="1:20" hidden="1" x14ac:dyDescent="0.2"/>
    <row r="1487" spans="1:20" hidden="1" x14ac:dyDescent="0.2"/>
    <row r="1488" spans="1:20" ht="9" customHeight="1" x14ac:dyDescent="0.2"/>
    <row r="1489" spans="1:9" ht="13.5" thickBot="1" x14ac:dyDescent="0.25">
      <c r="A1489" s="70" t="s">
        <v>1926</v>
      </c>
      <c r="B1489" s="70"/>
      <c r="C1489" s="70"/>
      <c r="D1489" s="70"/>
      <c r="E1489" s="70"/>
      <c r="F1489" s="2836"/>
      <c r="G1489" s="2836"/>
      <c r="H1489" s="2836"/>
      <c r="I1489" s="2837" t="s">
        <v>122</v>
      </c>
    </row>
    <row r="1490" spans="1:9" ht="14.25" thickTop="1" thickBot="1" x14ac:dyDescent="0.25">
      <c r="A1490" s="2838" t="s">
        <v>412</v>
      </c>
      <c r="B1490" s="2839" t="s">
        <v>123</v>
      </c>
      <c r="C1490" s="2840" t="s">
        <v>124</v>
      </c>
      <c r="D1490" s="2841" t="s">
        <v>474</v>
      </c>
      <c r="E1490" s="2841" t="s">
        <v>125</v>
      </c>
      <c r="F1490" s="2841" t="s">
        <v>416</v>
      </c>
      <c r="G1490" s="2841" t="s">
        <v>417</v>
      </c>
      <c r="H1490" s="2842" t="s">
        <v>589</v>
      </c>
      <c r="I1490" s="2843" t="s">
        <v>590</v>
      </c>
    </row>
    <row r="1491" spans="1:9" ht="14.25" thickTop="1" thickBot="1" x14ac:dyDescent="0.25">
      <c r="A1491" s="2844">
        <v>1</v>
      </c>
      <c r="B1491" s="2845">
        <v>2</v>
      </c>
      <c r="C1491" s="2845">
        <v>3</v>
      </c>
      <c r="D1491" s="2845">
        <v>4</v>
      </c>
      <c r="E1491" s="2845">
        <v>5</v>
      </c>
      <c r="F1491" s="2846">
        <v>6</v>
      </c>
      <c r="G1491" s="2846">
        <v>7</v>
      </c>
      <c r="H1491" s="2847">
        <v>8</v>
      </c>
      <c r="I1491" s="2848" t="s">
        <v>510</v>
      </c>
    </row>
    <row r="1492" spans="1:9" ht="15.75" thickTop="1" x14ac:dyDescent="0.25">
      <c r="A1492" s="2849">
        <v>1661</v>
      </c>
      <c r="B1492" s="2850">
        <v>4357</v>
      </c>
      <c r="C1492" s="2850">
        <v>5331</v>
      </c>
      <c r="D1492" s="2851"/>
      <c r="E1492" s="2852" t="s">
        <v>624</v>
      </c>
      <c r="F1492" s="2853">
        <f>F1493+F1494+F1495</f>
        <v>7834</v>
      </c>
      <c r="G1492" s="2853">
        <f t="shared" ref="G1492" si="269">G1493+G1494+G1495</f>
        <v>3068</v>
      </c>
      <c r="H1492" s="2853">
        <f t="shared" ref="H1492" si="270">H1493+H1494+H1495</f>
        <v>3068</v>
      </c>
      <c r="I1492" s="2854">
        <v>100</v>
      </c>
    </row>
    <row r="1493" spans="1:9" ht="28.5" x14ac:dyDescent="0.2">
      <c r="A1493" s="2793"/>
      <c r="B1493" s="152"/>
      <c r="C1493" s="152"/>
      <c r="D1493" s="2805" t="s">
        <v>1214</v>
      </c>
      <c r="E1493" s="2804" t="s">
        <v>1901</v>
      </c>
      <c r="F1493" s="2855">
        <v>200</v>
      </c>
      <c r="G1493" s="2855">
        <v>403</v>
      </c>
      <c r="H1493" s="2855">
        <v>403</v>
      </c>
      <c r="I1493" s="2820">
        <v>100</v>
      </c>
    </row>
    <row r="1494" spans="1:9" ht="14.25" x14ac:dyDescent="0.2">
      <c r="A1494" s="2793"/>
      <c r="B1494" s="152"/>
      <c r="C1494" s="152"/>
      <c r="D1494" s="2799" t="s">
        <v>1719</v>
      </c>
      <c r="E1494" s="1050" t="s">
        <v>1892</v>
      </c>
      <c r="F1494" s="2797">
        <v>5340</v>
      </c>
      <c r="G1494" s="2797">
        <v>387</v>
      </c>
      <c r="H1494" s="2797">
        <v>387</v>
      </c>
      <c r="I1494" s="2856">
        <v>100</v>
      </c>
    </row>
    <row r="1495" spans="1:9" ht="15" thickBot="1" x14ac:dyDescent="0.25">
      <c r="A1495" s="2793"/>
      <c r="B1495" s="152"/>
      <c r="C1495" s="152"/>
      <c r="D1495" s="2794" t="s">
        <v>1238</v>
      </c>
      <c r="E1495" s="2796" t="s">
        <v>1893</v>
      </c>
      <c r="F1495" s="2797">
        <v>2294</v>
      </c>
      <c r="G1495" s="2797">
        <v>2278</v>
      </c>
      <c r="H1495" s="2797">
        <v>2278</v>
      </c>
      <c r="I1495" s="2856">
        <v>100</v>
      </c>
    </row>
    <row r="1496" spans="1:9" ht="16.5" thickTop="1" thickBot="1" x14ac:dyDescent="0.3">
      <c r="A1496" s="3202" t="s">
        <v>704</v>
      </c>
      <c r="B1496" s="3203"/>
      <c r="C1496" s="3203"/>
      <c r="D1496" s="3203"/>
      <c r="E1496" s="3248"/>
      <c r="F1496" s="2821">
        <f>F1492</f>
        <v>7834</v>
      </c>
      <c r="G1496" s="2821">
        <f t="shared" ref="G1496:H1496" si="271">G1492</f>
        <v>3068</v>
      </c>
      <c r="H1496" s="2821">
        <f t="shared" si="271"/>
        <v>3068</v>
      </c>
      <c r="I1496" s="2822">
        <v>100</v>
      </c>
    </row>
    <row r="1497" spans="1:9" ht="13.5" thickTop="1" x14ac:dyDescent="0.2"/>
    <row r="1499" spans="1:9" ht="13.5" thickBot="1" x14ac:dyDescent="0.25">
      <c r="A1499" s="70" t="s">
        <v>1927</v>
      </c>
      <c r="B1499" s="70"/>
      <c r="C1499" s="70"/>
      <c r="D1499" s="70"/>
      <c r="E1499" s="70"/>
      <c r="F1499" s="2836"/>
      <c r="G1499" s="2836"/>
      <c r="H1499" s="2836"/>
      <c r="I1499" s="2837" t="s">
        <v>122</v>
      </c>
    </row>
    <row r="1500" spans="1:9" ht="14.25" thickTop="1" thickBot="1" x14ac:dyDescent="0.25">
      <c r="A1500" s="2838" t="s">
        <v>412</v>
      </c>
      <c r="B1500" s="2839" t="s">
        <v>123</v>
      </c>
      <c r="C1500" s="2840" t="s">
        <v>124</v>
      </c>
      <c r="D1500" s="2841" t="s">
        <v>474</v>
      </c>
      <c r="E1500" s="2841" t="s">
        <v>125</v>
      </c>
      <c r="F1500" s="2841" t="s">
        <v>416</v>
      </c>
      <c r="G1500" s="2841" t="s">
        <v>417</v>
      </c>
      <c r="H1500" s="2842" t="s">
        <v>589</v>
      </c>
      <c r="I1500" s="2843" t="s">
        <v>590</v>
      </c>
    </row>
    <row r="1501" spans="1:9" ht="14.25" thickTop="1" thickBot="1" x14ac:dyDescent="0.25">
      <c r="A1501" s="2844">
        <v>1</v>
      </c>
      <c r="B1501" s="2845">
        <v>2</v>
      </c>
      <c r="C1501" s="2845">
        <v>3</v>
      </c>
      <c r="D1501" s="2845">
        <v>4</v>
      </c>
      <c r="E1501" s="2845">
        <v>5</v>
      </c>
      <c r="F1501" s="2846">
        <v>6</v>
      </c>
      <c r="G1501" s="2846">
        <v>7</v>
      </c>
      <c r="H1501" s="2847">
        <v>8</v>
      </c>
      <c r="I1501" s="2848" t="s">
        <v>510</v>
      </c>
    </row>
    <row r="1502" spans="1:9" ht="15.75" thickTop="1" x14ac:dyDescent="0.25">
      <c r="A1502" s="2849">
        <v>1663</v>
      </c>
      <c r="B1502" s="2850">
        <v>4357</v>
      </c>
      <c r="C1502" s="2850">
        <v>5331</v>
      </c>
      <c r="D1502" s="2851"/>
      <c r="E1502" s="2852" t="s">
        <v>624</v>
      </c>
      <c r="F1502" s="2853">
        <f>F1503+F1504+F1505</f>
        <v>5399</v>
      </c>
      <c r="G1502" s="2853">
        <f t="shared" ref="G1502" si="272">G1503+G1504+G1505</f>
        <v>2758</v>
      </c>
      <c r="H1502" s="2853">
        <f t="shared" ref="H1502" si="273">H1503+H1504+H1505</f>
        <v>2758</v>
      </c>
      <c r="I1502" s="2854">
        <v>100</v>
      </c>
    </row>
    <row r="1503" spans="1:9" ht="28.5" x14ac:dyDescent="0.2">
      <c r="A1503" s="2793"/>
      <c r="B1503" s="152"/>
      <c r="C1503" s="152"/>
      <c r="D1503" s="2805" t="s">
        <v>1214</v>
      </c>
      <c r="E1503" s="2804" t="s">
        <v>1901</v>
      </c>
      <c r="F1503" s="2855">
        <v>867</v>
      </c>
      <c r="G1503" s="2855">
        <v>797</v>
      </c>
      <c r="H1503" s="2855">
        <v>797</v>
      </c>
      <c r="I1503" s="2820">
        <v>100</v>
      </c>
    </row>
    <row r="1504" spans="1:9" ht="14.25" x14ac:dyDescent="0.2">
      <c r="A1504" s="2793"/>
      <c r="B1504" s="152"/>
      <c r="C1504" s="152"/>
      <c r="D1504" s="2799" t="s">
        <v>1719</v>
      </c>
      <c r="E1504" s="1050" t="s">
        <v>1892</v>
      </c>
      <c r="F1504" s="2797">
        <v>2993</v>
      </c>
      <c r="G1504" s="2797">
        <v>393</v>
      </c>
      <c r="H1504" s="2797">
        <v>393</v>
      </c>
      <c r="I1504" s="2856">
        <v>100</v>
      </c>
    </row>
    <row r="1505" spans="1:20" ht="15" thickBot="1" x14ac:dyDescent="0.25">
      <c r="A1505" s="2793"/>
      <c r="B1505" s="152"/>
      <c r="C1505" s="152"/>
      <c r="D1505" s="2794" t="s">
        <v>1238</v>
      </c>
      <c r="E1505" s="2796" t="s">
        <v>1893</v>
      </c>
      <c r="F1505" s="2797">
        <v>1539</v>
      </c>
      <c r="G1505" s="2797">
        <v>1568</v>
      </c>
      <c r="H1505" s="2797">
        <v>1568</v>
      </c>
      <c r="I1505" s="2856">
        <v>100</v>
      </c>
    </row>
    <row r="1506" spans="1:20" ht="16.5" thickTop="1" thickBot="1" x14ac:dyDescent="0.3">
      <c r="A1506" s="3202" t="s">
        <v>704</v>
      </c>
      <c r="B1506" s="3203"/>
      <c r="C1506" s="3203"/>
      <c r="D1506" s="3203"/>
      <c r="E1506" s="3248"/>
      <c r="F1506" s="2821">
        <f>F1502</f>
        <v>5399</v>
      </c>
      <c r="G1506" s="2821">
        <f t="shared" ref="G1506:H1506" si="274">G1502</f>
        <v>2758</v>
      </c>
      <c r="H1506" s="2821">
        <f t="shared" si="274"/>
        <v>2758</v>
      </c>
      <c r="I1506" s="2822">
        <v>100</v>
      </c>
      <c r="R1506" s="2869">
        <f>F1506</f>
        <v>5399</v>
      </c>
      <c r="S1506" s="2869">
        <f t="shared" ref="S1506:T1506" si="275">G1506</f>
        <v>2758</v>
      </c>
      <c r="T1506" s="2869">
        <f t="shared" si="275"/>
        <v>2758</v>
      </c>
    </row>
    <row r="1507" spans="1:20" ht="15.75" thickTop="1" x14ac:dyDescent="0.25">
      <c r="A1507" s="2813">
        <v>1663</v>
      </c>
      <c r="B1507" s="19">
        <v>4357</v>
      </c>
      <c r="C1507" s="152">
        <v>6351</v>
      </c>
      <c r="D1507" s="2814"/>
      <c r="E1507" s="896" t="s">
        <v>744</v>
      </c>
      <c r="F1507" s="2815">
        <f>F1508</f>
        <v>620</v>
      </c>
      <c r="G1507" s="2815">
        <f t="shared" ref="G1507" si="276">G1508</f>
        <v>885</v>
      </c>
      <c r="H1507" s="2815">
        <f t="shared" ref="H1507" si="277">H1508</f>
        <v>885</v>
      </c>
      <c r="I1507" s="2816">
        <v>100</v>
      </c>
      <c r="R1507" s="2869">
        <f>F1509</f>
        <v>620</v>
      </c>
      <c r="S1507" s="2869">
        <f t="shared" ref="S1507:T1507" si="278">G1509</f>
        <v>885</v>
      </c>
      <c r="T1507" s="2869">
        <f t="shared" si="278"/>
        <v>885</v>
      </c>
    </row>
    <row r="1508" spans="1:20" ht="29.25" thickBot="1" x14ac:dyDescent="0.25">
      <c r="A1508" s="2817"/>
      <c r="B1508" s="870"/>
      <c r="C1508" s="2818"/>
      <c r="D1508" s="2805" t="s">
        <v>1214</v>
      </c>
      <c r="E1508" s="2804" t="s">
        <v>1901</v>
      </c>
      <c r="F1508" s="2831">
        <v>620</v>
      </c>
      <c r="G1508" s="2832">
        <v>885</v>
      </c>
      <c r="H1508" s="2833">
        <v>885</v>
      </c>
      <c r="I1508" s="2834">
        <f>H1508/G1508*100</f>
        <v>100</v>
      </c>
      <c r="R1508" s="2869">
        <f>R1506+R1507</f>
        <v>6019</v>
      </c>
      <c r="S1508" s="2869">
        <f t="shared" ref="S1508:T1508" si="279">S1506+S1507</f>
        <v>3643</v>
      </c>
      <c r="T1508" s="2869">
        <f t="shared" si="279"/>
        <v>3643</v>
      </c>
    </row>
    <row r="1509" spans="1:20" ht="16.5" thickTop="1" thickBot="1" x14ac:dyDescent="0.3">
      <c r="A1509" s="3202" t="s">
        <v>705</v>
      </c>
      <c r="B1509" s="3203"/>
      <c r="C1509" s="3203"/>
      <c r="D1509" s="3203"/>
      <c r="E1509" s="3204"/>
      <c r="F1509" s="2821">
        <f>F1507</f>
        <v>620</v>
      </c>
      <c r="G1509" s="2821">
        <f t="shared" ref="G1509:H1509" si="280">G1507</f>
        <v>885</v>
      </c>
      <c r="H1509" s="2821">
        <f t="shared" si="280"/>
        <v>885</v>
      </c>
      <c r="I1509" s="2822">
        <v>100</v>
      </c>
    </row>
    <row r="1510" spans="1:20" ht="13.5" thickTop="1" x14ac:dyDescent="0.2"/>
    <row r="1512" spans="1:20" ht="18" x14ac:dyDescent="0.25">
      <c r="A1512" s="2864" t="s">
        <v>1952</v>
      </c>
    </row>
    <row r="1513" spans="1:20" ht="13.5" thickBot="1" x14ac:dyDescent="0.25">
      <c r="A1513" s="70" t="s">
        <v>1928</v>
      </c>
      <c r="B1513" s="70"/>
      <c r="C1513" s="70"/>
      <c r="D1513" s="70"/>
      <c r="E1513" s="70"/>
      <c r="F1513" s="2836"/>
      <c r="G1513" s="2836"/>
      <c r="H1513" s="2836"/>
      <c r="I1513" s="2837" t="s">
        <v>122</v>
      </c>
    </row>
    <row r="1514" spans="1:20" ht="14.25" thickTop="1" thickBot="1" x14ac:dyDescent="0.25">
      <c r="A1514" s="2838" t="s">
        <v>412</v>
      </c>
      <c r="B1514" s="2839" t="s">
        <v>123</v>
      </c>
      <c r="C1514" s="2840" t="s">
        <v>124</v>
      </c>
      <c r="D1514" s="2841" t="s">
        <v>474</v>
      </c>
      <c r="E1514" s="2841" t="s">
        <v>125</v>
      </c>
      <c r="F1514" s="2841" t="s">
        <v>416</v>
      </c>
      <c r="G1514" s="2841" t="s">
        <v>417</v>
      </c>
      <c r="H1514" s="2842" t="s">
        <v>589</v>
      </c>
      <c r="I1514" s="2843" t="s">
        <v>590</v>
      </c>
    </row>
    <row r="1515" spans="1:20" ht="14.25" thickTop="1" thickBot="1" x14ac:dyDescent="0.25">
      <c r="A1515" s="2844">
        <v>1</v>
      </c>
      <c r="B1515" s="2845">
        <v>2</v>
      </c>
      <c r="C1515" s="2845">
        <v>3</v>
      </c>
      <c r="D1515" s="2845">
        <v>4</v>
      </c>
      <c r="E1515" s="2845">
        <v>5</v>
      </c>
      <c r="F1515" s="2846">
        <v>6</v>
      </c>
      <c r="G1515" s="2846">
        <v>7</v>
      </c>
      <c r="H1515" s="2847">
        <v>8</v>
      </c>
      <c r="I1515" s="2848" t="s">
        <v>510</v>
      </c>
    </row>
    <row r="1516" spans="1:20" ht="15.75" thickTop="1" x14ac:dyDescent="0.25">
      <c r="A1516" s="2849">
        <v>1599</v>
      </c>
      <c r="B1516" s="2850">
        <v>2221</v>
      </c>
      <c r="C1516" s="2850">
        <v>5331</v>
      </c>
      <c r="D1516" s="2851"/>
      <c r="E1516" s="2852" t="s">
        <v>624</v>
      </c>
      <c r="F1516" s="2853">
        <f>F1517+F1518</f>
        <v>451312</v>
      </c>
      <c r="G1516" s="2853">
        <f t="shared" ref="G1516:H1516" si="281">G1517+G1518</f>
        <v>453618</v>
      </c>
      <c r="H1516" s="2853">
        <f t="shared" si="281"/>
        <v>453618</v>
      </c>
      <c r="I1516" s="2854">
        <f t="shared" ref="I1516:I1523" si="282">H1516/G1516*100</f>
        <v>100</v>
      </c>
    </row>
    <row r="1517" spans="1:20" ht="28.5" x14ac:dyDescent="0.2">
      <c r="A1517" s="2793"/>
      <c r="B1517" s="152"/>
      <c r="C1517" s="152"/>
      <c r="D1517" s="2805" t="s">
        <v>1715</v>
      </c>
      <c r="E1517" s="2830" t="s">
        <v>1929</v>
      </c>
      <c r="F1517" s="2855">
        <v>413570</v>
      </c>
      <c r="G1517" s="2855">
        <v>415876</v>
      </c>
      <c r="H1517" s="2855">
        <v>415876</v>
      </c>
      <c r="I1517" s="2820">
        <f t="shared" si="282"/>
        <v>100</v>
      </c>
    </row>
    <row r="1518" spans="1:20" ht="14.25" x14ac:dyDescent="0.2">
      <c r="A1518" s="2793"/>
      <c r="B1518" s="152"/>
      <c r="C1518" s="152"/>
      <c r="D1518" s="2799" t="s">
        <v>1718</v>
      </c>
      <c r="E1518" s="1050" t="s">
        <v>1930</v>
      </c>
      <c r="F1518" s="2797">
        <v>37742</v>
      </c>
      <c r="G1518" s="2859">
        <v>37742</v>
      </c>
      <c r="H1518" s="2797">
        <v>37742</v>
      </c>
      <c r="I1518" s="2860">
        <f t="shared" si="282"/>
        <v>100</v>
      </c>
    </row>
    <row r="1519" spans="1:20" ht="15" x14ac:dyDescent="0.25">
      <c r="A1519" s="2793">
        <v>1599</v>
      </c>
      <c r="B1519" s="19">
        <v>2242</v>
      </c>
      <c r="C1519" s="19">
        <v>5331</v>
      </c>
      <c r="D1519" s="2858"/>
      <c r="E1519" s="896" t="s">
        <v>624</v>
      </c>
      <c r="F1519" s="29">
        <f>F1520+F1521</f>
        <v>451518</v>
      </c>
      <c r="G1519" s="2815">
        <f t="shared" ref="G1519" si="283">G1520+G1521</f>
        <v>464487</v>
      </c>
      <c r="H1519" s="29">
        <f t="shared" ref="H1519" si="284">H1520+H1521</f>
        <v>464487</v>
      </c>
      <c r="I1519" s="2816">
        <f t="shared" si="282"/>
        <v>100</v>
      </c>
    </row>
    <row r="1520" spans="1:20" ht="28.5" x14ac:dyDescent="0.2">
      <c r="A1520" s="2793"/>
      <c r="B1520" s="152"/>
      <c r="C1520" s="152"/>
      <c r="D1520" s="2805" t="s">
        <v>1716</v>
      </c>
      <c r="E1520" s="2830" t="s">
        <v>1931</v>
      </c>
      <c r="F1520" s="2855">
        <v>442518</v>
      </c>
      <c r="G1520" s="2855">
        <v>454600</v>
      </c>
      <c r="H1520" s="2855">
        <v>454600</v>
      </c>
      <c r="I1520" s="2820">
        <f t="shared" si="282"/>
        <v>100</v>
      </c>
    </row>
    <row r="1521" spans="1:9" ht="28.5" x14ac:dyDescent="0.2">
      <c r="A1521" s="2793"/>
      <c r="B1521" s="152"/>
      <c r="C1521" s="152"/>
      <c r="D1521" s="2805" t="s">
        <v>1717</v>
      </c>
      <c r="E1521" s="2830" t="s">
        <v>1932</v>
      </c>
      <c r="F1521" s="2819">
        <v>9000</v>
      </c>
      <c r="G1521" s="2819">
        <v>9887</v>
      </c>
      <c r="H1521" s="2819">
        <v>9887</v>
      </c>
      <c r="I1521" s="2820">
        <f t="shared" si="282"/>
        <v>100</v>
      </c>
    </row>
    <row r="1522" spans="1:9" ht="15" x14ac:dyDescent="0.25">
      <c r="A1522" s="2793">
        <v>1599</v>
      </c>
      <c r="B1522" s="19">
        <v>2299</v>
      </c>
      <c r="C1522" s="19">
        <v>5331</v>
      </c>
      <c r="D1522" s="2858"/>
      <c r="E1522" s="896" t="s">
        <v>624</v>
      </c>
      <c r="F1522" s="29">
        <f>F1523+F1524+F1525+F1526</f>
        <v>19840</v>
      </c>
      <c r="G1522" s="29">
        <f t="shared" ref="G1522:H1522" si="285">G1523+G1524+G1525+G1526</f>
        <v>20243</v>
      </c>
      <c r="H1522" s="29">
        <f t="shared" si="285"/>
        <v>20243</v>
      </c>
      <c r="I1522" s="2816">
        <f t="shared" si="282"/>
        <v>100</v>
      </c>
    </row>
    <row r="1523" spans="1:9" ht="14.25" x14ac:dyDescent="0.2">
      <c r="A1523" s="2793"/>
      <c r="B1523" s="152"/>
      <c r="C1523" s="152"/>
      <c r="D1523" s="2799" t="s">
        <v>1719</v>
      </c>
      <c r="E1523" s="1050" t="s">
        <v>1892</v>
      </c>
      <c r="F1523" s="2797">
        <v>6827</v>
      </c>
      <c r="G1523" s="2797">
        <v>6839</v>
      </c>
      <c r="H1523" s="2797">
        <v>6839</v>
      </c>
      <c r="I1523" s="2856">
        <f t="shared" si="282"/>
        <v>100</v>
      </c>
    </row>
    <row r="1524" spans="1:9" ht="14.25" x14ac:dyDescent="0.2">
      <c r="A1524" s="2793"/>
      <c r="B1524" s="152"/>
      <c r="C1524" s="152"/>
      <c r="D1524" s="859" t="s">
        <v>1239</v>
      </c>
      <c r="E1524" s="2796" t="s">
        <v>1896</v>
      </c>
      <c r="F1524" s="2797">
        <v>6798</v>
      </c>
      <c r="G1524" s="2797">
        <v>6831</v>
      </c>
      <c r="H1524" s="2797">
        <v>6831</v>
      </c>
      <c r="I1524" s="2856">
        <f t="shared" ref="I1524:I1526" si="286">H1524/G1524*100</f>
        <v>100</v>
      </c>
    </row>
    <row r="1525" spans="1:9" ht="14.25" x14ac:dyDescent="0.2">
      <c r="A1525" s="2793"/>
      <c r="B1525" s="152"/>
      <c r="C1525" s="152"/>
      <c r="D1525" s="859" t="s">
        <v>1238</v>
      </c>
      <c r="E1525" s="2796" t="s">
        <v>1893</v>
      </c>
      <c r="F1525" s="2797">
        <v>577</v>
      </c>
      <c r="G1525" s="2797">
        <v>425</v>
      </c>
      <c r="H1525" s="2797">
        <v>425</v>
      </c>
      <c r="I1525" s="2856">
        <f t="shared" si="286"/>
        <v>100</v>
      </c>
    </row>
    <row r="1526" spans="1:9" ht="15" thickBot="1" x14ac:dyDescent="0.25">
      <c r="A1526" s="2793"/>
      <c r="B1526" s="152"/>
      <c r="C1526" s="152"/>
      <c r="D1526" s="859" t="s">
        <v>1720</v>
      </c>
      <c r="E1526" s="2796" t="s">
        <v>1894</v>
      </c>
      <c r="F1526" s="2797">
        <v>5638</v>
      </c>
      <c r="G1526" s="2797">
        <v>6148</v>
      </c>
      <c r="H1526" s="2797">
        <v>6148</v>
      </c>
      <c r="I1526" s="2856">
        <f t="shared" si="286"/>
        <v>100</v>
      </c>
    </row>
    <row r="1527" spans="1:9" ht="16.5" thickTop="1" thickBot="1" x14ac:dyDescent="0.3">
      <c r="A1527" s="3202" t="s">
        <v>704</v>
      </c>
      <c r="B1527" s="3203"/>
      <c r="C1527" s="3203"/>
      <c r="D1527" s="3203"/>
      <c r="E1527" s="3248"/>
      <c r="F1527" s="2821">
        <f>F1516+F1519+F1522</f>
        <v>922670</v>
      </c>
      <c r="G1527" s="2821">
        <f t="shared" ref="G1527:H1527" si="287">G1516+G1519+G1522</f>
        <v>938348</v>
      </c>
      <c r="H1527" s="2821">
        <f t="shared" si="287"/>
        <v>938348</v>
      </c>
      <c r="I1527" s="2822">
        <v>100</v>
      </c>
    </row>
    <row r="1528" spans="1:9" ht="13.5" thickTop="1" x14ac:dyDescent="0.2"/>
    <row r="1530" spans="1:9" ht="13.5" thickBot="1" x14ac:dyDescent="0.25">
      <c r="A1530" s="70" t="s">
        <v>1933</v>
      </c>
      <c r="B1530" s="70"/>
      <c r="C1530" s="70"/>
      <c r="D1530" s="70"/>
      <c r="E1530" s="70"/>
      <c r="F1530" s="2836"/>
      <c r="G1530" s="2836"/>
      <c r="H1530" s="2836"/>
      <c r="I1530" s="2837" t="s">
        <v>122</v>
      </c>
    </row>
    <row r="1531" spans="1:9" ht="14.25" thickTop="1" thickBot="1" x14ac:dyDescent="0.25">
      <c r="A1531" s="2838" t="s">
        <v>412</v>
      </c>
      <c r="B1531" s="2839" t="s">
        <v>123</v>
      </c>
      <c r="C1531" s="2840" t="s">
        <v>124</v>
      </c>
      <c r="D1531" s="2841" t="s">
        <v>474</v>
      </c>
      <c r="E1531" s="2841" t="s">
        <v>125</v>
      </c>
      <c r="F1531" s="2841" t="s">
        <v>416</v>
      </c>
      <c r="G1531" s="2841" t="s">
        <v>417</v>
      </c>
      <c r="H1531" s="2842" t="s">
        <v>589</v>
      </c>
      <c r="I1531" s="2843" t="s">
        <v>590</v>
      </c>
    </row>
    <row r="1532" spans="1:9" ht="14.25" thickTop="1" thickBot="1" x14ac:dyDescent="0.25">
      <c r="A1532" s="2844">
        <v>1</v>
      </c>
      <c r="B1532" s="2845">
        <v>2</v>
      </c>
      <c r="C1532" s="2845">
        <v>3</v>
      </c>
      <c r="D1532" s="2845">
        <v>4</v>
      </c>
      <c r="E1532" s="2845">
        <v>5</v>
      </c>
      <c r="F1532" s="2846">
        <v>6</v>
      </c>
      <c r="G1532" s="2846">
        <v>7</v>
      </c>
      <c r="H1532" s="2847">
        <v>8</v>
      </c>
      <c r="I1532" s="2848" t="s">
        <v>510</v>
      </c>
    </row>
    <row r="1533" spans="1:9" ht="15.75" thickTop="1" x14ac:dyDescent="0.25">
      <c r="A1533" s="2849">
        <v>1600</v>
      </c>
      <c r="B1533" s="2850">
        <v>2212</v>
      </c>
      <c r="C1533" s="2850">
        <v>5331</v>
      </c>
      <c r="D1533" s="2851"/>
      <c r="E1533" s="2852" t="s">
        <v>624</v>
      </c>
      <c r="F1533" s="2853">
        <f>F1534+F1535+F1536</f>
        <v>511725</v>
      </c>
      <c r="G1533" s="2853">
        <f t="shared" ref="G1533:H1533" si="288">G1534+G1535+G1536</f>
        <v>524824</v>
      </c>
      <c r="H1533" s="2853">
        <f t="shared" si="288"/>
        <v>524824</v>
      </c>
      <c r="I1533" s="2854">
        <f t="shared" ref="I1533:I1541" si="289">H1533/G1533*100</f>
        <v>100</v>
      </c>
    </row>
    <row r="1534" spans="1:9" ht="14.25" x14ac:dyDescent="0.2">
      <c r="A1534" s="2793"/>
      <c r="B1534" s="152"/>
      <c r="C1534" s="152"/>
      <c r="D1534" s="2799" t="s">
        <v>1719</v>
      </c>
      <c r="E1534" s="1050" t="s">
        <v>1892</v>
      </c>
      <c r="F1534" s="2855">
        <v>380565</v>
      </c>
      <c r="G1534" s="2855">
        <v>383952</v>
      </c>
      <c r="H1534" s="2855">
        <v>383952</v>
      </c>
      <c r="I1534" s="2820">
        <f t="shared" si="289"/>
        <v>100</v>
      </c>
    </row>
    <row r="1535" spans="1:9" ht="14.25" x14ac:dyDescent="0.2">
      <c r="A1535" s="2793"/>
      <c r="B1535" s="152"/>
      <c r="C1535" s="152"/>
      <c r="D1535" s="859" t="s">
        <v>1238</v>
      </c>
      <c r="E1535" s="2796" t="s">
        <v>1893</v>
      </c>
      <c r="F1535" s="2797">
        <v>131160</v>
      </c>
      <c r="G1535" s="2859">
        <v>139319</v>
      </c>
      <c r="H1535" s="2797">
        <v>139319</v>
      </c>
      <c r="I1535" s="2860">
        <f t="shared" si="289"/>
        <v>100</v>
      </c>
    </row>
    <row r="1536" spans="1:9" ht="14.25" x14ac:dyDescent="0.2">
      <c r="A1536" s="2793"/>
      <c r="B1536" s="152"/>
      <c r="C1536" s="152"/>
      <c r="D1536" s="859" t="s">
        <v>1722</v>
      </c>
      <c r="E1536" s="2796" t="s">
        <v>1934</v>
      </c>
      <c r="F1536" s="2797">
        <v>0</v>
      </c>
      <c r="G1536" s="2797">
        <v>1553</v>
      </c>
      <c r="H1536" s="2797">
        <v>1553</v>
      </c>
      <c r="I1536" s="2860">
        <f t="shared" si="289"/>
        <v>100</v>
      </c>
    </row>
    <row r="1537" spans="1:20" ht="15" hidden="1" x14ac:dyDescent="0.25">
      <c r="A1537" s="2793">
        <v>1599</v>
      </c>
      <c r="B1537" s="19">
        <v>2242</v>
      </c>
      <c r="C1537" s="19">
        <v>5331</v>
      </c>
      <c r="D1537" s="2858"/>
      <c r="E1537" s="896" t="s">
        <v>624</v>
      </c>
      <c r="F1537" s="29">
        <f>F1538+F1539</f>
        <v>0</v>
      </c>
      <c r="G1537" s="2815">
        <f t="shared" ref="G1537" si="290">G1538+G1539</f>
        <v>0</v>
      </c>
      <c r="H1537" s="29">
        <f t="shared" ref="H1537" si="291">H1538+H1539</f>
        <v>0</v>
      </c>
      <c r="I1537" s="2816" t="e">
        <f t="shared" si="289"/>
        <v>#DIV/0!</v>
      </c>
    </row>
    <row r="1538" spans="1:20" ht="28.5" hidden="1" x14ac:dyDescent="0.2">
      <c r="A1538" s="2793"/>
      <c r="B1538" s="152"/>
      <c r="C1538" s="152"/>
      <c r="D1538" s="2805" t="s">
        <v>1716</v>
      </c>
      <c r="E1538" s="2830" t="s">
        <v>1931</v>
      </c>
      <c r="F1538" s="2855"/>
      <c r="G1538" s="2855"/>
      <c r="H1538" s="2855"/>
      <c r="I1538" s="2820" t="e">
        <f t="shared" si="289"/>
        <v>#DIV/0!</v>
      </c>
    </row>
    <row r="1539" spans="1:20" ht="28.5" hidden="1" x14ac:dyDescent="0.2">
      <c r="A1539" s="2793"/>
      <c r="B1539" s="152"/>
      <c r="C1539" s="152"/>
      <c r="D1539" s="2805" t="s">
        <v>1717</v>
      </c>
      <c r="E1539" s="2830" t="s">
        <v>1932</v>
      </c>
      <c r="F1539" s="2819"/>
      <c r="G1539" s="2819"/>
      <c r="H1539" s="2819"/>
      <c r="I1539" s="2820" t="e">
        <f t="shared" si="289"/>
        <v>#DIV/0!</v>
      </c>
    </row>
    <row r="1540" spans="1:20" ht="15" x14ac:dyDescent="0.25">
      <c r="A1540" s="2793">
        <v>1600</v>
      </c>
      <c r="B1540" s="19">
        <v>3316</v>
      </c>
      <c r="C1540" s="19">
        <v>5331</v>
      </c>
      <c r="D1540" s="2858"/>
      <c r="E1540" s="896" t="s">
        <v>624</v>
      </c>
      <c r="F1540" s="29">
        <f>F1541+F1542+F1543+F1544</f>
        <v>0</v>
      </c>
      <c r="G1540" s="29">
        <f t="shared" ref="G1540" si="292">G1541+G1542+G1543+G1544</f>
        <v>5</v>
      </c>
      <c r="H1540" s="29">
        <f t="shared" ref="H1540" si="293">H1541+H1542+H1543+H1544</f>
        <v>5</v>
      </c>
      <c r="I1540" s="2816">
        <f t="shared" si="289"/>
        <v>100</v>
      </c>
    </row>
    <row r="1541" spans="1:20" ht="15" thickBot="1" x14ac:dyDescent="0.25">
      <c r="A1541" s="2793"/>
      <c r="B1541" s="152"/>
      <c r="C1541" s="152"/>
      <c r="D1541" s="2799" t="s">
        <v>1719</v>
      </c>
      <c r="E1541" s="1050" t="s">
        <v>1892</v>
      </c>
      <c r="F1541" s="2797">
        <v>0</v>
      </c>
      <c r="G1541" s="2797">
        <v>5</v>
      </c>
      <c r="H1541" s="2797">
        <v>5</v>
      </c>
      <c r="I1541" s="2856">
        <f t="shared" si="289"/>
        <v>100</v>
      </c>
    </row>
    <row r="1542" spans="1:20" ht="14.25" hidden="1" x14ac:dyDescent="0.2">
      <c r="A1542" s="2793"/>
      <c r="B1542" s="152"/>
      <c r="C1542" s="152"/>
      <c r="D1542" s="859" t="s">
        <v>1239</v>
      </c>
      <c r="E1542" s="2796" t="s">
        <v>1896</v>
      </c>
      <c r="F1542" s="2797"/>
      <c r="G1542" s="2797"/>
      <c r="H1542" s="2797"/>
      <c r="I1542" s="2856" t="e">
        <f t="shared" ref="I1542:I1544" si="294">H1542/G1542*100</f>
        <v>#DIV/0!</v>
      </c>
    </row>
    <row r="1543" spans="1:20" ht="14.25" hidden="1" x14ac:dyDescent="0.2">
      <c r="A1543" s="2793"/>
      <c r="B1543" s="152"/>
      <c r="C1543" s="152"/>
      <c r="D1543" s="859" t="s">
        <v>1238</v>
      </c>
      <c r="E1543" s="2796" t="s">
        <v>1893</v>
      </c>
      <c r="F1543" s="2797"/>
      <c r="G1543" s="2797"/>
      <c r="H1543" s="2797"/>
      <c r="I1543" s="2856" t="e">
        <f t="shared" si="294"/>
        <v>#DIV/0!</v>
      </c>
    </row>
    <row r="1544" spans="1:20" ht="15" hidden="1" thickBot="1" x14ac:dyDescent="0.25">
      <c r="A1544" s="2793"/>
      <c r="B1544" s="152"/>
      <c r="C1544" s="152"/>
      <c r="D1544" s="859" t="s">
        <v>1720</v>
      </c>
      <c r="E1544" s="2796" t="s">
        <v>1894</v>
      </c>
      <c r="F1544" s="2797"/>
      <c r="G1544" s="2797"/>
      <c r="H1544" s="2797"/>
      <c r="I1544" s="2856" t="e">
        <f t="shared" si="294"/>
        <v>#DIV/0!</v>
      </c>
    </row>
    <row r="1545" spans="1:20" ht="16.5" thickTop="1" thickBot="1" x14ac:dyDescent="0.3">
      <c r="A1545" s="3202" t="s">
        <v>704</v>
      </c>
      <c r="B1545" s="3203"/>
      <c r="C1545" s="3203"/>
      <c r="D1545" s="3203"/>
      <c r="E1545" s="3248"/>
      <c r="F1545" s="2821">
        <f>F1533+F1537+F1540</f>
        <v>511725</v>
      </c>
      <c r="G1545" s="2821">
        <f t="shared" ref="G1545:H1545" si="295">G1533+G1537+G1540</f>
        <v>524829</v>
      </c>
      <c r="H1545" s="2821">
        <f t="shared" si="295"/>
        <v>524829</v>
      </c>
      <c r="I1545" s="2822">
        <v>100</v>
      </c>
      <c r="R1545" s="2869">
        <f>F1545</f>
        <v>511725</v>
      </c>
      <c r="S1545" s="2869">
        <f t="shared" ref="S1545:T1545" si="296">G1545</f>
        <v>524829</v>
      </c>
      <c r="T1545" s="2869">
        <f t="shared" si="296"/>
        <v>524829</v>
      </c>
    </row>
    <row r="1546" spans="1:20" ht="15.75" thickTop="1" x14ac:dyDescent="0.25">
      <c r="A1546" s="2813">
        <v>1600</v>
      </c>
      <c r="B1546" s="19">
        <v>2212</v>
      </c>
      <c r="C1546" s="152">
        <v>6351</v>
      </c>
      <c r="D1546" s="2814"/>
      <c r="E1546" s="896" t="s">
        <v>744</v>
      </c>
      <c r="F1546" s="2815">
        <f>F1547</f>
        <v>0</v>
      </c>
      <c r="G1546" s="2815">
        <f t="shared" ref="G1546:H1546" si="297">G1547</f>
        <v>1041</v>
      </c>
      <c r="H1546" s="2815">
        <f t="shared" si="297"/>
        <v>1041</v>
      </c>
      <c r="I1546" s="2816">
        <v>100</v>
      </c>
      <c r="R1546" s="2869">
        <f>F1548</f>
        <v>0</v>
      </c>
      <c r="S1546" s="2869">
        <f t="shared" ref="S1546:T1546" si="298">G1548</f>
        <v>1041</v>
      </c>
      <c r="T1546" s="2869">
        <f t="shared" si="298"/>
        <v>1041</v>
      </c>
    </row>
    <row r="1547" spans="1:20" ht="29.25" thickBot="1" x14ac:dyDescent="0.25">
      <c r="A1547" s="2817"/>
      <c r="B1547" s="870"/>
      <c r="C1547" s="2818"/>
      <c r="D1547" s="2805" t="s">
        <v>1191</v>
      </c>
      <c r="E1547" s="2830" t="s">
        <v>1935</v>
      </c>
      <c r="F1547" s="2831">
        <v>0</v>
      </c>
      <c r="G1547" s="2832">
        <v>1041</v>
      </c>
      <c r="H1547" s="2833">
        <v>1041</v>
      </c>
      <c r="I1547" s="2834">
        <f>H1547/G1547*100</f>
        <v>100</v>
      </c>
      <c r="R1547" s="2869">
        <f>R1545+R1546</f>
        <v>511725</v>
      </c>
      <c r="S1547" s="2869">
        <f t="shared" ref="S1547:T1547" si="299">S1545+S1546</f>
        <v>525870</v>
      </c>
      <c r="T1547" s="2869">
        <f t="shared" si="299"/>
        <v>525870</v>
      </c>
    </row>
    <row r="1548" spans="1:20" ht="16.5" thickTop="1" thickBot="1" x14ac:dyDescent="0.3">
      <c r="A1548" s="3202" t="s">
        <v>705</v>
      </c>
      <c r="B1548" s="3203"/>
      <c r="C1548" s="3203"/>
      <c r="D1548" s="3203"/>
      <c r="E1548" s="3204"/>
      <c r="F1548" s="2821">
        <f>F1546</f>
        <v>0</v>
      </c>
      <c r="G1548" s="2821">
        <f t="shared" ref="G1548:H1548" si="300">G1546</f>
        <v>1041</v>
      </c>
      <c r="H1548" s="2821">
        <f t="shared" si="300"/>
        <v>1041</v>
      </c>
      <c r="I1548" s="2822">
        <v>100</v>
      </c>
    </row>
    <row r="1549" spans="1:20" ht="13.5" thickTop="1" x14ac:dyDescent="0.2"/>
    <row r="1551" spans="1:20" ht="18" x14ac:dyDescent="0.25">
      <c r="A1551" s="2864" t="s">
        <v>1953</v>
      </c>
    </row>
    <row r="1552" spans="1:20" ht="13.5" thickBot="1" x14ac:dyDescent="0.25">
      <c r="A1552" s="70" t="s">
        <v>1936</v>
      </c>
      <c r="B1552" s="70"/>
      <c r="C1552" s="70"/>
      <c r="D1552" s="70"/>
      <c r="E1552" s="70"/>
      <c r="F1552" s="2836"/>
      <c r="G1552" s="2836"/>
      <c r="H1552" s="2836"/>
      <c r="I1552" s="2837" t="s">
        <v>122</v>
      </c>
    </row>
    <row r="1553" spans="1:9" ht="14.25" thickTop="1" thickBot="1" x14ac:dyDescent="0.25">
      <c r="A1553" s="2838" t="s">
        <v>412</v>
      </c>
      <c r="B1553" s="2839" t="s">
        <v>123</v>
      </c>
      <c r="C1553" s="2840" t="s">
        <v>124</v>
      </c>
      <c r="D1553" s="2841" t="s">
        <v>474</v>
      </c>
      <c r="E1553" s="2841" t="s">
        <v>125</v>
      </c>
      <c r="F1553" s="2841" t="s">
        <v>416</v>
      </c>
      <c r="G1553" s="2841" t="s">
        <v>417</v>
      </c>
      <c r="H1553" s="2842" t="s">
        <v>589</v>
      </c>
      <c r="I1553" s="2843" t="s">
        <v>590</v>
      </c>
    </row>
    <row r="1554" spans="1:9" ht="14.25" thickTop="1" thickBot="1" x14ac:dyDescent="0.25">
      <c r="A1554" s="2844">
        <v>1</v>
      </c>
      <c r="B1554" s="2845">
        <v>2</v>
      </c>
      <c r="C1554" s="2845">
        <v>3</v>
      </c>
      <c r="D1554" s="2845">
        <v>4</v>
      </c>
      <c r="E1554" s="2845">
        <v>5</v>
      </c>
      <c r="F1554" s="2846">
        <v>6</v>
      </c>
      <c r="G1554" s="2846">
        <v>7</v>
      </c>
      <c r="H1554" s="2847">
        <v>8</v>
      </c>
      <c r="I1554" s="2848" t="s">
        <v>510</v>
      </c>
    </row>
    <row r="1555" spans="1:9" ht="15.75" thickTop="1" x14ac:dyDescent="0.25">
      <c r="A1555" s="2849"/>
      <c r="B1555" s="2850">
        <v>3315</v>
      </c>
      <c r="C1555" s="2850">
        <v>5331</v>
      </c>
      <c r="D1555" s="2851"/>
      <c r="E1555" s="2852" t="s">
        <v>624</v>
      </c>
      <c r="F1555" s="2853">
        <f>F1556+F1557+F1558</f>
        <v>200</v>
      </c>
      <c r="G1555" s="2853">
        <f t="shared" ref="G1555:H1555" si="301">G1556+G1557+G1558</f>
        <v>0</v>
      </c>
      <c r="H1555" s="2853">
        <f t="shared" si="301"/>
        <v>0</v>
      </c>
      <c r="I1555" s="2854">
        <v>0</v>
      </c>
    </row>
    <row r="1556" spans="1:9" ht="14.25" hidden="1" x14ac:dyDescent="0.2">
      <c r="A1556" s="2793"/>
      <c r="B1556" s="152"/>
      <c r="C1556" s="152"/>
      <c r="D1556" s="2805"/>
      <c r="E1556" s="2830"/>
      <c r="F1556" s="2855"/>
      <c r="G1556" s="2855"/>
      <c r="H1556" s="2855"/>
      <c r="I1556" s="2820">
        <v>100</v>
      </c>
    </row>
    <row r="1557" spans="1:9" ht="14.25" hidden="1" x14ac:dyDescent="0.2">
      <c r="A1557" s="2793"/>
      <c r="B1557" s="152"/>
      <c r="C1557" s="152"/>
      <c r="D1557" s="2799"/>
      <c r="E1557" s="1050"/>
      <c r="F1557" s="2797"/>
      <c r="G1557" s="2797"/>
      <c r="H1557" s="2797"/>
      <c r="I1557" s="2856">
        <v>100</v>
      </c>
    </row>
    <row r="1558" spans="1:9" ht="15" thickBot="1" x14ac:dyDescent="0.25">
      <c r="A1558" s="2793"/>
      <c r="B1558" s="152"/>
      <c r="C1558" s="152"/>
      <c r="D1558" s="2794" t="s">
        <v>1741</v>
      </c>
      <c r="E1558" s="2796" t="s">
        <v>1937</v>
      </c>
      <c r="F1558" s="2797">
        <v>200</v>
      </c>
      <c r="G1558" s="2797">
        <v>0</v>
      </c>
      <c r="H1558" s="2797">
        <v>0</v>
      </c>
      <c r="I1558" s="2856">
        <v>0</v>
      </c>
    </row>
    <row r="1559" spans="1:9" ht="16.5" thickTop="1" thickBot="1" x14ac:dyDescent="0.3">
      <c r="A1559" s="3202" t="s">
        <v>704</v>
      </c>
      <c r="B1559" s="3203"/>
      <c r="C1559" s="3203"/>
      <c r="D1559" s="3203"/>
      <c r="E1559" s="3248"/>
      <c r="F1559" s="2821">
        <f>F1555</f>
        <v>200</v>
      </c>
      <c r="G1559" s="2821">
        <f t="shared" ref="G1559:H1559" si="302">G1555</f>
        <v>0</v>
      </c>
      <c r="H1559" s="2821">
        <f t="shared" si="302"/>
        <v>0</v>
      </c>
      <c r="I1559" s="2822">
        <v>0</v>
      </c>
    </row>
    <row r="1560" spans="1:9" ht="13.5" thickTop="1" x14ac:dyDescent="0.2"/>
    <row r="1562" spans="1:9" ht="13.5" thickBot="1" x14ac:dyDescent="0.25">
      <c r="A1562" s="70" t="s">
        <v>1938</v>
      </c>
      <c r="B1562" s="70"/>
      <c r="C1562" s="70"/>
      <c r="D1562" s="70"/>
      <c r="E1562" s="70"/>
      <c r="F1562" s="2836"/>
      <c r="G1562" s="2836"/>
      <c r="H1562" s="2836"/>
      <c r="I1562" s="2837" t="s">
        <v>122</v>
      </c>
    </row>
    <row r="1563" spans="1:9" ht="14.25" thickTop="1" thickBot="1" x14ac:dyDescent="0.25">
      <c r="A1563" s="2838" t="s">
        <v>412</v>
      </c>
      <c r="B1563" s="2839" t="s">
        <v>123</v>
      </c>
      <c r="C1563" s="2840" t="s">
        <v>124</v>
      </c>
      <c r="D1563" s="2841" t="s">
        <v>474</v>
      </c>
      <c r="E1563" s="2841" t="s">
        <v>125</v>
      </c>
      <c r="F1563" s="2841" t="s">
        <v>416</v>
      </c>
      <c r="G1563" s="2841" t="s">
        <v>417</v>
      </c>
      <c r="H1563" s="2842" t="s">
        <v>589</v>
      </c>
      <c r="I1563" s="2843" t="s">
        <v>590</v>
      </c>
    </row>
    <row r="1564" spans="1:9" ht="14.25" thickTop="1" thickBot="1" x14ac:dyDescent="0.25">
      <c r="A1564" s="2844">
        <v>1</v>
      </c>
      <c r="B1564" s="2845">
        <v>2</v>
      </c>
      <c r="C1564" s="2845">
        <v>3</v>
      </c>
      <c r="D1564" s="2845">
        <v>4</v>
      </c>
      <c r="E1564" s="2845">
        <v>5</v>
      </c>
      <c r="F1564" s="2846">
        <v>6</v>
      </c>
      <c r="G1564" s="2846">
        <v>7</v>
      </c>
      <c r="H1564" s="2847">
        <v>8</v>
      </c>
      <c r="I1564" s="2848" t="s">
        <v>510</v>
      </c>
    </row>
    <row r="1565" spans="1:9" ht="15.75" thickTop="1" x14ac:dyDescent="0.25">
      <c r="A1565" s="2849">
        <v>1601</v>
      </c>
      <c r="B1565" s="2850">
        <v>3314</v>
      </c>
      <c r="C1565" s="2850">
        <v>5331</v>
      </c>
      <c r="D1565" s="2851"/>
      <c r="E1565" s="2852" t="s">
        <v>624</v>
      </c>
      <c r="F1565" s="2853">
        <f>F1566+F1567+F1568+F1569+F1570</f>
        <v>38920</v>
      </c>
      <c r="G1565" s="2853">
        <f t="shared" ref="G1565:H1565" si="303">G1566+G1567+G1568+G1569+G1570</f>
        <v>39542</v>
      </c>
      <c r="H1565" s="2853">
        <f t="shared" si="303"/>
        <v>39542</v>
      </c>
      <c r="I1565" s="2854">
        <f t="shared" ref="I1565:I1575" si="304">H1565/G1565*100</f>
        <v>100</v>
      </c>
    </row>
    <row r="1566" spans="1:9" ht="14.25" x14ac:dyDescent="0.2">
      <c r="A1566" s="2793"/>
      <c r="B1566" s="152"/>
      <c r="C1566" s="152"/>
      <c r="D1566" s="2799" t="s">
        <v>1719</v>
      </c>
      <c r="E1566" s="1050" t="s">
        <v>1892</v>
      </c>
      <c r="F1566" s="2855">
        <v>12084</v>
      </c>
      <c r="G1566" s="2855">
        <v>12279</v>
      </c>
      <c r="H1566" s="2855">
        <v>12279</v>
      </c>
      <c r="I1566" s="2820">
        <f t="shared" si="304"/>
        <v>100</v>
      </c>
    </row>
    <row r="1567" spans="1:9" ht="14.25" x14ac:dyDescent="0.2">
      <c r="A1567" s="2793"/>
      <c r="B1567" s="152"/>
      <c r="C1567" s="152"/>
      <c r="D1567" s="859" t="s">
        <v>1239</v>
      </c>
      <c r="E1567" s="2796" t="s">
        <v>1896</v>
      </c>
      <c r="F1567" s="2797">
        <v>20547</v>
      </c>
      <c r="G1567" s="2859">
        <v>21011</v>
      </c>
      <c r="H1567" s="2797">
        <v>21011</v>
      </c>
      <c r="I1567" s="2860">
        <f t="shared" si="304"/>
        <v>100</v>
      </c>
    </row>
    <row r="1568" spans="1:9" ht="14.25" x14ac:dyDescent="0.2">
      <c r="A1568" s="2793"/>
      <c r="B1568" s="152"/>
      <c r="C1568" s="152"/>
      <c r="D1568" s="859" t="s">
        <v>1238</v>
      </c>
      <c r="E1568" s="2796" t="s">
        <v>1893</v>
      </c>
      <c r="F1568" s="2797">
        <v>4192</v>
      </c>
      <c r="G1568" s="2797">
        <v>4144</v>
      </c>
      <c r="H1568" s="2797">
        <v>4144</v>
      </c>
      <c r="I1568" s="2860">
        <f t="shared" si="304"/>
        <v>100</v>
      </c>
    </row>
    <row r="1569" spans="1:9" ht="14.25" x14ac:dyDescent="0.2">
      <c r="A1569" s="2793"/>
      <c r="B1569" s="152"/>
      <c r="C1569" s="152"/>
      <c r="D1569" s="859" t="s">
        <v>1720</v>
      </c>
      <c r="E1569" s="2796" t="s">
        <v>1894</v>
      </c>
      <c r="F1569" s="2797">
        <v>500</v>
      </c>
      <c r="G1569" s="2797">
        <v>500</v>
      </c>
      <c r="H1569" s="2797">
        <v>500</v>
      </c>
      <c r="I1569" s="2860">
        <f t="shared" si="304"/>
        <v>100</v>
      </c>
    </row>
    <row r="1570" spans="1:9" ht="14.25" x14ac:dyDescent="0.2">
      <c r="A1570" s="2793"/>
      <c r="B1570" s="152"/>
      <c r="C1570" s="152"/>
      <c r="D1570" s="859" t="s">
        <v>1721</v>
      </c>
      <c r="E1570" s="2796" t="s">
        <v>1939</v>
      </c>
      <c r="F1570" s="2797">
        <v>1597</v>
      </c>
      <c r="G1570" s="2797">
        <v>1608</v>
      </c>
      <c r="H1570" s="2797">
        <v>1608</v>
      </c>
      <c r="I1570" s="2820">
        <f t="shared" si="304"/>
        <v>100</v>
      </c>
    </row>
    <row r="1571" spans="1:9" ht="15" x14ac:dyDescent="0.25">
      <c r="A1571" s="2793">
        <v>1601</v>
      </c>
      <c r="B1571" s="19">
        <v>3316</v>
      </c>
      <c r="C1571" s="19">
        <v>5331</v>
      </c>
      <c r="D1571" s="2858"/>
      <c r="E1571" s="896" t="s">
        <v>624</v>
      </c>
      <c r="F1571" s="29">
        <f>F1572+F1573</f>
        <v>0</v>
      </c>
      <c r="G1571" s="2815">
        <f t="shared" ref="G1571" si="305">G1572+G1573</f>
        <v>27</v>
      </c>
      <c r="H1571" s="29">
        <f t="shared" ref="H1571" si="306">H1572+H1573</f>
        <v>27</v>
      </c>
      <c r="I1571" s="2816">
        <f t="shared" si="304"/>
        <v>100</v>
      </c>
    </row>
    <row r="1572" spans="1:9" ht="14.25" x14ac:dyDescent="0.2">
      <c r="A1572" s="2793"/>
      <c r="B1572" s="152"/>
      <c r="C1572" s="152"/>
      <c r="D1572" s="2799" t="s">
        <v>1719</v>
      </c>
      <c r="E1572" s="1050" t="s">
        <v>1892</v>
      </c>
      <c r="F1572" s="2855">
        <v>0</v>
      </c>
      <c r="G1572" s="2855">
        <v>7</v>
      </c>
      <c r="H1572" s="2855">
        <v>7</v>
      </c>
      <c r="I1572" s="2820">
        <f t="shared" si="304"/>
        <v>100</v>
      </c>
    </row>
    <row r="1573" spans="1:9" ht="15" thickBot="1" x14ac:dyDescent="0.25">
      <c r="A1573" s="2793"/>
      <c r="B1573" s="152"/>
      <c r="C1573" s="152"/>
      <c r="D1573" s="859" t="s">
        <v>1239</v>
      </c>
      <c r="E1573" s="2796" t="s">
        <v>1896</v>
      </c>
      <c r="F1573" s="2819">
        <v>0</v>
      </c>
      <c r="G1573" s="2819">
        <v>20</v>
      </c>
      <c r="H1573" s="2819">
        <v>20</v>
      </c>
      <c r="I1573" s="2820">
        <f t="shared" si="304"/>
        <v>100</v>
      </c>
    </row>
    <row r="1574" spans="1:9" ht="15" hidden="1" x14ac:dyDescent="0.25">
      <c r="A1574" s="2793">
        <v>1600</v>
      </c>
      <c r="B1574" s="19">
        <v>3316</v>
      </c>
      <c r="C1574" s="19">
        <v>5331</v>
      </c>
      <c r="D1574" s="2858"/>
      <c r="E1574" s="896" t="s">
        <v>624</v>
      </c>
      <c r="F1574" s="29">
        <f>F1575+F1576+F1577+F1578</f>
        <v>0</v>
      </c>
      <c r="G1574" s="29">
        <f t="shared" ref="G1574" si="307">G1575+G1576+G1577+G1578</f>
        <v>0</v>
      </c>
      <c r="H1574" s="29">
        <f t="shared" ref="H1574" si="308">H1575+H1576+H1577+H1578</f>
        <v>0</v>
      </c>
      <c r="I1574" s="2816" t="e">
        <f t="shared" si="304"/>
        <v>#DIV/0!</v>
      </c>
    </row>
    <row r="1575" spans="1:9" ht="14.25" hidden="1" x14ac:dyDescent="0.2">
      <c r="A1575" s="2793"/>
      <c r="B1575" s="152"/>
      <c r="C1575" s="152"/>
      <c r="D1575" s="2799" t="s">
        <v>1719</v>
      </c>
      <c r="E1575" s="1050" t="s">
        <v>1892</v>
      </c>
      <c r="F1575" s="2797"/>
      <c r="G1575" s="2797"/>
      <c r="H1575" s="2797"/>
      <c r="I1575" s="2856" t="e">
        <f t="shared" si="304"/>
        <v>#DIV/0!</v>
      </c>
    </row>
    <row r="1576" spans="1:9" ht="14.25" hidden="1" x14ac:dyDescent="0.2">
      <c r="A1576" s="2793"/>
      <c r="B1576" s="152"/>
      <c r="C1576" s="152"/>
      <c r="D1576" s="859" t="s">
        <v>1239</v>
      </c>
      <c r="E1576" s="2796" t="s">
        <v>1896</v>
      </c>
      <c r="F1576" s="2797"/>
      <c r="G1576" s="2797"/>
      <c r="H1576" s="2797"/>
      <c r="I1576" s="2856" t="e">
        <f t="shared" ref="I1576:I1578" si="309">H1576/G1576*100</f>
        <v>#DIV/0!</v>
      </c>
    </row>
    <row r="1577" spans="1:9" ht="14.25" hidden="1" x14ac:dyDescent="0.2">
      <c r="A1577" s="2793"/>
      <c r="B1577" s="152"/>
      <c r="C1577" s="152"/>
      <c r="D1577" s="859" t="s">
        <v>1238</v>
      </c>
      <c r="E1577" s="2796" t="s">
        <v>1893</v>
      </c>
      <c r="F1577" s="2797"/>
      <c r="G1577" s="2797"/>
      <c r="H1577" s="2797"/>
      <c r="I1577" s="2856" t="e">
        <f t="shared" si="309"/>
        <v>#DIV/0!</v>
      </c>
    </row>
    <row r="1578" spans="1:9" ht="15" hidden="1" thickBot="1" x14ac:dyDescent="0.25">
      <c r="A1578" s="2793"/>
      <c r="B1578" s="152"/>
      <c r="C1578" s="152"/>
      <c r="D1578" s="859" t="s">
        <v>1720</v>
      </c>
      <c r="E1578" s="2796" t="s">
        <v>1894</v>
      </c>
      <c r="F1578" s="2797"/>
      <c r="G1578" s="2797"/>
      <c r="H1578" s="2797"/>
      <c r="I1578" s="2856" t="e">
        <f t="shared" si="309"/>
        <v>#DIV/0!</v>
      </c>
    </row>
    <row r="1579" spans="1:9" ht="16.5" thickTop="1" thickBot="1" x14ac:dyDescent="0.3">
      <c r="A1579" s="3202" t="s">
        <v>704</v>
      </c>
      <c r="B1579" s="3203"/>
      <c r="C1579" s="3203"/>
      <c r="D1579" s="3203"/>
      <c r="E1579" s="3248"/>
      <c r="F1579" s="2821">
        <f>F1565+F1571+F1574</f>
        <v>38920</v>
      </c>
      <c r="G1579" s="2821">
        <f>G1565+G1571+G1574</f>
        <v>39569</v>
      </c>
      <c r="H1579" s="2821">
        <f t="shared" ref="H1579" si="310">H1565+H1571+H1574</f>
        <v>39569</v>
      </c>
      <c r="I1579" s="2822">
        <v>100</v>
      </c>
    </row>
    <row r="1580" spans="1:9" ht="13.5" thickTop="1" x14ac:dyDescent="0.2"/>
    <row r="1582" spans="1:9" ht="13.5" thickBot="1" x14ac:dyDescent="0.25">
      <c r="A1582" s="70" t="s">
        <v>1871</v>
      </c>
      <c r="B1582" s="70"/>
      <c r="C1582" s="70"/>
      <c r="D1582" s="70"/>
      <c r="E1582" s="70"/>
      <c r="F1582" s="2836"/>
      <c r="G1582" s="2836"/>
      <c r="H1582" s="2836"/>
      <c r="I1582" s="2837" t="s">
        <v>122</v>
      </c>
    </row>
    <row r="1583" spans="1:9" ht="14.25" thickTop="1" thickBot="1" x14ac:dyDescent="0.25">
      <c r="A1583" s="2838" t="s">
        <v>412</v>
      </c>
      <c r="B1583" s="2839" t="s">
        <v>123</v>
      </c>
      <c r="C1583" s="2840" t="s">
        <v>124</v>
      </c>
      <c r="D1583" s="2841" t="s">
        <v>474</v>
      </c>
      <c r="E1583" s="2841" t="s">
        <v>125</v>
      </c>
      <c r="F1583" s="2841" t="s">
        <v>416</v>
      </c>
      <c r="G1583" s="2841" t="s">
        <v>417</v>
      </c>
      <c r="H1583" s="2842" t="s">
        <v>589</v>
      </c>
      <c r="I1583" s="2843" t="s">
        <v>590</v>
      </c>
    </row>
    <row r="1584" spans="1:9" ht="14.25" thickTop="1" thickBot="1" x14ac:dyDescent="0.25">
      <c r="A1584" s="2844">
        <v>1</v>
      </c>
      <c r="B1584" s="2845">
        <v>2</v>
      </c>
      <c r="C1584" s="2845">
        <v>3</v>
      </c>
      <c r="D1584" s="2845">
        <v>4</v>
      </c>
      <c r="E1584" s="2845">
        <v>5</v>
      </c>
      <c r="F1584" s="2846">
        <v>6</v>
      </c>
      <c r="G1584" s="2846">
        <v>7</v>
      </c>
      <c r="H1584" s="2847">
        <v>8</v>
      </c>
      <c r="I1584" s="2848" t="s">
        <v>510</v>
      </c>
    </row>
    <row r="1585" spans="1:20" ht="15.75" thickTop="1" x14ac:dyDescent="0.25">
      <c r="A1585" s="2849">
        <v>1602</v>
      </c>
      <c r="B1585" s="2850">
        <v>3315</v>
      </c>
      <c r="C1585" s="2850">
        <v>5331</v>
      </c>
      <c r="D1585" s="2862"/>
      <c r="E1585" s="2852" t="s">
        <v>624</v>
      </c>
      <c r="F1585" s="2853">
        <f>F1587+F1588+F1589+F1590+F1591+F1586</f>
        <v>37904</v>
      </c>
      <c r="G1585" s="2853">
        <f t="shared" ref="G1585:H1585" si="311">G1587+G1588+G1589+G1590+G1591+G1586</f>
        <v>39366</v>
      </c>
      <c r="H1585" s="2853">
        <f t="shared" si="311"/>
        <v>39365</v>
      </c>
      <c r="I1585" s="2854">
        <f t="shared" ref="I1585:I1596" si="312">H1585/G1585*100</f>
        <v>99.997459736828731</v>
      </c>
    </row>
    <row r="1586" spans="1:20" ht="28.5" x14ac:dyDescent="0.2">
      <c r="A1586" s="2793"/>
      <c r="B1586" s="152"/>
      <c r="C1586" s="152"/>
      <c r="D1586" s="1052" t="s">
        <v>1195</v>
      </c>
      <c r="E1586" s="2861" t="s">
        <v>1940</v>
      </c>
      <c r="F1586" s="2855">
        <v>450</v>
      </c>
      <c r="G1586" s="2855">
        <v>550</v>
      </c>
      <c r="H1586" s="2855">
        <v>549</v>
      </c>
      <c r="I1586" s="2820">
        <f t="shared" si="312"/>
        <v>99.818181818181813</v>
      </c>
    </row>
    <row r="1587" spans="1:20" ht="14.25" x14ac:dyDescent="0.2">
      <c r="A1587" s="2793"/>
      <c r="B1587" s="152"/>
      <c r="C1587" s="152"/>
      <c r="D1587" s="2799" t="s">
        <v>1719</v>
      </c>
      <c r="E1587" s="1050" t="s">
        <v>1892</v>
      </c>
      <c r="F1587" s="2797">
        <v>11621</v>
      </c>
      <c r="G1587" s="2859">
        <v>11653</v>
      </c>
      <c r="H1587" s="2797">
        <v>11653</v>
      </c>
      <c r="I1587" s="2820">
        <f t="shared" si="312"/>
        <v>100</v>
      </c>
    </row>
    <row r="1588" spans="1:20" ht="14.25" x14ac:dyDescent="0.2">
      <c r="A1588" s="2793"/>
      <c r="B1588" s="152"/>
      <c r="C1588" s="152"/>
      <c r="D1588" s="859" t="s">
        <v>1239</v>
      </c>
      <c r="E1588" s="2796" t="s">
        <v>1896</v>
      </c>
      <c r="F1588" s="2797">
        <v>16517</v>
      </c>
      <c r="G1588" s="2797">
        <v>16607</v>
      </c>
      <c r="H1588" s="2797">
        <v>16607</v>
      </c>
      <c r="I1588" s="2860">
        <f t="shared" si="312"/>
        <v>100</v>
      </c>
    </row>
    <row r="1589" spans="1:20" ht="14.25" x14ac:dyDescent="0.2">
      <c r="A1589" s="2793"/>
      <c r="B1589" s="152"/>
      <c r="C1589" s="152"/>
      <c r="D1589" s="859" t="s">
        <v>1238</v>
      </c>
      <c r="E1589" s="2796" t="s">
        <v>1893</v>
      </c>
      <c r="F1589" s="2797">
        <v>7471</v>
      </c>
      <c r="G1589" s="2797">
        <v>7973</v>
      </c>
      <c r="H1589" s="2797">
        <v>7973</v>
      </c>
      <c r="I1589" s="2860">
        <f t="shared" si="312"/>
        <v>100</v>
      </c>
    </row>
    <row r="1590" spans="1:20" ht="14.25" x14ac:dyDescent="0.2">
      <c r="A1590" s="2793"/>
      <c r="B1590" s="152"/>
      <c r="C1590" s="152"/>
      <c r="D1590" s="859" t="s">
        <v>1720</v>
      </c>
      <c r="E1590" s="2796" t="s">
        <v>1894</v>
      </c>
      <c r="F1590" s="2797">
        <v>1845</v>
      </c>
      <c r="G1590" s="2797">
        <v>2583</v>
      </c>
      <c r="H1590" s="2797">
        <v>2583</v>
      </c>
      <c r="I1590" s="2860">
        <f t="shared" si="312"/>
        <v>100</v>
      </c>
    </row>
    <row r="1591" spans="1:20" ht="14.25" hidden="1" x14ac:dyDescent="0.2">
      <c r="A1591" s="2793"/>
      <c r="B1591" s="152"/>
      <c r="C1591" s="152"/>
      <c r="D1591" s="859" t="s">
        <v>1721</v>
      </c>
      <c r="E1591" s="2796" t="s">
        <v>1939</v>
      </c>
      <c r="F1591" s="2797"/>
      <c r="G1591" s="2797"/>
      <c r="H1591" s="2797"/>
      <c r="I1591" s="2820" t="e">
        <f t="shared" si="312"/>
        <v>#DIV/0!</v>
      </c>
    </row>
    <row r="1592" spans="1:20" ht="15" x14ac:dyDescent="0.25">
      <c r="A1592" s="2793">
        <v>1602</v>
      </c>
      <c r="B1592" s="19">
        <v>3316</v>
      </c>
      <c r="C1592" s="19">
        <v>5331</v>
      </c>
      <c r="D1592" s="2858"/>
      <c r="E1592" s="896" t="s">
        <v>624</v>
      </c>
      <c r="F1592" s="29">
        <f>F1593+F1594</f>
        <v>0</v>
      </c>
      <c r="G1592" s="2815">
        <f t="shared" ref="G1592" si="313">G1593+G1594</f>
        <v>27</v>
      </c>
      <c r="H1592" s="29">
        <f t="shared" ref="H1592" si="314">H1593+H1594</f>
        <v>27</v>
      </c>
      <c r="I1592" s="2816">
        <f t="shared" si="312"/>
        <v>100</v>
      </c>
    </row>
    <row r="1593" spans="1:20" ht="14.25" x14ac:dyDescent="0.2">
      <c r="A1593" s="2793"/>
      <c r="B1593" s="152"/>
      <c r="C1593" s="152"/>
      <c r="D1593" s="2799" t="s">
        <v>1719</v>
      </c>
      <c r="E1593" s="1050" t="s">
        <v>1892</v>
      </c>
      <c r="F1593" s="2855">
        <v>0</v>
      </c>
      <c r="G1593" s="2855">
        <v>7</v>
      </c>
      <c r="H1593" s="2855">
        <v>7</v>
      </c>
      <c r="I1593" s="2820">
        <f t="shared" si="312"/>
        <v>100</v>
      </c>
    </row>
    <row r="1594" spans="1:20" ht="15" thickBot="1" x14ac:dyDescent="0.25">
      <c r="A1594" s="2793"/>
      <c r="B1594" s="152"/>
      <c r="C1594" s="152"/>
      <c r="D1594" s="859" t="s">
        <v>1239</v>
      </c>
      <c r="E1594" s="2796" t="s">
        <v>1896</v>
      </c>
      <c r="F1594" s="2819">
        <v>0</v>
      </c>
      <c r="G1594" s="2819">
        <v>20</v>
      </c>
      <c r="H1594" s="2819">
        <v>20</v>
      </c>
      <c r="I1594" s="2820">
        <f t="shared" si="312"/>
        <v>100</v>
      </c>
    </row>
    <row r="1595" spans="1:20" ht="15" hidden="1" x14ac:dyDescent="0.25">
      <c r="A1595" s="2793">
        <v>1600</v>
      </c>
      <c r="B1595" s="19">
        <v>3316</v>
      </c>
      <c r="C1595" s="19">
        <v>5331</v>
      </c>
      <c r="D1595" s="2858"/>
      <c r="E1595" s="896" t="s">
        <v>624</v>
      </c>
      <c r="F1595" s="29">
        <f>F1596+F1597+F1598+F1599</f>
        <v>0</v>
      </c>
      <c r="G1595" s="29">
        <f t="shared" ref="G1595" si="315">G1596+G1597+G1598+G1599</f>
        <v>0</v>
      </c>
      <c r="H1595" s="29">
        <f t="shared" ref="H1595" si="316">H1596+H1597+H1598+H1599</f>
        <v>0</v>
      </c>
      <c r="I1595" s="2816" t="e">
        <f t="shared" si="312"/>
        <v>#DIV/0!</v>
      </c>
    </row>
    <row r="1596" spans="1:20" ht="14.25" hidden="1" x14ac:dyDescent="0.2">
      <c r="A1596" s="2793"/>
      <c r="B1596" s="152"/>
      <c r="C1596" s="152"/>
      <c r="D1596" s="2799" t="s">
        <v>1719</v>
      </c>
      <c r="E1596" s="1050" t="s">
        <v>1892</v>
      </c>
      <c r="F1596" s="2797"/>
      <c r="G1596" s="2797"/>
      <c r="H1596" s="2797"/>
      <c r="I1596" s="2856" t="e">
        <f t="shared" si="312"/>
        <v>#DIV/0!</v>
      </c>
    </row>
    <row r="1597" spans="1:20" ht="14.25" hidden="1" x14ac:dyDescent="0.2">
      <c r="A1597" s="2793"/>
      <c r="B1597" s="152"/>
      <c r="C1597" s="152"/>
      <c r="D1597" s="859" t="s">
        <v>1239</v>
      </c>
      <c r="E1597" s="2796" t="s">
        <v>1896</v>
      </c>
      <c r="F1597" s="2797"/>
      <c r="G1597" s="2797"/>
      <c r="H1597" s="2797"/>
      <c r="I1597" s="2856" t="e">
        <f t="shared" ref="I1597:I1599" si="317">H1597/G1597*100</f>
        <v>#DIV/0!</v>
      </c>
    </row>
    <row r="1598" spans="1:20" ht="14.25" hidden="1" x14ac:dyDescent="0.2">
      <c r="A1598" s="2793"/>
      <c r="B1598" s="152"/>
      <c r="C1598" s="152"/>
      <c r="D1598" s="859" t="s">
        <v>1238</v>
      </c>
      <c r="E1598" s="2796" t="s">
        <v>1893</v>
      </c>
      <c r="F1598" s="2797"/>
      <c r="G1598" s="2797"/>
      <c r="H1598" s="2797"/>
      <c r="I1598" s="2856" t="e">
        <f t="shared" si="317"/>
        <v>#DIV/0!</v>
      </c>
    </row>
    <row r="1599" spans="1:20" ht="15" hidden="1" thickBot="1" x14ac:dyDescent="0.25">
      <c r="A1599" s="2793"/>
      <c r="B1599" s="152"/>
      <c r="C1599" s="152"/>
      <c r="D1599" s="859" t="s">
        <v>1720</v>
      </c>
      <c r="E1599" s="2796" t="s">
        <v>1894</v>
      </c>
      <c r="F1599" s="2797"/>
      <c r="G1599" s="2797"/>
      <c r="H1599" s="2797"/>
      <c r="I1599" s="2856" t="e">
        <f t="shared" si="317"/>
        <v>#DIV/0!</v>
      </c>
    </row>
    <row r="1600" spans="1:20" ht="16.5" thickTop="1" thickBot="1" x14ac:dyDescent="0.3">
      <c r="A1600" s="3202" t="s">
        <v>704</v>
      </c>
      <c r="B1600" s="3203"/>
      <c r="C1600" s="3203"/>
      <c r="D1600" s="3203"/>
      <c r="E1600" s="3248"/>
      <c r="F1600" s="2821">
        <f>F1585+F1592+F1595</f>
        <v>37904</v>
      </c>
      <c r="G1600" s="2821">
        <f>G1585+G1592+G1595</f>
        <v>39393</v>
      </c>
      <c r="H1600" s="2821">
        <f t="shared" ref="H1600" si="318">H1585+H1592+H1595</f>
        <v>39392</v>
      </c>
      <c r="I1600" s="2822">
        <v>100</v>
      </c>
      <c r="R1600" s="2869">
        <f>F1600</f>
        <v>37904</v>
      </c>
      <c r="S1600" s="2869">
        <f t="shared" ref="S1600:T1600" si="319">G1600</f>
        <v>39393</v>
      </c>
      <c r="T1600" s="2869">
        <f t="shared" si="319"/>
        <v>39392</v>
      </c>
    </row>
    <row r="1601" spans="1:20" ht="15.75" thickTop="1" x14ac:dyDescent="0.25">
      <c r="A1601" s="2813">
        <v>1602</v>
      </c>
      <c r="B1601" s="19">
        <v>3315</v>
      </c>
      <c r="C1601" s="152">
        <v>6351</v>
      </c>
      <c r="D1601" s="2814"/>
      <c r="E1601" s="896" t="s">
        <v>744</v>
      </c>
      <c r="F1601" s="2815">
        <f>F1602</f>
        <v>1470</v>
      </c>
      <c r="G1601" s="2815">
        <f t="shared" ref="G1601:H1601" si="320">G1602</f>
        <v>948</v>
      </c>
      <c r="H1601" s="2815">
        <f t="shared" si="320"/>
        <v>948</v>
      </c>
      <c r="I1601" s="2816">
        <v>100</v>
      </c>
      <c r="R1601" s="2869">
        <f>F1603</f>
        <v>1470</v>
      </c>
      <c r="S1601" s="2869">
        <f t="shared" ref="S1601:T1601" si="321">G1603</f>
        <v>948</v>
      </c>
      <c r="T1601" s="2869">
        <f t="shared" si="321"/>
        <v>948</v>
      </c>
    </row>
    <row r="1602" spans="1:20" ht="29.25" thickBot="1" x14ac:dyDescent="0.25">
      <c r="A1602" s="2817"/>
      <c r="B1602" s="870"/>
      <c r="C1602" s="2818"/>
      <c r="D1602" s="2805" t="s">
        <v>1195</v>
      </c>
      <c r="E1602" s="2830" t="s">
        <v>1941</v>
      </c>
      <c r="F1602" s="2831">
        <v>1470</v>
      </c>
      <c r="G1602" s="2832">
        <v>948</v>
      </c>
      <c r="H1602" s="2833">
        <v>948</v>
      </c>
      <c r="I1602" s="2834">
        <f>H1602/G1602*100</f>
        <v>100</v>
      </c>
      <c r="R1602" s="2869">
        <f>R1600+R1601</f>
        <v>39374</v>
      </c>
      <c r="S1602" s="2869">
        <f t="shared" ref="S1602:T1602" si="322">S1600+S1601</f>
        <v>40341</v>
      </c>
      <c r="T1602" s="2869">
        <f t="shared" si="322"/>
        <v>40340</v>
      </c>
    </row>
    <row r="1603" spans="1:20" ht="16.5" thickTop="1" thickBot="1" x14ac:dyDescent="0.3">
      <c r="A1603" s="3202" t="s">
        <v>705</v>
      </c>
      <c r="B1603" s="3203"/>
      <c r="C1603" s="3203"/>
      <c r="D1603" s="3203"/>
      <c r="E1603" s="3204"/>
      <c r="F1603" s="2821">
        <f>F1601</f>
        <v>1470</v>
      </c>
      <c r="G1603" s="2821">
        <f t="shared" ref="G1603:H1603" si="323">G1601</f>
        <v>948</v>
      </c>
      <c r="H1603" s="2821">
        <f t="shared" si="323"/>
        <v>948</v>
      </c>
      <c r="I1603" s="2822">
        <v>100</v>
      </c>
    </row>
    <row r="1604" spans="1:20" ht="13.5" thickTop="1" x14ac:dyDescent="0.2"/>
    <row r="1606" spans="1:20" ht="13.5" thickBot="1" x14ac:dyDescent="0.25">
      <c r="A1606" s="70" t="s">
        <v>1942</v>
      </c>
      <c r="B1606" s="70"/>
      <c r="C1606" s="70"/>
      <c r="D1606" s="70"/>
      <c r="E1606" s="70"/>
      <c r="F1606" s="2836"/>
      <c r="G1606" s="2836"/>
      <c r="H1606" s="2836"/>
      <c r="I1606" s="2837" t="s">
        <v>122</v>
      </c>
    </row>
    <row r="1607" spans="1:20" ht="14.25" thickTop="1" thickBot="1" x14ac:dyDescent="0.25">
      <c r="A1607" s="2838" t="s">
        <v>412</v>
      </c>
      <c r="B1607" s="2839" t="s">
        <v>123</v>
      </c>
      <c r="C1607" s="2840" t="s">
        <v>124</v>
      </c>
      <c r="D1607" s="2841" t="s">
        <v>474</v>
      </c>
      <c r="E1607" s="2841" t="s">
        <v>125</v>
      </c>
      <c r="F1607" s="2841" t="s">
        <v>416</v>
      </c>
      <c r="G1607" s="2841" t="s">
        <v>417</v>
      </c>
      <c r="H1607" s="2842" t="s">
        <v>589</v>
      </c>
      <c r="I1607" s="2843" t="s">
        <v>590</v>
      </c>
    </row>
    <row r="1608" spans="1:20" ht="14.25" thickTop="1" thickBot="1" x14ac:dyDescent="0.25">
      <c r="A1608" s="2844">
        <v>1</v>
      </c>
      <c r="B1608" s="2845">
        <v>2</v>
      </c>
      <c r="C1608" s="2845">
        <v>3</v>
      </c>
      <c r="D1608" s="2845">
        <v>4</v>
      </c>
      <c r="E1608" s="2845">
        <v>5</v>
      </c>
      <c r="F1608" s="2846">
        <v>6</v>
      </c>
      <c r="G1608" s="2846">
        <v>7</v>
      </c>
      <c r="H1608" s="2847">
        <v>8</v>
      </c>
      <c r="I1608" s="2848" t="s">
        <v>510</v>
      </c>
    </row>
    <row r="1609" spans="1:20" ht="15.75" thickTop="1" x14ac:dyDescent="0.25">
      <c r="A1609" s="2849">
        <v>1603</v>
      </c>
      <c r="B1609" s="2850">
        <v>3315</v>
      </c>
      <c r="C1609" s="2850">
        <v>5331</v>
      </c>
      <c r="D1609" s="2862"/>
      <c r="E1609" s="2852" t="s">
        <v>624</v>
      </c>
      <c r="F1609" s="2853">
        <f>F1611+F1612+F1613+F1614+F1615+F1610</f>
        <v>5680</v>
      </c>
      <c r="G1609" s="2853">
        <f t="shared" ref="G1609" si="324">G1611+G1612+G1613+G1614+G1615+G1610</f>
        <v>5811</v>
      </c>
      <c r="H1609" s="2853">
        <f t="shared" ref="H1609" si="325">H1611+H1612+H1613+H1614+H1615+H1610</f>
        <v>5811</v>
      </c>
      <c r="I1609" s="2854">
        <f t="shared" ref="I1609:I1620" si="326">H1609/G1609*100</f>
        <v>100</v>
      </c>
    </row>
    <row r="1610" spans="1:20" ht="14.25" x14ac:dyDescent="0.2">
      <c r="A1610" s="2793"/>
      <c r="B1610" s="152"/>
      <c r="C1610" s="152"/>
      <c r="D1610" s="1052" t="s">
        <v>1136</v>
      </c>
      <c r="E1610" s="2861" t="s">
        <v>1898</v>
      </c>
      <c r="F1610" s="2855">
        <v>0</v>
      </c>
      <c r="G1610" s="2855">
        <v>100</v>
      </c>
      <c r="H1610" s="2855">
        <v>100</v>
      </c>
      <c r="I1610" s="2820">
        <f t="shared" si="326"/>
        <v>100</v>
      </c>
    </row>
    <row r="1611" spans="1:20" ht="14.25" x14ac:dyDescent="0.2">
      <c r="A1611" s="2793"/>
      <c r="B1611" s="152"/>
      <c r="C1611" s="152"/>
      <c r="D1611" s="2799" t="s">
        <v>1719</v>
      </c>
      <c r="E1611" s="1050" t="s">
        <v>1892</v>
      </c>
      <c r="F1611" s="2797">
        <v>1703</v>
      </c>
      <c r="G1611" s="2859">
        <v>2205</v>
      </c>
      <c r="H1611" s="2797">
        <v>2205</v>
      </c>
      <c r="I1611" s="2820">
        <f t="shared" si="326"/>
        <v>100</v>
      </c>
    </row>
    <row r="1612" spans="1:20" ht="14.25" x14ac:dyDescent="0.2">
      <c r="A1612" s="2793"/>
      <c r="B1612" s="152"/>
      <c r="C1612" s="152"/>
      <c r="D1612" s="859" t="s">
        <v>1239</v>
      </c>
      <c r="E1612" s="2796" t="s">
        <v>1896</v>
      </c>
      <c r="F1612" s="2797">
        <v>2998</v>
      </c>
      <c r="G1612" s="2797">
        <v>2543</v>
      </c>
      <c r="H1612" s="2797">
        <v>2543</v>
      </c>
      <c r="I1612" s="2860">
        <f t="shared" si="326"/>
        <v>100</v>
      </c>
    </row>
    <row r="1613" spans="1:20" ht="14.25" x14ac:dyDescent="0.2">
      <c r="A1613" s="2793"/>
      <c r="B1613" s="152"/>
      <c r="C1613" s="152"/>
      <c r="D1613" s="859" t="s">
        <v>1238</v>
      </c>
      <c r="E1613" s="2796" t="s">
        <v>1893</v>
      </c>
      <c r="F1613" s="2797">
        <v>874</v>
      </c>
      <c r="G1613" s="2797">
        <v>858</v>
      </c>
      <c r="H1613" s="2797">
        <v>858</v>
      </c>
      <c r="I1613" s="2860">
        <f t="shared" si="326"/>
        <v>100</v>
      </c>
    </row>
    <row r="1614" spans="1:20" ht="14.25" x14ac:dyDescent="0.2">
      <c r="A1614" s="2793"/>
      <c r="B1614" s="152"/>
      <c r="C1614" s="152"/>
      <c r="D1614" s="859" t="s">
        <v>1720</v>
      </c>
      <c r="E1614" s="2796" t="s">
        <v>1894</v>
      </c>
      <c r="F1614" s="2797">
        <v>105</v>
      </c>
      <c r="G1614" s="2797">
        <v>105</v>
      </c>
      <c r="H1614" s="2797">
        <v>105</v>
      </c>
      <c r="I1614" s="2860">
        <f t="shared" si="326"/>
        <v>100</v>
      </c>
    </row>
    <row r="1615" spans="1:20" ht="14.25" hidden="1" x14ac:dyDescent="0.2">
      <c r="A1615" s="2793"/>
      <c r="B1615" s="152"/>
      <c r="C1615" s="152"/>
      <c r="D1615" s="859" t="s">
        <v>1721</v>
      </c>
      <c r="E1615" s="2796" t="s">
        <v>1939</v>
      </c>
      <c r="F1615" s="2797"/>
      <c r="G1615" s="2797"/>
      <c r="H1615" s="2797"/>
      <c r="I1615" s="2820" t="e">
        <f t="shared" si="326"/>
        <v>#DIV/0!</v>
      </c>
    </row>
    <row r="1616" spans="1:20" ht="15" x14ac:dyDescent="0.25">
      <c r="A1616" s="2793">
        <v>1603</v>
      </c>
      <c r="B1616" s="19">
        <v>3316</v>
      </c>
      <c r="C1616" s="19">
        <v>5331</v>
      </c>
      <c r="D1616" s="2858"/>
      <c r="E1616" s="896" t="s">
        <v>624</v>
      </c>
      <c r="F1616" s="29">
        <f>F1617+F1618</f>
        <v>0</v>
      </c>
      <c r="G1616" s="2815">
        <f t="shared" ref="G1616" si="327">G1617+G1618</f>
        <v>8</v>
      </c>
      <c r="H1616" s="29">
        <f t="shared" ref="H1616" si="328">H1617+H1618</f>
        <v>8</v>
      </c>
      <c r="I1616" s="2816">
        <f t="shared" si="326"/>
        <v>100</v>
      </c>
    </row>
    <row r="1617" spans="1:9" ht="14.25" x14ac:dyDescent="0.2">
      <c r="A1617" s="2793"/>
      <c r="B1617" s="152"/>
      <c r="C1617" s="152"/>
      <c r="D1617" s="2799" t="s">
        <v>1719</v>
      </c>
      <c r="E1617" s="1050" t="s">
        <v>1892</v>
      </c>
      <c r="F1617" s="2855">
        <v>0</v>
      </c>
      <c r="G1617" s="2855">
        <v>2</v>
      </c>
      <c r="H1617" s="2855">
        <v>2</v>
      </c>
      <c r="I1617" s="2820">
        <f t="shared" si="326"/>
        <v>100</v>
      </c>
    </row>
    <row r="1618" spans="1:9" ht="15" thickBot="1" x14ac:dyDescent="0.25">
      <c r="A1618" s="2793"/>
      <c r="B1618" s="152"/>
      <c r="C1618" s="152"/>
      <c r="D1618" s="859" t="s">
        <v>1239</v>
      </c>
      <c r="E1618" s="2796" t="s">
        <v>1896</v>
      </c>
      <c r="F1618" s="2819">
        <v>0</v>
      </c>
      <c r="G1618" s="2819">
        <v>6</v>
      </c>
      <c r="H1618" s="2819">
        <v>6</v>
      </c>
      <c r="I1618" s="2820">
        <f t="shared" si="326"/>
        <v>100</v>
      </c>
    </row>
    <row r="1619" spans="1:9" ht="15" hidden="1" x14ac:dyDescent="0.25">
      <c r="A1619" s="2793">
        <v>1600</v>
      </c>
      <c r="B1619" s="19">
        <v>3316</v>
      </c>
      <c r="C1619" s="19">
        <v>5331</v>
      </c>
      <c r="D1619" s="2858"/>
      <c r="E1619" s="896" t="s">
        <v>624</v>
      </c>
      <c r="F1619" s="29">
        <f>F1620+F1621+F1622+F1623</f>
        <v>0</v>
      </c>
      <c r="G1619" s="29">
        <f t="shared" ref="G1619" si="329">G1620+G1621+G1622+G1623</f>
        <v>0</v>
      </c>
      <c r="H1619" s="29">
        <f t="shared" ref="H1619" si="330">H1620+H1621+H1622+H1623</f>
        <v>0</v>
      </c>
      <c r="I1619" s="2816" t="e">
        <f t="shared" si="326"/>
        <v>#DIV/0!</v>
      </c>
    </row>
    <row r="1620" spans="1:9" ht="14.25" hidden="1" x14ac:dyDescent="0.2">
      <c r="A1620" s="2793"/>
      <c r="B1620" s="152"/>
      <c r="C1620" s="152"/>
      <c r="D1620" s="2799" t="s">
        <v>1719</v>
      </c>
      <c r="E1620" s="1050" t="s">
        <v>1892</v>
      </c>
      <c r="F1620" s="2797"/>
      <c r="G1620" s="2797"/>
      <c r="H1620" s="2797"/>
      <c r="I1620" s="2856" t="e">
        <f t="shared" si="326"/>
        <v>#DIV/0!</v>
      </c>
    </row>
    <row r="1621" spans="1:9" ht="14.25" hidden="1" x14ac:dyDescent="0.2">
      <c r="A1621" s="2793"/>
      <c r="B1621" s="152"/>
      <c r="C1621" s="152"/>
      <c r="D1621" s="859" t="s">
        <v>1239</v>
      </c>
      <c r="E1621" s="2796" t="s">
        <v>1896</v>
      </c>
      <c r="F1621" s="2797"/>
      <c r="G1621" s="2797"/>
      <c r="H1621" s="2797"/>
      <c r="I1621" s="2856" t="e">
        <f t="shared" ref="I1621:I1623" si="331">H1621/G1621*100</f>
        <v>#DIV/0!</v>
      </c>
    </row>
    <row r="1622" spans="1:9" ht="14.25" hidden="1" x14ac:dyDescent="0.2">
      <c r="A1622" s="2793"/>
      <c r="B1622" s="152"/>
      <c r="C1622" s="152"/>
      <c r="D1622" s="859" t="s">
        <v>1238</v>
      </c>
      <c r="E1622" s="2796" t="s">
        <v>1893</v>
      </c>
      <c r="F1622" s="2797"/>
      <c r="G1622" s="2797"/>
      <c r="H1622" s="2797"/>
      <c r="I1622" s="2856" t="e">
        <f t="shared" si="331"/>
        <v>#DIV/0!</v>
      </c>
    </row>
    <row r="1623" spans="1:9" ht="15" hidden="1" thickBot="1" x14ac:dyDescent="0.25">
      <c r="A1623" s="2793"/>
      <c r="B1623" s="152"/>
      <c r="C1623" s="152"/>
      <c r="D1623" s="859" t="s">
        <v>1720</v>
      </c>
      <c r="E1623" s="2796" t="s">
        <v>1894</v>
      </c>
      <c r="F1623" s="2797"/>
      <c r="G1623" s="2797"/>
      <c r="H1623" s="2797"/>
      <c r="I1623" s="2856" t="e">
        <f t="shared" si="331"/>
        <v>#DIV/0!</v>
      </c>
    </row>
    <row r="1624" spans="1:9" ht="16.5" thickTop="1" thickBot="1" x14ac:dyDescent="0.3">
      <c r="A1624" s="3202" t="s">
        <v>704</v>
      </c>
      <c r="B1624" s="3203"/>
      <c r="C1624" s="3203"/>
      <c r="D1624" s="3203"/>
      <c r="E1624" s="3248"/>
      <c r="F1624" s="2821">
        <f>F1609+F1616+F1619</f>
        <v>5680</v>
      </c>
      <c r="G1624" s="2821">
        <f>G1609+G1616+G1619</f>
        <v>5819</v>
      </c>
      <c r="H1624" s="2821">
        <f t="shared" ref="H1624" si="332">H1609+H1616+H1619</f>
        <v>5819</v>
      </c>
      <c r="I1624" s="2822">
        <v>100</v>
      </c>
    </row>
    <row r="1625" spans="1:9" ht="13.5" thickTop="1" x14ac:dyDescent="0.2"/>
    <row r="1627" spans="1:9" ht="13.5" thickBot="1" x14ac:dyDescent="0.25">
      <c r="A1627" s="70" t="s">
        <v>1943</v>
      </c>
      <c r="B1627" s="70"/>
      <c r="C1627" s="70"/>
      <c r="D1627" s="70"/>
      <c r="E1627" s="70"/>
      <c r="F1627" s="2836"/>
      <c r="G1627" s="2836"/>
      <c r="H1627" s="2836"/>
      <c r="I1627" s="2837" t="s">
        <v>122</v>
      </c>
    </row>
    <row r="1628" spans="1:9" ht="14.25" thickTop="1" thickBot="1" x14ac:dyDescent="0.25">
      <c r="A1628" s="2838" t="s">
        <v>412</v>
      </c>
      <c r="B1628" s="2839" t="s">
        <v>123</v>
      </c>
      <c r="C1628" s="2840" t="s">
        <v>124</v>
      </c>
      <c r="D1628" s="2841" t="s">
        <v>474</v>
      </c>
      <c r="E1628" s="2841" t="s">
        <v>125</v>
      </c>
      <c r="F1628" s="2841" t="s">
        <v>416</v>
      </c>
      <c r="G1628" s="2841" t="s">
        <v>417</v>
      </c>
      <c r="H1628" s="2842" t="s">
        <v>589</v>
      </c>
      <c r="I1628" s="2843" t="s">
        <v>590</v>
      </c>
    </row>
    <row r="1629" spans="1:9" ht="14.25" thickTop="1" thickBot="1" x14ac:dyDescent="0.25">
      <c r="A1629" s="2844">
        <v>1</v>
      </c>
      <c r="B1629" s="2845">
        <v>2</v>
      </c>
      <c r="C1629" s="2845">
        <v>3</v>
      </c>
      <c r="D1629" s="2845">
        <v>4</v>
      </c>
      <c r="E1629" s="2845">
        <v>5</v>
      </c>
      <c r="F1629" s="2846">
        <v>6</v>
      </c>
      <c r="G1629" s="2846">
        <v>7</v>
      </c>
      <c r="H1629" s="2847">
        <v>8</v>
      </c>
      <c r="I1629" s="2848" t="s">
        <v>510</v>
      </c>
    </row>
    <row r="1630" spans="1:9" ht="15.75" thickTop="1" x14ac:dyDescent="0.25">
      <c r="A1630" s="2849">
        <v>1604</v>
      </c>
      <c r="B1630" s="2850">
        <v>3315</v>
      </c>
      <c r="C1630" s="2850">
        <v>5331</v>
      </c>
      <c r="D1630" s="2862"/>
      <c r="E1630" s="2852" t="s">
        <v>624</v>
      </c>
      <c r="F1630" s="2853">
        <f>F1632+F1633+F1634+F1635+F1636+F1631</f>
        <v>12870</v>
      </c>
      <c r="G1630" s="2853">
        <f t="shared" ref="G1630" si="333">G1632+G1633+G1634+G1635+G1636+G1631</f>
        <v>13241</v>
      </c>
      <c r="H1630" s="2853">
        <f t="shared" ref="H1630" si="334">H1632+H1633+H1634+H1635+H1636+H1631</f>
        <v>13241</v>
      </c>
      <c r="I1630" s="2854">
        <f t="shared" ref="I1630:I1641" si="335">H1630/G1630*100</f>
        <v>100</v>
      </c>
    </row>
    <row r="1631" spans="1:9" ht="14.25" hidden="1" x14ac:dyDescent="0.2">
      <c r="A1631" s="2793"/>
      <c r="B1631" s="152"/>
      <c r="C1631" s="152"/>
      <c r="D1631" s="1052" t="s">
        <v>1136</v>
      </c>
      <c r="E1631" s="2861" t="s">
        <v>1898</v>
      </c>
      <c r="F1631" s="2855"/>
      <c r="G1631" s="2855"/>
      <c r="H1631" s="2855"/>
      <c r="I1631" s="2820" t="e">
        <f t="shared" si="335"/>
        <v>#DIV/0!</v>
      </c>
    </row>
    <row r="1632" spans="1:9" ht="14.25" x14ac:dyDescent="0.2">
      <c r="A1632" s="2793"/>
      <c r="B1632" s="152"/>
      <c r="C1632" s="152"/>
      <c r="D1632" s="2799" t="s">
        <v>1719</v>
      </c>
      <c r="E1632" s="1050" t="s">
        <v>1892</v>
      </c>
      <c r="F1632" s="2797">
        <v>4379</v>
      </c>
      <c r="G1632" s="2859">
        <v>4394</v>
      </c>
      <c r="H1632" s="2797">
        <v>4394</v>
      </c>
      <c r="I1632" s="2820">
        <f t="shared" si="335"/>
        <v>100</v>
      </c>
    </row>
    <row r="1633" spans="1:9" ht="14.25" x14ac:dyDescent="0.2">
      <c r="A1633" s="2793"/>
      <c r="B1633" s="152"/>
      <c r="C1633" s="152"/>
      <c r="D1633" s="859" t="s">
        <v>1239</v>
      </c>
      <c r="E1633" s="2796" t="s">
        <v>1896</v>
      </c>
      <c r="F1633" s="2797">
        <v>7184</v>
      </c>
      <c r="G1633" s="2797">
        <v>7226</v>
      </c>
      <c r="H1633" s="2797">
        <v>7226</v>
      </c>
      <c r="I1633" s="2860">
        <f t="shared" si="335"/>
        <v>100</v>
      </c>
    </row>
    <row r="1634" spans="1:9" ht="14.25" x14ac:dyDescent="0.2">
      <c r="A1634" s="2793"/>
      <c r="B1634" s="152"/>
      <c r="C1634" s="152"/>
      <c r="D1634" s="859" t="s">
        <v>1238</v>
      </c>
      <c r="E1634" s="2796" t="s">
        <v>1893</v>
      </c>
      <c r="F1634" s="2797">
        <v>1307</v>
      </c>
      <c r="G1634" s="2797">
        <v>1271</v>
      </c>
      <c r="H1634" s="2797">
        <v>1271</v>
      </c>
      <c r="I1634" s="2860">
        <f t="shared" si="335"/>
        <v>100</v>
      </c>
    </row>
    <row r="1635" spans="1:9" ht="14.25" x14ac:dyDescent="0.2">
      <c r="A1635" s="2793"/>
      <c r="B1635" s="152"/>
      <c r="C1635" s="152"/>
      <c r="D1635" s="859" t="s">
        <v>1720</v>
      </c>
      <c r="E1635" s="2796" t="s">
        <v>1894</v>
      </c>
      <c r="F1635" s="2797">
        <v>0</v>
      </c>
      <c r="G1635" s="2797">
        <v>350</v>
      </c>
      <c r="H1635" s="2797">
        <v>350</v>
      </c>
      <c r="I1635" s="2860">
        <f t="shared" si="335"/>
        <v>100</v>
      </c>
    </row>
    <row r="1636" spans="1:9" ht="14.25" hidden="1" x14ac:dyDescent="0.2">
      <c r="A1636" s="2793"/>
      <c r="B1636" s="152"/>
      <c r="C1636" s="152"/>
      <c r="D1636" s="859" t="s">
        <v>1721</v>
      </c>
      <c r="E1636" s="2796" t="s">
        <v>1939</v>
      </c>
      <c r="F1636" s="2797"/>
      <c r="G1636" s="2797"/>
      <c r="H1636" s="2797"/>
      <c r="I1636" s="2820" t="e">
        <f t="shared" si="335"/>
        <v>#DIV/0!</v>
      </c>
    </row>
    <row r="1637" spans="1:9" ht="15" x14ac:dyDescent="0.25">
      <c r="A1637" s="2793">
        <v>1604</v>
      </c>
      <c r="B1637" s="19">
        <v>3316</v>
      </c>
      <c r="C1637" s="19">
        <v>5331</v>
      </c>
      <c r="D1637" s="2858"/>
      <c r="E1637" s="896" t="s">
        <v>624</v>
      </c>
      <c r="F1637" s="29">
        <f>F1638+F1639</f>
        <v>0</v>
      </c>
      <c r="G1637" s="2815">
        <f t="shared" ref="G1637" si="336">G1638+G1639</f>
        <v>8</v>
      </c>
      <c r="H1637" s="29">
        <f t="shared" ref="H1637" si="337">H1638+H1639</f>
        <v>8</v>
      </c>
      <c r="I1637" s="2816">
        <f t="shared" si="335"/>
        <v>100</v>
      </c>
    </row>
    <row r="1638" spans="1:9" ht="14.25" x14ac:dyDescent="0.2">
      <c r="A1638" s="2793"/>
      <c r="B1638" s="152"/>
      <c r="C1638" s="152"/>
      <c r="D1638" s="2799" t="s">
        <v>1719</v>
      </c>
      <c r="E1638" s="1050" t="s">
        <v>1892</v>
      </c>
      <c r="F1638" s="2855">
        <v>0</v>
      </c>
      <c r="G1638" s="2855">
        <v>2</v>
      </c>
      <c r="H1638" s="2855">
        <v>2</v>
      </c>
      <c r="I1638" s="2820">
        <f t="shared" si="335"/>
        <v>100</v>
      </c>
    </row>
    <row r="1639" spans="1:9" ht="15" thickBot="1" x14ac:dyDescent="0.25">
      <c r="A1639" s="2793"/>
      <c r="B1639" s="152"/>
      <c r="C1639" s="152"/>
      <c r="D1639" s="859" t="s">
        <v>1239</v>
      </c>
      <c r="E1639" s="2796" t="s">
        <v>1896</v>
      </c>
      <c r="F1639" s="2819">
        <v>0</v>
      </c>
      <c r="G1639" s="2819">
        <v>6</v>
      </c>
      <c r="H1639" s="2819">
        <v>6</v>
      </c>
      <c r="I1639" s="2820">
        <f t="shared" si="335"/>
        <v>100</v>
      </c>
    </row>
    <row r="1640" spans="1:9" ht="15" hidden="1" x14ac:dyDescent="0.25">
      <c r="A1640" s="2793">
        <v>1600</v>
      </c>
      <c r="B1640" s="19">
        <v>3316</v>
      </c>
      <c r="C1640" s="19">
        <v>5331</v>
      </c>
      <c r="D1640" s="2858"/>
      <c r="E1640" s="896" t="s">
        <v>624</v>
      </c>
      <c r="F1640" s="29">
        <f>F1641+F1642+F1643+F1644</f>
        <v>0</v>
      </c>
      <c r="G1640" s="29">
        <f t="shared" ref="G1640" si="338">G1641+G1642+G1643+G1644</f>
        <v>0</v>
      </c>
      <c r="H1640" s="29">
        <f t="shared" ref="H1640" si="339">H1641+H1642+H1643+H1644</f>
        <v>0</v>
      </c>
      <c r="I1640" s="2816" t="e">
        <f t="shared" si="335"/>
        <v>#DIV/0!</v>
      </c>
    </row>
    <row r="1641" spans="1:9" ht="14.25" hidden="1" x14ac:dyDescent="0.2">
      <c r="A1641" s="2793"/>
      <c r="B1641" s="152"/>
      <c r="C1641" s="152"/>
      <c r="D1641" s="2799" t="s">
        <v>1719</v>
      </c>
      <c r="E1641" s="1050" t="s">
        <v>1892</v>
      </c>
      <c r="F1641" s="2797"/>
      <c r="G1641" s="2797"/>
      <c r="H1641" s="2797"/>
      <c r="I1641" s="2856" t="e">
        <f t="shared" si="335"/>
        <v>#DIV/0!</v>
      </c>
    </row>
    <row r="1642" spans="1:9" ht="14.25" hidden="1" x14ac:dyDescent="0.2">
      <c r="A1642" s="2793"/>
      <c r="B1642" s="152"/>
      <c r="C1642" s="152"/>
      <c r="D1642" s="859" t="s">
        <v>1239</v>
      </c>
      <c r="E1642" s="2796" t="s">
        <v>1896</v>
      </c>
      <c r="F1642" s="2797"/>
      <c r="G1642" s="2797"/>
      <c r="H1642" s="2797"/>
      <c r="I1642" s="2856" t="e">
        <f t="shared" ref="I1642:I1644" si="340">H1642/G1642*100</f>
        <v>#DIV/0!</v>
      </c>
    </row>
    <row r="1643" spans="1:9" ht="14.25" hidden="1" x14ac:dyDescent="0.2">
      <c r="A1643" s="2793"/>
      <c r="B1643" s="152"/>
      <c r="C1643" s="152"/>
      <c r="D1643" s="859" t="s">
        <v>1238</v>
      </c>
      <c r="E1643" s="2796" t="s">
        <v>1893</v>
      </c>
      <c r="F1643" s="2797"/>
      <c r="G1643" s="2797"/>
      <c r="H1643" s="2797"/>
      <c r="I1643" s="2856" t="e">
        <f t="shared" si="340"/>
        <v>#DIV/0!</v>
      </c>
    </row>
    <row r="1644" spans="1:9" ht="15" hidden="1" thickBot="1" x14ac:dyDescent="0.25">
      <c r="A1644" s="2793"/>
      <c r="B1644" s="152"/>
      <c r="C1644" s="152"/>
      <c r="D1644" s="859" t="s">
        <v>1720</v>
      </c>
      <c r="E1644" s="2796" t="s">
        <v>1894</v>
      </c>
      <c r="F1644" s="2797"/>
      <c r="G1644" s="2797"/>
      <c r="H1644" s="2797"/>
      <c r="I1644" s="2856" t="e">
        <f t="shared" si="340"/>
        <v>#DIV/0!</v>
      </c>
    </row>
    <row r="1645" spans="1:9" ht="16.5" thickTop="1" thickBot="1" x14ac:dyDescent="0.3">
      <c r="A1645" s="3202" t="s">
        <v>704</v>
      </c>
      <c r="B1645" s="3203"/>
      <c r="C1645" s="3203"/>
      <c r="D1645" s="3203"/>
      <c r="E1645" s="3248"/>
      <c r="F1645" s="2821">
        <f>F1630+F1637+F1640</f>
        <v>12870</v>
      </c>
      <c r="G1645" s="2821">
        <f>G1630+G1637+G1640</f>
        <v>13249</v>
      </c>
      <c r="H1645" s="2821">
        <f t="shared" ref="H1645" si="341">H1630+H1637+H1640</f>
        <v>13249</v>
      </c>
      <c r="I1645" s="2822">
        <v>100</v>
      </c>
    </row>
    <row r="1646" spans="1:9" ht="13.5" thickTop="1" x14ac:dyDescent="0.2"/>
    <row r="1648" spans="1:9" ht="13.5" thickBot="1" x14ac:dyDescent="0.25">
      <c r="A1648" s="70" t="s">
        <v>1944</v>
      </c>
      <c r="B1648" s="70"/>
      <c r="C1648" s="70"/>
      <c r="D1648" s="70"/>
      <c r="E1648" s="70"/>
      <c r="F1648" s="2836"/>
      <c r="G1648" s="2836"/>
      <c r="H1648" s="2836"/>
      <c r="I1648" s="2837" t="s">
        <v>122</v>
      </c>
    </row>
    <row r="1649" spans="1:9" ht="14.25" thickTop="1" thickBot="1" x14ac:dyDescent="0.25">
      <c r="A1649" s="2838" t="s">
        <v>412</v>
      </c>
      <c r="B1649" s="2839" t="s">
        <v>123</v>
      </c>
      <c r="C1649" s="2840" t="s">
        <v>124</v>
      </c>
      <c r="D1649" s="2841" t="s">
        <v>474</v>
      </c>
      <c r="E1649" s="2841" t="s">
        <v>125</v>
      </c>
      <c r="F1649" s="2841" t="s">
        <v>416</v>
      </c>
      <c r="G1649" s="2841" t="s">
        <v>417</v>
      </c>
      <c r="H1649" s="2842" t="s">
        <v>589</v>
      </c>
      <c r="I1649" s="2843" t="s">
        <v>590</v>
      </c>
    </row>
    <row r="1650" spans="1:9" ht="14.25" thickTop="1" thickBot="1" x14ac:dyDescent="0.25">
      <c r="A1650" s="2844">
        <v>1</v>
      </c>
      <c r="B1650" s="2845">
        <v>2</v>
      </c>
      <c r="C1650" s="2845">
        <v>3</v>
      </c>
      <c r="D1650" s="2845">
        <v>4</v>
      </c>
      <c r="E1650" s="2845">
        <v>5</v>
      </c>
      <c r="F1650" s="2846">
        <v>6</v>
      </c>
      <c r="G1650" s="2846">
        <v>7</v>
      </c>
      <c r="H1650" s="2847">
        <v>8</v>
      </c>
      <c r="I1650" s="2848" t="s">
        <v>510</v>
      </c>
    </row>
    <row r="1651" spans="1:9" ht="15.75" thickTop="1" x14ac:dyDescent="0.25">
      <c r="A1651" s="2849">
        <v>1606</v>
      </c>
      <c r="B1651" s="2850">
        <v>3315</v>
      </c>
      <c r="C1651" s="2850">
        <v>5331</v>
      </c>
      <c r="D1651" s="2862"/>
      <c r="E1651" s="2852" t="s">
        <v>624</v>
      </c>
      <c r="F1651" s="2853">
        <f>F1653+F1654+F1655+F1656+F1657+F1652</f>
        <v>18032</v>
      </c>
      <c r="G1651" s="2853">
        <f t="shared" ref="G1651" si="342">G1653+G1654+G1655+G1656+G1657+G1652</f>
        <v>18999</v>
      </c>
      <c r="H1651" s="2853">
        <f t="shared" ref="H1651" si="343">H1653+H1654+H1655+H1656+H1657+H1652</f>
        <v>18999</v>
      </c>
      <c r="I1651" s="2854">
        <f t="shared" ref="I1651:I1662" si="344">H1651/G1651*100</f>
        <v>100</v>
      </c>
    </row>
    <row r="1652" spans="1:9" ht="28.5" x14ac:dyDescent="0.2">
      <c r="A1652" s="2793"/>
      <c r="B1652" s="152"/>
      <c r="C1652" s="152"/>
      <c r="D1652" s="1052" t="s">
        <v>1195</v>
      </c>
      <c r="E1652" s="2861" t="s">
        <v>1940</v>
      </c>
      <c r="F1652" s="2855">
        <v>290</v>
      </c>
      <c r="G1652" s="2855">
        <v>1496</v>
      </c>
      <c r="H1652" s="2855">
        <v>1496</v>
      </c>
      <c r="I1652" s="2820">
        <f t="shared" si="344"/>
        <v>100</v>
      </c>
    </row>
    <row r="1653" spans="1:9" ht="14.25" x14ac:dyDescent="0.2">
      <c r="A1653" s="2793"/>
      <c r="B1653" s="152"/>
      <c r="C1653" s="152"/>
      <c r="D1653" s="2799" t="s">
        <v>1719</v>
      </c>
      <c r="E1653" s="1050" t="s">
        <v>1892</v>
      </c>
      <c r="F1653" s="2797">
        <v>5293</v>
      </c>
      <c r="G1653" s="2859">
        <v>5316</v>
      </c>
      <c r="H1653" s="2797">
        <v>5316</v>
      </c>
      <c r="I1653" s="2820">
        <f t="shared" si="344"/>
        <v>100</v>
      </c>
    </row>
    <row r="1654" spans="1:9" ht="14.25" x14ac:dyDescent="0.2">
      <c r="A1654" s="2793"/>
      <c r="B1654" s="152"/>
      <c r="C1654" s="152"/>
      <c r="D1654" s="859" t="s">
        <v>1239</v>
      </c>
      <c r="E1654" s="2796" t="s">
        <v>1896</v>
      </c>
      <c r="F1654" s="2797">
        <v>10836</v>
      </c>
      <c r="G1654" s="2797">
        <v>10901</v>
      </c>
      <c r="H1654" s="2797">
        <v>10901</v>
      </c>
      <c r="I1654" s="2860">
        <f t="shared" si="344"/>
        <v>100</v>
      </c>
    </row>
    <row r="1655" spans="1:9" ht="14.25" x14ac:dyDescent="0.2">
      <c r="A1655" s="2793"/>
      <c r="B1655" s="152"/>
      <c r="C1655" s="152"/>
      <c r="D1655" s="859" t="s">
        <v>1238</v>
      </c>
      <c r="E1655" s="2796" t="s">
        <v>1893</v>
      </c>
      <c r="F1655" s="2797">
        <v>1588</v>
      </c>
      <c r="G1655" s="2797">
        <v>1195</v>
      </c>
      <c r="H1655" s="2797">
        <v>1195</v>
      </c>
      <c r="I1655" s="2860">
        <f t="shared" si="344"/>
        <v>100</v>
      </c>
    </row>
    <row r="1656" spans="1:9" ht="14.25" x14ac:dyDescent="0.2">
      <c r="A1656" s="2793"/>
      <c r="B1656" s="152"/>
      <c r="C1656" s="152"/>
      <c r="D1656" s="859" t="s">
        <v>1720</v>
      </c>
      <c r="E1656" s="2796" t="s">
        <v>1894</v>
      </c>
      <c r="F1656" s="2797">
        <v>25</v>
      </c>
      <c r="G1656" s="2797">
        <v>91</v>
      </c>
      <c r="H1656" s="2797">
        <v>91</v>
      </c>
      <c r="I1656" s="2860">
        <f t="shared" si="344"/>
        <v>100</v>
      </c>
    </row>
    <row r="1657" spans="1:9" ht="14.25" hidden="1" x14ac:dyDescent="0.2">
      <c r="A1657" s="2793"/>
      <c r="B1657" s="152"/>
      <c r="C1657" s="152"/>
      <c r="D1657" s="859" t="s">
        <v>1721</v>
      </c>
      <c r="E1657" s="2796" t="s">
        <v>1939</v>
      </c>
      <c r="F1657" s="2797"/>
      <c r="G1657" s="2797"/>
      <c r="H1657" s="2797"/>
      <c r="I1657" s="2820" t="e">
        <f t="shared" si="344"/>
        <v>#DIV/0!</v>
      </c>
    </row>
    <row r="1658" spans="1:9" ht="15" x14ac:dyDescent="0.25">
      <c r="A1658" s="2793">
        <v>1606</v>
      </c>
      <c r="B1658" s="19">
        <v>3316</v>
      </c>
      <c r="C1658" s="19">
        <v>5331</v>
      </c>
      <c r="D1658" s="2858"/>
      <c r="E1658" s="896" t="s">
        <v>624</v>
      </c>
      <c r="F1658" s="29">
        <f>F1659+F1660</f>
        <v>0</v>
      </c>
      <c r="G1658" s="2815">
        <f t="shared" ref="G1658" si="345">G1659+G1660</f>
        <v>11</v>
      </c>
      <c r="H1658" s="29">
        <f t="shared" ref="H1658" si="346">H1659+H1660</f>
        <v>11</v>
      </c>
      <c r="I1658" s="2816">
        <f t="shared" si="344"/>
        <v>100</v>
      </c>
    </row>
    <row r="1659" spans="1:9" ht="14.25" x14ac:dyDescent="0.2">
      <c r="A1659" s="2793"/>
      <c r="B1659" s="152"/>
      <c r="C1659" s="152"/>
      <c r="D1659" s="2799" t="s">
        <v>1719</v>
      </c>
      <c r="E1659" s="1050" t="s">
        <v>1892</v>
      </c>
      <c r="F1659" s="2855">
        <v>0</v>
      </c>
      <c r="G1659" s="2855">
        <v>3</v>
      </c>
      <c r="H1659" s="2855">
        <v>3</v>
      </c>
      <c r="I1659" s="2820">
        <f t="shared" si="344"/>
        <v>100</v>
      </c>
    </row>
    <row r="1660" spans="1:9" ht="15" thickBot="1" x14ac:dyDescent="0.25">
      <c r="A1660" s="2793"/>
      <c r="B1660" s="152"/>
      <c r="C1660" s="152"/>
      <c r="D1660" s="859" t="s">
        <v>1239</v>
      </c>
      <c r="E1660" s="2796" t="s">
        <v>1896</v>
      </c>
      <c r="F1660" s="2819">
        <v>0</v>
      </c>
      <c r="G1660" s="2819">
        <v>8</v>
      </c>
      <c r="H1660" s="2819">
        <v>8</v>
      </c>
      <c r="I1660" s="2820">
        <f t="shared" si="344"/>
        <v>100</v>
      </c>
    </row>
    <row r="1661" spans="1:9" ht="15" hidden="1" x14ac:dyDescent="0.25">
      <c r="A1661" s="2793">
        <v>1600</v>
      </c>
      <c r="B1661" s="19">
        <v>3316</v>
      </c>
      <c r="C1661" s="19">
        <v>5331</v>
      </c>
      <c r="D1661" s="2858"/>
      <c r="E1661" s="896" t="s">
        <v>624</v>
      </c>
      <c r="F1661" s="29">
        <f>F1662+F1663+F1664+F1665</f>
        <v>0</v>
      </c>
      <c r="G1661" s="29">
        <f t="shared" ref="G1661" si="347">G1662+G1663+G1664+G1665</f>
        <v>0</v>
      </c>
      <c r="H1661" s="29">
        <f t="shared" ref="H1661" si="348">H1662+H1663+H1664+H1665</f>
        <v>0</v>
      </c>
      <c r="I1661" s="2816" t="e">
        <f t="shared" si="344"/>
        <v>#DIV/0!</v>
      </c>
    </row>
    <row r="1662" spans="1:9" ht="14.25" hidden="1" x14ac:dyDescent="0.2">
      <c r="A1662" s="2793"/>
      <c r="B1662" s="152"/>
      <c r="C1662" s="152"/>
      <c r="D1662" s="2799" t="s">
        <v>1719</v>
      </c>
      <c r="E1662" s="1050" t="s">
        <v>1892</v>
      </c>
      <c r="F1662" s="2797"/>
      <c r="G1662" s="2797"/>
      <c r="H1662" s="2797"/>
      <c r="I1662" s="2856" t="e">
        <f t="shared" si="344"/>
        <v>#DIV/0!</v>
      </c>
    </row>
    <row r="1663" spans="1:9" ht="14.25" hidden="1" x14ac:dyDescent="0.2">
      <c r="A1663" s="2793"/>
      <c r="B1663" s="152"/>
      <c r="C1663" s="152"/>
      <c r="D1663" s="859" t="s">
        <v>1239</v>
      </c>
      <c r="E1663" s="2796" t="s">
        <v>1896</v>
      </c>
      <c r="F1663" s="2797"/>
      <c r="G1663" s="2797"/>
      <c r="H1663" s="2797"/>
      <c r="I1663" s="2856" t="e">
        <f t="shared" ref="I1663:I1665" si="349">H1663/G1663*100</f>
        <v>#DIV/0!</v>
      </c>
    </row>
    <row r="1664" spans="1:9" ht="14.25" hidden="1" x14ac:dyDescent="0.2">
      <c r="A1664" s="2793"/>
      <c r="B1664" s="152"/>
      <c r="C1664" s="152"/>
      <c r="D1664" s="859" t="s">
        <v>1238</v>
      </c>
      <c r="E1664" s="2796" t="s">
        <v>1893</v>
      </c>
      <c r="F1664" s="2797"/>
      <c r="G1664" s="2797"/>
      <c r="H1664" s="2797"/>
      <c r="I1664" s="2856" t="e">
        <f t="shared" si="349"/>
        <v>#DIV/0!</v>
      </c>
    </row>
    <row r="1665" spans="1:20" ht="15" hidden="1" thickBot="1" x14ac:dyDescent="0.25">
      <c r="A1665" s="2793"/>
      <c r="B1665" s="152"/>
      <c r="C1665" s="152"/>
      <c r="D1665" s="859" t="s">
        <v>1720</v>
      </c>
      <c r="E1665" s="2796" t="s">
        <v>1894</v>
      </c>
      <c r="F1665" s="2797"/>
      <c r="G1665" s="2797"/>
      <c r="H1665" s="2797"/>
      <c r="I1665" s="2856" t="e">
        <f t="shared" si="349"/>
        <v>#DIV/0!</v>
      </c>
    </row>
    <row r="1666" spans="1:20" ht="16.5" thickTop="1" thickBot="1" x14ac:dyDescent="0.3">
      <c r="A1666" s="3202" t="s">
        <v>704</v>
      </c>
      <c r="B1666" s="3203"/>
      <c r="C1666" s="3203"/>
      <c r="D1666" s="3203"/>
      <c r="E1666" s="3248"/>
      <c r="F1666" s="2821">
        <f>F1651+F1658+F1661</f>
        <v>18032</v>
      </c>
      <c r="G1666" s="2821">
        <f>G1651+G1658+G1661</f>
        <v>19010</v>
      </c>
      <c r="H1666" s="2821">
        <f t="shared" ref="H1666" si="350">H1651+H1658+H1661</f>
        <v>19010</v>
      </c>
      <c r="I1666" s="2822">
        <v>100</v>
      </c>
      <c r="R1666" s="2869">
        <f>F1666</f>
        <v>18032</v>
      </c>
      <c r="S1666" s="2869">
        <f t="shared" ref="S1666:T1666" si="351">G1666</f>
        <v>19010</v>
      </c>
      <c r="T1666" s="2869">
        <f t="shared" si="351"/>
        <v>19010</v>
      </c>
    </row>
    <row r="1667" spans="1:20" ht="15.75" thickTop="1" x14ac:dyDescent="0.25">
      <c r="A1667" s="2813">
        <v>1606</v>
      </c>
      <c r="B1667" s="19">
        <v>3315</v>
      </c>
      <c r="C1667" s="152">
        <v>6351</v>
      </c>
      <c r="D1667" s="2814"/>
      <c r="E1667" s="896" t="s">
        <v>744</v>
      </c>
      <c r="F1667" s="2815">
        <f>F1668</f>
        <v>1000</v>
      </c>
      <c r="G1667" s="2815">
        <f t="shared" ref="G1667:H1667" si="352">G1668</f>
        <v>0</v>
      </c>
      <c r="H1667" s="2815">
        <f t="shared" si="352"/>
        <v>0</v>
      </c>
      <c r="I1667" s="2816">
        <v>0</v>
      </c>
      <c r="R1667" s="2869">
        <f>F1669</f>
        <v>1000</v>
      </c>
      <c r="S1667" s="2869">
        <f t="shared" ref="S1667:T1667" si="353">G1669</f>
        <v>0</v>
      </c>
      <c r="T1667" s="2869">
        <f t="shared" si="353"/>
        <v>0</v>
      </c>
    </row>
    <row r="1668" spans="1:20" ht="29.25" thickBot="1" x14ac:dyDescent="0.25">
      <c r="A1668" s="2817"/>
      <c r="B1668" s="870"/>
      <c r="C1668" s="2818"/>
      <c r="D1668" s="2805" t="s">
        <v>1195</v>
      </c>
      <c r="E1668" s="2830" t="s">
        <v>1941</v>
      </c>
      <c r="F1668" s="2831">
        <v>1000</v>
      </c>
      <c r="G1668" s="2832">
        <v>0</v>
      </c>
      <c r="H1668" s="2833">
        <v>0</v>
      </c>
      <c r="I1668" s="2834">
        <v>0</v>
      </c>
      <c r="R1668" s="2869">
        <f>R1666+R1667</f>
        <v>19032</v>
      </c>
      <c r="S1668" s="2869">
        <f t="shared" ref="S1668:T1668" si="354">S1666+S1667</f>
        <v>19010</v>
      </c>
      <c r="T1668" s="2869">
        <f t="shared" si="354"/>
        <v>19010</v>
      </c>
    </row>
    <row r="1669" spans="1:20" ht="16.5" thickTop="1" thickBot="1" x14ac:dyDescent="0.3">
      <c r="A1669" s="3202" t="s">
        <v>705</v>
      </c>
      <c r="B1669" s="3203"/>
      <c r="C1669" s="3203"/>
      <c r="D1669" s="3203"/>
      <c r="E1669" s="3204"/>
      <c r="F1669" s="2821">
        <f>F1667</f>
        <v>1000</v>
      </c>
      <c r="G1669" s="2821">
        <f t="shared" ref="G1669:H1669" si="355">G1667</f>
        <v>0</v>
      </c>
      <c r="H1669" s="2821">
        <f t="shared" si="355"/>
        <v>0</v>
      </c>
      <c r="I1669" s="2822">
        <v>0</v>
      </c>
    </row>
    <row r="1670" spans="1:20" ht="13.5" thickTop="1" x14ac:dyDescent="0.2"/>
    <row r="1672" spans="1:20" ht="13.5" thickBot="1" x14ac:dyDescent="0.25">
      <c r="A1672" s="70" t="s">
        <v>1945</v>
      </c>
      <c r="B1672" s="70"/>
      <c r="C1672" s="70"/>
      <c r="D1672" s="70"/>
      <c r="E1672" s="70"/>
      <c r="F1672" s="2836"/>
      <c r="G1672" s="2836"/>
      <c r="H1672" s="2836"/>
      <c r="I1672" s="2837" t="s">
        <v>122</v>
      </c>
    </row>
    <row r="1673" spans="1:20" ht="14.25" thickTop="1" thickBot="1" x14ac:dyDescent="0.25">
      <c r="A1673" s="2838" t="s">
        <v>412</v>
      </c>
      <c r="B1673" s="2839" t="s">
        <v>123</v>
      </c>
      <c r="C1673" s="2840" t="s">
        <v>124</v>
      </c>
      <c r="D1673" s="2841" t="s">
        <v>474</v>
      </c>
      <c r="E1673" s="2841" t="s">
        <v>125</v>
      </c>
      <c r="F1673" s="2841" t="s">
        <v>416</v>
      </c>
      <c r="G1673" s="2841" t="s">
        <v>417</v>
      </c>
      <c r="H1673" s="2842" t="s">
        <v>589</v>
      </c>
      <c r="I1673" s="2843" t="s">
        <v>590</v>
      </c>
    </row>
    <row r="1674" spans="1:20" ht="14.25" thickTop="1" thickBot="1" x14ac:dyDescent="0.25">
      <c r="A1674" s="2844">
        <v>1</v>
      </c>
      <c r="B1674" s="2845">
        <v>2</v>
      </c>
      <c r="C1674" s="2845">
        <v>3</v>
      </c>
      <c r="D1674" s="2845">
        <v>4</v>
      </c>
      <c r="E1674" s="2845">
        <v>5</v>
      </c>
      <c r="F1674" s="2846">
        <v>6</v>
      </c>
      <c r="G1674" s="2846">
        <v>7</v>
      </c>
      <c r="H1674" s="2847">
        <v>8</v>
      </c>
      <c r="I1674" s="2848" t="s">
        <v>510</v>
      </c>
    </row>
    <row r="1675" spans="1:20" ht="15.75" thickTop="1" x14ac:dyDescent="0.25">
      <c r="A1675" s="2849">
        <v>1607</v>
      </c>
      <c r="B1675" s="2850">
        <v>3315</v>
      </c>
      <c r="C1675" s="2850">
        <v>5331</v>
      </c>
      <c r="D1675" s="2862"/>
      <c r="E1675" s="2852" t="s">
        <v>624</v>
      </c>
      <c r="F1675" s="2853">
        <f>F1677+F1678+F1679+F1680+F1681+F1676</f>
        <v>20050</v>
      </c>
      <c r="G1675" s="2853">
        <f t="shared" ref="G1675" si="356">G1677+G1678+G1679+G1680+G1681+G1676</f>
        <v>21169</v>
      </c>
      <c r="H1675" s="2853">
        <f t="shared" ref="H1675" si="357">H1677+H1678+H1679+H1680+H1681+H1676</f>
        <v>21169</v>
      </c>
      <c r="I1675" s="2854">
        <f t="shared" ref="I1675:I1686" si="358">H1675/G1675*100</f>
        <v>100</v>
      </c>
    </row>
    <row r="1676" spans="1:20" ht="28.5" x14ac:dyDescent="0.2">
      <c r="A1676" s="2793"/>
      <c r="B1676" s="152"/>
      <c r="C1676" s="152"/>
      <c r="D1676" s="1052" t="s">
        <v>1195</v>
      </c>
      <c r="E1676" s="2861" t="s">
        <v>1940</v>
      </c>
      <c r="F1676" s="2855">
        <v>0</v>
      </c>
      <c r="G1676" s="2855">
        <v>233</v>
      </c>
      <c r="H1676" s="2855">
        <v>233</v>
      </c>
      <c r="I1676" s="2820">
        <f t="shared" si="358"/>
        <v>100</v>
      </c>
    </row>
    <row r="1677" spans="1:20" ht="14.25" x14ac:dyDescent="0.2">
      <c r="A1677" s="2793"/>
      <c r="B1677" s="152"/>
      <c r="C1677" s="152"/>
      <c r="D1677" s="2799" t="s">
        <v>1719</v>
      </c>
      <c r="E1677" s="1050" t="s">
        <v>1892</v>
      </c>
      <c r="F1677" s="2797">
        <v>7878</v>
      </c>
      <c r="G1677" s="2859">
        <v>7900</v>
      </c>
      <c r="H1677" s="2797">
        <v>7900</v>
      </c>
      <c r="I1677" s="2820">
        <f t="shared" si="358"/>
        <v>100</v>
      </c>
    </row>
    <row r="1678" spans="1:20" ht="14.25" x14ac:dyDescent="0.2">
      <c r="A1678" s="2793"/>
      <c r="B1678" s="152"/>
      <c r="C1678" s="152"/>
      <c r="D1678" s="859" t="s">
        <v>1239</v>
      </c>
      <c r="E1678" s="2796" t="s">
        <v>1896</v>
      </c>
      <c r="F1678" s="2797">
        <v>11298</v>
      </c>
      <c r="G1678" s="2797">
        <v>11361</v>
      </c>
      <c r="H1678" s="2797">
        <v>11361</v>
      </c>
      <c r="I1678" s="2860">
        <f t="shared" si="358"/>
        <v>100</v>
      </c>
    </row>
    <row r="1679" spans="1:20" ht="14.25" x14ac:dyDescent="0.2">
      <c r="A1679" s="2793"/>
      <c r="B1679" s="152"/>
      <c r="C1679" s="152"/>
      <c r="D1679" s="859" t="s">
        <v>1238</v>
      </c>
      <c r="E1679" s="2796" t="s">
        <v>1893</v>
      </c>
      <c r="F1679" s="2797">
        <v>874</v>
      </c>
      <c r="G1679" s="2797">
        <v>812</v>
      </c>
      <c r="H1679" s="2797">
        <v>812</v>
      </c>
      <c r="I1679" s="2860">
        <f t="shared" si="358"/>
        <v>100</v>
      </c>
    </row>
    <row r="1680" spans="1:20" ht="14.25" x14ac:dyDescent="0.2">
      <c r="A1680" s="2793"/>
      <c r="B1680" s="152"/>
      <c r="C1680" s="152"/>
      <c r="D1680" s="859" t="s">
        <v>1720</v>
      </c>
      <c r="E1680" s="2796" t="s">
        <v>1894</v>
      </c>
      <c r="F1680" s="2797">
        <v>0</v>
      </c>
      <c r="G1680" s="2797">
        <v>833</v>
      </c>
      <c r="H1680" s="2797">
        <v>833</v>
      </c>
      <c r="I1680" s="2860">
        <f t="shared" si="358"/>
        <v>100</v>
      </c>
    </row>
    <row r="1681" spans="1:20" ht="14.25" x14ac:dyDescent="0.2">
      <c r="A1681" s="2793"/>
      <c r="B1681" s="152"/>
      <c r="C1681" s="152"/>
      <c r="D1681" s="2794" t="s">
        <v>1741</v>
      </c>
      <c r="E1681" s="2796" t="s">
        <v>1937</v>
      </c>
      <c r="F1681" s="2797">
        <v>0</v>
      </c>
      <c r="G1681" s="2797">
        <v>30</v>
      </c>
      <c r="H1681" s="2797">
        <v>30</v>
      </c>
      <c r="I1681" s="2820">
        <f t="shared" si="358"/>
        <v>100</v>
      </c>
    </row>
    <row r="1682" spans="1:20" ht="15" x14ac:dyDescent="0.25">
      <c r="A1682" s="2793">
        <v>1607</v>
      </c>
      <c r="B1682" s="19">
        <v>3316</v>
      </c>
      <c r="C1682" s="19">
        <v>5331</v>
      </c>
      <c r="D1682" s="2858"/>
      <c r="E1682" s="896" t="s">
        <v>624</v>
      </c>
      <c r="F1682" s="29">
        <f>F1683+F1684</f>
        <v>0</v>
      </c>
      <c r="G1682" s="2815">
        <f t="shared" ref="G1682" si="359">G1683+G1684</f>
        <v>9</v>
      </c>
      <c r="H1682" s="29">
        <f t="shared" ref="H1682" si="360">H1683+H1684</f>
        <v>9</v>
      </c>
      <c r="I1682" s="2816">
        <f t="shared" si="358"/>
        <v>100</v>
      </c>
    </row>
    <row r="1683" spans="1:20" ht="14.25" x14ac:dyDescent="0.2">
      <c r="A1683" s="2793"/>
      <c r="B1683" s="152"/>
      <c r="C1683" s="152"/>
      <c r="D1683" s="2799" t="s">
        <v>1719</v>
      </c>
      <c r="E1683" s="1050" t="s">
        <v>1892</v>
      </c>
      <c r="F1683" s="2855">
        <v>0</v>
      </c>
      <c r="G1683" s="2855">
        <v>2</v>
      </c>
      <c r="H1683" s="2855">
        <v>2</v>
      </c>
      <c r="I1683" s="2820">
        <f t="shared" si="358"/>
        <v>100</v>
      </c>
    </row>
    <row r="1684" spans="1:20" ht="15" thickBot="1" x14ac:dyDescent="0.25">
      <c r="A1684" s="2793"/>
      <c r="B1684" s="152"/>
      <c r="C1684" s="152"/>
      <c r="D1684" s="859" t="s">
        <v>1239</v>
      </c>
      <c r="E1684" s="2796" t="s">
        <v>1896</v>
      </c>
      <c r="F1684" s="2819">
        <v>0</v>
      </c>
      <c r="G1684" s="2819">
        <v>7</v>
      </c>
      <c r="H1684" s="2819">
        <v>7</v>
      </c>
      <c r="I1684" s="2820">
        <f t="shared" si="358"/>
        <v>100</v>
      </c>
    </row>
    <row r="1685" spans="1:20" ht="15" hidden="1" x14ac:dyDescent="0.25">
      <c r="A1685" s="2793">
        <v>1600</v>
      </c>
      <c r="B1685" s="19">
        <v>3316</v>
      </c>
      <c r="C1685" s="19">
        <v>5331</v>
      </c>
      <c r="D1685" s="2858"/>
      <c r="E1685" s="896" t="s">
        <v>624</v>
      </c>
      <c r="F1685" s="29">
        <f>F1686+F1687+F1688+F1689</f>
        <v>0</v>
      </c>
      <c r="G1685" s="29">
        <f t="shared" ref="G1685" si="361">G1686+G1687+G1688+G1689</f>
        <v>0</v>
      </c>
      <c r="H1685" s="29">
        <f t="shared" ref="H1685" si="362">H1686+H1687+H1688+H1689</f>
        <v>0</v>
      </c>
      <c r="I1685" s="2816" t="e">
        <f t="shared" si="358"/>
        <v>#DIV/0!</v>
      </c>
    </row>
    <row r="1686" spans="1:20" ht="14.25" hidden="1" x14ac:dyDescent="0.2">
      <c r="A1686" s="2793"/>
      <c r="B1686" s="152"/>
      <c r="C1686" s="152"/>
      <c r="D1686" s="2799" t="s">
        <v>1719</v>
      </c>
      <c r="E1686" s="1050" t="s">
        <v>1892</v>
      </c>
      <c r="F1686" s="2797"/>
      <c r="G1686" s="2797"/>
      <c r="H1686" s="2797"/>
      <c r="I1686" s="2856" t="e">
        <f t="shared" si="358"/>
        <v>#DIV/0!</v>
      </c>
    </row>
    <row r="1687" spans="1:20" ht="14.25" hidden="1" x14ac:dyDescent="0.2">
      <c r="A1687" s="2793"/>
      <c r="B1687" s="152"/>
      <c r="C1687" s="152"/>
      <c r="D1687" s="859" t="s">
        <v>1239</v>
      </c>
      <c r="E1687" s="2796" t="s">
        <v>1896</v>
      </c>
      <c r="F1687" s="2797"/>
      <c r="G1687" s="2797"/>
      <c r="H1687" s="2797"/>
      <c r="I1687" s="2856" t="e">
        <f t="shared" ref="I1687:I1689" si="363">H1687/G1687*100</f>
        <v>#DIV/0!</v>
      </c>
    </row>
    <row r="1688" spans="1:20" ht="14.25" hidden="1" x14ac:dyDescent="0.2">
      <c r="A1688" s="2793"/>
      <c r="B1688" s="152"/>
      <c r="C1688" s="152"/>
      <c r="D1688" s="859" t="s">
        <v>1238</v>
      </c>
      <c r="E1688" s="2796" t="s">
        <v>1893</v>
      </c>
      <c r="F1688" s="2797"/>
      <c r="G1688" s="2797"/>
      <c r="H1688" s="2797"/>
      <c r="I1688" s="2856" t="e">
        <f t="shared" si="363"/>
        <v>#DIV/0!</v>
      </c>
    </row>
    <row r="1689" spans="1:20" ht="15" hidden="1" thickBot="1" x14ac:dyDescent="0.25">
      <c r="A1689" s="2793"/>
      <c r="B1689" s="152"/>
      <c r="C1689" s="152"/>
      <c r="D1689" s="859" t="s">
        <v>1720</v>
      </c>
      <c r="E1689" s="2796" t="s">
        <v>1894</v>
      </c>
      <c r="F1689" s="2797"/>
      <c r="G1689" s="2797"/>
      <c r="H1689" s="2797"/>
      <c r="I1689" s="2856" t="e">
        <f t="shared" si="363"/>
        <v>#DIV/0!</v>
      </c>
    </row>
    <row r="1690" spans="1:20" ht="16.5" thickTop="1" thickBot="1" x14ac:dyDescent="0.3">
      <c r="A1690" s="3202" t="s">
        <v>704</v>
      </c>
      <c r="B1690" s="3203"/>
      <c r="C1690" s="3203"/>
      <c r="D1690" s="3203"/>
      <c r="E1690" s="3248"/>
      <c r="F1690" s="2821">
        <f>F1675+F1682+F1685</f>
        <v>20050</v>
      </c>
      <c r="G1690" s="2821">
        <f>G1675+G1682+G1685</f>
        <v>21178</v>
      </c>
      <c r="H1690" s="2821">
        <f t="shared" ref="H1690" si="364">H1675+H1682+H1685</f>
        <v>21178</v>
      </c>
      <c r="I1690" s="2822">
        <v>100</v>
      </c>
      <c r="R1690" s="2869">
        <f>F1690</f>
        <v>20050</v>
      </c>
      <c r="S1690" s="2869">
        <f t="shared" ref="S1690:T1690" si="365">G1690</f>
        <v>21178</v>
      </c>
      <c r="T1690" s="2869">
        <f t="shared" si="365"/>
        <v>21178</v>
      </c>
    </row>
    <row r="1691" spans="1:20" ht="15.75" thickTop="1" x14ac:dyDescent="0.25">
      <c r="A1691" s="2813">
        <v>1607</v>
      </c>
      <c r="B1691" s="19">
        <v>3315</v>
      </c>
      <c r="C1691" s="152">
        <v>6351</v>
      </c>
      <c r="D1691" s="2814"/>
      <c r="E1691" s="896" t="s">
        <v>744</v>
      </c>
      <c r="F1691" s="2815">
        <f>F1692</f>
        <v>3350</v>
      </c>
      <c r="G1691" s="2815">
        <f t="shared" ref="G1691:H1691" si="366">G1692</f>
        <v>2285</v>
      </c>
      <c r="H1691" s="2815">
        <f t="shared" si="366"/>
        <v>2285</v>
      </c>
      <c r="I1691" s="2816">
        <f>H1691/G1691*100</f>
        <v>100</v>
      </c>
      <c r="R1691" s="2869">
        <f>F1693</f>
        <v>3350</v>
      </c>
      <c r="S1691" s="2869">
        <f t="shared" ref="S1691:T1691" si="367">G1693</f>
        <v>2285</v>
      </c>
      <c r="T1691" s="2869">
        <f t="shared" si="367"/>
        <v>2285</v>
      </c>
    </row>
    <row r="1692" spans="1:20" ht="29.25" thickBot="1" x14ac:dyDescent="0.25">
      <c r="A1692" s="2817"/>
      <c r="B1692" s="870"/>
      <c r="C1692" s="2818"/>
      <c r="D1692" s="2805" t="s">
        <v>1195</v>
      </c>
      <c r="E1692" s="2830" t="s">
        <v>1941</v>
      </c>
      <c r="F1692" s="2831">
        <v>3350</v>
      </c>
      <c r="G1692" s="2832">
        <v>2285</v>
      </c>
      <c r="H1692" s="2833">
        <v>2285</v>
      </c>
      <c r="I1692" s="2834">
        <f>H1692/G1692*100</f>
        <v>100</v>
      </c>
      <c r="R1692" s="2869">
        <f>R1690+R1691</f>
        <v>23400</v>
      </c>
      <c r="S1692" s="2869">
        <f t="shared" ref="S1692:T1692" si="368">S1690+S1691</f>
        <v>23463</v>
      </c>
      <c r="T1692" s="2869">
        <f t="shared" si="368"/>
        <v>23463</v>
      </c>
    </row>
    <row r="1693" spans="1:20" ht="16.5" thickTop="1" thickBot="1" x14ac:dyDescent="0.3">
      <c r="A1693" s="3202" t="s">
        <v>705</v>
      </c>
      <c r="B1693" s="3203"/>
      <c r="C1693" s="3203"/>
      <c r="D1693" s="3203"/>
      <c r="E1693" s="3204"/>
      <c r="F1693" s="2821">
        <f>F1691</f>
        <v>3350</v>
      </c>
      <c r="G1693" s="2821">
        <f t="shared" ref="G1693:H1693" si="369">G1691</f>
        <v>2285</v>
      </c>
      <c r="H1693" s="2821">
        <f t="shared" si="369"/>
        <v>2285</v>
      </c>
      <c r="I1693" s="2822">
        <v>100</v>
      </c>
    </row>
    <row r="1694" spans="1:20" ht="13.5" thickTop="1" x14ac:dyDescent="0.2"/>
    <row r="1696" spans="1:20" ht="13.5" thickBot="1" x14ac:dyDescent="0.25">
      <c r="A1696" s="70" t="s">
        <v>1880</v>
      </c>
      <c r="B1696" s="70"/>
      <c r="C1696" s="70"/>
      <c r="D1696" s="70"/>
      <c r="E1696" s="70"/>
      <c r="F1696" s="2836"/>
      <c r="G1696" s="2836"/>
      <c r="H1696" s="2836"/>
      <c r="I1696" s="2837" t="s">
        <v>122</v>
      </c>
    </row>
    <row r="1697" spans="1:9" ht="14.25" thickTop="1" thickBot="1" x14ac:dyDescent="0.25">
      <c r="A1697" s="2838" t="s">
        <v>412</v>
      </c>
      <c r="B1697" s="2839" t="s">
        <v>123</v>
      </c>
      <c r="C1697" s="2840" t="s">
        <v>124</v>
      </c>
      <c r="D1697" s="2841" t="s">
        <v>474</v>
      </c>
      <c r="E1697" s="2841" t="s">
        <v>125</v>
      </c>
      <c r="F1697" s="2841" t="s">
        <v>416</v>
      </c>
      <c r="G1697" s="2841" t="s">
        <v>417</v>
      </c>
      <c r="H1697" s="2842" t="s">
        <v>589</v>
      </c>
      <c r="I1697" s="2843" t="s">
        <v>590</v>
      </c>
    </row>
    <row r="1698" spans="1:9" ht="14.25" thickTop="1" thickBot="1" x14ac:dyDescent="0.25">
      <c r="A1698" s="2844">
        <v>1</v>
      </c>
      <c r="B1698" s="2845">
        <v>2</v>
      </c>
      <c r="C1698" s="2845">
        <v>3</v>
      </c>
      <c r="D1698" s="2845">
        <v>4</v>
      </c>
      <c r="E1698" s="2845">
        <v>5</v>
      </c>
      <c r="F1698" s="2846">
        <v>6</v>
      </c>
      <c r="G1698" s="2846">
        <v>7</v>
      </c>
      <c r="H1698" s="2847">
        <v>8</v>
      </c>
      <c r="I1698" s="2848" t="s">
        <v>510</v>
      </c>
    </row>
    <row r="1699" spans="1:9" ht="15.75" thickTop="1" x14ac:dyDescent="0.25">
      <c r="A1699" s="2849">
        <v>1608</v>
      </c>
      <c r="B1699" s="2850">
        <v>3315</v>
      </c>
      <c r="C1699" s="2850">
        <v>5331</v>
      </c>
      <c r="D1699" s="2862"/>
      <c r="E1699" s="2852" t="s">
        <v>624</v>
      </c>
      <c r="F1699" s="2853">
        <f>F1701+F1702+F1703+F1704+F1705+F1700</f>
        <v>3050</v>
      </c>
      <c r="G1699" s="2853">
        <f t="shared" ref="G1699" si="370">G1701+G1702+G1703+G1704+G1705+G1700</f>
        <v>5177</v>
      </c>
      <c r="H1699" s="2853">
        <f t="shared" ref="H1699" si="371">H1701+H1702+H1703+H1704+H1705+H1700</f>
        <v>4597</v>
      </c>
      <c r="I1699" s="2854">
        <f t="shared" ref="I1699:I1710" si="372">H1699/G1699*100</f>
        <v>88.796600347691708</v>
      </c>
    </row>
    <row r="1700" spans="1:9" ht="28.5" hidden="1" x14ac:dyDescent="0.2">
      <c r="A1700" s="2793"/>
      <c r="B1700" s="152"/>
      <c r="C1700" s="152"/>
      <c r="D1700" s="1052" t="s">
        <v>1195</v>
      </c>
      <c r="E1700" s="2861" t="s">
        <v>1940</v>
      </c>
      <c r="F1700" s="2855"/>
      <c r="G1700" s="2855"/>
      <c r="H1700" s="2855"/>
      <c r="I1700" s="2820" t="e">
        <f t="shared" si="372"/>
        <v>#DIV/0!</v>
      </c>
    </row>
    <row r="1701" spans="1:9" ht="14.25" x14ac:dyDescent="0.2">
      <c r="A1701" s="2793"/>
      <c r="B1701" s="152"/>
      <c r="C1701" s="152"/>
      <c r="D1701" s="2799" t="s">
        <v>1719</v>
      </c>
      <c r="E1701" s="1050" t="s">
        <v>1892</v>
      </c>
      <c r="F1701" s="2797">
        <v>1170</v>
      </c>
      <c r="G1701" s="2859">
        <v>2525</v>
      </c>
      <c r="H1701" s="2797">
        <v>2525</v>
      </c>
      <c r="I1701" s="2820">
        <f t="shared" si="372"/>
        <v>100</v>
      </c>
    </row>
    <row r="1702" spans="1:9" ht="14.25" hidden="1" x14ac:dyDescent="0.2">
      <c r="A1702" s="2793"/>
      <c r="B1702" s="152"/>
      <c r="C1702" s="152"/>
      <c r="D1702" s="859" t="s">
        <v>1239</v>
      </c>
      <c r="E1702" s="2796" t="s">
        <v>1896</v>
      </c>
      <c r="F1702" s="2797"/>
      <c r="G1702" s="2797"/>
      <c r="H1702" s="2797"/>
      <c r="I1702" s="2860" t="e">
        <f t="shared" si="372"/>
        <v>#DIV/0!</v>
      </c>
    </row>
    <row r="1703" spans="1:9" ht="14.25" x14ac:dyDescent="0.2">
      <c r="A1703" s="2793"/>
      <c r="B1703" s="152"/>
      <c r="C1703" s="152"/>
      <c r="D1703" s="859" t="s">
        <v>1238</v>
      </c>
      <c r="E1703" s="2796" t="s">
        <v>1893</v>
      </c>
      <c r="F1703" s="2797">
        <v>1230</v>
      </c>
      <c r="G1703" s="2797">
        <v>1252</v>
      </c>
      <c r="H1703" s="2797">
        <v>1252</v>
      </c>
      <c r="I1703" s="2860">
        <f t="shared" si="372"/>
        <v>100</v>
      </c>
    </row>
    <row r="1704" spans="1:9" ht="14.25" x14ac:dyDescent="0.2">
      <c r="A1704" s="2793"/>
      <c r="B1704" s="152"/>
      <c r="C1704" s="152"/>
      <c r="D1704" s="859" t="s">
        <v>1720</v>
      </c>
      <c r="E1704" s="2796" t="s">
        <v>1894</v>
      </c>
      <c r="F1704" s="2797">
        <v>650</v>
      </c>
      <c r="G1704" s="2797">
        <v>1230</v>
      </c>
      <c r="H1704" s="2797">
        <v>650</v>
      </c>
      <c r="I1704" s="2860">
        <f t="shared" si="372"/>
        <v>52.845528455284551</v>
      </c>
    </row>
    <row r="1705" spans="1:9" ht="14.25" x14ac:dyDescent="0.2">
      <c r="A1705" s="2793"/>
      <c r="B1705" s="152"/>
      <c r="C1705" s="152"/>
      <c r="D1705" s="2794" t="s">
        <v>1741</v>
      </c>
      <c r="E1705" s="2796" t="s">
        <v>1937</v>
      </c>
      <c r="F1705" s="2797">
        <v>0</v>
      </c>
      <c r="G1705" s="2797">
        <v>170</v>
      </c>
      <c r="H1705" s="2797">
        <v>170</v>
      </c>
      <c r="I1705" s="2820">
        <f t="shared" si="372"/>
        <v>100</v>
      </c>
    </row>
    <row r="1706" spans="1:9" ht="15" x14ac:dyDescent="0.25">
      <c r="A1706" s="2793">
        <v>1608</v>
      </c>
      <c r="B1706" s="19">
        <v>3316</v>
      </c>
      <c r="C1706" s="19">
        <v>5331</v>
      </c>
      <c r="D1706" s="2858"/>
      <c r="E1706" s="896" t="s">
        <v>624</v>
      </c>
      <c r="F1706" s="29">
        <f>F1707+F1708</f>
        <v>0</v>
      </c>
      <c r="G1706" s="2815">
        <f t="shared" ref="G1706" si="373">G1707+G1708</f>
        <v>6</v>
      </c>
      <c r="H1706" s="29">
        <f t="shared" ref="H1706" si="374">H1707+H1708</f>
        <v>6</v>
      </c>
      <c r="I1706" s="2816">
        <f t="shared" si="372"/>
        <v>100</v>
      </c>
    </row>
    <row r="1707" spans="1:9" ht="15" thickBot="1" x14ac:dyDescent="0.25">
      <c r="A1707" s="2793"/>
      <c r="B1707" s="152"/>
      <c r="C1707" s="152"/>
      <c r="D1707" s="2799" t="s">
        <v>1719</v>
      </c>
      <c r="E1707" s="1050" t="s">
        <v>1892</v>
      </c>
      <c r="F1707" s="2855">
        <v>0</v>
      </c>
      <c r="G1707" s="2855">
        <v>6</v>
      </c>
      <c r="H1707" s="2855">
        <v>6</v>
      </c>
      <c r="I1707" s="2820">
        <f t="shared" si="372"/>
        <v>100</v>
      </c>
    </row>
    <row r="1708" spans="1:9" ht="15" hidden="1" thickBot="1" x14ac:dyDescent="0.25">
      <c r="A1708" s="2793"/>
      <c r="B1708" s="152"/>
      <c r="C1708" s="152"/>
      <c r="D1708" s="859" t="s">
        <v>1239</v>
      </c>
      <c r="E1708" s="2796" t="s">
        <v>1896</v>
      </c>
      <c r="F1708" s="2819"/>
      <c r="G1708" s="2819"/>
      <c r="H1708" s="2819"/>
      <c r="I1708" s="2820" t="e">
        <f t="shared" si="372"/>
        <v>#DIV/0!</v>
      </c>
    </row>
    <row r="1709" spans="1:9" ht="15" hidden="1" x14ac:dyDescent="0.25">
      <c r="A1709" s="2793">
        <v>1600</v>
      </c>
      <c r="B1709" s="19">
        <v>3316</v>
      </c>
      <c r="C1709" s="19">
        <v>5331</v>
      </c>
      <c r="D1709" s="2858"/>
      <c r="E1709" s="896" t="s">
        <v>624</v>
      </c>
      <c r="F1709" s="29">
        <f>F1710+F1711+F1712+F1713</f>
        <v>0</v>
      </c>
      <c r="G1709" s="29">
        <f t="shared" ref="G1709" si="375">G1710+G1711+G1712+G1713</f>
        <v>0</v>
      </c>
      <c r="H1709" s="29">
        <f t="shared" ref="H1709" si="376">H1710+H1711+H1712+H1713</f>
        <v>0</v>
      </c>
      <c r="I1709" s="2816" t="e">
        <f t="shared" si="372"/>
        <v>#DIV/0!</v>
      </c>
    </row>
    <row r="1710" spans="1:9" ht="14.25" hidden="1" x14ac:dyDescent="0.2">
      <c r="A1710" s="2793"/>
      <c r="B1710" s="152"/>
      <c r="C1710" s="152"/>
      <c r="D1710" s="2799" t="s">
        <v>1719</v>
      </c>
      <c r="E1710" s="1050" t="s">
        <v>1892</v>
      </c>
      <c r="F1710" s="2797"/>
      <c r="G1710" s="2797"/>
      <c r="H1710" s="2797"/>
      <c r="I1710" s="2856" t="e">
        <f t="shared" si="372"/>
        <v>#DIV/0!</v>
      </c>
    </row>
    <row r="1711" spans="1:9" ht="14.25" hidden="1" x14ac:dyDescent="0.2">
      <c r="A1711" s="2793"/>
      <c r="B1711" s="152"/>
      <c r="C1711" s="152"/>
      <c r="D1711" s="859" t="s">
        <v>1239</v>
      </c>
      <c r="E1711" s="2796" t="s">
        <v>1896</v>
      </c>
      <c r="F1711" s="2797"/>
      <c r="G1711" s="2797"/>
      <c r="H1711" s="2797"/>
      <c r="I1711" s="2856" t="e">
        <f t="shared" ref="I1711:I1713" si="377">H1711/G1711*100</f>
        <v>#DIV/0!</v>
      </c>
    </row>
    <row r="1712" spans="1:9" ht="14.25" hidden="1" x14ac:dyDescent="0.2">
      <c r="A1712" s="2793"/>
      <c r="B1712" s="152"/>
      <c r="C1712" s="152"/>
      <c r="D1712" s="859" t="s">
        <v>1238</v>
      </c>
      <c r="E1712" s="2796" t="s">
        <v>1893</v>
      </c>
      <c r="F1712" s="2797"/>
      <c r="G1712" s="2797"/>
      <c r="H1712" s="2797"/>
      <c r="I1712" s="2856" t="e">
        <f t="shared" si="377"/>
        <v>#DIV/0!</v>
      </c>
    </row>
    <row r="1713" spans="1:20" ht="15" hidden="1" thickBot="1" x14ac:dyDescent="0.25">
      <c r="A1713" s="2793"/>
      <c r="B1713" s="152"/>
      <c r="C1713" s="152"/>
      <c r="D1713" s="859" t="s">
        <v>1720</v>
      </c>
      <c r="E1713" s="2796" t="s">
        <v>1894</v>
      </c>
      <c r="F1713" s="2797"/>
      <c r="G1713" s="2797"/>
      <c r="H1713" s="2797"/>
      <c r="I1713" s="2856" t="e">
        <f t="shared" si="377"/>
        <v>#DIV/0!</v>
      </c>
    </row>
    <row r="1714" spans="1:20" ht="16.5" thickTop="1" thickBot="1" x14ac:dyDescent="0.3">
      <c r="A1714" s="3202" t="s">
        <v>704</v>
      </c>
      <c r="B1714" s="3203"/>
      <c r="C1714" s="3203"/>
      <c r="D1714" s="3203"/>
      <c r="E1714" s="3248"/>
      <c r="F1714" s="2821">
        <f>F1699+F1706+F1709</f>
        <v>3050</v>
      </c>
      <c r="G1714" s="2821">
        <f>G1699+G1706+G1709</f>
        <v>5183</v>
      </c>
      <c r="H1714" s="2821">
        <f t="shared" ref="H1714" si="378">H1699+H1706+H1709</f>
        <v>4603</v>
      </c>
      <c r="I1714" s="2822">
        <v>100</v>
      </c>
      <c r="R1714" s="2869">
        <f>F1714</f>
        <v>3050</v>
      </c>
      <c r="S1714" s="2869">
        <f t="shared" ref="S1714:T1714" si="379">G1714</f>
        <v>5183</v>
      </c>
      <c r="T1714" s="2869">
        <f t="shared" si="379"/>
        <v>4603</v>
      </c>
    </row>
    <row r="1715" spans="1:20" ht="15.75" thickTop="1" x14ac:dyDescent="0.25">
      <c r="A1715" s="2813">
        <v>1608</v>
      </c>
      <c r="B1715" s="19">
        <v>3315</v>
      </c>
      <c r="C1715" s="152">
        <v>6351</v>
      </c>
      <c r="D1715" s="2814"/>
      <c r="E1715" s="896" t="s">
        <v>744</v>
      </c>
      <c r="F1715" s="2815">
        <f>F1716</f>
        <v>0</v>
      </c>
      <c r="G1715" s="2815">
        <f t="shared" ref="G1715:H1715" si="380">G1716</f>
        <v>484</v>
      </c>
      <c r="H1715" s="2815">
        <f t="shared" si="380"/>
        <v>484</v>
      </c>
      <c r="I1715" s="2816">
        <f>H1715/G1715*100</f>
        <v>100</v>
      </c>
      <c r="R1715" s="2869">
        <f>F1717</f>
        <v>0</v>
      </c>
      <c r="S1715" s="2869">
        <f t="shared" ref="S1715:T1715" si="381">G1717</f>
        <v>484</v>
      </c>
      <c r="T1715" s="2869">
        <f t="shared" si="381"/>
        <v>484</v>
      </c>
    </row>
    <row r="1716" spans="1:20" ht="29.25" thickBot="1" x14ac:dyDescent="0.25">
      <c r="A1716" s="2817"/>
      <c r="B1716" s="870"/>
      <c r="C1716" s="2818"/>
      <c r="D1716" s="2805" t="s">
        <v>1195</v>
      </c>
      <c r="E1716" s="2830" t="s">
        <v>1941</v>
      </c>
      <c r="F1716" s="2831">
        <v>0</v>
      </c>
      <c r="G1716" s="2832">
        <v>484</v>
      </c>
      <c r="H1716" s="2833">
        <v>484</v>
      </c>
      <c r="I1716" s="2834">
        <f>H1716/G1716*100</f>
        <v>100</v>
      </c>
      <c r="R1716" s="2869">
        <f>R1714+R1715</f>
        <v>3050</v>
      </c>
      <c r="S1716" s="2869">
        <f t="shared" ref="S1716:T1716" si="382">S1714+S1715</f>
        <v>5667</v>
      </c>
      <c r="T1716" s="2869">
        <f t="shared" si="382"/>
        <v>5087</v>
      </c>
    </row>
    <row r="1717" spans="1:20" ht="16.5" thickTop="1" thickBot="1" x14ac:dyDescent="0.3">
      <c r="A1717" s="3202" t="s">
        <v>705</v>
      </c>
      <c r="B1717" s="3203"/>
      <c r="C1717" s="3203"/>
      <c r="D1717" s="3203"/>
      <c r="E1717" s="3204"/>
      <c r="F1717" s="2821">
        <f>F1715</f>
        <v>0</v>
      </c>
      <c r="G1717" s="2821">
        <f t="shared" ref="G1717:H1717" si="383">G1715</f>
        <v>484</v>
      </c>
      <c r="H1717" s="2821">
        <f t="shared" si="383"/>
        <v>484</v>
      </c>
      <c r="I1717" s="2822">
        <v>100</v>
      </c>
    </row>
    <row r="1718" spans="1:20" ht="13.5" thickTop="1" x14ac:dyDescent="0.2"/>
    <row r="1720" spans="1:20" ht="18" x14ac:dyDescent="0.25">
      <c r="A1720" s="2864" t="s">
        <v>1954</v>
      </c>
    </row>
    <row r="1721" spans="1:20" ht="13.5" thickBot="1" x14ac:dyDescent="0.25">
      <c r="A1721" s="70" t="s">
        <v>1946</v>
      </c>
      <c r="B1721" s="70"/>
      <c r="C1721" s="70"/>
      <c r="D1721" s="70"/>
      <c r="E1721" s="70"/>
      <c r="F1721" s="2836"/>
      <c r="G1721" s="2836"/>
      <c r="H1721" s="2836"/>
      <c r="I1721" s="2837" t="s">
        <v>122</v>
      </c>
    </row>
    <row r="1722" spans="1:20" ht="14.25" thickTop="1" thickBot="1" x14ac:dyDescent="0.25">
      <c r="A1722" s="2838" t="s">
        <v>412</v>
      </c>
      <c r="B1722" s="2839" t="s">
        <v>123</v>
      </c>
      <c r="C1722" s="2840" t="s">
        <v>124</v>
      </c>
      <c r="D1722" s="2841" t="s">
        <v>474</v>
      </c>
      <c r="E1722" s="2841" t="s">
        <v>125</v>
      </c>
      <c r="F1722" s="2841" t="s">
        <v>416</v>
      </c>
      <c r="G1722" s="2841" t="s">
        <v>417</v>
      </c>
      <c r="H1722" s="2842" t="s">
        <v>589</v>
      </c>
      <c r="I1722" s="2843" t="s">
        <v>590</v>
      </c>
    </row>
    <row r="1723" spans="1:20" ht="14.25" thickTop="1" thickBot="1" x14ac:dyDescent="0.25">
      <c r="A1723" s="2844">
        <v>1</v>
      </c>
      <c r="B1723" s="2845">
        <v>2</v>
      </c>
      <c r="C1723" s="2845">
        <v>3</v>
      </c>
      <c r="D1723" s="2845">
        <v>4</v>
      </c>
      <c r="E1723" s="2845">
        <v>5</v>
      </c>
      <c r="F1723" s="2846">
        <v>6</v>
      </c>
      <c r="G1723" s="2846">
        <v>7</v>
      </c>
      <c r="H1723" s="2847">
        <v>8</v>
      </c>
      <c r="I1723" s="2848" t="s">
        <v>510</v>
      </c>
    </row>
    <row r="1724" spans="1:20" ht="15.75" thickTop="1" x14ac:dyDescent="0.25">
      <c r="A1724" s="2849">
        <v>1700</v>
      </c>
      <c r="B1724" s="2850">
        <v>3523</v>
      </c>
      <c r="C1724" s="2850">
        <v>5331</v>
      </c>
      <c r="D1724" s="2862"/>
      <c r="E1724" s="2852" t="s">
        <v>624</v>
      </c>
      <c r="F1724" s="2853">
        <f>F1726+F1727+F1728+F1729+F1730+F1725</f>
        <v>29424</v>
      </c>
      <c r="G1724" s="2853">
        <f t="shared" ref="G1724:H1724" si="384">G1726+G1727+G1728+G1729+G1730+G1725</f>
        <v>30084</v>
      </c>
      <c r="H1724" s="2853">
        <f t="shared" si="384"/>
        <v>30072</v>
      </c>
      <c r="I1724" s="2854">
        <f t="shared" ref="I1724:I1738" si="385">H1724/G1724*100</f>
        <v>99.960111687275628</v>
      </c>
    </row>
    <row r="1725" spans="1:20" ht="28.5" x14ac:dyDescent="0.2">
      <c r="A1725" s="2793"/>
      <c r="B1725" s="152"/>
      <c r="C1725" s="152"/>
      <c r="D1725" s="1052" t="s">
        <v>1204</v>
      </c>
      <c r="E1725" s="2861" t="s">
        <v>1947</v>
      </c>
      <c r="F1725" s="2855">
        <v>836</v>
      </c>
      <c r="G1725" s="2855">
        <v>4383</v>
      </c>
      <c r="H1725" s="2855">
        <v>4371</v>
      </c>
      <c r="I1725" s="2820">
        <f t="shared" si="385"/>
        <v>99.726214921286797</v>
      </c>
    </row>
    <row r="1726" spans="1:20" ht="14.25" x14ac:dyDescent="0.2">
      <c r="A1726" s="2793"/>
      <c r="B1726" s="152"/>
      <c r="C1726" s="152"/>
      <c r="D1726" s="2799" t="s">
        <v>1719</v>
      </c>
      <c r="E1726" s="1050" t="s">
        <v>1892</v>
      </c>
      <c r="F1726" s="2797">
        <v>18114</v>
      </c>
      <c r="G1726" s="2859">
        <v>18114</v>
      </c>
      <c r="H1726" s="2797">
        <v>18114</v>
      </c>
      <c r="I1726" s="2820">
        <f t="shared" si="385"/>
        <v>100</v>
      </c>
    </row>
    <row r="1727" spans="1:20" ht="14.25" hidden="1" x14ac:dyDescent="0.2">
      <c r="A1727" s="2793"/>
      <c r="B1727" s="152"/>
      <c r="C1727" s="152"/>
      <c r="D1727" s="859" t="s">
        <v>1239</v>
      </c>
      <c r="E1727" s="2796" t="s">
        <v>1896</v>
      </c>
      <c r="F1727" s="2797"/>
      <c r="G1727" s="2797"/>
      <c r="H1727" s="2797"/>
      <c r="I1727" s="2860" t="e">
        <f t="shared" si="385"/>
        <v>#DIV/0!</v>
      </c>
    </row>
    <row r="1728" spans="1:20" ht="14.25" x14ac:dyDescent="0.2">
      <c r="A1728" s="2793"/>
      <c r="B1728" s="152"/>
      <c r="C1728" s="152"/>
      <c r="D1728" s="859" t="s">
        <v>1238</v>
      </c>
      <c r="E1728" s="2796" t="s">
        <v>1893</v>
      </c>
      <c r="F1728" s="2797">
        <v>5118</v>
      </c>
      <c r="G1728" s="2797">
        <v>6189</v>
      </c>
      <c r="H1728" s="2797">
        <v>6189</v>
      </c>
      <c r="I1728" s="2860">
        <f t="shared" si="385"/>
        <v>100</v>
      </c>
    </row>
    <row r="1729" spans="1:20" ht="14.25" x14ac:dyDescent="0.2">
      <c r="A1729" s="2793"/>
      <c r="B1729" s="152"/>
      <c r="C1729" s="152"/>
      <c r="D1729" s="859" t="s">
        <v>1720</v>
      </c>
      <c r="E1729" s="2796" t="s">
        <v>1894</v>
      </c>
      <c r="F1729" s="2797">
        <v>0</v>
      </c>
      <c r="G1729" s="2797">
        <v>1398</v>
      </c>
      <c r="H1729" s="2797">
        <v>1398</v>
      </c>
      <c r="I1729" s="2860">
        <f t="shared" si="385"/>
        <v>100</v>
      </c>
    </row>
    <row r="1730" spans="1:20" ht="15" thickBot="1" x14ac:dyDescent="0.25">
      <c r="A1730" s="2793"/>
      <c r="B1730" s="152"/>
      <c r="C1730" s="152"/>
      <c r="D1730" s="859" t="s">
        <v>1721</v>
      </c>
      <c r="E1730" s="2796" t="s">
        <v>1939</v>
      </c>
      <c r="F1730" s="2797">
        <v>5356</v>
      </c>
      <c r="G1730" s="2797">
        <v>0</v>
      </c>
      <c r="H1730" s="2797">
        <v>0</v>
      </c>
      <c r="I1730" s="2820">
        <v>0</v>
      </c>
    </row>
    <row r="1731" spans="1:20" ht="15" hidden="1" x14ac:dyDescent="0.25">
      <c r="A1731" s="2793">
        <v>1608</v>
      </c>
      <c r="B1731" s="19">
        <v>3316</v>
      </c>
      <c r="C1731" s="19">
        <v>5331</v>
      </c>
      <c r="D1731" s="2858"/>
      <c r="E1731" s="896" t="s">
        <v>624</v>
      </c>
      <c r="F1731" s="29">
        <f>F1732+F1733</f>
        <v>0</v>
      </c>
      <c r="G1731" s="2815">
        <f t="shared" ref="G1731:H1731" si="386">G1732+G1733</f>
        <v>0</v>
      </c>
      <c r="H1731" s="29">
        <f t="shared" si="386"/>
        <v>0</v>
      </c>
      <c r="I1731" s="2816" t="e">
        <f t="shared" si="385"/>
        <v>#DIV/0!</v>
      </c>
    </row>
    <row r="1732" spans="1:20" ht="14.25" hidden="1" x14ac:dyDescent="0.2">
      <c r="A1732" s="2793"/>
      <c r="B1732" s="152"/>
      <c r="C1732" s="152"/>
      <c r="D1732" s="2799" t="s">
        <v>1719</v>
      </c>
      <c r="E1732" s="1050" t="s">
        <v>1892</v>
      </c>
      <c r="F1732" s="2855">
        <v>0</v>
      </c>
      <c r="G1732" s="2855"/>
      <c r="H1732" s="2855"/>
      <c r="I1732" s="2820" t="e">
        <f t="shared" si="385"/>
        <v>#DIV/0!</v>
      </c>
    </row>
    <row r="1733" spans="1:20" ht="14.25" hidden="1" x14ac:dyDescent="0.2">
      <c r="A1733" s="2793"/>
      <c r="B1733" s="152"/>
      <c r="C1733" s="152"/>
      <c r="D1733" s="859" t="s">
        <v>1239</v>
      </c>
      <c r="E1733" s="2796" t="s">
        <v>1896</v>
      </c>
      <c r="F1733" s="2819"/>
      <c r="G1733" s="2819"/>
      <c r="H1733" s="2819"/>
      <c r="I1733" s="2820" t="e">
        <f t="shared" si="385"/>
        <v>#DIV/0!</v>
      </c>
    </row>
    <row r="1734" spans="1:20" ht="15" hidden="1" x14ac:dyDescent="0.25">
      <c r="A1734" s="2793">
        <v>1600</v>
      </c>
      <c r="B1734" s="19">
        <v>3316</v>
      </c>
      <c r="C1734" s="19">
        <v>5331</v>
      </c>
      <c r="D1734" s="2858"/>
      <c r="E1734" s="896" t="s">
        <v>624</v>
      </c>
      <c r="F1734" s="29">
        <f>F1735+F1736+F1737+F1738</f>
        <v>0</v>
      </c>
      <c r="G1734" s="29">
        <f t="shared" ref="G1734:H1734" si="387">G1735+G1736+G1737+G1738</f>
        <v>0</v>
      </c>
      <c r="H1734" s="29">
        <f t="shared" si="387"/>
        <v>0</v>
      </c>
      <c r="I1734" s="2816" t="e">
        <f t="shared" si="385"/>
        <v>#DIV/0!</v>
      </c>
    </row>
    <row r="1735" spans="1:20" ht="14.25" hidden="1" x14ac:dyDescent="0.2">
      <c r="A1735" s="2793"/>
      <c r="B1735" s="152"/>
      <c r="C1735" s="152"/>
      <c r="D1735" s="2799" t="s">
        <v>1719</v>
      </c>
      <c r="E1735" s="1050" t="s">
        <v>1892</v>
      </c>
      <c r="F1735" s="2797"/>
      <c r="G1735" s="2797"/>
      <c r="H1735" s="2797"/>
      <c r="I1735" s="2856" t="e">
        <f t="shared" si="385"/>
        <v>#DIV/0!</v>
      </c>
    </row>
    <row r="1736" spans="1:20" ht="14.25" hidden="1" x14ac:dyDescent="0.2">
      <c r="A1736" s="2793"/>
      <c r="B1736" s="152"/>
      <c r="C1736" s="152"/>
      <c r="D1736" s="859" t="s">
        <v>1239</v>
      </c>
      <c r="E1736" s="2796" t="s">
        <v>1896</v>
      </c>
      <c r="F1736" s="2797"/>
      <c r="G1736" s="2797"/>
      <c r="H1736" s="2797"/>
      <c r="I1736" s="2856" t="e">
        <f t="shared" si="385"/>
        <v>#DIV/0!</v>
      </c>
    </row>
    <row r="1737" spans="1:20" ht="14.25" hidden="1" x14ac:dyDescent="0.2">
      <c r="A1737" s="2793"/>
      <c r="B1737" s="152"/>
      <c r="C1737" s="152"/>
      <c r="D1737" s="859" t="s">
        <v>1238</v>
      </c>
      <c r="E1737" s="2796" t="s">
        <v>1893</v>
      </c>
      <c r="F1737" s="2797"/>
      <c r="G1737" s="2797"/>
      <c r="H1737" s="2797"/>
      <c r="I1737" s="2856" t="e">
        <f t="shared" si="385"/>
        <v>#DIV/0!</v>
      </c>
    </row>
    <row r="1738" spans="1:20" ht="15" hidden="1" thickBot="1" x14ac:dyDescent="0.25">
      <c r="A1738" s="2793"/>
      <c r="B1738" s="152"/>
      <c r="C1738" s="152"/>
      <c r="D1738" s="859" t="s">
        <v>1720</v>
      </c>
      <c r="E1738" s="2796" t="s">
        <v>1894</v>
      </c>
      <c r="F1738" s="2797"/>
      <c r="G1738" s="2797"/>
      <c r="H1738" s="2797"/>
      <c r="I1738" s="2856" t="e">
        <f t="shared" si="385"/>
        <v>#DIV/0!</v>
      </c>
    </row>
    <row r="1739" spans="1:20" ht="16.5" thickTop="1" thickBot="1" x14ac:dyDescent="0.3">
      <c r="A1739" s="3202" t="s">
        <v>704</v>
      </c>
      <c r="B1739" s="3203"/>
      <c r="C1739" s="3203"/>
      <c r="D1739" s="3203"/>
      <c r="E1739" s="3248"/>
      <c r="F1739" s="2821">
        <f>F1724+F1731+F1734</f>
        <v>29424</v>
      </c>
      <c r="G1739" s="2821">
        <f>G1724+G1731+G1734</f>
        <v>30084</v>
      </c>
      <c r="H1739" s="2821">
        <f t="shared" ref="H1739" si="388">H1724+H1731+H1734</f>
        <v>30072</v>
      </c>
      <c r="I1739" s="2822">
        <v>100</v>
      </c>
      <c r="R1739" s="2869">
        <f>F1739</f>
        <v>29424</v>
      </c>
      <c r="S1739" s="2869">
        <f t="shared" ref="S1739:T1739" si="389">G1739</f>
        <v>30084</v>
      </c>
      <c r="T1739" s="2869">
        <f t="shared" si="389"/>
        <v>30072</v>
      </c>
    </row>
    <row r="1740" spans="1:20" ht="15.75" thickTop="1" x14ac:dyDescent="0.25">
      <c r="A1740" s="2813">
        <v>1700</v>
      </c>
      <c r="B1740" s="19">
        <v>3523</v>
      </c>
      <c r="C1740" s="152">
        <v>6351</v>
      </c>
      <c r="D1740" s="2814"/>
      <c r="E1740" s="896" t="s">
        <v>744</v>
      </c>
      <c r="F1740" s="2815">
        <f>F1741</f>
        <v>3550</v>
      </c>
      <c r="G1740" s="2815">
        <f t="shared" ref="G1740:H1740" si="390">G1741</f>
        <v>12473</v>
      </c>
      <c r="H1740" s="2815">
        <f t="shared" si="390"/>
        <v>12318</v>
      </c>
      <c r="I1740" s="2816">
        <f>H1740/G1740*100</f>
        <v>98.757315802132609</v>
      </c>
      <c r="R1740" s="2869">
        <f>F1742</f>
        <v>3550</v>
      </c>
      <c r="S1740" s="2869">
        <f t="shared" ref="S1740:T1740" si="391">G1742</f>
        <v>12473</v>
      </c>
      <c r="T1740" s="2869">
        <f t="shared" si="391"/>
        <v>12318</v>
      </c>
    </row>
    <row r="1741" spans="1:20" ht="29.25" thickBot="1" x14ac:dyDescent="0.25">
      <c r="A1741" s="2817"/>
      <c r="B1741" s="870"/>
      <c r="C1741" s="2818"/>
      <c r="D1741" s="1052" t="s">
        <v>1204</v>
      </c>
      <c r="E1741" s="2861" t="s">
        <v>1947</v>
      </c>
      <c r="F1741" s="2831">
        <v>3550</v>
      </c>
      <c r="G1741" s="2832">
        <v>12473</v>
      </c>
      <c r="H1741" s="2833">
        <v>12318</v>
      </c>
      <c r="I1741" s="2834">
        <f>H1741/G1741*100</f>
        <v>98.757315802132609</v>
      </c>
      <c r="R1741" s="2869">
        <f>R1739+R1740</f>
        <v>32974</v>
      </c>
      <c r="S1741" s="2869">
        <f t="shared" ref="S1741:T1741" si="392">S1739+S1740</f>
        <v>42557</v>
      </c>
      <c r="T1741" s="2869">
        <f t="shared" si="392"/>
        <v>42390</v>
      </c>
    </row>
    <row r="1742" spans="1:20" ht="16.5" thickTop="1" thickBot="1" x14ac:dyDescent="0.3">
      <c r="A1742" s="3202" t="s">
        <v>705</v>
      </c>
      <c r="B1742" s="3203"/>
      <c r="C1742" s="3203"/>
      <c r="D1742" s="3203"/>
      <c r="E1742" s="3204"/>
      <c r="F1742" s="2821">
        <f>F1740</f>
        <v>3550</v>
      </c>
      <c r="G1742" s="2821">
        <f t="shared" ref="G1742:H1742" si="393">G1740</f>
        <v>12473</v>
      </c>
      <c r="H1742" s="2821">
        <f t="shared" si="393"/>
        <v>12318</v>
      </c>
      <c r="I1742" s="2822">
        <v>100</v>
      </c>
    </row>
    <row r="1743" spans="1:20" ht="13.5" thickTop="1" x14ac:dyDescent="0.2"/>
    <row r="1745" spans="1:9" hidden="1" x14ac:dyDescent="0.2"/>
    <row r="1746" spans="1:9" hidden="1" x14ac:dyDescent="0.2"/>
    <row r="1747" spans="1:9" hidden="1" x14ac:dyDescent="0.2"/>
    <row r="1748" spans="1:9" hidden="1" x14ac:dyDescent="0.2"/>
    <row r="1749" spans="1:9" ht="13.5" thickBot="1" x14ac:dyDescent="0.25">
      <c r="A1749" s="70" t="s">
        <v>1948</v>
      </c>
      <c r="B1749" s="70"/>
      <c r="C1749" s="70"/>
      <c r="D1749" s="70"/>
      <c r="E1749" s="70"/>
      <c r="F1749" s="2836"/>
      <c r="G1749" s="2836"/>
      <c r="H1749" s="2836"/>
      <c r="I1749" s="2837" t="s">
        <v>122</v>
      </c>
    </row>
    <row r="1750" spans="1:9" ht="14.25" thickTop="1" thickBot="1" x14ac:dyDescent="0.25">
      <c r="A1750" s="2838" t="s">
        <v>412</v>
      </c>
      <c r="B1750" s="2839" t="s">
        <v>123</v>
      </c>
      <c r="C1750" s="2840" t="s">
        <v>124</v>
      </c>
      <c r="D1750" s="2841" t="s">
        <v>474</v>
      </c>
      <c r="E1750" s="2841" t="s">
        <v>125</v>
      </c>
      <c r="F1750" s="2841" t="s">
        <v>416</v>
      </c>
      <c r="G1750" s="2841" t="s">
        <v>417</v>
      </c>
      <c r="H1750" s="2842" t="s">
        <v>589</v>
      </c>
      <c r="I1750" s="2843" t="s">
        <v>590</v>
      </c>
    </row>
    <row r="1751" spans="1:9" ht="14.25" thickTop="1" thickBot="1" x14ac:dyDescent="0.25">
      <c r="A1751" s="2844">
        <v>1</v>
      </c>
      <c r="B1751" s="2845">
        <v>2</v>
      </c>
      <c r="C1751" s="2845">
        <v>3</v>
      </c>
      <c r="D1751" s="2845">
        <v>4</v>
      </c>
      <c r="E1751" s="2845">
        <v>5</v>
      </c>
      <c r="F1751" s="2846">
        <v>6</v>
      </c>
      <c r="G1751" s="2846">
        <v>7</v>
      </c>
      <c r="H1751" s="2847">
        <v>8</v>
      </c>
      <c r="I1751" s="2848" t="s">
        <v>510</v>
      </c>
    </row>
    <row r="1752" spans="1:9" ht="15.75" thickTop="1" x14ac:dyDescent="0.25">
      <c r="A1752" s="2849">
        <v>1702</v>
      </c>
      <c r="B1752" s="2850">
        <v>3529</v>
      </c>
      <c r="C1752" s="2850">
        <v>5331</v>
      </c>
      <c r="D1752" s="2862"/>
      <c r="E1752" s="2852" t="s">
        <v>624</v>
      </c>
      <c r="F1752" s="2853">
        <f>F1754+F1755+F1756+F1757+F1758+F1753</f>
        <v>43014</v>
      </c>
      <c r="G1752" s="2853">
        <f t="shared" ref="G1752:H1752" si="394">G1754+G1755+G1756+G1757+G1758+G1753</f>
        <v>41982</v>
      </c>
      <c r="H1752" s="2853">
        <f t="shared" si="394"/>
        <v>41982</v>
      </c>
      <c r="I1752" s="2854">
        <f t="shared" ref="I1752:I1757" si="395">H1752/G1752*100</f>
        <v>100</v>
      </c>
    </row>
    <row r="1753" spans="1:9" ht="28.5" hidden="1" x14ac:dyDescent="0.2">
      <c r="A1753" s="2793"/>
      <c r="B1753" s="152"/>
      <c r="C1753" s="152"/>
      <c r="D1753" s="1052" t="s">
        <v>1204</v>
      </c>
      <c r="E1753" s="2861" t="s">
        <v>1947</v>
      </c>
      <c r="F1753" s="2855"/>
      <c r="G1753" s="2855"/>
      <c r="H1753" s="2855"/>
      <c r="I1753" s="2820" t="e">
        <f t="shared" si="395"/>
        <v>#DIV/0!</v>
      </c>
    </row>
    <row r="1754" spans="1:9" ht="14.25" x14ac:dyDescent="0.2">
      <c r="A1754" s="2793"/>
      <c r="B1754" s="152"/>
      <c r="C1754" s="152"/>
      <c r="D1754" s="2799" t="s">
        <v>1719</v>
      </c>
      <c r="E1754" s="1050" t="s">
        <v>1892</v>
      </c>
      <c r="F1754" s="2797">
        <v>12109</v>
      </c>
      <c r="G1754" s="2859">
        <v>11659</v>
      </c>
      <c r="H1754" s="2797">
        <v>11659</v>
      </c>
      <c r="I1754" s="2820">
        <f t="shared" si="395"/>
        <v>100</v>
      </c>
    </row>
    <row r="1755" spans="1:9" ht="14.25" x14ac:dyDescent="0.2">
      <c r="A1755" s="2793"/>
      <c r="B1755" s="152"/>
      <c r="C1755" s="152"/>
      <c r="D1755" s="859" t="s">
        <v>1239</v>
      </c>
      <c r="E1755" s="2796" t="s">
        <v>1896</v>
      </c>
      <c r="F1755" s="2797">
        <v>29820</v>
      </c>
      <c r="G1755" s="2797">
        <v>29270</v>
      </c>
      <c r="H1755" s="2797">
        <v>29270</v>
      </c>
      <c r="I1755" s="2860">
        <f t="shared" si="395"/>
        <v>100</v>
      </c>
    </row>
    <row r="1756" spans="1:9" ht="15" thickBot="1" x14ac:dyDescent="0.25">
      <c r="A1756" s="2793"/>
      <c r="B1756" s="152"/>
      <c r="C1756" s="152"/>
      <c r="D1756" s="859" t="s">
        <v>1238</v>
      </c>
      <c r="E1756" s="2796" t="s">
        <v>1893</v>
      </c>
      <c r="F1756" s="2797">
        <v>1085</v>
      </c>
      <c r="G1756" s="2797">
        <v>1053</v>
      </c>
      <c r="H1756" s="2797">
        <v>1053</v>
      </c>
      <c r="I1756" s="2860">
        <f t="shared" si="395"/>
        <v>100</v>
      </c>
    </row>
    <row r="1757" spans="1:9" ht="14.25" hidden="1" x14ac:dyDescent="0.2">
      <c r="A1757" s="2793"/>
      <c r="B1757" s="152"/>
      <c r="C1757" s="152"/>
      <c r="D1757" s="859" t="s">
        <v>1720</v>
      </c>
      <c r="E1757" s="2796" t="s">
        <v>1894</v>
      </c>
      <c r="F1757" s="2797"/>
      <c r="G1757" s="2797"/>
      <c r="H1757" s="2797"/>
      <c r="I1757" s="2860" t="e">
        <f t="shared" si="395"/>
        <v>#DIV/0!</v>
      </c>
    </row>
    <row r="1758" spans="1:9" ht="14.25" hidden="1" x14ac:dyDescent="0.2">
      <c r="A1758" s="2793"/>
      <c r="B1758" s="152"/>
      <c r="C1758" s="152"/>
      <c r="D1758" s="859" t="s">
        <v>1721</v>
      </c>
      <c r="E1758" s="2796" t="s">
        <v>1939</v>
      </c>
      <c r="F1758" s="2797"/>
      <c r="G1758" s="2797"/>
      <c r="H1758" s="2797"/>
      <c r="I1758" s="2820">
        <v>0</v>
      </c>
    </row>
    <row r="1759" spans="1:9" ht="15" hidden="1" x14ac:dyDescent="0.25">
      <c r="A1759" s="2793">
        <v>1608</v>
      </c>
      <c r="B1759" s="19">
        <v>3316</v>
      </c>
      <c r="C1759" s="19">
        <v>5331</v>
      </c>
      <c r="D1759" s="2858"/>
      <c r="E1759" s="896" t="s">
        <v>624</v>
      </c>
      <c r="F1759" s="29">
        <f>F1760+F1761</f>
        <v>0</v>
      </c>
      <c r="G1759" s="2815">
        <f t="shared" ref="G1759:H1759" si="396">G1760+G1761</f>
        <v>0</v>
      </c>
      <c r="H1759" s="29">
        <f t="shared" si="396"/>
        <v>0</v>
      </c>
      <c r="I1759" s="2816" t="e">
        <f t="shared" ref="I1759:I1766" si="397">H1759/G1759*100</f>
        <v>#DIV/0!</v>
      </c>
    </row>
    <row r="1760" spans="1:9" ht="14.25" hidden="1" x14ac:dyDescent="0.2">
      <c r="A1760" s="2793"/>
      <c r="B1760" s="152"/>
      <c r="C1760" s="152"/>
      <c r="D1760" s="2799" t="s">
        <v>1719</v>
      </c>
      <c r="E1760" s="1050" t="s">
        <v>1892</v>
      </c>
      <c r="F1760" s="2855">
        <v>0</v>
      </c>
      <c r="G1760" s="2855"/>
      <c r="H1760" s="2855"/>
      <c r="I1760" s="2820" t="e">
        <f t="shared" si="397"/>
        <v>#DIV/0!</v>
      </c>
    </row>
    <row r="1761" spans="1:20" ht="14.25" hidden="1" x14ac:dyDescent="0.2">
      <c r="A1761" s="2793"/>
      <c r="B1761" s="152"/>
      <c r="C1761" s="152"/>
      <c r="D1761" s="859" t="s">
        <v>1239</v>
      </c>
      <c r="E1761" s="2796" t="s">
        <v>1896</v>
      </c>
      <c r="F1761" s="2819"/>
      <c r="G1761" s="2819"/>
      <c r="H1761" s="2819"/>
      <c r="I1761" s="2820" t="e">
        <f t="shared" si="397"/>
        <v>#DIV/0!</v>
      </c>
    </row>
    <row r="1762" spans="1:20" ht="15" hidden="1" x14ac:dyDescent="0.25">
      <c r="A1762" s="2793">
        <v>1600</v>
      </c>
      <c r="B1762" s="19">
        <v>3316</v>
      </c>
      <c r="C1762" s="19">
        <v>5331</v>
      </c>
      <c r="D1762" s="2858"/>
      <c r="E1762" s="896" t="s">
        <v>624</v>
      </c>
      <c r="F1762" s="29">
        <f>F1763+F1764+F1765+F1766</f>
        <v>0</v>
      </c>
      <c r="G1762" s="29">
        <f t="shared" ref="G1762:H1762" si="398">G1763+G1764+G1765+G1766</f>
        <v>0</v>
      </c>
      <c r="H1762" s="29">
        <f t="shared" si="398"/>
        <v>0</v>
      </c>
      <c r="I1762" s="2816" t="e">
        <f t="shared" si="397"/>
        <v>#DIV/0!</v>
      </c>
    </row>
    <row r="1763" spans="1:20" ht="14.25" hidden="1" x14ac:dyDescent="0.2">
      <c r="A1763" s="2793"/>
      <c r="B1763" s="152"/>
      <c r="C1763" s="152"/>
      <c r="D1763" s="2799" t="s">
        <v>1719</v>
      </c>
      <c r="E1763" s="1050" t="s">
        <v>1892</v>
      </c>
      <c r="F1763" s="2797"/>
      <c r="G1763" s="2797"/>
      <c r="H1763" s="2797"/>
      <c r="I1763" s="2856" t="e">
        <f t="shared" si="397"/>
        <v>#DIV/0!</v>
      </c>
    </row>
    <row r="1764" spans="1:20" ht="14.25" hidden="1" x14ac:dyDescent="0.2">
      <c r="A1764" s="2793"/>
      <c r="B1764" s="152"/>
      <c r="C1764" s="152"/>
      <c r="D1764" s="859" t="s">
        <v>1239</v>
      </c>
      <c r="E1764" s="2796" t="s">
        <v>1896</v>
      </c>
      <c r="F1764" s="2797"/>
      <c r="G1764" s="2797"/>
      <c r="H1764" s="2797"/>
      <c r="I1764" s="2856" t="e">
        <f t="shared" si="397"/>
        <v>#DIV/0!</v>
      </c>
    </row>
    <row r="1765" spans="1:20" ht="14.25" hidden="1" x14ac:dyDescent="0.2">
      <c r="A1765" s="2793"/>
      <c r="B1765" s="152"/>
      <c r="C1765" s="152"/>
      <c r="D1765" s="859" t="s">
        <v>1238</v>
      </c>
      <c r="E1765" s="2796" t="s">
        <v>1893</v>
      </c>
      <c r="F1765" s="2797"/>
      <c r="G1765" s="2797"/>
      <c r="H1765" s="2797"/>
      <c r="I1765" s="2856" t="e">
        <f t="shared" si="397"/>
        <v>#DIV/0!</v>
      </c>
    </row>
    <row r="1766" spans="1:20" ht="15" hidden="1" thickBot="1" x14ac:dyDescent="0.25">
      <c r="A1766" s="2793"/>
      <c r="B1766" s="152"/>
      <c r="C1766" s="152"/>
      <c r="D1766" s="859" t="s">
        <v>1720</v>
      </c>
      <c r="E1766" s="2796" t="s">
        <v>1894</v>
      </c>
      <c r="F1766" s="2797"/>
      <c r="G1766" s="2797"/>
      <c r="H1766" s="2797"/>
      <c r="I1766" s="2856" t="e">
        <f t="shared" si="397"/>
        <v>#DIV/0!</v>
      </c>
    </row>
    <row r="1767" spans="1:20" ht="16.5" thickTop="1" thickBot="1" x14ac:dyDescent="0.3">
      <c r="A1767" s="3202" t="s">
        <v>704</v>
      </c>
      <c r="B1767" s="3203"/>
      <c r="C1767" s="3203"/>
      <c r="D1767" s="3203"/>
      <c r="E1767" s="3248"/>
      <c r="F1767" s="2821">
        <f>F1752+F1759+F1762</f>
        <v>43014</v>
      </c>
      <c r="G1767" s="2821">
        <f>G1752+G1759+G1762</f>
        <v>41982</v>
      </c>
      <c r="H1767" s="2821">
        <f t="shared" ref="H1767" si="399">H1752+H1759+H1762</f>
        <v>41982</v>
      </c>
      <c r="I1767" s="2822">
        <v>100</v>
      </c>
      <c r="R1767" s="2869">
        <f>F1767</f>
        <v>43014</v>
      </c>
      <c r="S1767" s="2869">
        <f t="shared" ref="S1767:T1767" si="400">G1767</f>
        <v>41982</v>
      </c>
      <c r="T1767" s="2869">
        <f t="shared" si="400"/>
        <v>41982</v>
      </c>
    </row>
    <row r="1768" spans="1:20" ht="15.75" thickTop="1" x14ac:dyDescent="0.25">
      <c r="A1768" s="2813">
        <v>1702</v>
      </c>
      <c r="B1768" s="19">
        <v>3529</v>
      </c>
      <c r="C1768" s="152">
        <v>6351</v>
      </c>
      <c r="D1768" s="2814"/>
      <c r="E1768" s="896" t="s">
        <v>744</v>
      </c>
      <c r="F1768" s="2815">
        <f>F1769</f>
        <v>0</v>
      </c>
      <c r="G1768" s="2815">
        <f t="shared" ref="G1768:H1768" si="401">G1769</f>
        <v>700</v>
      </c>
      <c r="H1768" s="2815">
        <f t="shared" si="401"/>
        <v>700</v>
      </c>
      <c r="I1768" s="2816">
        <f>H1768/G1768*100</f>
        <v>100</v>
      </c>
      <c r="R1768" s="2869">
        <f>F1770</f>
        <v>0</v>
      </c>
      <c r="S1768" s="2869">
        <f t="shared" ref="S1768:T1768" si="402">G1770</f>
        <v>700</v>
      </c>
      <c r="T1768" s="2869">
        <f t="shared" si="402"/>
        <v>700</v>
      </c>
    </row>
    <row r="1769" spans="1:20" ht="29.25" thickBot="1" x14ac:dyDescent="0.25">
      <c r="A1769" s="2817"/>
      <c r="B1769" s="870"/>
      <c r="C1769" s="2818"/>
      <c r="D1769" s="1052" t="s">
        <v>1204</v>
      </c>
      <c r="E1769" s="2861" t="s">
        <v>1947</v>
      </c>
      <c r="F1769" s="2831">
        <v>0</v>
      </c>
      <c r="G1769" s="2832">
        <v>700</v>
      </c>
      <c r="H1769" s="2833">
        <v>700</v>
      </c>
      <c r="I1769" s="2834">
        <f>H1769/G1769*100</f>
        <v>100</v>
      </c>
      <c r="R1769" s="2869">
        <f>R1767+R1768</f>
        <v>43014</v>
      </c>
      <c r="S1769" s="2869">
        <f t="shared" ref="S1769:T1769" si="403">S1767+S1768</f>
        <v>42682</v>
      </c>
      <c r="T1769" s="2869">
        <f t="shared" si="403"/>
        <v>42682</v>
      </c>
    </row>
    <row r="1770" spans="1:20" ht="16.5" thickTop="1" thickBot="1" x14ac:dyDescent="0.3">
      <c r="A1770" s="3202" t="s">
        <v>705</v>
      </c>
      <c r="B1770" s="3203"/>
      <c r="C1770" s="3203"/>
      <c r="D1770" s="3203"/>
      <c r="E1770" s="3204"/>
      <c r="F1770" s="2821">
        <f>F1768</f>
        <v>0</v>
      </c>
      <c r="G1770" s="2821">
        <f t="shared" ref="G1770:H1770" si="404">G1768</f>
        <v>700</v>
      </c>
      <c r="H1770" s="2821">
        <f t="shared" si="404"/>
        <v>700</v>
      </c>
      <c r="I1770" s="2822">
        <v>100</v>
      </c>
    </row>
    <row r="1771" spans="1:20" ht="13.5" thickTop="1" x14ac:dyDescent="0.2"/>
    <row r="1773" spans="1:20" ht="13.5" thickBot="1" x14ac:dyDescent="0.25">
      <c r="A1773" s="70" t="s">
        <v>1949</v>
      </c>
      <c r="B1773" s="70"/>
      <c r="C1773" s="70"/>
      <c r="D1773" s="70"/>
      <c r="E1773" s="70"/>
      <c r="F1773" s="2836"/>
      <c r="G1773" s="2836"/>
      <c r="H1773" s="2836"/>
      <c r="I1773" s="2837" t="s">
        <v>122</v>
      </c>
    </row>
    <row r="1774" spans="1:20" ht="14.25" thickTop="1" thickBot="1" x14ac:dyDescent="0.25">
      <c r="A1774" s="2838" t="s">
        <v>412</v>
      </c>
      <c r="B1774" s="2839" t="s">
        <v>123</v>
      </c>
      <c r="C1774" s="2840" t="s">
        <v>124</v>
      </c>
      <c r="D1774" s="2841" t="s">
        <v>474</v>
      </c>
      <c r="E1774" s="2841" t="s">
        <v>125</v>
      </c>
      <c r="F1774" s="2841" t="s">
        <v>416</v>
      </c>
      <c r="G1774" s="2841" t="s">
        <v>417</v>
      </c>
      <c r="H1774" s="2842" t="s">
        <v>589</v>
      </c>
      <c r="I1774" s="2843" t="s">
        <v>590</v>
      </c>
    </row>
    <row r="1775" spans="1:20" ht="14.25" thickTop="1" thickBot="1" x14ac:dyDescent="0.25">
      <c r="A1775" s="2844">
        <v>1</v>
      </c>
      <c r="B1775" s="2845">
        <v>2</v>
      </c>
      <c r="C1775" s="2845">
        <v>3</v>
      </c>
      <c r="D1775" s="2845">
        <v>4</v>
      </c>
      <c r="E1775" s="2845">
        <v>5</v>
      </c>
      <c r="F1775" s="2846">
        <v>6</v>
      </c>
      <c r="G1775" s="2846">
        <v>7</v>
      </c>
      <c r="H1775" s="2847">
        <v>8</v>
      </c>
      <c r="I1775" s="2848" t="s">
        <v>510</v>
      </c>
    </row>
    <row r="1776" spans="1:20" ht="15.75" thickTop="1" x14ac:dyDescent="0.25">
      <c r="A1776" s="2849">
        <v>1704</v>
      </c>
      <c r="B1776" s="2850">
        <v>3533</v>
      </c>
      <c r="C1776" s="2850">
        <v>5331</v>
      </c>
      <c r="D1776" s="2862"/>
      <c r="E1776" s="2852" t="s">
        <v>624</v>
      </c>
      <c r="F1776" s="2853">
        <f>F1779+F1780+F1781+F1782+F1783+F1777+F1778</f>
        <v>166233</v>
      </c>
      <c r="G1776" s="2853">
        <f>G1779+G1780+G1781+G1782+G1783+G1777+G1778</f>
        <v>173023</v>
      </c>
      <c r="H1776" s="2853">
        <f>H1779+H1780+H1781+H1782+H1783+H1777+H1778</f>
        <v>173023</v>
      </c>
      <c r="I1776" s="2854">
        <f t="shared" ref="I1776:I1782" si="405">H1776/G1776*100</f>
        <v>100</v>
      </c>
    </row>
    <row r="1777" spans="1:20" ht="28.5" x14ac:dyDescent="0.2">
      <c r="A1777" s="2793"/>
      <c r="B1777" s="152"/>
      <c r="C1777" s="152"/>
      <c r="D1777" s="1052" t="s">
        <v>1204</v>
      </c>
      <c r="E1777" s="2861" t="s">
        <v>1947</v>
      </c>
      <c r="F1777" s="2855">
        <v>400</v>
      </c>
      <c r="G1777" s="2855">
        <v>444</v>
      </c>
      <c r="H1777" s="2855">
        <v>444</v>
      </c>
      <c r="I1777" s="2820">
        <f t="shared" si="405"/>
        <v>100</v>
      </c>
    </row>
    <row r="1778" spans="1:20" ht="14.25" x14ac:dyDescent="0.2">
      <c r="A1778" s="2793"/>
      <c r="B1778" s="152"/>
      <c r="C1778" s="152"/>
      <c r="D1778" s="1052" t="s">
        <v>1136</v>
      </c>
      <c r="E1778" s="2861" t="s">
        <v>1898</v>
      </c>
      <c r="F1778" s="2855">
        <v>0</v>
      </c>
      <c r="G1778" s="2855">
        <v>2500</v>
      </c>
      <c r="H1778" s="2855">
        <v>2500</v>
      </c>
      <c r="I1778" s="2820">
        <f t="shared" si="405"/>
        <v>100</v>
      </c>
    </row>
    <row r="1779" spans="1:20" ht="14.25" x14ac:dyDescent="0.2">
      <c r="A1779" s="2793"/>
      <c r="B1779" s="152"/>
      <c r="C1779" s="152"/>
      <c r="D1779" s="2799" t="s">
        <v>1719</v>
      </c>
      <c r="E1779" s="1050" t="s">
        <v>1892</v>
      </c>
      <c r="F1779" s="2797">
        <v>49154</v>
      </c>
      <c r="G1779" s="2859">
        <v>50488</v>
      </c>
      <c r="H1779" s="2797">
        <v>50488</v>
      </c>
      <c r="I1779" s="2820">
        <f t="shared" si="405"/>
        <v>100</v>
      </c>
    </row>
    <row r="1780" spans="1:20" ht="14.25" x14ac:dyDescent="0.2">
      <c r="A1780" s="2793"/>
      <c r="B1780" s="152"/>
      <c r="C1780" s="152"/>
      <c r="D1780" s="859" t="s">
        <v>1239</v>
      </c>
      <c r="E1780" s="2796" t="s">
        <v>1896</v>
      </c>
      <c r="F1780" s="2797">
        <v>104151</v>
      </c>
      <c r="G1780" s="2797">
        <v>107547</v>
      </c>
      <c r="H1780" s="2797">
        <v>107547</v>
      </c>
      <c r="I1780" s="2860">
        <f t="shared" si="405"/>
        <v>100</v>
      </c>
    </row>
    <row r="1781" spans="1:20" ht="14.25" x14ac:dyDescent="0.2">
      <c r="A1781" s="2793"/>
      <c r="B1781" s="152"/>
      <c r="C1781" s="152"/>
      <c r="D1781" s="859" t="s">
        <v>1238</v>
      </c>
      <c r="E1781" s="2796" t="s">
        <v>1893</v>
      </c>
      <c r="F1781" s="2797">
        <v>9740</v>
      </c>
      <c r="G1781" s="2797">
        <v>12044</v>
      </c>
      <c r="H1781" s="2797">
        <v>12044</v>
      </c>
      <c r="I1781" s="2860">
        <f t="shared" si="405"/>
        <v>100</v>
      </c>
    </row>
    <row r="1782" spans="1:20" ht="14.25" hidden="1" x14ac:dyDescent="0.2">
      <c r="A1782" s="2793"/>
      <c r="B1782" s="152"/>
      <c r="C1782" s="152"/>
      <c r="D1782" s="859" t="s">
        <v>1720</v>
      </c>
      <c r="E1782" s="2796" t="s">
        <v>1894</v>
      </c>
      <c r="F1782" s="2797"/>
      <c r="G1782" s="2797"/>
      <c r="H1782" s="2797"/>
      <c r="I1782" s="2860" t="e">
        <f t="shared" si="405"/>
        <v>#DIV/0!</v>
      </c>
    </row>
    <row r="1783" spans="1:20" ht="15" thickBot="1" x14ac:dyDescent="0.25">
      <c r="A1783" s="2793"/>
      <c r="B1783" s="152"/>
      <c r="C1783" s="152"/>
      <c r="D1783" s="859" t="s">
        <v>1721</v>
      </c>
      <c r="E1783" s="2796" t="s">
        <v>1939</v>
      </c>
      <c r="F1783" s="2797">
        <v>2788</v>
      </c>
      <c r="G1783" s="2797">
        <v>0</v>
      </c>
      <c r="H1783" s="2797">
        <v>0</v>
      </c>
      <c r="I1783" s="2820">
        <v>0</v>
      </c>
    </row>
    <row r="1784" spans="1:20" ht="15" hidden="1" x14ac:dyDescent="0.25">
      <c r="A1784" s="2793">
        <v>1608</v>
      </c>
      <c r="B1784" s="19">
        <v>3316</v>
      </c>
      <c r="C1784" s="19">
        <v>5331</v>
      </c>
      <c r="D1784" s="2858"/>
      <c r="E1784" s="896" t="s">
        <v>624</v>
      </c>
      <c r="F1784" s="29">
        <f>F1785+F1786</f>
        <v>0</v>
      </c>
      <c r="G1784" s="2815">
        <f t="shared" ref="G1784:H1784" si="406">G1785+G1786</f>
        <v>0</v>
      </c>
      <c r="H1784" s="29">
        <f t="shared" si="406"/>
        <v>0</v>
      </c>
      <c r="I1784" s="2816" t="e">
        <f t="shared" ref="I1784:I1791" si="407">H1784/G1784*100</f>
        <v>#DIV/0!</v>
      </c>
    </row>
    <row r="1785" spans="1:20" ht="14.25" hidden="1" x14ac:dyDescent="0.2">
      <c r="A1785" s="2793"/>
      <c r="B1785" s="152"/>
      <c r="C1785" s="152"/>
      <c r="D1785" s="2799" t="s">
        <v>1719</v>
      </c>
      <c r="E1785" s="1050" t="s">
        <v>1892</v>
      </c>
      <c r="F1785" s="2855">
        <v>0</v>
      </c>
      <c r="G1785" s="2855"/>
      <c r="H1785" s="2855"/>
      <c r="I1785" s="2820" t="e">
        <f t="shared" si="407"/>
        <v>#DIV/0!</v>
      </c>
    </row>
    <row r="1786" spans="1:20" ht="14.25" hidden="1" x14ac:dyDescent="0.2">
      <c r="A1786" s="2793"/>
      <c r="B1786" s="152"/>
      <c r="C1786" s="152"/>
      <c r="D1786" s="859" t="s">
        <v>1239</v>
      </c>
      <c r="E1786" s="2796" t="s">
        <v>1896</v>
      </c>
      <c r="F1786" s="2819"/>
      <c r="G1786" s="2819"/>
      <c r="H1786" s="2819"/>
      <c r="I1786" s="2820" t="e">
        <f t="shared" si="407"/>
        <v>#DIV/0!</v>
      </c>
    </row>
    <row r="1787" spans="1:20" ht="15" hidden="1" x14ac:dyDescent="0.25">
      <c r="A1787" s="2793">
        <v>1600</v>
      </c>
      <c r="B1787" s="19">
        <v>3316</v>
      </c>
      <c r="C1787" s="19">
        <v>5331</v>
      </c>
      <c r="D1787" s="2858"/>
      <c r="E1787" s="896" t="s">
        <v>624</v>
      </c>
      <c r="F1787" s="29">
        <f>F1788+F1789+F1790+F1791</f>
        <v>0</v>
      </c>
      <c r="G1787" s="29">
        <f t="shared" ref="G1787:H1787" si="408">G1788+G1789+G1790+G1791</f>
        <v>0</v>
      </c>
      <c r="H1787" s="29">
        <f t="shared" si="408"/>
        <v>0</v>
      </c>
      <c r="I1787" s="2816" t="e">
        <f t="shared" si="407"/>
        <v>#DIV/0!</v>
      </c>
    </row>
    <row r="1788" spans="1:20" ht="14.25" hidden="1" x14ac:dyDescent="0.2">
      <c r="A1788" s="2793"/>
      <c r="B1788" s="152"/>
      <c r="C1788" s="152"/>
      <c r="D1788" s="2799" t="s">
        <v>1719</v>
      </c>
      <c r="E1788" s="1050" t="s">
        <v>1892</v>
      </c>
      <c r="F1788" s="2797"/>
      <c r="G1788" s="2797"/>
      <c r="H1788" s="2797"/>
      <c r="I1788" s="2856" t="e">
        <f t="shared" si="407"/>
        <v>#DIV/0!</v>
      </c>
    </row>
    <row r="1789" spans="1:20" ht="14.25" hidden="1" x14ac:dyDescent="0.2">
      <c r="A1789" s="2793"/>
      <c r="B1789" s="152"/>
      <c r="C1789" s="152"/>
      <c r="D1789" s="859" t="s">
        <v>1239</v>
      </c>
      <c r="E1789" s="2796" t="s">
        <v>1896</v>
      </c>
      <c r="F1789" s="2797"/>
      <c r="G1789" s="2797"/>
      <c r="H1789" s="2797"/>
      <c r="I1789" s="2856" t="e">
        <f t="shared" si="407"/>
        <v>#DIV/0!</v>
      </c>
    </row>
    <row r="1790" spans="1:20" ht="14.25" hidden="1" x14ac:dyDescent="0.2">
      <c r="A1790" s="2793"/>
      <c r="B1790" s="152"/>
      <c r="C1790" s="152"/>
      <c r="D1790" s="859" t="s">
        <v>1238</v>
      </c>
      <c r="E1790" s="2796" t="s">
        <v>1893</v>
      </c>
      <c r="F1790" s="2797"/>
      <c r="G1790" s="2797"/>
      <c r="H1790" s="2797"/>
      <c r="I1790" s="2856" t="e">
        <f t="shared" si="407"/>
        <v>#DIV/0!</v>
      </c>
    </row>
    <row r="1791" spans="1:20" ht="15" hidden="1" thickBot="1" x14ac:dyDescent="0.25">
      <c r="A1791" s="2793"/>
      <c r="B1791" s="152"/>
      <c r="C1791" s="152"/>
      <c r="D1791" s="859" t="s">
        <v>1720</v>
      </c>
      <c r="E1791" s="2796" t="s">
        <v>1894</v>
      </c>
      <c r="F1791" s="2797"/>
      <c r="G1791" s="2797"/>
      <c r="H1791" s="2797"/>
      <c r="I1791" s="2856" t="e">
        <f t="shared" si="407"/>
        <v>#DIV/0!</v>
      </c>
    </row>
    <row r="1792" spans="1:20" ht="16.5" thickTop="1" thickBot="1" x14ac:dyDescent="0.3">
      <c r="A1792" s="3202" t="s">
        <v>704</v>
      </c>
      <c r="B1792" s="3203"/>
      <c r="C1792" s="3203"/>
      <c r="D1792" s="3203"/>
      <c r="E1792" s="3248"/>
      <c r="F1792" s="2821">
        <f>F1776+F1784+F1787</f>
        <v>166233</v>
      </c>
      <c r="G1792" s="2821">
        <f>G1776+G1784+G1787</f>
        <v>173023</v>
      </c>
      <c r="H1792" s="2821">
        <f t="shared" ref="H1792" si="409">H1776+H1784+H1787</f>
        <v>173023</v>
      </c>
      <c r="I1792" s="2822">
        <v>100</v>
      </c>
      <c r="R1792" s="2869">
        <f>F1792</f>
        <v>166233</v>
      </c>
      <c r="S1792" s="2869">
        <f t="shared" ref="S1792:T1792" si="410">G1792</f>
        <v>173023</v>
      </c>
      <c r="T1792" s="2869">
        <f t="shared" si="410"/>
        <v>173023</v>
      </c>
    </row>
    <row r="1793" spans="1:20" ht="15.75" thickTop="1" x14ac:dyDescent="0.25">
      <c r="A1793" s="2813">
        <v>1704</v>
      </c>
      <c r="B1793" s="19">
        <v>3533</v>
      </c>
      <c r="C1793" s="152">
        <v>6351</v>
      </c>
      <c r="D1793" s="2814"/>
      <c r="E1793" s="896" t="s">
        <v>744</v>
      </c>
      <c r="F1793" s="2815">
        <f>F1794</f>
        <v>16970</v>
      </c>
      <c r="G1793" s="2815">
        <f t="shared" ref="G1793:H1793" si="411">G1794</f>
        <v>2235</v>
      </c>
      <c r="H1793" s="2815">
        <f t="shared" si="411"/>
        <v>2235</v>
      </c>
      <c r="I1793" s="2816">
        <f>H1793/G1793*100</f>
        <v>100</v>
      </c>
      <c r="R1793" s="2869">
        <f>F1795</f>
        <v>16970</v>
      </c>
      <c r="S1793" s="2869">
        <f t="shared" ref="S1793:T1793" si="412">G1795</f>
        <v>2235</v>
      </c>
      <c r="T1793" s="2869">
        <f t="shared" si="412"/>
        <v>2235</v>
      </c>
    </row>
    <row r="1794" spans="1:20" ht="29.25" thickBot="1" x14ac:dyDescent="0.25">
      <c r="A1794" s="2817"/>
      <c r="B1794" s="870"/>
      <c r="C1794" s="2818"/>
      <c r="D1794" s="1052" t="s">
        <v>1204</v>
      </c>
      <c r="E1794" s="2861" t="s">
        <v>1947</v>
      </c>
      <c r="F1794" s="2831">
        <v>16970</v>
      </c>
      <c r="G1794" s="2832">
        <v>2235</v>
      </c>
      <c r="H1794" s="2833">
        <v>2235</v>
      </c>
      <c r="I1794" s="2834">
        <f>H1794/G1794*100</f>
        <v>100</v>
      </c>
      <c r="R1794" s="2869">
        <f>R1792+R1793</f>
        <v>183203</v>
      </c>
      <c r="S1794" s="2869">
        <f t="shared" ref="S1794:T1794" si="413">S1792+S1793</f>
        <v>175258</v>
      </c>
      <c r="T1794" s="2869">
        <f t="shared" si="413"/>
        <v>175258</v>
      </c>
    </row>
    <row r="1795" spans="1:20" ht="16.5" thickTop="1" thickBot="1" x14ac:dyDescent="0.3">
      <c r="A1795" s="3202" t="s">
        <v>705</v>
      </c>
      <c r="B1795" s="3203"/>
      <c r="C1795" s="3203"/>
      <c r="D1795" s="3203"/>
      <c r="E1795" s="3204"/>
      <c r="F1795" s="2821">
        <f>F1793</f>
        <v>16970</v>
      </c>
      <c r="G1795" s="2821">
        <f t="shared" ref="G1795:H1795" si="414">G1793</f>
        <v>2235</v>
      </c>
      <c r="H1795" s="2821">
        <f t="shared" si="414"/>
        <v>2235</v>
      </c>
      <c r="I1795" s="2822">
        <v>100</v>
      </c>
    </row>
    <row r="1796" spans="1:20" ht="13.5" thickTop="1" x14ac:dyDescent="0.2"/>
  </sheetData>
  <mergeCells count="201">
    <mergeCell ref="A1480:E1480"/>
    <mergeCell ref="A1496:E1496"/>
    <mergeCell ref="A1506:E1506"/>
    <mergeCell ref="A1509:E1509"/>
    <mergeCell ref="A1411:E1411"/>
    <mergeCell ref="A1421:E1421"/>
    <mergeCell ref="A1431:E1431"/>
    <mergeCell ref="A1434:E1434"/>
    <mergeCell ref="A1444:E1444"/>
    <mergeCell ref="A1454:E1454"/>
    <mergeCell ref="A1464:E1464"/>
    <mergeCell ref="A1467:E1467"/>
    <mergeCell ref="A1477:E1477"/>
    <mergeCell ref="A1317:E1317"/>
    <mergeCell ref="A1327:E1327"/>
    <mergeCell ref="A1337:E1337"/>
    <mergeCell ref="A1350:E1350"/>
    <mergeCell ref="A1360:E1360"/>
    <mergeCell ref="A1371:E1371"/>
    <mergeCell ref="A1381:E1381"/>
    <mergeCell ref="A1391:E1391"/>
    <mergeCell ref="A1401:E1401"/>
    <mergeCell ref="A1200:E1200"/>
    <mergeCell ref="A1203:E1203"/>
    <mergeCell ref="A1213:E1213"/>
    <mergeCell ref="A1223:E1223"/>
    <mergeCell ref="A1233:E1233"/>
    <mergeCell ref="A1236:E1236"/>
    <mergeCell ref="A1246:E1246"/>
    <mergeCell ref="A1249:E1249"/>
    <mergeCell ref="A1259:E1259"/>
    <mergeCell ref="A1262:E1262"/>
    <mergeCell ref="A1275:E1275"/>
    <mergeCell ref="A1278:E1278"/>
    <mergeCell ref="A1288:E1288"/>
    <mergeCell ref="A1291:E1291"/>
    <mergeCell ref="A1301:E1301"/>
    <mergeCell ref="A1304:E1304"/>
    <mergeCell ref="A1314:E1314"/>
    <mergeCell ref="A27:E27"/>
    <mergeCell ref="A36:E36"/>
    <mergeCell ref="A62:E62"/>
    <mergeCell ref="A76:E76"/>
    <mergeCell ref="A49:E49"/>
    <mergeCell ref="A112:E112"/>
    <mergeCell ref="A121:E121"/>
    <mergeCell ref="A131:E131"/>
    <mergeCell ref="A90:E90"/>
    <mergeCell ref="A103:E103"/>
    <mergeCell ref="A227:E227"/>
    <mergeCell ref="A275:E275"/>
    <mergeCell ref="A286:E286"/>
    <mergeCell ref="A265:E265"/>
    <mergeCell ref="A328:E328"/>
    <mergeCell ref="A336:E336"/>
    <mergeCell ref="A170:E170"/>
    <mergeCell ref="A182:E182"/>
    <mergeCell ref="A140:E140"/>
    <mergeCell ref="A149:E149"/>
    <mergeCell ref="A160:E160"/>
    <mergeCell ref="A218:E218"/>
    <mergeCell ref="A199:E199"/>
    <mergeCell ref="A208:E208"/>
    <mergeCell ref="A238:E238"/>
    <mergeCell ref="A436:E436"/>
    <mergeCell ref="A381:E381"/>
    <mergeCell ref="A392:E392"/>
    <mergeCell ref="A354:E354"/>
    <mergeCell ref="A363:E363"/>
    <mergeCell ref="A373:E373"/>
    <mergeCell ref="A345:E345"/>
    <mergeCell ref="A299:E299"/>
    <mergeCell ref="A246:E246"/>
    <mergeCell ref="A256:E256"/>
    <mergeCell ref="A692:E692"/>
    <mergeCell ref="A703:E703"/>
    <mergeCell ref="A666:E666"/>
    <mergeCell ref="A674:E674"/>
    <mergeCell ref="A682:E682"/>
    <mergeCell ref="A695:E695"/>
    <mergeCell ref="A589:E589"/>
    <mergeCell ref="A507:E507"/>
    <mergeCell ref="A519:E519"/>
    <mergeCell ref="A633:E633"/>
    <mergeCell ref="A643:E643"/>
    <mergeCell ref="A657:E657"/>
    <mergeCell ref="A598:E598"/>
    <mergeCell ref="A612:E612"/>
    <mergeCell ref="A624:E624"/>
    <mergeCell ref="A615:E615"/>
    <mergeCell ref="A572:E572"/>
    <mergeCell ref="A586:E586"/>
    <mergeCell ref="A531:E531"/>
    <mergeCell ref="A541:E541"/>
    <mergeCell ref="A550:E550"/>
    <mergeCell ref="A553:E553"/>
    <mergeCell ref="A646:E646"/>
    <mergeCell ref="A563:E563"/>
    <mergeCell ref="A758:E758"/>
    <mergeCell ref="A774:E774"/>
    <mergeCell ref="A785:E785"/>
    <mergeCell ref="A724:E724"/>
    <mergeCell ref="A748:E748"/>
    <mergeCell ref="A745:E745"/>
    <mergeCell ref="A713:E713"/>
    <mergeCell ref="A721:E721"/>
    <mergeCell ref="A735:E735"/>
    <mergeCell ref="A761:E761"/>
    <mergeCell ref="A817:E817"/>
    <mergeCell ref="A858:E858"/>
    <mergeCell ref="A846:E846"/>
    <mergeCell ref="A826:E826"/>
    <mergeCell ref="A835:E835"/>
    <mergeCell ref="A838:E838"/>
    <mergeCell ref="A795:E795"/>
    <mergeCell ref="A804:E804"/>
    <mergeCell ref="A814:E814"/>
    <mergeCell ref="A903:E903"/>
    <mergeCell ref="A910:E910"/>
    <mergeCell ref="A918:E918"/>
    <mergeCell ref="A889:E889"/>
    <mergeCell ref="A896:E896"/>
    <mergeCell ref="A855:E855"/>
    <mergeCell ref="A867:E867"/>
    <mergeCell ref="A877:E877"/>
    <mergeCell ref="A880:E880"/>
    <mergeCell ref="A985:E985"/>
    <mergeCell ref="A993:E993"/>
    <mergeCell ref="A1002:E1002"/>
    <mergeCell ref="A950:E950"/>
    <mergeCell ref="A962:E962"/>
    <mergeCell ref="A977:E977"/>
    <mergeCell ref="A926:E926"/>
    <mergeCell ref="A933:E933"/>
    <mergeCell ref="A942:E942"/>
    <mergeCell ref="A965:E965"/>
    <mergeCell ref="A1141:E1141"/>
    <mergeCell ref="A1151:E1151"/>
    <mergeCell ref="A1161:E1161"/>
    <mergeCell ref="A1172:E1172"/>
    <mergeCell ref="A1104:E1104"/>
    <mergeCell ref="A1120:E1120"/>
    <mergeCell ref="A1129:E1129"/>
    <mergeCell ref="A1010:E1010"/>
    <mergeCell ref="A1018:E1018"/>
    <mergeCell ref="A1027:E1027"/>
    <mergeCell ref="A1088:E1088"/>
    <mergeCell ref="A1096:E1096"/>
    <mergeCell ref="A1059:E1059"/>
    <mergeCell ref="A1068:E1068"/>
    <mergeCell ref="A1079:E1079"/>
    <mergeCell ref="A1071:E1071"/>
    <mergeCell ref="A1035:E1035"/>
    <mergeCell ref="A1043:E1043"/>
    <mergeCell ref="A1051:E1051"/>
    <mergeCell ref="A1132:E1132"/>
    <mergeCell ref="A17:E17"/>
    <mergeCell ref="A52:E52"/>
    <mergeCell ref="A79:E79"/>
    <mergeCell ref="A173:E173"/>
    <mergeCell ref="A289:E289"/>
    <mergeCell ref="A395:E395"/>
    <mergeCell ref="A510:E510"/>
    <mergeCell ref="A575:E575"/>
    <mergeCell ref="A601:E601"/>
    <mergeCell ref="A446:E446"/>
    <mergeCell ref="A406:E406"/>
    <mergeCell ref="A415:E415"/>
    <mergeCell ref="A418:E418"/>
    <mergeCell ref="A427:E427"/>
    <mergeCell ref="A302:E302"/>
    <mergeCell ref="A310:E310"/>
    <mergeCell ref="A319:E319"/>
    <mergeCell ref="A489:E489"/>
    <mergeCell ref="A497:E497"/>
    <mergeCell ref="A522:E522"/>
    <mergeCell ref="A479:E479"/>
    <mergeCell ref="A455:E455"/>
    <mergeCell ref="A463:E463"/>
    <mergeCell ref="A471:E471"/>
    <mergeCell ref="A1527:E1527"/>
    <mergeCell ref="A1545:E1545"/>
    <mergeCell ref="A1548:E1548"/>
    <mergeCell ref="A1559:E1559"/>
    <mergeCell ref="A1579:E1579"/>
    <mergeCell ref="A1600:E1600"/>
    <mergeCell ref="A1603:E1603"/>
    <mergeCell ref="A1624:E1624"/>
    <mergeCell ref="A1645:E1645"/>
    <mergeCell ref="A1739:E1739"/>
    <mergeCell ref="A1742:E1742"/>
    <mergeCell ref="A1767:E1767"/>
    <mergeCell ref="A1770:E1770"/>
    <mergeCell ref="A1792:E1792"/>
    <mergeCell ref="A1795:E1795"/>
    <mergeCell ref="A1666:E1666"/>
    <mergeCell ref="A1669:E1669"/>
    <mergeCell ref="A1690:E1690"/>
    <mergeCell ref="A1693:E1693"/>
    <mergeCell ref="A1714:E1714"/>
    <mergeCell ref="A1717:E1717"/>
  </mergeCells>
  <pageMargins left="0.98425196850393704" right="0.98425196850393704" top="0.98425196850393704" bottom="0.98425196850393704" header="0.51181102362204722" footer="0.51181102362204722"/>
  <pageSetup paperSize="9" scale="64" firstPageNumber="104" fitToHeight="0" orientation="portrait" useFirstPageNumber="1" r:id="rId1"/>
  <headerFooter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24" manualBreakCount="24">
    <brk id="79" max="14" man="1"/>
    <brk id="152" max="14" man="1"/>
    <brk id="227" max="14" man="1"/>
    <brk id="303" max="14" man="1"/>
    <brk id="374" max="14" man="1"/>
    <brk id="447" max="14" man="1"/>
    <brk id="512" max="14" man="1"/>
    <brk id="575" max="14" man="1"/>
    <brk id="646" max="14" man="1"/>
    <brk id="713" max="14" man="1"/>
    <brk id="787" max="14" man="1"/>
    <brk id="858" max="14" man="1"/>
    <brk id="926" max="14" man="1"/>
    <brk id="1002" max="14" man="1"/>
    <brk id="1071" max="14" man="1"/>
    <brk id="1143" max="14" man="1"/>
    <brk id="1225" max="14" man="1"/>
    <brk id="1293" max="14" man="1"/>
    <brk id="1362" max="14" man="1"/>
    <brk id="1434" max="14" man="1"/>
    <brk id="1511" max="14" man="1"/>
    <brk id="1579" max="14" man="1"/>
    <brk id="1671" max="14" man="1"/>
    <brk id="1772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20"/>
  <sheetViews>
    <sheetView showGridLines="0" zoomScaleNormal="100" workbookViewId="0">
      <selection activeCell="F21" sqref="F21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3.85546875" style="437" customWidth="1"/>
    <col min="6" max="6" width="14.85546875" style="437" customWidth="1"/>
    <col min="7" max="7" width="13.85546875" style="437" customWidth="1"/>
    <col min="8" max="8" width="6.42578125" style="345" customWidth="1"/>
    <col min="9" max="9" width="19.85546875" style="345" customWidth="1"/>
    <col min="10" max="16384" width="9.140625" style="345"/>
  </cols>
  <sheetData>
    <row r="1" spans="1:9" ht="18" x14ac:dyDescent="0.25">
      <c r="A1" s="452" t="s">
        <v>560</v>
      </c>
      <c r="B1" s="453"/>
      <c r="C1" s="453"/>
      <c r="D1" s="453"/>
      <c r="E1" s="453"/>
      <c r="F1" s="453"/>
      <c r="G1" s="406"/>
    </row>
    <row r="2" spans="1:9" ht="18" x14ac:dyDescent="0.25">
      <c r="A2" s="574" t="s">
        <v>537</v>
      </c>
      <c r="B2" s="575"/>
      <c r="C2" s="575"/>
      <c r="D2" s="575"/>
      <c r="E2" s="575"/>
      <c r="F2" s="575"/>
      <c r="G2" s="406"/>
      <c r="H2" s="525" t="s">
        <v>538</v>
      </c>
    </row>
    <row r="3" spans="1:9" ht="18" x14ac:dyDescent="0.25">
      <c r="B3" s="406"/>
      <c r="C3" s="406"/>
      <c r="D3" s="406"/>
      <c r="E3" s="406"/>
      <c r="F3" s="406"/>
      <c r="G3" s="406"/>
      <c r="H3" s="525"/>
    </row>
    <row r="4" spans="1:9" s="373" customFormat="1" ht="16.5" customHeight="1" x14ac:dyDescent="0.2">
      <c r="A4" s="67" t="s">
        <v>259</v>
      </c>
      <c r="B4" s="28"/>
      <c r="C4" s="499" t="s">
        <v>243</v>
      </c>
    </row>
    <row r="5" spans="1:9" s="373" customFormat="1" ht="12.75" customHeight="1" x14ac:dyDescent="0.25">
      <c r="A5" s="6"/>
      <c r="B5" s="28"/>
      <c r="C5" s="499" t="s">
        <v>244</v>
      </c>
    </row>
    <row r="6" spans="1:9" ht="18" x14ac:dyDescent="0.25">
      <c r="A6" s="407" t="s">
        <v>539</v>
      </c>
      <c r="B6" s="406"/>
      <c r="C6" s="406"/>
      <c r="D6" s="406"/>
      <c r="E6" s="406"/>
      <c r="F6" s="406"/>
      <c r="G6" s="406"/>
      <c r="H6" s="525"/>
    </row>
    <row r="7" spans="1:9" ht="18.75" thickBot="1" x14ac:dyDescent="0.3">
      <c r="A7" s="407"/>
      <c r="B7" s="406"/>
      <c r="C7" s="406"/>
      <c r="D7" s="406"/>
      <c r="E7" s="406"/>
      <c r="F7" s="406"/>
      <c r="G7" s="406"/>
      <c r="H7" s="559" t="s">
        <v>777</v>
      </c>
    </row>
    <row r="8" spans="1:9" s="375" customFormat="1" ht="25.5" thickTop="1" thickBot="1" x14ac:dyDescent="0.25">
      <c r="A8" s="502" t="s">
        <v>123</v>
      </c>
      <c r="B8" s="503" t="s">
        <v>509</v>
      </c>
      <c r="C8" s="503" t="s">
        <v>267</v>
      </c>
      <c r="D8" s="504" t="s">
        <v>125</v>
      </c>
      <c r="E8" s="505" t="s">
        <v>416</v>
      </c>
      <c r="F8" s="505" t="s">
        <v>417</v>
      </c>
      <c r="G8" s="506" t="s">
        <v>589</v>
      </c>
      <c r="H8" s="507" t="s">
        <v>590</v>
      </c>
    </row>
    <row r="9" spans="1:9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08">
        <v>5</v>
      </c>
      <c r="F9" s="508">
        <v>6</v>
      </c>
      <c r="G9" s="509">
        <v>7</v>
      </c>
      <c r="H9" s="510" t="s">
        <v>44</v>
      </c>
    </row>
    <row r="10" spans="1:9" s="408" customFormat="1" ht="16.5" thickTop="1" thickBot="1" x14ac:dyDescent="0.25">
      <c r="A10" s="409">
        <v>6409</v>
      </c>
      <c r="B10" s="410">
        <v>5909</v>
      </c>
      <c r="C10" s="411"/>
      <c r="D10" s="412" t="s">
        <v>515</v>
      </c>
      <c r="E10" s="404">
        <v>0</v>
      </c>
      <c r="F10" s="404">
        <v>0</v>
      </c>
      <c r="G10" s="415">
        <v>0</v>
      </c>
      <c r="H10" s="578">
        <v>0</v>
      </c>
    </row>
    <row r="11" spans="1:9" s="336" customFormat="1" ht="16.5" thickTop="1" thickBot="1" x14ac:dyDescent="0.3">
      <c r="A11" s="3256" t="s">
        <v>511</v>
      </c>
      <c r="B11" s="3257"/>
      <c r="C11" s="3257"/>
      <c r="D11" s="3257"/>
      <c r="E11" s="524">
        <f>SUM(E10:E10)</f>
        <v>0</v>
      </c>
      <c r="F11" s="524">
        <f>SUM(F10:F10)</f>
        <v>0</v>
      </c>
      <c r="G11" s="576">
        <f>SUM(G10:G10)</f>
        <v>0</v>
      </c>
      <c r="H11" s="425">
        <v>0</v>
      </c>
      <c r="I11" s="531"/>
    </row>
    <row r="12" spans="1:9" ht="13.5" thickTop="1" x14ac:dyDescent="0.2">
      <c r="I12" s="437"/>
    </row>
    <row r="14" spans="1:9" s="553" customFormat="1" ht="16.5" x14ac:dyDescent="0.25">
      <c r="A14" s="532" t="s">
        <v>325</v>
      </c>
      <c r="B14" s="533"/>
      <c r="C14" s="534"/>
      <c r="D14" s="535"/>
      <c r="E14" s="536">
        <f>SUM(E15:E17)</f>
        <v>0</v>
      </c>
      <c r="F14" s="536">
        <f>F15+F16+F17+F18</f>
        <v>0</v>
      </c>
      <c r="G14" s="536">
        <f>G15+G16+G17+G18</f>
        <v>0</v>
      </c>
      <c r="H14" s="537">
        <v>0</v>
      </c>
    </row>
    <row r="15" spans="1:9" s="373" customFormat="1" ht="15" x14ac:dyDescent="0.2">
      <c r="A15" s="516" t="s">
        <v>183</v>
      </c>
      <c r="B15" s="538"/>
      <c r="C15" s="539"/>
      <c r="D15" s="540"/>
      <c r="E15" s="541">
        <f>E11</f>
        <v>0</v>
      </c>
      <c r="F15" s="541">
        <f>F11</f>
        <v>0</v>
      </c>
      <c r="G15" s="541">
        <f>G11</f>
        <v>0</v>
      </c>
      <c r="H15" s="542">
        <v>0</v>
      </c>
    </row>
    <row r="16" spans="1:9" s="373" customFormat="1" ht="15" x14ac:dyDescent="0.2">
      <c r="A16" s="516" t="s">
        <v>184</v>
      </c>
      <c r="B16" s="543"/>
      <c r="C16" s="539"/>
      <c r="D16" s="544"/>
      <c r="E16" s="541">
        <v>0</v>
      </c>
      <c r="F16" s="541">
        <v>0</v>
      </c>
      <c r="G16" s="541">
        <v>0</v>
      </c>
      <c r="H16" s="542">
        <v>0</v>
      </c>
    </row>
    <row r="17" spans="1:8" s="373" customFormat="1" ht="15" x14ac:dyDescent="0.2">
      <c r="A17" s="516" t="s">
        <v>326</v>
      </c>
      <c r="B17" s="543"/>
      <c r="C17" s="539"/>
      <c r="D17" s="544"/>
      <c r="E17" s="541">
        <v>0</v>
      </c>
      <c r="F17" s="541">
        <v>0</v>
      </c>
      <c r="G17" s="541">
        <v>0</v>
      </c>
      <c r="H17" s="558">
        <v>0</v>
      </c>
    </row>
    <row r="18" spans="1:8" s="373" customFormat="1" ht="15" x14ac:dyDescent="0.2">
      <c r="A18" s="516"/>
      <c r="B18" s="543"/>
      <c r="C18" s="539"/>
      <c r="D18" s="544"/>
      <c r="E18" s="541"/>
      <c r="F18" s="541"/>
      <c r="G18" s="541"/>
      <c r="H18" s="545"/>
    </row>
    <row r="19" spans="1:8" s="58" customFormat="1" ht="69" customHeight="1" thickBot="1" x14ac:dyDescent="0.4">
      <c r="A19" s="3138" t="s">
        <v>517</v>
      </c>
      <c r="B19" s="3258"/>
      <c r="C19" s="3258"/>
      <c r="D19" s="3258"/>
      <c r="E19" s="546">
        <f>SUM(E14)</f>
        <v>0</v>
      </c>
      <c r="F19" s="546">
        <f>SUM(F14)</f>
        <v>0</v>
      </c>
      <c r="G19" s="546">
        <f>SUM(G14)</f>
        <v>0</v>
      </c>
      <c r="H19" s="562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H22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3.85546875" style="413" customWidth="1"/>
    <col min="6" max="6" width="14.85546875" style="413" customWidth="1"/>
    <col min="7" max="7" width="13.85546875" style="413" customWidth="1"/>
    <col min="8" max="8" width="6.5703125" style="413" customWidth="1"/>
    <col min="9" max="9" width="16" style="345" bestFit="1" customWidth="1"/>
    <col min="10" max="16384" width="9.140625" style="345"/>
  </cols>
  <sheetData>
    <row r="1" spans="1:8" ht="18.75" thickBot="1" x14ac:dyDescent="0.3">
      <c r="A1" s="450" t="s">
        <v>518</v>
      </c>
      <c r="B1" s="451"/>
      <c r="C1" s="451"/>
      <c r="D1" s="451"/>
      <c r="E1" s="454"/>
      <c r="G1" s="3259" t="s">
        <v>540</v>
      </c>
      <c r="H1" s="3260"/>
    </row>
    <row r="2" spans="1:8" ht="18" x14ac:dyDescent="0.25">
      <c r="A2" s="407"/>
      <c r="B2" s="406"/>
      <c r="C2" s="406"/>
      <c r="D2" s="406"/>
    </row>
    <row r="3" spans="1:8" s="373" customFormat="1" ht="16.5" customHeight="1" x14ac:dyDescent="0.2">
      <c r="A3" s="67" t="s">
        <v>259</v>
      </c>
      <c r="B3" s="28"/>
      <c r="C3" s="499" t="s">
        <v>243</v>
      </c>
      <c r="E3" s="570"/>
      <c r="F3" s="570"/>
      <c r="G3" s="570"/>
      <c r="H3" s="570"/>
    </row>
    <row r="4" spans="1:8" s="373" customFormat="1" ht="12.75" customHeight="1" x14ac:dyDescent="0.25">
      <c r="A4" s="6"/>
      <c r="B4" s="28"/>
      <c r="C4" s="499" t="s">
        <v>244</v>
      </c>
      <c r="E4" s="570"/>
      <c r="F4" s="570"/>
      <c r="G4" s="570"/>
      <c r="H4" s="570"/>
    </row>
    <row r="5" spans="1:8" ht="18" x14ac:dyDescent="0.25">
      <c r="A5" s="407" t="s">
        <v>541</v>
      </c>
      <c r="B5" s="406"/>
      <c r="C5" s="406"/>
      <c r="D5" s="406"/>
      <c r="H5" s="414"/>
    </row>
    <row r="6" spans="1:8" ht="13.5" thickBot="1" x14ac:dyDescent="0.25">
      <c r="H6" s="559" t="s">
        <v>777</v>
      </c>
    </row>
    <row r="7" spans="1:8" s="375" customFormat="1" ht="25.5" thickTop="1" thickBot="1" x14ac:dyDescent="0.25">
      <c r="A7" s="502" t="s">
        <v>123</v>
      </c>
      <c r="B7" s="503" t="s">
        <v>509</v>
      </c>
      <c r="C7" s="503" t="s">
        <v>267</v>
      </c>
      <c r="D7" s="504" t="s">
        <v>125</v>
      </c>
      <c r="E7" s="571" t="s">
        <v>416</v>
      </c>
      <c r="F7" s="571" t="s">
        <v>417</v>
      </c>
      <c r="G7" s="572" t="s">
        <v>589</v>
      </c>
      <c r="H7" s="507" t="s">
        <v>590</v>
      </c>
    </row>
    <row r="8" spans="1:8" s="375" customFormat="1" ht="13.5" thickTop="1" thickBot="1" x14ac:dyDescent="0.25">
      <c r="A8" s="521">
        <v>1</v>
      </c>
      <c r="B8" s="522">
        <v>2</v>
      </c>
      <c r="C8" s="522">
        <v>3</v>
      </c>
      <c r="D8" s="522">
        <v>4</v>
      </c>
      <c r="E8" s="473">
        <v>5</v>
      </c>
      <c r="F8" s="473">
        <v>6</v>
      </c>
      <c r="G8" s="573">
        <v>7</v>
      </c>
      <c r="H8" s="498" t="s">
        <v>44</v>
      </c>
    </row>
    <row r="9" spans="1:8" ht="20.25" customHeight="1" thickTop="1" x14ac:dyDescent="0.2">
      <c r="A9" s="409">
        <v>6330</v>
      </c>
      <c r="B9" s="410">
        <v>5345</v>
      </c>
      <c r="C9" s="411"/>
      <c r="D9" s="412" t="s">
        <v>514</v>
      </c>
      <c r="E9" s="405">
        <v>0</v>
      </c>
      <c r="F9" s="405">
        <v>0</v>
      </c>
      <c r="G9" s="405">
        <v>0</v>
      </c>
      <c r="H9" s="426">
        <v>0</v>
      </c>
    </row>
    <row r="10" spans="1:8" ht="15.75" thickBot="1" x14ac:dyDescent="0.25">
      <c r="A10" s="409">
        <v>6409</v>
      </c>
      <c r="B10" s="410">
        <v>5909</v>
      </c>
      <c r="C10" s="411"/>
      <c r="D10" s="412" t="s">
        <v>515</v>
      </c>
      <c r="E10" s="405">
        <v>0</v>
      </c>
      <c r="F10" s="405">
        <v>0</v>
      </c>
      <c r="G10" s="405">
        <v>0</v>
      </c>
      <c r="H10" s="425">
        <v>0</v>
      </c>
    </row>
    <row r="11" spans="1:8" s="336" customFormat="1" ht="16.5" thickTop="1" thickBot="1" x14ac:dyDescent="0.3">
      <c r="A11" s="3256" t="s">
        <v>511</v>
      </c>
      <c r="B11" s="3257"/>
      <c r="C11" s="3257"/>
      <c r="D11" s="3257"/>
      <c r="E11" s="524">
        <f>SUM(E9:E10)</f>
        <v>0</v>
      </c>
      <c r="F11" s="524">
        <f>SUM(F9:F10)</f>
        <v>0</v>
      </c>
      <c r="G11" s="524">
        <f>SUM(G9:G10)</f>
        <v>0</v>
      </c>
      <c r="H11" s="425">
        <v>0</v>
      </c>
    </row>
    <row r="12" spans="1:8" s="336" customFormat="1" ht="15.75" thickTop="1" x14ac:dyDescent="0.25">
      <c r="A12" s="333" t="s">
        <v>512</v>
      </c>
      <c r="B12" s="334"/>
      <c r="C12" s="334"/>
      <c r="D12" s="335"/>
      <c r="E12" s="348">
        <f>E9</f>
        <v>0</v>
      </c>
      <c r="F12" s="348">
        <f>F9</f>
        <v>0</v>
      </c>
      <c r="G12" s="348">
        <f>G9</f>
        <v>0</v>
      </c>
      <c r="H12" s="366">
        <v>0</v>
      </c>
    </row>
    <row r="13" spans="1:8" s="336" customFormat="1" ht="15.75" thickBot="1" x14ac:dyDescent="0.3">
      <c r="A13" s="548" t="s">
        <v>516</v>
      </c>
      <c r="B13" s="518"/>
      <c r="C13" s="518"/>
      <c r="D13" s="549"/>
      <c r="E13" s="550">
        <f>E11-E12</f>
        <v>0</v>
      </c>
      <c r="F13" s="550">
        <f>F11-F12</f>
        <v>0</v>
      </c>
      <c r="G13" s="550">
        <f>G11-G12</f>
        <v>0</v>
      </c>
      <c r="H13" s="557">
        <v>0</v>
      </c>
    </row>
    <row r="14" spans="1:8" ht="13.5" thickTop="1" x14ac:dyDescent="0.2"/>
    <row r="16" spans="1:8" s="553" customFormat="1" ht="16.5" x14ac:dyDescent="0.25">
      <c r="A16" s="532" t="s">
        <v>325</v>
      </c>
      <c r="B16" s="533"/>
      <c r="C16" s="534"/>
      <c r="D16" s="535"/>
      <c r="E16" s="536">
        <f>SUM(E17:E19)</f>
        <v>0</v>
      </c>
      <c r="F16" s="536">
        <f>F17+F18+F19+F20</f>
        <v>0</v>
      </c>
      <c r="G16" s="536">
        <f>G17+G18+G19+G20</f>
        <v>0</v>
      </c>
      <c r="H16" s="537">
        <v>0</v>
      </c>
    </row>
    <row r="17" spans="1:8" s="373" customFormat="1" ht="15" x14ac:dyDescent="0.2">
      <c r="A17" s="516" t="s">
        <v>183</v>
      </c>
      <c r="B17" s="538"/>
      <c r="C17" s="539"/>
      <c r="D17" s="540"/>
      <c r="E17" s="541">
        <f>E10</f>
        <v>0</v>
      </c>
      <c r="F17" s="541">
        <f>F10</f>
        <v>0</v>
      </c>
      <c r="G17" s="541">
        <f>G10</f>
        <v>0</v>
      </c>
      <c r="H17" s="542">
        <v>0</v>
      </c>
    </row>
    <row r="18" spans="1:8" s="373" customFormat="1" ht="15" x14ac:dyDescent="0.2">
      <c r="A18" s="516" t="s">
        <v>184</v>
      </c>
      <c r="B18" s="543"/>
      <c r="C18" s="539"/>
      <c r="D18" s="544"/>
      <c r="E18" s="541">
        <v>0</v>
      </c>
      <c r="F18" s="541">
        <v>0</v>
      </c>
      <c r="G18" s="541">
        <v>0</v>
      </c>
      <c r="H18" s="558">
        <v>0</v>
      </c>
    </row>
    <row r="19" spans="1:8" s="373" customFormat="1" ht="15" x14ac:dyDescent="0.2">
      <c r="A19" s="516" t="s">
        <v>326</v>
      </c>
      <c r="B19" s="543"/>
      <c r="C19" s="539"/>
      <c r="D19" s="544"/>
      <c r="E19" s="541">
        <f>SUM(E9)</f>
        <v>0</v>
      </c>
      <c r="F19" s="541">
        <f>SUM(F9)</f>
        <v>0</v>
      </c>
      <c r="G19" s="541">
        <f>SUM(G9)</f>
        <v>0</v>
      </c>
      <c r="H19" s="558">
        <v>0</v>
      </c>
    </row>
    <row r="20" spans="1:8" s="373" customFormat="1" ht="15" x14ac:dyDescent="0.2">
      <c r="A20" s="516"/>
      <c r="B20" s="543"/>
      <c r="C20" s="539"/>
      <c r="D20" s="544"/>
      <c r="E20" s="541"/>
      <c r="F20" s="541"/>
      <c r="G20" s="541"/>
      <c r="H20" s="545"/>
    </row>
    <row r="21" spans="1:8" s="58" customFormat="1" ht="45" customHeight="1" thickBot="1" x14ac:dyDescent="0.4">
      <c r="A21" s="3138" t="s">
        <v>519</v>
      </c>
      <c r="B21" s="3258"/>
      <c r="C21" s="3258"/>
      <c r="D21" s="3258"/>
      <c r="E21" s="546">
        <f>SUM(E16)</f>
        <v>0</v>
      </c>
      <c r="F21" s="546">
        <f>SUM(F16)</f>
        <v>0</v>
      </c>
      <c r="G21" s="546">
        <f>SUM(G16)</f>
        <v>0</v>
      </c>
      <c r="H21" s="562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K20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140625" style="401"/>
    <col min="4" max="4" width="46.42578125" style="345" customWidth="1"/>
    <col min="5" max="5" width="13.85546875" style="437" customWidth="1"/>
    <col min="6" max="6" width="14.85546875" style="437" customWidth="1"/>
    <col min="7" max="7" width="13.85546875" style="437" customWidth="1"/>
    <col min="8" max="8" width="6.42578125" style="563" customWidth="1"/>
    <col min="9" max="16384" width="9.140625" style="345"/>
  </cols>
  <sheetData>
    <row r="1" spans="1:11" ht="18" x14ac:dyDescent="0.25">
      <c r="A1" s="452" t="s">
        <v>558</v>
      </c>
      <c r="B1" s="453"/>
      <c r="C1" s="453"/>
      <c r="D1" s="453"/>
      <c r="E1" s="453"/>
      <c r="F1" s="453"/>
      <c r="G1" s="406"/>
    </row>
    <row r="2" spans="1:11" ht="18.75" thickBot="1" x14ac:dyDescent="0.3">
      <c r="A2" s="455" t="s">
        <v>542</v>
      </c>
      <c r="B2" s="451"/>
      <c r="C2" s="451"/>
      <c r="D2" s="451"/>
      <c r="E2" s="451"/>
      <c r="F2" s="451"/>
      <c r="G2" s="406"/>
      <c r="H2" s="564" t="s">
        <v>543</v>
      </c>
    </row>
    <row r="3" spans="1:11" ht="18" x14ac:dyDescent="0.25">
      <c r="B3" s="406"/>
      <c r="C3" s="406"/>
      <c r="D3" s="406"/>
      <c r="E3" s="406"/>
      <c r="F3" s="406"/>
      <c r="G3" s="406"/>
      <c r="H3" s="565"/>
    </row>
    <row r="4" spans="1:11" s="373" customFormat="1" ht="16.5" customHeight="1" x14ac:dyDescent="0.2">
      <c r="A4" s="67" t="s">
        <v>259</v>
      </c>
      <c r="B4" s="28"/>
      <c r="C4" s="499" t="s">
        <v>243</v>
      </c>
    </row>
    <row r="5" spans="1:11" s="373" customFormat="1" ht="12.75" customHeight="1" x14ac:dyDescent="0.25">
      <c r="A5" s="6"/>
      <c r="B5" s="28"/>
      <c r="C5" s="499" t="s">
        <v>244</v>
      </c>
    </row>
    <row r="6" spans="1:11" ht="18" x14ac:dyDescent="0.25">
      <c r="A6" s="407" t="s">
        <v>557</v>
      </c>
      <c r="B6" s="406"/>
      <c r="C6" s="406"/>
      <c r="D6" s="406"/>
      <c r="E6" s="406"/>
      <c r="F6" s="406"/>
      <c r="G6" s="406"/>
      <c r="H6" s="565"/>
    </row>
    <row r="7" spans="1:11" ht="18.75" thickBot="1" x14ac:dyDescent="0.3">
      <c r="A7" s="407"/>
      <c r="B7" s="406"/>
      <c r="C7" s="406"/>
      <c r="D7" s="406"/>
      <c r="E7" s="406"/>
      <c r="F7" s="406"/>
      <c r="G7" s="406"/>
      <c r="H7" s="566" t="s">
        <v>777</v>
      </c>
    </row>
    <row r="8" spans="1:11" s="375" customFormat="1" ht="25.5" thickTop="1" thickBot="1" x14ac:dyDescent="0.25">
      <c r="A8" s="502" t="s">
        <v>123</v>
      </c>
      <c r="B8" s="503" t="s">
        <v>509</v>
      </c>
      <c r="C8" s="503" t="s">
        <v>267</v>
      </c>
      <c r="D8" s="504" t="s">
        <v>125</v>
      </c>
      <c r="E8" s="505" t="s">
        <v>416</v>
      </c>
      <c r="F8" s="505" t="s">
        <v>417</v>
      </c>
      <c r="G8" s="506" t="s">
        <v>589</v>
      </c>
      <c r="H8" s="567" t="s">
        <v>590</v>
      </c>
    </row>
    <row r="9" spans="1:11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08">
        <v>5</v>
      </c>
      <c r="F9" s="508">
        <v>6</v>
      </c>
      <c r="G9" s="509">
        <v>7</v>
      </c>
      <c r="H9" s="510" t="s">
        <v>44</v>
      </c>
    </row>
    <row r="10" spans="1:11" s="408" customFormat="1" ht="16.5" thickTop="1" thickBot="1" x14ac:dyDescent="0.25">
      <c r="A10" s="409">
        <v>6409</v>
      </c>
      <c r="B10" s="410">
        <v>5909</v>
      </c>
      <c r="C10" s="411"/>
      <c r="D10" s="412" t="s">
        <v>515</v>
      </c>
      <c r="E10" s="404">
        <v>0</v>
      </c>
      <c r="F10" s="404">
        <v>0</v>
      </c>
      <c r="G10" s="404">
        <v>0</v>
      </c>
      <c r="H10" s="578">
        <v>0</v>
      </c>
      <c r="I10" s="568"/>
      <c r="J10" s="568"/>
      <c r="K10" s="568"/>
    </row>
    <row r="11" spans="1:11" s="336" customFormat="1" ht="16.5" thickTop="1" thickBot="1" x14ac:dyDescent="0.3">
      <c r="A11" s="3256" t="s">
        <v>511</v>
      </c>
      <c r="B11" s="3257"/>
      <c r="C11" s="3257"/>
      <c r="D11" s="3257"/>
      <c r="E11" s="524">
        <f>SUM(,E10:E10)</f>
        <v>0</v>
      </c>
      <c r="F11" s="524">
        <f>SUM(,F10:F10)</f>
        <v>0</v>
      </c>
      <c r="G11" s="524">
        <f>SUM(,G10:G10)</f>
        <v>0</v>
      </c>
      <c r="H11" s="425">
        <v>0</v>
      </c>
      <c r="I11" s="569"/>
    </row>
    <row r="12" spans="1:11" ht="13.5" thickTop="1" x14ac:dyDescent="0.2"/>
    <row r="14" spans="1:11" s="553" customFormat="1" ht="16.5" x14ac:dyDescent="0.25">
      <c r="A14" s="532" t="s">
        <v>325</v>
      </c>
      <c r="B14" s="533"/>
      <c r="C14" s="534"/>
      <c r="D14" s="535"/>
      <c r="E14" s="536">
        <f>SUM(E15:E17)</f>
        <v>0</v>
      </c>
      <c r="F14" s="536">
        <f>F15+F16+F17+F18</f>
        <v>0</v>
      </c>
      <c r="G14" s="536">
        <f>G15+G16+G17+G18</f>
        <v>0</v>
      </c>
      <c r="H14" s="537">
        <v>0</v>
      </c>
    </row>
    <row r="15" spans="1:11" s="373" customFormat="1" ht="15" x14ac:dyDescent="0.2">
      <c r="A15" s="516" t="s">
        <v>183</v>
      </c>
      <c r="B15" s="538"/>
      <c r="C15" s="539"/>
      <c r="D15" s="540"/>
      <c r="E15" s="541">
        <f>SUM(E10:E10)</f>
        <v>0</v>
      </c>
      <c r="F15" s="541">
        <f>SUM(F10:F10)</f>
        <v>0</v>
      </c>
      <c r="G15" s="541">
        <f>SUM(G10:G10)</f>
        <v>0</v>
      </c>
      <c r="H15" s="542">
        <v>0</v>
      </c>
    </row>
    <row r="16" spans="1:11" s="373" customFormat="1" ht="15" x14ac:dyDescent="0.2">
      <c r="A16" s="516" t="s">
        <v>184</v>
      </c>
      <c r="B16" s="543"/>
      <c r="C16" s="539"/>
      <c r="D16" s="544"/>
      <c r="E16" s="541">
        <v>0</v>
      </c>
      <c r="F16" s="541">
        <v>0</v>
      </c>
      <c r="G16" s="541">
        <v>0</v>
      </c>
      <c r="H16" s="542">
        <v>0</v>
      </c>
    </row>
    <row r="17" spans="1:8" s="373" customFormat="1" ht="15" x14ac:dyDescent="0.2">
      <c r="A17" s="516" t="s">
        <v>326</v>
      </c>
      <c r="B17" s="543"/>
      <c r="C17" s="539"/>
      <c r="D17" s="544"/>
      <c r="E17" s="541">
        <v>0</v>
      </c>
      <c r="F17" s="541">
        <v>0</v>
      </c>
      <c r="G17" s="541">
        <v>0</v>
      </c>
      <c r="H17" s="558">
        <v>0</v>
      </c>
    </row>
    <row r="18" spans="1:8" s="373" customFormat="1" ht="15" x14ac:dyDescent="0.2">
      <c r="A18" s="516"/>
      <c r="B18" s="543"/>
      <c r="C18" s="539"/>
      <c r="D18" s="544"/>
      <c r="E18" s="541"/>
      <c r="F18" s="541"/>
      <c r="G18" s="541"/>
      <c r="H18" s="545"/>
    </row>
    <row r="19" spans="1:8" s="58" customFormat="1" ht="69" customHeight="1" thickBot="1" x14ac:dyDescent="0.4">
      <c r="A19" s="3138" t="s">
        <v>559</v>
      </c>
      <c r="B19" s="3258"/>
      <c r="C19" s="3258"/>
      <c r="D19" s="3258"/>
      <c r="E19" s="546">
        <f>SUM(E14)</f>
        <v>0</v>
      </c>
      <c r="F19" s="546">
        <f>SUM(F14)</f>
        <v>0</v>
      </c>
      <c r="G19" s="546">
        <f>SUM(G14)</f>
        <v>0</v>
      </c>
      <c r="H19" s="562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0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4.7109375" style="437" customWidth="1"/>
    <col min="6" max="6" width="14.5703125" style="437" customWidth="1"/>
    <col min="7" max="7" width="13.85546875" style="437" customWidth="1"/>
    <col min="8" max="8" width="7" style="345" customWidth="1"/>
    <col min="9" max="16384" width="9.140625" style="345"/>
  </cols>
  <sheetData>
    <row r="1" spans="1:8" ht="18" x14ac:dyDescent="0.25">
      <c r="A1" s="452" t="s">
        <v>319</v>
      </c>
      <c r="B1" s="453"/>
      <c r="C1" s="453"/>
      <c r="D1" s="453"/>
      <c r="E1" s="453"/>
      <c r="F1" s="453"/>
      <c r="G1" s="406"/>
    </row>
    <row r="2" spans="1:8" ht="18.75" thickBot="1" x14ac:dyDescent="0.3">
      <c r="A2" s="455" t="s">
        <v>320</v>
      </c>
      <c r="B2" s="451"/>
      <c r="C2" s="451"/>
      <c r="D2" s="451"/>
      <c r="E2" s="451"/>
      <c r="F2" s="451"/>
      <c r="G2" s="406"/>
      <c r="H2" s="525" t="s">
        <v>768</v>
      </c>
    </row>
    <row r="3" spans="1:8" ht="18" x14ac:dyDescent="0.25">
      <c r="A3" s="407"/>
      <c r="B3" s="406"/>
      <c r="C3" s="406"/>
      <c r="D3" s="406"/>
      <c r="E3" s="406"/>
      <c r="F3" s="406"/>
      <c r="G3" s="406"/>
      <c r="H3" s="525"/>
    </row>
    <row r="4" spans="1:8" s="373" customFormat="1" ht="16.5" customHeight="1" x14ac:dyDescent="0.2">
      <c r="A4" s="67" t="s">
        <v>259</v>
      </c>
      <c r="B4" s="28"/>
      <c r="C4" s="499" t="s">
        <v>243</v>
      </c>
    </row>
    <row r="5" spans="1:8" s="373" customFormat="1" ht="12.75" customHeight="1" x14ac:dyDescent="0.25">
      <c r="A5" s="6"/>
      <c r="B5" s="28"/>
      <c r="C5" s="499" t="s">
        <v>244</v>
      </c>
    </row>
    <row r="6" spans="1:8" ht="18" x14ac:dyDescent="0.25">
      <c r="A6" s="407" t="s">
        <v>450</v>
      </c>
      <c r="B6" s="406"/>
      <c r="C6" s="406"/>
      <c r="D6" s="406"/>
      <c r="E6" s="406"/>
      <c r="F6" s="406"/>
      <c r="G6" s="406"/>
      <c r="H6" s="525"/>
    </row>
    <row r="7" spans="1:8" ht="13.5" thickBot="1" x14ac:dyDescent="0.25">
      <c r="H7" s="345" t="s">
        <v>777</v>
      </c>
    </row>
    <row r="8" spans="1:8" s="375" customFormat="1" ht="25.5" thickTop="1" thickBot="1" x14ac:dyDescent="0.25">
      <c r="A8" s="502" t="s">
        <v>123</v>
      </c>
      <c r="B8" s="503" t="s">
        <v>509</v>
      </c>
      <c r="C8" s="503" t="s">
        <v>267</v>
      </c>
      <c r="D8" s="504" t="s">
        <v>125</v>
      </c>
      <c r="E8" s="505" t="s">
        <v>416</v>
      </c>
      <c r="F8" s="505" t="s">
        <v>417</v>
      </c>
      <c r="G8" s="506" t="s">
        <v>589</v>
      </c>
      <c r="H8" s="507" t="s">
        <v>590</v>
      </c>
    </row>
    <row r="9" spans="1:8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08">
        <v>5</v>
      </c>
      <c r="F9" s="508">
        <v>6</v>
      </c>
      <c r="G9" s="509">
        <v>7</v>
      </c>
      <c r="H9" s="498" t="s">
        <v>44</v>
      </c>
    </row>
    <row r="10" spans="1:8" ht="21.75" customHeight="1" thickTop="1" thickBot="1" x14ac:dyDescent="0.25">
      <c r="A10" s="409">
        <v>6409</v>
      </c>
      <c r="B10" s="410">
        <v>5909</v>
      </c>
      <c r="C10" s="411"/>
      <c r="D10" s="412" t="s">
        <v>832</v>
      </c>
      <c r="E10" s="404">
        <v>0</v>
      </c>
      <c r="F10" s="404">
        <v>0</v>
      </c>
      <c r="G10" s="404">
        <v>0</v>
      </c>
      <c r="H10" s="578">
        <v>0</v>
      </c>
    </row>
    <row r="11" spans="1:8" s="336" customFormat="1" ht="16.5" thickTop="1" thickBot="1" x14ac:dyDescent="0.3">
      <c r="A11" s="3256" t="s">
        <v>511</v>
      </c>
      <c r="B11" s="3257"/>
      <c r="C11" s="3257"/>
      <c r="D11" s="3257"/>
      <c r="E11" s="529">
        <f>SUM(E10:E10)</f>
        <v>0</v>
      </c>
      <c r="F11" s="529">
        <f>SUM(F10:F10)</f>
        <v>0</v>
      </c>
      <c r="G11" s="552">
        <f>SUM(G10:G10)</f>
        <v>0</v>
      </c>
      <c r="H11" s="530">
        <v>0</v>
      </c>
    </row>
    <row r="12" spans="1:8" ht="13.5" thickTop="1" x14ac:dyDescent="0.2"/>
    <row r="14" spans="1:8" s="553" customFormat="1" ht="16.5" x14ac:dyDescent="0.25">
      <c r="A14" s="532" t="s">
        <v>325</v>
      </c>
      <c r="B14" s="533"/>
      <c r="C14" s="534"/>
      <c r="D14" s="535"/>
      <c r="E14" s="536">
        <f>SUM(E15:E17)</f>
        <v>0</v>
      </c>
      <c r="F14" s="536">
        <f>F15+F16+F17+F18</f>
        <v>0</v>
      </c>
      <c r="G14" s="536">
        <f>G15+G16+G17+G18</f>
        <v>0</v>
      </c>
      <c r="H14" s="537">
        <v>0</v>
      </c>
    </row>
    <row r="15" spans="1:8" s="373" customFormat="1" ht="15" x14ac:dyDescent="0.2">
      <c r="A15" s="516" t="s">
        <v>183</v>
      </c>
      <c r="B15" s="538"/>
      <c r="C15" s="539"/>
      <c r="D15" s="540"/>
      <c r="E15" s="541">
        <f>SUM(E10:E10)</f>
        <v>0</v>
      </c>
      <c r="F15" s="541">
        <f>SUM(F10:F10)</f>
        <v>0</v>
      </c>
      <c r="G15" s="541">
        <f>SUM(G10:G10)</f>
        <v>0</v>
      </c>
      <c r="H15" s="542">
        <v>0</v>
      </c>
    </row>
    <row r="16" spans="1:8" s="373" customFormat="1" ht="15" x14ac:dyDescent="0.2">
      <c r="A16" s="516" t="s">
        <v>184</v>
      </c>
      <c r="B16" s="543"/>
      <c r="C16" s="539"/>
      <c r="D16" s="544"/>
      <c r="E16" s="541">
        <v>0</v>
      </c>
      <c r="F16" s="541">
        <v>0</v>
      </c>
      <c r="G16" s="541">
        <v>0</v>
      </c>
      <c r="H16" s="542">
        <v>0</v>
      </c>
    </row>
    <row r="17" spans="1:8" s="373" customFormat="1" ht="15" x14ac:dyDescent="0.2">
      <c r="A17" s="516" t="s">
        <v>326</v>
      </c>
      <c r="B17" s="543"/>
      <c r="C17" s="539"/>
      <c r="D17" s="544"/>
      <c r="E17" s="541">
        <v>0</v>
      </c>
      <c r="F17" s="541">
        <v>0</v>
      </c>
      <c r="G17" s="541">
        <v>0</v>
      </c>
      <c r="H17" s="558">
        <v>0</v>
      </c>
    </row>
    <row r="18" spans="1:8" s="373" customFormat="1" ht="15" x14ac:dyDescent="0.2">
      <c r="A18" s="516"/>
      <c r="B18" s="543"/>
      <c r="C18" s="539"/>
      <c r="D18" s="544"/>
      <c r="E18" s="541"/>
      <c r="F18" s="541"/>
      <c r="G18" s="541"/>
      <c r="H18" s="545"/>
    </row>
    <row r="19" spans="1:8" s="58" customFormat="1" ht="71.25" customHeight="1" thickBot="1" x14ac:dyDescent="0.4">
      <c r="A19" s="3138" t="s">
        <v>332</v>
      </c>
      <c r="B19" s="3258"/>
      <c r="C19" s="3258"/>
      <c r="D19" s="3258"/>
      <c r="E19" s="546">
        <f>SUM(E14)</f>
        <v>0</v>
      </c>
      <c r="F19" s="546">
        <f>SUM(F14)</f>
        <v>0</v>
      </c>
      <c r="G19" s="546">
        <f>SUM(G14)</f>
        <v>0</v>
      </c>
      <c r="H19" s="560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CCFFFF"/>
  </sheetPr>
  <dimension ref="A1:L76"/>
  <sheetViews>
    <sheetView showGridLines="0" view="pageBreakPreview" zoomScaleNormal="100" zoomScaleSheetLayoutView="100" workbookViewId="0">
      <selection activeCell="F72" sqref="F72"/>
    </sheetView>
  </sheetViews>
  <sheetFormatPr defaultColWidth="9.140625" defaultRowHeight="12.75" x14ac:dyDescent="0.2"/>
  <cols>
    <col min="1" max="1" width="5.28515625" style="580" customWidth="1"/>
    <col min="2" max="2" width="5.42578125" style="1492" customWidth="1"/>
    <col min="3" max="3" width="9.85546875" style="817" customWidth="1"/>
    <col min="4" max="4" width="47.28515625" style="373" customWidth="1"/>
    <col min="5" max="6" width="14.28515625" style="374" customWidth="1"/>
    <col min="7" max="7" width="13.42578125" style="374" customWidth="1"/>
    <col min="8" max="8" width="8.140625" style="1698" customWidth="1"/>
    <col min="9" max="9" width="9.140625" style="373"/>
    <col min="10" max="12" width="17.140625" style="373" bestFit="1" customWidth="1"/>
    <col min="13" max="16384" width="9.140625" style="373"/>
  </cols>
  <sheetData>
    <row r="1" spans="1:12" ht="18.75" thickBot="1" x14ac:dyDescent="0.3">
      <c r="A1" s="444" t="s">
        <v>273</v>
      </c>
      <c r="B1" s="445"/>
      <c r="C1" s="456"/>
      <c r="D1" s="1040"/>
      <c r="E1" s="447"/>
      <c r="F1" s="448" t="s">
        <v>274</v>
      </c>
      <c r="H1" s="364"/>
    </row>
    <row r="2" spans="1:12" ht="12.75" customHeight="1" x14ac:dyDescent="0.25">
      <c r="A2" s="6"/>
      <c r="B2" s="28"/>
      <c r="C2" s="10"/>
      <c r="D2" s="1047"/>
      <c r="E2" s="303"/>
      <c r="F2" s="16"/>
      <c r="G2" s="17"/>
      <c r="H2" s="364"/>
    </row>
    <row r="3" spans="1:12" ht="12.75" customHeight="1" x14ac:dyDescent="0.25">
      <c r="A3" s="67" t="s">
        <v>259</v>
      </c>
      <c r="B3" s="28"/>
      <c r="C3" s="492" t="s">
        <v>1181</v>
      </c>
      <c r="D3" s="579"/>
      <c r="E3" s="303"/>
      <c r="F3" s="16"/>
      <c r="G3" s="17"/>
      <c r="H3" s="364"/>
    </row>
    <row r="4" spans="1:12" ht="12.75" customHeight="1" x14ac:dyDescent="0.25">
      <c r="A4" s="6"/>
      <c r="B4" s="28"/>
      <c r="C4" s="492" t="s">
        <v>258</v>
      </c>
      <c r="D4" s="374"/>
      <c r="E4" s="303"/>
      <c r="F4" s="16"/>
      <c r="G4" s="17"/>
      <c r="H4" s="364"/>
    </row>
    <row r="5" spans="1:12" ht="12.75" customHeight="1" x14ac:dyDescent="0.25">
      <c r="A5" s="6"/>
      <c r="B5" s="28"/>
      <c r="C5" s="10"/>
      <c r="D5" s="1047"/>
      <c r="E5" s="303"/>
      <c r="F5" s="16"/>
      <c r="G5" s="17"/>
      <c r="H5" s="364"/>
    </row>
    <row r="6" spans="1:12" ht="18" x14ac:dyDescent="0.25">
      <c r="A6" s="33" t="s">
        <v>591</v>
      </c>
      <c r="B6" s="28"/>
      <c r="C6" s="10"/>
      <c r="D6" s="1047"/>
      <c r="E6" s="303"/>
      <c r="F6" s="16"/>
      <c r="G6" s="17"/>
      <c r="H6" s="364"/>
    </row>
    <row r="7" spans="1:12" ht="13.5" thickBot="1" x14ac:dyDescent="0.25">
      <c r="B7" s="580"/>
      <c r="C7" s="581"/>
      <c r="F7" s="570"/>
      <c r="H7" s="1698" t="s">
        <v>122</v>
      </c>
    </row>
    <row r="8" spans="1:12" s="106" customFormat="1" ht="30" customHeight="1" thickTop="1" thickBot="1" x14ac:dyDescent="0.25">
      <c r="A8" s="582" t="s">
        <v>123</v>
      </c>
      <c r="B8" s="583" t="s">
        <v>124</v>
      </c>
      <c r="C8" s="584" t="s">
        <v>474</v>
      </c>
      <c r="D8" s="650" t="s">
        <v>125</v>
      </c>
      <c r="E8" s="650" t="s">
        <v>416</v>
      </c>
      <c r="F8" s="650" t="s">
        <v>417</v>
      </c>
      <c r="G8" s="650" t="s">
        <v>589</v>
      </c>
      <c r="H8" s="833" t="s">
        <v>590</v>
      </c>
    </row>
    <row r="9" spans="1:12" s="480" customFormat="1" thickTop="1" thickBot="1" x14ac:dyDescent="0.25">
      <c r="A9" s="521">
        <v>1</v>
      </c>
      <c r="B9" s="473">
        <v>2</v>
      </c>
      <c r="C9" s="473">
        <v>3</v>
      </c>
      <c r="D9" s="473">
        <v>4</v>
      </c>
      <c r="E9" s="834">
        <v>5</v>
      </c>
      <c r="F9" s="834">
        <v>6</v>
      </c>
      <c r="G9" s="522">
        <v>7</v>
      </c>
      <c r="H9" s="835" t="s">
        <v>487</v>
      </c>
      <c r="I9" s="836"/>
    </row>
    <row r="10" spans="1:12" s="847" customFormat="1" ht="15.75" thickTop="1" x14ac:dyDescent="0.25">
      <c r="A10" s="1127">
        <v>6113</v>
      </c>
      <c r="B10" s="1116">
        <v>5019</v>
      </c>
      <c r="C10" s="856"/>
      <c r="D10" s="1113" t="s">
        <v>778</v>
      </c>
      <c r="E10" s="1120">
        <v>110</v>
      </c>
      <c r="F10" s="166">
        <v>130</v>
      </c>
      <c r="G10" s="363">
        <v>110</v>
      </c>
      <c r="H10" s="852">
        <f>(G10/F10)*100</f>
        <v>84.615384615384613</v>
      </c>
      <c r="J10" s="1747"/>
      <c r="K10" s="1747"/>
      <c r="L10" s="1747"/>
    </row>
    <row r="11" spans="1:12" s="847" customFormat="1" ht="15" x14ac:dyDescent="0.25">
      <c r="A11" s="1128">
        <v>6113</v>
      </c>
      <c r="B11" s="1117">
        <v>5021</v>
      </c>
      <c r="C11" s="857"/>
      <c r="D11" s="848" t="s">
        <v>275</v>
      </c>
      <c r="E11" s="1121">
        <v>4500</v>
      </c>
      <c r="F11" s="166">
        <v>4119</v>
      </c>
      <c r="G11" s="311">
        <v>4048</v>
      </c>
      <c r="H11" s="852">
        <f>(G11/F11)*100</f>
        <v>98.276280650643358</v>
      </c>
      <c r="J11" s="1747"/>
      <c r="K11" s="1747"/>
      <c r="L11" s="1747"/>
    </row>
    <row r="12" spans="1:12" s="847" customFormat="1" ht="15" x14ac:dyDescent="0.25">
      <c r="A12" s="1128">
        <v>6113</v>
      </c>
      <c r="B12" s="1117">
        <v>5023</v>
      </c>
      <c r="C12" s="857"/>
      <c r="D12" s="1114" t="s">
        <v>912</v>
      </c>
      <c r="E12" s="1121">
        <v>11127</v>
      </c>
      <c r="F12" s="166">
        <v>12302</v>
      </c>
      <c r="G12" s="311">
        <v>12302</v>
      </c>
      <c r="H12" s="852">
        <f t="shared" ref="H12:H26" si="0">(G12/F12)*100</f>
        <v>100</v>
      </c>
      <c r="J12" s="1747"/>
      <c r="K12" s="1747"/>
      <c r="L12" s="1747"/>
    </row>
    <row r="13" spans="1:12" s="847" customFormat="1" ht="30" x14ac:dyDescent="0.2">
      <c r="A13" s="1128">
        <v>6113</v>
      </c>
      <c r="B13" s="1117">
        <v>5031</v>
      </c>
      <c r="C13" s="857"/>
      <c r="D13" s="1114" t="s">
        <v>1546</v>
      </c>
      <c r="E13" s="1121">
        <v>2982</v>
      </c>
      <c r="F13" s="1112">
        <v>3081</v>
      </c>
      <c r="G13" s="719">
        <v>2931</v>
      </c>
      <c r="H13" s="1124">
        <f t="shared" si="0"/>
        <v>95.131450827653367</v>
      </c>
      <c r="J13" s="1747"/>
      <c r="K13" s="1747"/>
      <c r="L13" s="1747"/>
    </row>
    <row r="14" spans="1:12" s="847" customFormat="1" ht="15" x14ac:dyDescent="0.25">
      <c r="A14" s="1128">
        <v>6113</v>
      </c>
      <c r="B14" s="1117">
        <v>5032</v>
      </c>
      <c r="C14" s="857"/>
      <c r="D14" s="1114" t="s">
        <v>913</v>
      </c>
      <c r="E14" s="1121">
        <v>1406</v>
      </c>
      <c r="F14" s="166">
        <v>1470</v>
      </c>
      <c r="G14" s="311">
        <v>1408</v>
      </c>
      <c r="H14" s="852">
        <f t="shared" si="0"/>
        <v>95.782312925170061</v>
      </c>
      <c r="J14" s="1747"/>
      <c r="K14" s="1747"/>
      <c r="L14" s="1747"/>
    </row>
    <row r="15" spans="1:12" s="847" customFormat="1" ht="30" x14ac:dyDescent="0.2">
      <c r="A15" s="1128">
        <v>6113</v>
      </c>
      <c r="B15" s="1117">
        <v>5039</v>
      </c>
      <c r="C15" s="857"/>
      <c r="D15" s="1114" t="s">
        <v>741</v>
      </c>
      <c r="E15" s="1121">
        <v>50</v>
      </c>
      <c r="F15" s="1112">
        <v>57</v>
      </c>
      <c r="G15" s="719">
        <v>36</v>
      </c>
      <c r="H15" s="1124">
        <f t="shared" si="0"/>
        <v>63.157894736842103</v>
      </c>
      <c r="J15" s="1747"/>
      <c r="K15" s="1747"/>
      <c r="L15" s="1747"/>
    </row>
    <row r="16" spans="1:12" s="847" customFormat="1" ht="15" x14ac:dyDescent="0.2">
      <c r="A16" s="1128">
        <v>6113</v>
      </c>
      <c r="B16" s="1117">
        <v>5041</v>
      </c>
      <c r="C16" s="857"/>
      <c r="D16" s="1114" t="s">
        <v>1980</v>
      </c>
      <c r="E16" s="1121">
        <v>501</v>
      </c>
      <c r="F16" s="1112">
        <v>501</v>
      </c>
      <c r="G16" s="719">
        <v>500</v>
      </c>
      <c r="H16" s="1124">
        <f t="shared" si="0"/>
        <v>99.800399201596804</v>
      </c>
      <c r="J16" s="1747"/>
      <c r="K16" s="1747"/>
      <c r="L16" s="1747"/>
    </row>
    <row r="17" spans="1:12" s="847" customFormat="1" ht="15" x14ac:dyDescent="0.25">
      <c r="A17" s="1128">
        <v>6113</v>
      </c>
      <c r="B17" s="1117">
        <v>5133</v>
      </c>
      <c r="C17" s="857"/>
      <c r="D17" s="848" t="s">
        <v>1111</v>
      </c>
      <c r="E17" s="1121">
        <v>1</v>
      </c>
      <c r="F17" s="1112">
        <v>2</v>
      </c>
      <c r="G17" s="719">
        <v>2</v>
      </c>
      <c r="H17" s="1124">
        <f t="shared" si="0"/>
        <v>100</v>
      </c>
      <c r="J17" s="1747"/>
      <c r="K17" s="1747"/>
      <c r="L17" s="1747"/>
    </row>
    <row r="18" spans="1:12" s="847" customFormat="1" ht="15" x14ac:dyDescent="0.25">
      <c r="A18" s="1128">
        <v>6113</v>
      </c>
      <c r="B18" s="1117">
        <v>5136</v>
      </c>
      <c r="C18" s="857"/>
      <c r="D18" s="1114" t="s">
        <v>404</v>
      </c>
      <c r="E18" s="1121">
        <v>85</v>
      </c>
      <c r="F18" s="166">
        <v>105</v>
      </c>
      <c r="G18" s="311">
        <v>101</v>
      </c>
      <c r="H18" s="852">
        <f t="shared" si="0"/>
        <v>96.19047619047619</v>
      </c>
      <c r="J18" s="1747"/>
      <c r="K18" s="1747"/>
      <c r="L18" s="1747"/>
    </row>
    <row r="19" spans="1:12" s="847" customFormat="1" ht="15" x14ac:dyDescent="0.25">
      <c r="A19" s="1128">
        <v>6113</v>
      </c>
      <c r="B19" s="1117">
        <v>5137</v>
      </c>
      <c r="C19" s="857"/>
      <c r="D19" s="1114" t="s">
        <v>118</v>
      </c>
      <c r="E19" s="1121">
        <v>650</v>
      </c>
      <c r="F19" s="166">
        <v>727</v>
      </c>
      <c r="G19" s="311">
        <v>726</v>
      </c>
      <c r="H19" s="852">
        <f t="shared" si="0"/>
        <v>99.862448418156816</v>
      </c>
      <c r="J19" s="1747"/>
      <c r="K19" s="1747"/>
      <c r="L19" s="1747"/>
    </row>
    <row r="20" spans="1:12" s="847" customFormat="1" ht="15" x14ac:dyDescent="0.25">
      <c r="A20" s="1128">
        <v>6113</v>
      </c>
      <c r="B20" s="1117">
        <v>5139</v>
      </c>
      <c r="C20" s="857"/>
      <c r="D20" s="1114" t="s">
        <v>513</v>
      </c>
      <c r="E20" s="1121">
        <v>500</v>
      </c>
      <c r="F20" s="166">
        <v>866</v>
      </c>
      <c r="G20" s="311">
        <v>844</v>
      </c>
      <c r="H20" s="852">
        <f t="shared" si="0"/>
        <v>97.459584295612018</v>
      </c>
      <c r="J20" s="1747"/>
      <c r="K20" s="1747"/>
      <c r="L20" s="1747"/>
    </row>
    <row r="21" spans="1:12" s="847" customFormat="1" ht="15" x14ac:dyDescent="0.25">
      <c r="A21" s="1128">
        <v>6113</v>
      </c>
      <c r="B21" s="1117">
        <v>5142</v>
      </c>
      <c r="C21" s="857"/>
      <c r="D21" s="1114" t="s">
        <v>1979</v>
      </c>
      <c r="E21" s="1121">
        <v>3</v>
      </c>
      <c r="F21" s="166">
        <v>3</v>
      </c>
      <c r="G21" s="311">
        <v>0</v>
      </c>
      <c r="H21" s="852">
        <f t="shared" si="0"/>
        <v>0</v>
      </c>
      <c r="J21" s="1747"/>
      <c r="K21" s="1747"/>
      <c r="L21" s="1747"/>
    </row>
    <row r="22" spans="1:12" s="847" customFormat="1" ht="15" x14ac:dyDescent="0.25">
      <c r="A22" s="1128">
        <v>6113</v>
      </c>
      <c r="B22" s="1117">
        <v>5151</v>
      </c>
      <c r="C22" s="857"/>
      <c r="D22" s="1114" t="s">
        <v>573</v>
      </c>
      <c r="E22" s="1121">
        <v>40</v>
      </c>
      <c r="F22" s="166">
        <v>40</v>
      </c>
      <c r="G22" s="311">
        <v>25</v>
      </c>
      <c r="H22" s="852">
        <f t="shared" si="0"/>
        <v>62.5</v>
      </c>
      <c r="J22" s="1747"/>
      <c r="K22" s="1747"/>
      <c r="L22" s="1747"/>
    </row>
    <row r="23" spans="1:12" s="847" customFormat="1" ht="15" x14ac:dyDescent="0.25">
      <c r="A23" s="1128">
        <v>6113</v>
      </c>
      <c r="B23" s="1117">
        <v>5152</v>
      </c>
      <c r="C23" s="857"/>
      <c r="D23" s="1114" t="s">
        <v>576</v>
      </c>
      <c r="E23" s="1121">
        <v>300</v>
      </c>
      <c r="F23" s="166">
        <v>300</v>
      </c>
      <c r="G23" s="311">
        <v>190</v>
      </c>
      <c r="H23" s="852">
        <f t="shared" si="0"/>
        <v>63.333333333333329</v>
      </c>
      <c r="J23" s="1747"/>
      <c r="K23" s="1747"/>
      <c r="L23" s="1747"/>
    </row>
    <row r="24" spans="1:12" s="847" customFormat="1" ht="15" x14ac:dyDescent="0.25">
      <c r="A24" s="1128">
        <v>6113</v>
      </c>
      <c r="B24" s="1117">
        <v>5154</v>
      </c>
      <c r="C24" s="857"/>
      <c r="D24" s="1114" t="s">
        <v>209</v>
      </c>
      <c r="E24" s="1121">
        <v>420</v>
      </c>
      <c r="F24" s="166">
        <v>420</v>
      </c>
      <c r="G24" s="311">
        <v>259</v>
      </c>
      <c r="H24" s="852">
        <f t="shared" si="0"/>
        <v>61.666666666666671</v>
      </c>
      <c r="J24" s="1747"/>
      <c r="K24" s="1747"/>
      <c r="L24" s="1747"/>
    </row>
    <row r="25" spans="1:12" s="847" customFormat="1" ht="15" x14ac:dyDescent="0.25">
      <c r="A25" s="1128">
        <v>6113</v>
      </c>
      <c r="B25" s="1117">
        <v>5156</v>
      </c>
      <c r="C25" s="857"/>
      <c r="D25" s="1114" t="s">
        <v>210</v>
      </c>
      <c r="E25" s="1121">
        <v>600</v>
      </c>
      <c r="F25" s="166">
        <v>600</v>
      </c>
      <c r="G25" s="311">
        <v>347</v>
      </c>
      <c r="H25" s="852">
        <f t="shared" si="0"/>
        <v>57.833333333333336</v>
      </c>
      <c r="J25" s="1747"/>
      <c r="K25" s="1747"/>
      <c r="L25" s="1747"/>
    </row>
    <row r="26" spans="1:12" s="847" customFormat="1" ht="15" x14ac:dyDescent="0.25">
      <c r="A26" s="1128">
        <v>6113</v>
      </c>
      <c r="B26" s="1117">
        <v>5161</v>
      </c>
      <c r="C26" s="857"/>
      <c r="D26" s="1114" t="s">
        <v>1038</v>
      </c>
      <c r="E26" s="1121">
        <v>3</v>
      </c>
      <c r="F26" s="166">
        <v>3</v>
      </c>
      <c r="G26" s="311">
        <v>3</v>
      </c>
      <c r="H26" s="852">
        <f t="shared" si="0"/>
        <v>100</v>
      </c>
      <c r="J26" s="1747"/>
      <c r="K26" s="1747"/>
      <c r="L26" s="1747"/>
    </row>
    <row r="27" spans="1:12" s="847" customFormat="1" ht="15" x14ac:dyDescent="0.25">
      <c r="A27" s="1128">
        <v>6113</v>
      </c>
      <c r="B27" s="1117">
        <v>5162</v>
      </c>
      <c r="C27" s="857"/>
      <c r="D27" s="1114" t="s">
        <v>577</v>
      </c>
      <c r="E27" s="1121">
        <v>150</v>
      </c>
      <c r="F27" s="166">
        <v>150</v>
      </c>
      <c r="G27" s="311">
        <v>93</v>
      </c>
      <c r="H27" s="852">
        <f>(G27/F27)*100</f>
        <v>62</v>
      </c>
      <c r="J27" s="1747"/>
      <c r="K27" s="1747"/>
      <c r="L27" s="1747"/>
    </row>
    <row r="28" spans="1:12" s="847" customFormat="1" ht="15" x14ac:dyDescent="0.25">
      <c r="A28" s="1128">
        <v>6113</v>
      </c>
      <c r="B28" s="1117">
        <v>5163</v>
      </c>
      <c r="C28" s="857"/>
      <c r="D28" s="1114" t="s">
        <v>594</v>
      </c>
      <c r="E28" s="1121">
        <v>50</v>
      </c>
      <c r="F28" s="166">
        <v>50</v>
      </c>
      <c r="G28" s="311">
        <v>27</v>
      </c>
      <c r="H28" s="852">
        <f t="shared" ref="H28:H37" si="1">(G28/F28)*100</f>
        <v>54</v>
      </c>
      <c r="J28" s="1747"/>
      <c r="K28" s="1747"/>
      <c r="L28" s="1747"/>
    </row>
    <row r="29" spans="1:12" s="847" customFormat="1" ht="15" x14ac:dyDescent="0.25">
      <c r="A29" s="1128">
        <v>6113</v>
      </c>
      <c r="B29" s="1117">
        <v>5164</v>
      </c>
      <c r="C29" s="857"/>
      <c r="D29" s="1114" t="s">
        <v>131</v>
      </c>
      <c r="E29" s="1121">
        <v>20</v>
      </c>
      <c r="F29" s="166">
        <v>245</v>
      </c>
      <c r="G29" s="311">
        <v>203</v>
      </c>
      <c r="H29" s="852">
        <f t="shared" si="1"/>
        <v>82.857142857142861</v>
      </c>
      <c r="J29" s="1747"/>
      <c r="K29" s="1747"/>
      <c r="L29" s="1747"/>
    </row>
    <row r="30" spans="1:12" s="847" customFormat="1" ht="15" x14ac:dyDescent="0.25">
      <c r="A30" s="1128">
        <v>6113</v>
      </c>
      <c r="B30" s="1117">
        <v>5166</v>
      </c>
      <c r="C30" s="857"/>
      <c r="D30" s="1114" t="s">
        <v>405</v>
      </c>
      <c r="E30" s="1121">
        <v>20</v>
      </c>
      <c r="F30" s="166">
        <v>20</v>
      </c>
      <c r="G30" s="311">
        <v>0</v>
      </c>
      <c r="H30" s="852">
        <v>0</v>
      </c>
      <c r="J30" s="1747"/>
      <c r="K30" s="1747"/>
      <c r="L30" s="1747"/>
    </row>
    <row r="31" spans="1:12" s="847" customFormat="1" ht="15" x14ac:dyDescent="0.25">
      <c r="A31" s="1128">
        <v>6113</v>
      </c>
      <c r="B31" s="1117">
        <v>5167</v>
      </c>
      <c r="C31" s="857"/>
      <c r="D31" s="1114" t="s">
        <v>597</v>
      </c>
      <c r="E31" s="1121">
        <v>132</v>
      </c>
      <c r="F31" s="166">
        <v>112</v>
      </c>
      <c r="G31" s="311">
        <v>77</v>
      </c>
      <c r="H31" s="852">
        <f t="shared" si="1"/>
        <v>68.75</v>
      </c>
      <c r="J31" s="1747"/>
      <c r="K31" s="1747"/>
      <c r="L31" s="1747"/>
    </row>
    <row r="32" spans="1:12" s="847" customFormat="1" ht="30" x14ac:dyDescent="0.2">
      <c r="A32" s="1794">
        <v>6113</v>
      </c>
      <c r="B32" s="1795">
        <v>5168</v>
      </c>
      <c r="C32" s="857"/>
      <c r="D32" s="1793" t="s">
        <v>1037</v>
      </c>
      <c r="E32" s="1796">
        <v>5</v>
      </c>
      <c r="F32" s="1023">
        <v>5</v>
      </c>
      <c r="G32" s="432">
        <v>0</v>
      </c>
      <c r="H32" s="1024">
        <f t="shared" si="1"/>
        <v>0</v>
      </c>
      <c r="J32" s="1747"/>
      <c r="K32" s="1747"/>
      <c r="L32" s="1747"/>
    </row>
    <row r="33" spans="1:12" s="847" customFormat="1" ht="15" x14ac:dyDescent="0.25">
      <c r="A33" s="1128">
        <v>6113</v>
      </c>
      <c r="B33" s="1117">
        <v>5169</v>
      </c>
      <c r="C33" s="857"/>
      <c r="D33" s="1114" t="s">
        <v>568</v>
      </c>
      <c r="E33" s="1121">
        <v>1500</v>
      </c>
      <c r="F33" s="166">
        <v>914</v>
      </c>
      <c r="G33" s="311">
        <v>876</v>
      </c>
      <c r="H33" s="852">
        <f>(G33/F33)*100</f>
        <v>95.842450765864328</v>
      </c>
      <c r="J33" s="1747"/>
      <c r="K33" s="1747"/>
      <c r="L33" s="1747"/>
    </row>
    <row r="34" spans="1:12" s="847" customFormat="1" ht="15" x14ac:dyDescent="0.25">
      <c r="A34" s="1128">
        <v>6113</v>
      </c>
      <c r="B34" s="1117">
        <v>5171</v>
      </c>
      <c r="C34" s="857"/>
      <c r="D34" s="1114" t="s">
        <v>598</v>
      </c>
      <c r="E34" s="1121">
        <v>280</v>
      </c>
      <c r="F34" s="166">
        <v>280</v>
      </c>
      <c r="G34" s="311">
        <v>195</v>
      </c>
      <c r="H34" s="852">
        <f t="shared" si="1"/>
        <v>69.642857142857139</v>
      </c>
      <c r="J34" s="1747"/>
      <c r="K34" s="1747"/>
      <c r="L34" s="1747"/>
    </row>
    <row r="35" spans="1:12" s="847" customFormat="1" ht="15" x14ac:dyDescent="0.25">
      <c r="A35" s="1128">
        <v>6113</v>
      </c>
      <c r="B35" s="1117">
        <v>5172</v>
      </c>
      <c r="C35" s="857"/>
      <c r="D35" s="1114" t="s">
        <v>599</v>
      </c>
      <c r="E35" s="1121">
        <v>260</v>
      </c>
      <c r="F35" s="166">
        <v>72</v>
      </c>
      <c r="G35" s="311">
        <v>0</v>
      </c>
      <c r="H35" s="852">
        <f t="shared" si="1"/>
        <v>0</v>
      </c>
      <c r="J35" s="1747"/>
      <c r="K35" s="1747"/>
      <c r="L35" s="1747"/>
    </row>
    <row r="36" spans="1:12" s="847" customFormat="1" ht="15" x14ac:dyDescent="0.25">
      <c r="A36" s="1128">
        <v>6113</v>
      </c>
      <c r="B36" s="1117">
        <v>5173</v>
      </c>
      <c r="C36" s="857"/>
      <c r="D36" s="1114" t="s">
        <v>730</v>
      </c>
      <c r="E36" s="1121">
        <v>1370</v>
      </c>
      <c r="F36" s="431">
        <v>1130</v>
      </c>
      <c r="G36" s="1680">
        <v>875</v>
      </c>
      <c r="H36" s="852">
        <f t="shared" si="1"/>
        <v>77.43362831858407</v>
      </c>
      <c r="J36" s="1747"/>
      <c r="K36" s="1747"/>
      <c r="L36" s="1747"/>
    </row>
    <row r="37" spans="1:12" s="847" customFormat="1" ht="15" x14ac:dyDescent="0.25">
      <c r="A37" s="1128">
        <v>6113</v>
      </c>
      <c r="B37" s="1117">
        <v>5175</v>
      </c>
      <c r="C37" s="859"/>
      <c r="D37" s="1114" t="s">
        <v>447</v>
      </c>
      <c r="E37" s="1121">
        <v>1350</v>
      </c>
      <c r="F37" s="309">
        <v>1530</v>
      </c>
      <c r="G37" s="311">
        <v>1375</v>
      </c>
      <c r="H37" s="200">
        <f t="shared" si="1"/>
        <v>89.869281045751634</v>
      </c>
      <c r="J37" s="1747"/>
      <c r="K37" s="1747"/>
      <c r="L37" s="1747"/>
    </row>
    <row r="38" spans="1:12" s="847" customFormat="1" ht="15" x14ac:dyDescent="0.25">
      <c r="A38" s="1128">
        <v>6113</v>
      </c>
      <c r="B38" s="1117">
        <v>5176</v>
      </c>
      <c r="C38" s="859"/>
      <c r="D38" s="1114" t="s">
        <v>788</v>
      </c>
      <c r="E38" s="1121">
        <v>15</v>
      </c>
      <c r="F38" s="309">
        <v>20</v>
      </c>
      <c r="G38" s="311">
        <v>14</v>
      </c>
      <c r="H38" s="200">
        <f>(G38/F38)*100</f>
        <v>70</v>
      </c>
      <c r="J38" s="1747"/>
      <c r="K38" s="1747"/>
      <c r="L38" s="1747"/>
    </row>
    <row r="39" spans="1:12" s="847" customFormat="1" ht="15" x14ac:dyDescent="0.25">
      <c r="A39" s="1128">
        <v>6113</v>
      </c>
      <c r="B39" s="1117">
        <v>5179</v>
      </c>
      <c r="C39" s="859"/>
      <c r="D39" s="896" t="s">
        <v>1426</v>
      </c>
      <c r="E39" s="1121">
        <f>SUM(E40:E41)</f>
        <v>0</v>
      </c>
      <c r="F39" s="1121">
        <f t="shared" ref="F39:G39" si="2">SUM(F40:F41)</f>
        <v>6</v>
      </c>
      <c r="G39" s="1121">
        <f t="shared" si="2"/>
        <v>6</v>
      </c>
      <c r="H39" s="200">
        <f>(G39/F39)*100</f>
        <v>100</v>
      </c>
      <c r="J39" s="1747"/>
      <c r="K39" s="1747"/>
      <c r="L39" s="1747"/>
    </row>
    <row r="40" spans="1:12" s="847" customFormat="1" ht="14.25" x14ac:dyDescent="0.2">
      <c r="A40" s="1128"/>
      <c r="B40" s="1117"/>
      <c r="C40" s="1157" t="s">
        <v>1101</v>
      </c>
      <c r="D40" s="1163" t="s">
        <v>795</v>
      </c>
      <c r="E40" s="1153">
        <v>0</v>
      </c>
      <c r="F40" s="1152">
        <v>1</v>
      </c>
      <c r="G40" s="1151">
        <v>1</v>
      </c>
      <c r="H40" s="1190">
        <f t="shared" ref="H40:H41" si="3">(G40/F40)*100</f>
        <v>100</v>
      </c>
      <c r="J40" s="1747"/>
      <c r="K40" s="1747"/>
      <c r="L40" s="1747"/>
    </row>
    <row r="41" spans="1:12" s="847" customFormat="1" ht="14.25" x14ac:dyDescent="0.2">
      <c r="A41" s="1128"/>
      <c r="B41" s="1117"/>
      <c r="C41" s="1162" t="s">
        <v>1376</v>
      </c>
      <c r="D41" s="1702" t="s">
        <v>1380</v>
      </c>
      <c r="E41" s="1153">
        <v>0</v>
      </c>
      <c r="F41" s="1152">
        <v>5</v>
      </c>
      <c r="G41" s="1151">
        <v>5</v>
      </c>
      <c r="H41" s="1190">
        <f t="shared" si="3"/>
        <v>100</v>
      </c>
      <c r="J41" s="1747"/>
      <c r="K41" s="1747"/>
      <c r="L41" s="1747"/>
    </row>
    <row r="42" spans="1:12" s="847" customFormat="1" ht="15" x14ac:dyDescent="0.25">
      <c r="A42" s="1128">
        <v>6113</v>
      </c>
      <c r="B42" s="1117">
        <v>5189</v>
      </c>
      <c r="C42" s="857"/>
      <c r="D42" s="1114" t="s">
        <v>578</v>
      </c>
      <c r="E42" s="1121">
        <v>70</v>
      </c>
      <c r="F42" s="309">
        <v>70</v>
      </c>
      <c r="G42" s="311">
        <v>0</v>
      </c>
      <c r="H42" s="852">
        <f>(G42/F42)*100</f>
        <v>0</v>
      </c>
      <c r="J42" s="1747"/>
      <c r="K42" s="1747"/>
      <c r="L42" s="1747"/>
    </row>
    <row r="43" spans="1:12" s="847" customFormat="1" ht="15" x14ac:dyDescent="0.25">
      <c r="A43" s="1128">
        <v>6113</v>
      </c>
      <c r="B43" s="1117">
        <v>5194</v>
      </c>
      <c r="C43" s="857"/>
      <c r="D43" s="1114" t="s">
        <v>397</v>
      </c>
      <c r="E43" s="1121">
        <f>SUM(E44:E45)</f>
        <v>100</v>
      </c>
      <c r="F43" s="1121">
        <f t="shared" ref="F43:G43" si="4">SUM(F44:F45)</f>
        <v>100</v>
      </c>
      <c r="G43" s="1121">
        <f t="shared" si="4"/>
        <v>37</v>
      </c>
      <c r="H43" s="852">
        <f>(G43/F43)*100</f>
        <v>37</v>
      </c>
      <c r="J43" s="1747"/>
      <c r="K43" s="1747"/>
      <c r="L43" s="1747"/>
    </row>
    <row r="44" spans="1:12" s="847" customFormat="1" ht="14.25" x14ac:dyDescent="0.2">
      <c r="A44" s="1128"/>
      <c r="B44" s="1117"/>
      <c r="C44" s="1157" t="s">
        <v>1101</v>
      </c>
      <c r="D44" s="1163" t="s">
        <v>795</v>
      </c>
      <c r="E44" s="1153">
        <v>100</v>
      </c>
      <c r="F44" s="1152">
        <v>0</v>
      </c>
      <c r="G44" s="1151">
        <v>0</v>
      </c>
      <c r="H44" s="1190">
        <v>0</v>
      </c>
      <c r="J44" s="1747"/>
      <c r="K44" s="1747"/>
      <c r="L44" s="1747"/>
    </row>
    <row r="45" spans="1:12" s="847" customFormat="1" ht="14.25" x14ac:dyDescent="0.2">
      <c r="A45" s="1128"/>
      <c r="B45" s="1117"/>
      <c r="C45" s="1162" t="s">
        <v>1377</v>
      </c>
      <c r="D45" s="1702" t="s">
        <v>1381</v>
      </c>
      <c r="E45" s="1153">
        <v>0</v>
      </c>
      <c r="F45" s="1152">
        <v>100</v>
      </c>
      <c r="G45" s="1151">
        <v>37</v>
      </c>
      <c r="H45" s="1190">
        <f t="shared" ref="H45" si="5">(G45/F45)*100</f>
        <v>37</v>
      </c>
      <c r="J45" s="1747"/>
      <c r="K45" s="1747"/>
      <c r="L45" s="1747"/>
    </row>
    <row r="46" spans="1:12" s="847" customFormat="1" ht="15" x14ac:dyDescent="0.25">
      <c r="A46" s="1128">
        <v>6113</v>
      </c>
      <c r="B46" s="1117">
        <v>5361</v>
      </c>
      <c r="C46" s="857"/>
      <c r="D46" s="1114" t="s">
        <v>398</v>
      </c>
      <c r="E46" s="1121">
        <v>2</v>
      </c>
      <c r="F46" s="166">
        <v>1</v>
      </c>
      <c r="G46" s="311">
        <v>0</v>
      </c>
      <c r="H46" s="852">
        <f t="shared" ref="H46:H53" si="6">(G46/F46)*100</f>
        <v>0</v>
      </c>
      <c r="J46" s="1747"/>
      <c r="K46" s="1747"/>
      <c r="L46" s="1747"/>
    </row>
    <row r="47" spans="1:12" s="847" customFormat="1" ht="15" x14ac:dyDescent="0.25">
      <c r="A47" s="1128">
        <v>6113</v>
      </c>
      <c r="B47" s="1117">
        <v>5362</v>
      </c>
      <c r="C47" s="857"/>
      <c r="D47" s="1114" t="s">
        <v>914</v>
      </c>
      <c r="E47" s="1121">
        <v>2</v>
      </c>
      <c r="F47" s="309">
        <v>2</v>
      </c>
      <c r="G47" s="311">
        <v>0</v>
      </c>
      <c r="H47" s="852">
        <f t="shared" si="6"/>
        <v>0</v>
      </c>
      <c r="J47" s="1747"/>
      <c r="K47" s="1747"/>
      <c r="L47" s="1747"/>
    </row>
    <row r="48" spans="1:12" s="847" customFormat="1" ht="30" x14ac:dyDescent="0.2">
      <c r="A48" s="1794">
        <v>6113</v>
      </c>
      <c r="B48" s="1795">
        <v>5365</v>
      </c>
      <c r="C48" s="857"/>
      <c r="D48" s="1114" t="s">
        <v>1427</v>
      </c>
      <c r="E48" s="1796">
        <v>0</v>
      </c>
      <c r="F48" s="1689">
        <v>1</v>
      </c>
      <c r="G48" s="432">
        <v>1</v>
      </c>
      <c r="H48" s="1024">
        <f t="shared" si="6"/>
        <v>100</v>
      </c>
      <c r="J48" s="1747"/>
      <c r="K48" s="1747"/>
      <c r="L48" s="1747"/>
    </row>
    <row r="49" spans="1:12" s="847" customFormat="1" ht="15" x14ac:dyDescent="0.25">
      <c r="A49" s="1128">
        <v>6113</v>
      </c>
      <c r="B49" s="1117">
        <v>5424</v>
      </c>
      <c r="C49" s="857"/>
      <c r="D49" s="1114" t="s">
        <v>432</v>
      </c>
      <c r="E49" s="1121">
        <v>50</v>
      </c>
      <c r="F49" s="166">
        <v>35</v>
      </c>
      <c r="G49" s="311">
        <v>0</v>
      </c>
      <c r="H49" s="852">
        <f t="shared" si="6"/>
        <v>0</v>
      </c>
      <c r="J49" s="1747"/>
      <c r="K49" s="1747"/>
      <c r="L49" s="1747"/>
    </row>
    <row r="50" spans="1:12" s="847" customFormat="1" ht="15" x14ac:dyDescent="0.25">
      <c r="A50" s="1128">
        <v>6113</v>
      </c>
      <c r="B50" s="1117">
        <v>5492</v>
      </c>
      <c r="C50" s="857"/>
      <c r="D50" s="1114" t="s">
        <v>567</v>
      </c>
      <c r="E50" s="1121">
        <f>E51</f>
        <v>15</v>
      </c>
      <c r="F50" s="1121">
        <f t="shared" ref="F50:G50" si="7">F51</f>
        <v>15</v>
      </c>
      <c r="G50" s="1121">
        <f t="shared" si="7"/>
        <v>15</v>
      </c>
      <c r="H50" s="852">
        <f t="shared" si="6"/>
        <v>100</v>
      </c>
      <c r="J50" s="1747"/>
      <c r="K50" s="1747"/>
      <c r="L50" s="1747"/>
    </row>
    <row r="51" spans="1:12" s="847" customFormat="1" ht="14.25" x14ac:dyDescent="0.2">
      <c r="A51" s="1128"/>
      <c r="B51" s="1117"/>
      <c r="C51" s="1162" t="s">
        <v>1378</v>
      </c>
      <c r="D51" s="1163" t="s">
        <v>1379</v>
      </c>
      <c r="E51" s="1153">
        <v>15</v>
      </c>
      <c r="F51" s="1152">
        <v>15</v>
      </c>
      <c r="G51" s="1151">
        <v>15</v>
      </c>
      <c r="H51" s="1190">
        <f t="shared" si="6"/>
        <v>100</v>
      </c>
      <c r="J51" s="1747"/>
      <c r="K51" s="1747"/>
      <c r="L51" s="1747"/>
    </row>
    <row r="52" spans="1:12" s="847" customFormat="1" ht="18.75" customHeight="1" thickBot="1" x14ac:dyDescent="0.25">
      <c r="A52" s="1129">
        <v>6330</v>
      </c>
      <c r="B52" s="1118">
        <v>5342</v>
      </c>
      <c r="C52" s="886"/>
      <c r="D52" s="1115" t="s">
        <v>915</v>
      </c>
      <c r="E52" s="1122">
        <v>283</v>
      </c>
      <c r="F52" s="1119">
        <v>298</v>
      </c>
      <c r="G52" s="1123">
        <v>271</v>
      </c>
      <c r="H52" s="1125">
        <f t="shared" si="6"/>
        <v>90.939597315436231</v>
      </c>
      <c r="J52" s="1747"/>
      <c r="K52" s="1747"/>
      <c r="L52" s="1747"/>
    </row>
    <row r="53" spans="1:12" s="356" customFormat="1" ht="35.25" customHeight="1" thickTop="1" thickBot="1" x14ac:dyDescent="0.3">
      <c r="A53" s="626" t="s">
        <v>170</v>
      </c>
      <c r="B53" s="627"/>
      <c r="C53" s="860"/>
      <c r="D53" s="627"/>
      <c r="E53" s="628">
        <f>E52+E50+E49+E48+E47+E46+E43+E42+E39+E38+E37+E36+E35+E34+E33+E32+E31+E30+E29+E28+E27+E26+E25+E24+E23+E22+E21+E20+E19+E18+E17+E16+E15+E14+E13+E12+E11+E10</f>
        <v>28952</v>
      </c>
      <c r="F53" s="628">
        <f t="shared" ref="F53:G53" si="8">F52+F50+F49+F48+F47+F46+F43+F42+F39+F38+F37+F36+F35+F34+F33+F32+F31+F30+F29+F28+F27+F26+F25+F24+F23+F22+F21+F20+F19+F18+F17+F16+F15+F14+F13+F12+F11+F10</f>
        <v>29782</v>
      </c>
      <c r="G53" s="628">
        <f t="shared" si="8"/>
        <v>27897</v>
      </c>
      <c r="H53" s="829">
        <f t="shared" si="6"/>
        <v>93.670673561211473</v>
      </c>
    </row>
    <row r="54" spans="1:12" ht="15.75" thickTop="1" x14ac:dyDescent="0.25">
      <c r="A54" s="837"/>
      <c r="B54" s="1699"/>
      <c r="C54" s="838"/>
      <c r="D54" s="603"/>
      <c r="E54" s="788"/>
      <c r="F54" s="839"/>
      <c r="G54" s="788"/>
      <c r="H54" s="840"/>
    </row>
    <row r="55" spans="1:12" ht="15" x14ac:dyDescent="0.25">
      <c r="A55" s="841"/>
      <c r="B55" s="1700"/>
      <c r="C55" s="842"/>
      <c r="D55" s="641"/>
      <c r="E55" s="178"/>
      <c r="F55" s="725"/>
      <c r="G55" s="178"/>
      <c r="H55" s="843"/>
    </row>
    <row r="56" spans="1:12" ht="15" x14ac:dyDescent="0.25">
      <c r="A56" s="841"/>
      <c r="B56" s="1700"/>
      <c r="C56" s="842"/>
      <c r="D56" s="641"/>
      <c r="E56" s="178"/>
      <c r="F56" s="725"/>
      <c r="G56" s="178"/>
      <c r="H56" s="843"/>
    </row>
    <row r="57" spans="1:12" ht="18" x14ac:dyDescent="0.25">
      <c r="A57" s="33" t="s">
        <v>789</v>
      </c>
      <c r="B57" s="28"/>
      <c r="C57" s="10"/>
      <c r="D57" s="137"/>
      <c r="E57" s="135"/>
      <c r="F57" s="16"/>
      <c r="G57" s="17"/>
      <c r="H57" s="191"/>
    </row>
    <row r="58" spans="1:12" ht="13.5" thickBot="1" x14ac:dyDescent="0.25">
      <c r="B58" s="580"/>
      <c r="C58" s="581"/>
      <c r="D58" s="500"/>
      <c r="E58" s="463"/>
      <c r="F58" s="759"/>
      <c r="G58" s="463"/>
      <c r="H58" s="606" t="s">
        <v>122</v>
      </c>
    </row>
    <row r="59" spans="1:12" ht="14.25" thickTop="1" thickBot="1" x14ac:dyDescent="0.25">
      <c r="A59" s="582" t="s">
        <v>123</v>
      </c>
      <c r="B59" s="583" t="s">
        <v>124</v>
      </c>
      <c r="C59" s="585" t="s">
        <v>474</v>
      </c>
      <c r="D59" s="650" t="s">
        <v>125</v>
      </c>
      <c r="E59" s="650" t="s">
        <v>416</v>
      </c>
      <c r="F59" s="650" t="s">
        <v>417</v>
      </c>
      <c r="G59" s="650" t="s">
        <v>589</v>
      </c>
      <c r="H59" s="586" t="s">
        <v>590</v>
      </c>
    </row>
    <row r="60" spans="1:12" ht="14.25" thickTop="1" thickBot="1" x14ac:dyDescent="0.25">
      <c r="A60" s="521">
        <v>1</v>
      </c>
      <c r="B60" s="522">
        <v>2</v>
      </c>
      <c r="C60" s="522">
        <v>3</v>
      </c>
      <c r="D60" s="522">
        <v>4</v>
      </c>
      <c r="E60" s="522">
        <v>5</v>
      </c>
      <c r="F60" s="508">
        <v>6</v>
      </c>
      <c r="G60" s="508">
        <v>7</v>
      </c>
      <c r="H60" s="587" t="s">
        <v>44</v>
      </c>
    </row>
    <row r="61" spans="1:12" ht="16.5" thickTop="1" thickBot="1" x14ac:dyDescent="0.3">
      <c r="A61" s="2464">
        <v>6113</v>
      </c>
      <c r="B61" s="2463">
        <v>6111</v>
      </c>
      <c r="C61" s="856"/>
      <c r="D61" s="851" t="s">
        <v>132</v>
      </c>
      <c r="E61" s="862">
        <v>0</v>
      </c>
      <c r="F61" s="434">
        <v>188</v>
      </c>
      <c r="G61" s="363">
        <v>188</v>
      </c>
      <c r="H61" s="887">
        <f>(G61/F61)*100</f>
        <v>100</v>
      </c>
    </row>
    <row r="62" spans="1:12" ht="19.5" thickTop="1" thickBot="1" x14ac:dyDescent="0.3">
      <c r="A62" s="588" t="s">
        <v>169</v>
      </c>
      <c r="B62" s="591"/>
      <c r="C62" s="590"/>
      <c r="D62" s="591"/>
      <c r="E62" s="816">
        <f>E61</f>
        <v>0</v>
      </c>
      <c r="F62" s="816">
        <f t="shared" ref="F62:G62" si="9">F61</f>
        <v>188</v>
      </c>
      <c r="G62" s="592">
        <f t="shared" si="9"/>
        <v>188</v>
      </c>
      <c r="H62" s="604">
        <f>(G62/F62)*100</f>
        <v>100</v>
      </c>
    </row>
    <row r="63" spans="1:12" ht="15.75" thickTop="1" x14ac:dyDescent="0.25">
      <c r="A63" s="841"/>
      <c r="B63" s="1700"/>
      <c r="C63" s="842"/>
      <c r="D63" s="641"/>
      <c r="E63" s="178"/>
      <c r="F63" s="725"/>
      <c r="G63" s="178"/>
      <c r="H63" s="843"/>
    </row>
    <row r="64" spans="1:12" ht="15" x14ac:dyDescent="0.25">
      <c r="A64" s="841"/>
      <c r="B64" s="1700"/>
      <c r="C64" s="842"/>
      <c r="D64" s="641"/>
      <c r="E64" s="178"/>
      <c r="F64" s="725"/>
      <c r="G64" s="178"/>
      <c r="H64" s="843"/>
    </row>
    <row r="65" spans="1:12" ht="15" x14ac:dyDescent="0.25">
      <c r="A65" s="841"/>
      <c r="B65" s="1700"/>
      <c r="C65" s="842"/>
      <c r="D65" s="641"/>
      <c r="E65" s="178"/>
      <c r="F65" s="725"/>
      <c r="G65" s="178"/>
      <c r="H65" s="843"/>
    </row>
    <row r="66" spans="1:12" x14ac:dyDescent="0.2">
      <c r="H66" s="1701"/>
    </row>
    <row r="67" spans="1:12" ht="16.5" x14ac:dyDescent="0.25">
      <c r="A67" s="357" t="s">
        <v>338</v>
      </c>
      <c r="B67" s="358"/>
      <c r="C67" s="359"/>
      <c r="D67" s="359"/>
      <c r="E67" s="636">
        <f>E68+E69+E70+E71+E72</f>
        <v>28952</v>
      </c>
      <c r="F67" s="636">
        <f>F68+F69+F70+F71+F72</f>
        <v>29970</v>
      </c>
      <c r="G67" s="636">
        <f>G68+G69+G70+G71+G72</f>
        <v>28085</v>
      </c>
      <c r="H67" s="577">
        <f>(G67/F67)*100</f>
        <v>93.71037704371038</v>
      </c>
      <c r="J67" s="1421">
        <f>SUM(J68:J72)</f>
        <v>28952000</v>
      </c>
      <c r="K67" s="1421">
        <f>SUM(K68:K72)</f>
        <v>29970905</v>
      </c>
      <c r="L67" s="1421">
        <f t="shared" ref="L67" si="10">SUM(L68:L72)</f>
        <v>28084914.149999999</v>
      </c>
    </row>
    <row r="68" spans="1:12" ht="15" x14ac:dyDescent="0.2">
      <c r="A68" s="516" t="s">
        <v>183</v>
      </c>
      <c r="B68" s="657"/>
      <c r="C68" s="1062"/>
      <c r="D68" s="1062"/>
      <c r="E68" s="541">
        <f>E53-E52</f>
        <v>28669</v>
      </c>
      <c r="F68" s="541">
        <f>F53-F52</f>
        <v>29484</v>
      </c>
      <c r="G68" s="541">
        <f>G53-G52</f>
        <v>27626</v>
      </c>
      <c r="H68" s="844">
        <f>(G68/F68)*100</f>
        <v>93.69827703161036</v>
      </c>
      <c r="J68" s="1284">
        <v>28669000</v>
      </c>
      <c r="K68" s="1284">
        <v>29484845</v>
      </c>
      <c r="L68" s="1284">
        <v>27626864.149999999</v>
      </c>
    </row>
    <row r="69" spans="1:12" ht="15" x14ac:dyDescent="0.2">
      <c r="A69" s="516" t="s">
        <v>184</v>
      </c>
      <c r="B69" s="1063"/>
      <c r="C69" s="1062"/>
      <c r="D69" s="1062"/>
      <c r="E69" s="545">
        <f>E62</f>
        <v>0</v>
      </c>
      <c r="F69" s="545">
        <f t="shared" ref="F69:G69" si="11">F62</f>
        <v>188</v>
      </c>
      <c r="G69" s="545">
        <f t="shared" si="11"/>
        <v>188</v>
      </c>
      <c r="H69" s="844">
        <f>(G69/F69)*100</f>
        <v>100</v>
      </c>
      <c r="J69" s="1284">
        <v>0</v>
      </c>
      <c r="K69" s="1284">
        <v>187560</v>
      </c>
      <c r="L69" s="1284">
        <v>187550</v>
      </c>
    </row>
    <row r="70" spans="1:12" ht="15" x14ac:dyDescent="0.2">
      <c r="A70" s="516" t="s">
        <v>149</v>
      </c>
      <c r="B70" s="1063"/>
      <c r="C70" s="1062"/>
      <c r="D70" s="1062"/>
      <c r="E70" s="545">
        <v>0</v>
      </c>
      <c r="F70" s="545">
        <v>0</v>
      </c>
      <c r="G70" s="545">
        <v>0</v>
      </c>
      <c r="H70" s="844">
        <v>0</v>
      </c>
      <c r="J70" s="1284">
        <v>0</v>
      </c>
      <c r="K70" s="1284">
        <v>0</v>
      </c>
      <c r="L70" s="1284">
        <v>0</v>
      </c>
    </row>
    <row r="71" spans="1:12" ht="15" x14ac:dyDescent="0.2">
      <c r="A71" s="516" t="s">
        <v>726</v>
      </c>
      <c r="B71" s="1063"/>
      <c r="C71" s="1062"/>
      <c r="D71" s="1062"/>
      <c r="E71" s="545">
        <v>0</v>
      </c>
      <c r="F71" s="545">
        <v>0</v>
      </c>
      <c r="G71" s="545">
        <v>0</v>
      </c>
      <c r="H71" s="844">
        <v>0</v>
      </c>
      <c r="J71" s="1284">
        <v>0</v>
      </c>
      <c r="K71" s="1284">
        <v>0</v>
      </c>
      <c r="L71" s="1284">
        <v>0</v>
      </c>
    </row>
    <row r="72" spans="1:12" ht="15" x14ac:dyDescent="0.2">
      <c r="A72" s="516" t="s">
        <v>326</v>
      </c>
      <c r="B72" s="1063"/>
      <c r="C72" s="1062"/>
      <c r="D72" s="1062"/>
      <c r="E72" s="545">
        <f>SUM(E52)</f>
        <v>283</v>
      </c>
      <c r="F72" s="545">
        <f>SUM(F52)</f>
        <v>298</v>
      </c>
      <c r="G72" s="545">
        <f>SUM(G52)</f>
        <v>271</v>
      </c>
      <c r="H72" s="844">
        <f>(G72/F72)*100</f>
        <v>90.939597315436231</v>
      </c>
      <c r="J72" s="1284">
        <v>283000</v>
      </c>
      <c r="K72" s="1284">
        <v>298500</v>
      </c>
      <c r="L72" s="1284">
        <v>270500</v>
      </c>
    </row>
    <row r="73" spans="1:12" x14ac:dyDescent="0.2">
      <c r="H73" s="1701"/>
    </row>
    <row r="74" spans="1:12" x14ac:dyDescent="0.2">
      <c r="H74" s="1701"/>
    </row>
    <row r="75" spans="1:12" s="58" customFormat="1" ht="47.25" customHeight="1" thickBot="1" x14ac:dyDescent="0.4">
      <c r="A75" s="599" t="s">
        <v>402</v>
      </c>
      <c r="B75" s="600"/>
      <c r="C75" s="601"/>
      <c r="D75" s="602"/>
      <c r="E75" s="546">
        <f>SUM(E53,E62)</f>
        <v>28952</v>
      </c>
      <c r="F75" s="546">
        <f t="shared" ref="F75:G75" si="12">SUM(F53,F62)</f>
        <v>29970</v>
      </c>
      <c r="G75" s="546">
        <f t="shared" si="12"/>
        <v>28085</v>
      </c>
      <c r="H75" s="547">
        <f>(G75/F75)*100</f>
        <v>93.71037704371038</v>
      </c>
      <c r="J75" s="2744">
        <f>J67</f>
        <v>28952000</v>
      </c>
      <c r="K75" s="2744">
        <f t="shared" ref="K75:L75" si="13">K67</f>
        <v>29970905</v>
      </c>
      <c r="L75" s="2744">
        <f t="shared" si="13"/>
        <v>28084914.149999999</v>
      </c>
    </row>
    <row r="76" spans="1:12" s="595" customFormat="1" ht="13.5" thickTop="1" x14ac:dyDescent="0.2">
      <c r="A76" s="580"/>
      <c r="B76" s="580"/>
      <c r="C76" s="581"/>
      <c r="D76" s="845"/>
      <c r="E76" s="771"/>
      <c r="F76" s="579"/>
      <c r="G76" s="771"/>
      <c r="H76" s="846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57" firstPageNumber="24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" style="401" bestFit="1" customWidth="1"/>
    <col min="4" max="4" width="46.42578125" style="345" customWidth="1"/>
    <col min="5" max="5" width="15" style="437" customWidth="1"/>
    <col min="6" max="6" width="13.5703125" style="437" customWidth="1"/>
    <col min="7" max="7" width="12.28515625" style="437" customWidth="1"/>
    <col min="8" max="8" width="6.42578125" style="345" customWidth="1"/>
    <col min="9" max="9" width="12.7109375" style="345" bestFit="1" customWidth="1"/>
    <col min="10" max="16384" width="9.140625" style="345"/>
  </cols>
  <sheetData>
    <row r="1" spans="1:8" ht="18.75" thickBot="1" x14ac:dyDescent="0.3">
      <c r="A1" s="450" t="s">
        <v>674</v>
      </c>
      <c r="B1" s="451"/>
      <c r="C1" s="451"/>
      <c r="D1" s="451"/>
      <c r="E1" s="451"/>
      <c r="F1" s="406"/>
      <c r="G1" s="406"/>
    </row>
    <row r="2" spans="1:8" ht="18" x14ac:dyDescent="0.25">
      <c r="B2" s="406"/>
      <c r="C2" s="406"/>
      <c r="D2" s="406"/>
      <c r="E2" s="406"/>
      <c r="F2" s="406"/>
      <c r="G2" s="406"/>
      <c r="H2" s="525" t="s">
        <v>769</v>
      </c>
    </row>
    <row r="3" spans="1:8" s="373" customFormat="1" ht="16.5" customHeight="1" x14ac:dyDescent="0.2">
      <c r="A3" s="67" t="s">
        <v>259</v>
      </c>
      <c r="B3" s="28"/>
      <c r="C3" s="499" t="s">
        <v>243</v>
      </c>
    </row>
    <row r="4" spans="1:8" s="373" customFormat="1" ht="12.75" customHeight="1" x14ac:dyDescent="0.25">
      <c r="A4" s="6"/>
      <c r="B4" s="28"/>
      <c r="C4" s="499" t="s">
        <v>244</v>
      </c>
    </row>
    <row r="5" spans="1:8" ht="18" x14ac:dyDescent="0.25">
      <c r="A5" s="407" t="s">
        <v>673</v>
      </c>
      <c r="B5" s="406"/>
      <c r="C5" s="406"/>
      <c r="D5" s="406"/>
      <c r="E5" s="406"/>
      <c r="F5" s="406"/>
      <c r="G5" s="406"/>
      <c r="H5" s="525"/>
    </row>
    <row r="6" spans="1:8" ht="18.75" thickBot="1" x14ac:dyDescent="0.3">
      <c r="A6" s="407"/>
      <c r="B6" s="406"/>
      <c r="C6" s="406"/>
      <c r="D6" s="406"/>
      <c r="E6" s="406"/>
      <c r="F6" s="406"/>
      <c r="G6" s="406"/>
      <c r="H6" s="559" t="s">
        <v>777</v>
      </c>
    </row>
    <row r="7" spans="1:8" s="375" customFormat="1" ht="25.5" thickTop="1" thickBot="1" x14ac:dyDescent="0.25">
      <c r="A7" s="502" t="s">
        <v>123</v>
      </c>
      <c r="B7" s="503" t="s">
        <v>509</v>
      </c>
      <c r="C7" s="503" t="s">
        <v>267</v>
      </c>
      <c r="D7" s="504" t="s">
        <v>125</v>
      </c>
      <c r="E7" s="505" t="s">
        <v>416</v>
      </c>
      <c r="F7" s="505" t="s">
        <v>417</v>
      </c>
      <c r="G7" s="506" t="s">
        <v>589</v>
      </c>
      <c r="H7" s="507" t="s">
        <v>590</v>
      </c>
    </row>
    <row r="8" spans="1:8" s="375" customFormat="1" ht="13.5" thickTop="1" thickBot="1" x14ac:dyDescent="0.25">
      <c r="A8" s="521">
        <v>1</v>
      </c>
      <c r="B8" s="522">
        <v>2</v>
      </c>
      <c r="C8" s="522">
        <v>3</v>
      </c>
      <c r="D8" s="522">
        <v>4</v>
      </c>
      <c r="E8" s="508">
        <v>5</v>
      </c>
      <c r="F8" s="508">
        <v>6</v>
      </c>
      <c r="G8" s="509">
        <v>7</v>
      </c>
      <c r="H8" s="498" t="s">
        <v>44</v>
      </c>
    </row>
    <row r="9" spans="1:8" s="346" customFormat="1" ht="20.25" customHeight="1" thickTop="1" thickBot="1" x14ac:dyDescent="0.25">
      <c r="A9" s="409">
        <v>6409</v>
      </c>
      <c r="B9" s="410">
        <v>5909</v>
      </c>
      <c r="C9" s="411"/>
      <c r="D9" s="412" t="s">
        <v>832</v>
      </c>
      <c r="E9" s="404">
        <v>0</v>
      </c>
      <c r="F9" s="404">
        <v>0</v>
      </c>
      <c r="G9" s="404">
        <v>0</v>
      </c>
      <c r="H9" s="425">
        <v>0</v>
      </c>
    </row>
    <row r="10" spans="1:8" s="336" customFormat="1" ht="16.5" thickTop="1" thickBot="1" x14ac:dyDescent="0.3">
      <c r="A10" s="3256" t="s">
        <v>511</v>
      </c>
      <c r="B10" s="3257"/>
      <c r="C10" s="3257"/>
      <c r="D10" s="3257"/>
      <c r="E10" s="529">
        <f>SUM(E9:E9)</f>
        <v>0</v>
      </c>
      <c r="F10" s="529">
        <f>SUM(F9:F9)</f>
        <v>0</v>
      </c>
      <c r="G10" s="529">
        <f>SUM(G9:G9)</f>
        <v>0</v>
      </c>
      <c r="H10" s="425">
        <v>0</v>
      </c>
    </row>
    <row r="11" spans="1:8" ht="13.5" thickTop="1" x14ac:dyDescent="0.2"/>
    <row r="13" spans="1:8" s="553" customFormat="1" ht="16.5" x14ac:dyDescent="0.25">
      <c r="A13" s="532" t="s">
        <v>325</v>
      </c>
      <c r="B13" s="533"/>
      <c r="C13" s="534"/>
      <c r="D13" s="535"/>
      <c r="E13" s="536">
        <f>SUM(E14:E16)</f>
        <v>0</v>
      </c>
      <c r="F13" s="536">
        <f>F14+F15+F16+F17</f>
        <v>0</v>
      </c>
      <c r="G13" s="536">
        <f>G14+G15+G16+G17</f>
        <v>0</v>
      </c>
      <c r="H13" s="537">
        <v>0</v>
      </c>
    </row>
    <row r="14" spans="1:8" s="373" customFormat="1" ht="15" x14ac:dyDescent="0.2">
      <c r="A14" s="516" t="s">
        <v>183</v>
      </c>
      <c r="B14" s="538"/>
      <c r="C14" s="539"/>
      <c r="D14" s="540"/>
      <c r="E14" s="541">
        <f>SUM(E10)</f>
        <v>0</v>
      </c>
      <c r="F14" s="541">
        <f>SUM(F10)</f>
        <v>0</v>
      </c>
      <c r="G14" s="541">
        <f>SUM(G10)</f>
        <v>0</v>
      </c>
      <c r="H14" s="542">
        <v>0</v>
      </c>
    </row>
    <row r="15" spans="1:8" s="373" customFormat="1" ht="15" x14ac:dyDescent="0.2">
      <c r="A15" s="516" t="s">
        <v>184</v>
      </c>
      <c r="B15" s="543"/>
      <c r="C15" s="539"/>
      <c r="D15" s="544"/>
      <c r="E15" s="541">
        <v>0</v>
      </c>
      <c r="F15" s="541">
        <v>0</v>
      </c>
      <c r="G15" s="541">
        <v>0</v>
      </c>
      <c r="H15" s="558">
        <v>0</v>
      </c>
    </row>
    <row r="16" spans="1:8" s="373" customFormat="1" ht="15" x14ac:dyDescent="0.2">
      <c r="A16" s="516" t="s">
        <v>326</v>
      </c>
      <c r="B16" s="543"/>
      <c r="C16" s="539"/>
      <c r="D16" s="544"/>
      <c r="E16" s="541">
        <v>0</v>
      </c>
      <c r="F16" s="541">
        <v>0</v>
      </c>
      <c r="G16" s="541">
        <v>0</v>
      </c>
      <c r="H16" s="558">
        <v>0</v>
      </c>
    </row>
    <row r="17" spans="1:8" s="373" customFormat="1" ht="15" x14ac:dyDescent="0.2">
      <c r="A17" s="516"/>
      <c r="B17" s="543"/>
      <c r="C17" s="539"/>
      <c r="D17" s="544"/>
      <c r="E17" s="541"/>
      <c r="F17" s="541"/>
      <c r="G17" s="541"/>
      <c r="H17" s="545"/>
    </row>
    <row r="18" spans="1:8" s="58" customFormat="1" ht="47.25" customHeight="1" thickBot="1" x14ac:dyDescent="0.4">
      <c r="A18" s="3138" t="s">
        <v>675</v>
      </c>
      <c r="B18" s="3258"/>
      <c r="C18" s="3258"/>
      <c r="D18" s="3258"/>
      <c r="E18" s="546">
        <f>SUM(E13)</f>
        <v>0</v>
      </c>
      <c r="F18" s="546">
        <f>SUM(F13)</f>
        <v>0</v>
      </c>
      <c r="G18" s="546">
        <f>SUM(G13)</f>
        <v>0</v>
      </c>
      <c r="H18" s="560" t="e">
        <f>(G18/F18)*100</f>
        <v>#DIV/0!</v>
      </c>
    </row>
    <row r="19" spans="1:8" ht="13.5" thickTop="1" x14ac:dyDescent="0.2"/>
    <row r="26" spans="1:8" ht="20.25" x14ac:dyDescent="0.3">
      <c r="D26" s="561"/>
    </row>
  </sheetData>
  <mergeCells count="2">
    <mergeCell ref="A10:D10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28515625" style="401" customWidth="1"/>
    <col min="4" max="4" width="46.42578125" style="345" customWidth="1"/>
    <col min="5" max="5" width="12.140625" style="437" customWidth="1"/>
    <col min="6" max="6" width="16.85546875" style="437" customWidth="1"/>
    <col min="7" max="7" width="13.85546875" style="437" customWidth="1"/>
    <col min="8" max="8" width="6.42578125" style="345" customWidth="1"/>
    <col min="9" max="9" width="11.7109375" style="345" bestFit="1" customWidth="1"/>
    <col min="10" max="16384" width="9.140625" style="345"/>
  </cols>
  <sheetData>
    <row r="1" spans="1:8" ht="36" customHeight="1" thickBot="1" x14ac:dyDescent="0.3">
      <c r="A1" s="3263" t="s">
        <v>307</v>
      </c>
      <c r="B1" s="3264"/>
      <c r="C1" s="3264"/>
      <c r="D1" s="3264"/>
      <c r="E1" s="3264"/>
      <c r="F1" s="3264"/>
      <c r="G1" s="3264"/>
      <c r="H1" s="3264"/>
    </row>
    <row r="2" spans="1:8" ht="18" x14ac:dyDescent="0.25">
      <c r="B2" s="406"/>
      <c r="C2" s="406"/>
      <c r="D2" s="406"/>
      <c r="E2" s="406"/>
      <c r="F2" s="406"/>
      <c r="G2" s="406"/>
      <c r="H2" s="525" t="s">
        <v>774</v>
      </c>
    </row>
    <row r="3" spans="1:8" s="373" customFormat="1" ht="16.5" customHeight="1" x14ac:dyDescent="0.25">
      <c r="A3" s="67" t="s">
        <v>259</v>
      </c>
      <c r="B3" s="28"/>
      <c r="C3" s="499" t="s">
        <v>243</v>
      </c>
      <c r="E3" s="16"/>
      <c r="G3" s="554"/>
    </row>
    <row r="4" spans="1:8" s="373" customFormat="1" ht="12.75" customHeight="1" x14ac:dyDescent="0.25">
      <c r="A4" s="6"/>
      <c r="B4" s="28"/>
      <c r="C4" s="499" t="s">
        <v>244</v>
      </c>
      <c r="E4" s="16"/>
      <c r="G4" s="554"/>
    </row>
    <row r="5" spans="1:8" ht="18" x14ac:dyDescent="0.25">
      <c r="A5" s="526"/>
      <c r="B5" s="406"/>
      <c r="C5" s="406"/>
      <c r="D5" s="406"/>
      <c r="E5" s="406"/>
      <c r="F5" s="406"/>
      <c r="G5" s="406"/>
      <c r="H5" s="525"/>
    </row>
    <row r="6" spans="1:8" ht="18" x14ac:dyDescent="0.25">
      <c r="A6" s="407" t="s">
        <v>31</v>
      </c>
      <c r="B6" s="406"/>
      <c r="C6" s="406"/>
      <c r="D6" s="406"/>
      <c r="E6" s="406"/>
      <c r="F6" s="406"/>
      <c r="G6" s="406"/>
      <c r="H6" s="525"/>
    </row>
    <row r="7" spans="1:8" ht="15.75" thickBot="1" x14ac:dyDescent="0.3">
      <c r="A7" s="501"/>
      <c r="H7" s="527" t="s">
        <v>777</v>
      </c>
    </row>
    <row r="8" spans="1:8" s="375" customFormat="1" ht="25.5" thickTop="1" thickBot="1" x14ac:dyDescent="0.25">
      <c r="A8" s="502" t="s">
        <v>123</v>
      </c>
      <c r="B8" s="503" t="s">
        <v>509</v>
      </c>
      <c r="C8" s="503" t="s">
        <v>267</v>
      </c>
      <c r="D8" s="504" t="s">
        <v>125</v>
      </c>
      <c r="E8" s="505" t="s">
        <v>416</v>
      </c>
      <c r="F8" s="505" t="s">
        <v>417</v>
      </c>
      <c r="G8" s="506" t="s">
        <v>589</v>
      </c>
      <c r="H8" s="507" t="s">
        <v>590</v>
      </c>
    </row>
    <row r="9" spans="1:8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08">
        <v>5</v>
      </c>
      <c r="F9" s="508">
        <v>6</v>
      </c>
      <c r="G9" s="509">
        <v>7</v>
      </c>
      <c r="H9" s="498" t="s">
        <v>44</v>
      </c>
    </row>
    <row r="10" spans="1:8" ht="16.5" thickTop="1" thickBot="1" x14ac:dyDescent="0.25">
      <c r="A10" s="409">
        <v>6409</v>
      </c>
      <c r="B10" s="410">
        <v>5909</v>
      </c>
      <c r="C10" s="411"/>
      <c r="D10" s="412" t="s">
        <v>486</v>
      </c>
      <c r="E10" s="405"/>
      <c r="F10" s="405">
        <v>0</v>
      </c>
      <c r="G10" s="556">
        <v>0</v>
      </c>
      <c r="H10" s="425">
        <v>0</v>
      </c>
    </row>
    <row r="11" spans="1:8" s="336" customFormat="1" ht="16.5" thickTop="1" thickBot="1" x14ac:dyDescent="0.3">
      <c r="A11" s="3256" t="s">
        <v>511</v>
      </c>
      <c r="B11" s="3257"/>
      <c r="C11" s="3257"/>
      <c r="D11" s="3257"/>
      <c r="E11" s="529">
        <f>SUM(E10:E10)</f>
        <v>0</v>
      </c>
      <c r="F11" s="529">
        <f>SUM(F10:F10)</f>
        <v>0</v>
      </c>
      <c r="G11" s="552">
        <f>SUM(G10:G10)</f>
        <v>0</v>
      </c>
      <c r="H11" s="425">
        <v>0</v>
      </c>
    </row>
    <row r="12" spans="1:8" s="336" customFormat="1" ht="15.75" thickTop="1" x14ac:dyDescent="0.25">
      <c r="A12" s="333" t="s">
        <v>512</v>
      </c>
      <c r="B12" s="334"/>
      <c r="C12" s="334"/>
      <c r="D12" s="335"/>
      <c r="E12" s="348"/>
      <c r="F12" s="348">
        <v>0</v>
      </c>
      <c r="G12" s="348">
        <f>G10</f>
        <v>0</v>
      </c>
      <c r="H12" s="366">
        <v>0</v>
      </c>
    </row>
    <row r="13" spans="1:8" s="336" customFormat="1" ht="15.75" thickBot="1" x14ac:dyDescent="0.3">
      <c r="A13" s="548" t="s">
        <v>516</v>
      </c>
      <c r="B13" s="518"/>
      <c r="C13" s="518"/>
      <c r="D13" s="549"/>
      <c r="E13" s="550">
        <f>E11-E12</f>
        <v>0</v>
      </c>
      <c r="F13" s="550">
        <f>F11-F12</f>
        <v>0</v>
      </c>
      <c r="G13" s="550">
        <f>G11-G12</f>
        <v>0</v>
      </c>
      <c r="H13" s="557">
        <v>0</v>
      </c>
    </row>
    <row r="14" spans="1:8" ht="13.5" thickTop="1" x14ac:dyDescent="0.2"/>
    <row r="20" spans="1:8" s="553" customFormat="1" ht="16.5" x14ac:dyDescent="0.25">
      <c r="A20" s="532" t="s">
        <v>325</v>
      </c>
      <c r="B20" s="533"/>
      <c r="C20" s="534"/>
      <c r="D20" s="535"/>
      <c r="E20" s="536">
        <f>SUM(E21:E23)</f>
        <v>0</v>
      </c>
      <c r="F20" s="536">
        <f>F21+F22+F23+F24</f>
        <v>0</v>
      </c>
      <c r="G20" s="536">
        <f>G21+G22+G23+G24</f>
        <v>0</v>
      </c>
      <c r="H20" s="537">
        <v>0</v>
      </c>
    </row>
    <row r="21" spans="1:8" s="373" customFormat="1" ht="15" x14ac:dyDescent="0.2">
      <c r="A21" s="516" t="s">
        <v>183</v>
      </c>
      <c r="B21" s="538"/>
      <c r="C21" s="539"/>
      <c r="D21" s="540"/>
      <c r="E21" s="541">
        <v>0</v>
      </c>
      <c r="F21" s="541">
        <v>0</v>
      </c>
      <c r="G21" s="541">
        <v>0</v>
      </c>
      <c r="H21" s="542">
        <v>0</v>
      </c>
    </row>
    <row r="22" spans="1:8" s="373" customFormat="1" ht="15" x14ac:dyDescent="0.2">
      <c r="A22" s="516" t="s">
        <v>184</v>
      </c>
      <c r="B22" s="543"/>
      <c r="C22" s="539"/>
      <c r="D22" s="544"/>
      <c r="E22" s="541">
        <v>0</v>
      </c>
      <c r="F22" s="541">
        <v>0</v>
      </c>
      <c r="G22" s="541">
        <v>0</v>
      </c>
      <c r="H22" s="558">
        <v>0</v>
      </c>
    </row>
    <row r="23" spans="1:8" s="373" customFormat="1" ht="15" x14ac:dyDescent="0.2">
      <c r="A23" s="516" t="s">
        <v>326</v>
      </c>
      <c r="B23" s="543"/>
      <c r="C23" s="539"/>
      <c r="D23" s="544"/>
      <c r="E23" s="541">
        <f>E10</f>
        <v>0</v>
      </c>
      <c r="F23" s="541">
        <f>F10</f>
        <v>0</v>
      </c>
      <c r="G23" s="541">
        <f>G10</f>
        <v>0</v>
      </c>
      <c r="H23" s="558">
        <v>0</v>
      </c>
    </row>
    <row r="24" spans="1:8" s="373" customFormat="1" ht="15" x14ac:dyDescent="0.2">
      <c r="A24" s="516"/>
      <c r="B24" s="543"/>
      <c r="C24" s="539"/>
      <c r="D24" s="544"/>
      <c r="E24" s="541"/>
      <c r="F24" s="541"/>
      <c r="G24" s="541"/>
      <c r="H24" s="545"/>
    </row>
    <row r="25" spans="1:8" s="58" customFormat="1" ht="75" customHeight="1" thickBot="1" x14ac:dyDescent="0.4">
      <c r="A25" s="3261" t="s">
        <v>773</v>
      </c>
      <c r="B25" s="3262"/>
      <c r="C25" s="3262"/>
      <c r="D25" s="3262"/>
      <c r="E25" s="546">
        <f>SUM(E20)</f>
        <v>0</v>
      </c>
      <c r="F25" s="546">
        <f>SUM(F20)</f>
        <v>0</v>
      </c>
      <c r="G25" s="546">
        <f>SUM(G20)</f>
        <v>0</v>
      </c>
      <c r="H25" s="547"/>
    </row>
    <row r="26" spans="1:8" ht="13.5" thickTop="1" x14ac:dyDescent="0.2"/>
  </sheetData>
  <mergeCells count="3">
    <mergeCell ref="A25:D25"/>
    <mergeCell ref="A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1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9.42578125" style="401" customWidth="1"/>
    <col min="4" max="4" width="46.42578125" style="345" customWidth="1"/>
    <col min="5" max="5" width="12.5703125" style="437" customWidth="1"/>
    <col min="6" max="6" width="16.85546875" style="437" customWidth="1"/>
    <col min="7" max="7" width="13.85546875" style="437" customWidth="1"/>
    <col min="8" max="8" width="6.85546875" style="517" customWidth="1"/>
    <col min="9" max="9" width="15.42578125" style="345" customWidth="1"/>
    <col min="10" max="16384" width="9.140625" style="345"/>
  </cols>
  <sheetData>
    <row r="1" spans="1:8" ht="36" customHeight="1" thickBot="1" x14ac:dyDescent="0.3">
      <c r="A1" s="3263" t="s">
        <v>277</v>
      </c>
      <c r="B1" s="3264"/>
      <c r="C1" s="3264"/>
      <c r="D1" s="3264"/>
      <c r="E1" s="3264"/>
      <c r="F1" s="3264"/>
      <c r="G1" s="3264"/>
      <c r="H1" s="3264"/>
    </row>
    <row r="2" spans="1:8" ht="24" customHeight="1" x14ac:dyDescent="0.25">
      <c r="A2" s="389"/>
      <c r="B2" s="390"/>
      <c r="C2" s="390"/>
      <c r="D2" s="390"/>
      <c r="E2" s="390"/>
      <c r="F2" s="390"/>
      <c r="G2" s="390"/>
      <c r="H2" s="525" t="s">
        <v>26</v>
      </c>
    </row>
    <row r="3" spans="1:8" s="373" customFormat="1" ht="16.5" customHeight="1" x14ac:dyDescent="0.25">
      <c r="A3" s="67" t="s">
        <v>259</v>
      </c>
      <c r="B3" s="28"/>
      <c r="C3" s="499" t="s">
        <v>243</v>
      </c>
      <c r="E3" s="17"/>
      <c r="F3" s="16"/>
      <c r="H3" s="554"/>
    </row>
    <row r="4" spans="1:8" s="373" customFormat="1" ht="12.75" customHeight="1" x14ac:dyDescent="0.25">
      <c r="A4" s="6"/>
      <c r="B4" s="28"/>
      <c r="C4" s="499" t="s">
        <v>244</v>
      </c>
      <c r="E4" s="17"/>
      <c r="F4" s="16"/>
      <c r="H4" s="554"/>
    </row>
    <row r="5" spans="1:8" ht="15.75" x14ac:dyDescent="0.25">
      <c r="A5" s="520"/>
      <c r="B5" s="406"/>
      <c r="C5" s="406"/>
      <c r="D5" s="406"/>
      <c r="E5" s="406"/>
      <c r="F5" s="406"/>
      <c r="G5" s="406"/>
    </row>
    <row r="6" spans="1:8" ht="18" x14ac:dyDescent="0.25">
      <c r="A6" s="407" t="s">
        <v>27</v>
      </c>
      <c r="B6" s="406"/>
      <c r="C6" s="406"/>
      <c r="D6" s="406"/>
      <c r="E6" s="406"/>
      <c r="F6" s="406"/>
      <c r="G6" s="406"/>
      <c r="H6" s="525"/>
    </row>
    <row r="8" spans="1:8" ht="15.75" thickBot="1" x14ac:dyDescent="0.3">
      <c r="A8" s="501"/>
      <c r="H8" s="527" t="s">
        <v>122</v>
      </c>
    </row>
    <row r="9" spans="1:8" s="375" customFormat="1" ht="25.5" thickTop="1" thickBot="1" x14ac:dyDescent="0.25">
      <c r="A9" s="502" t="s">
        <v>123</v>
      </c>
      <c r="B9" s="503" t="s">
        <v>509</v>
      </c>
      <c r="C9" s="503" t="s">
        <v>267</v>
      </c>
      <c r="D9" s="504" t="s">
        <v>125</v>
      </c>
      <c r="E9" s="505" t="s">
        <v>416</v>
      </c>
      <c r="F9" s="505" t="s">
        <v>417</v>
      </c>
      <c r="G9" s="506" t="s">
        <v>589</v>
      </c>
      <c r="H9" s="507" t="s">
        <v>590</v>
      </c>
    </row>
    <row r="10" spans="1:8" s="375" customFormat="1" ht="13.5" thickTop="1" thickBot="1" x14ac:dyDescent="0.25">
      <c r="A10" s="521">
        <v>1</v>
      </c>
      <c r="B10" s="522">
        <v>2</v>
      </c>
      <c r="C10" s="522">
        <v>3</v>
      </c>
      <c r="D10" s="522">
        <v>4</v>
      </c>
      <c r="E10" s="508">
        <v>5</v>
      </c>
      <c r="F10" s="508">
        <v>6</v>
      </c>
      <c r="G10" s="509">
        <v>7</v>
      </c>
      <c r="H10" s="498" t="s">
        <v>44</v>
      </c>
    </row>
    <row r="11" spans="1:8" ht="15.75" thickTop="1" x14ac:dyDescent="0.2">
      <c r="A11" s="409">
        <v>6330</v>
      </c>
      <c r="B11" s="410">
        <v>5345</v>
      </c>
      <c r="C11" s="555"/>
      <c r="D11" s="412" t="s">
        <v>514</v>
      </c>
      <c r="E11" s="380"/>
      <c r="F11" s="380">
        <v>0</v>
      </c>
      <c r="G11" s="551">
        <v>0</v>
      </c>
      <c r="H11" s="426">
        <v>0</v>
      </c>
    </row>
    <row r="12" spans="1:8" ht="21" customHeight="1" thickBot="1" x14ac:dyDescent="0.25">
      <c r="A12" s="409">
        <v>6409</v>
      </c>
      <c r="B12" s="410">
        <v>5909</v>
      </c>
      <c r="C12" s="555"/>
      <c r="D12" s="412" t="s">
        <v>524</v>
      </c>
      <c r="E12" s="380"/>
      <c r="F12" s="380">
        <v>0</v>
      </c>
      <c r="G12" s="551">
        <v>0</v>
      </c>
      <c r="H12" s="425">
        <v>0</v>
      </c>
    </row>
    <row r="13" spans="1:8" s="336" customFormat="1" ht="16.5" thickTop="1" thickBot="1" x14ac:dyDescent="0.3">
      <c r="A13" s="3256" t="s">
        <v>511</v>
      </c>
      <c r="B13" s="3257"/>
      <c r="C13" s="3257"/>
      <c r="D13" s="3257"/>
      <c r="E13" s="529">
        <f>SUM(E11:E12)</f>
        <v>0</v>
      </c>
      <c r="F13" s="529">
        <f>SUM(F11:F12)</f>
        <v>0</v>
      </c>
      <c r="G13" s="552">
        <f>SUM(G11:G12)</f>
        <v>0</v>
      </c>
      <c r="H13" s="425">
        <v>0</v>
      </c>
    </row>
    <row r="14" spans="1:8" ht="13.5" thickTop="1" x14ac:dyDescent="0.2"/>
    <row r="15" spans="1:8" s="553" customFormat="1" ht="16.5" x14ac:dyDescent="0.25">
      <c r="A15" s="532" t="s">
        <v>325</v>
      </c>
      <c r="B15" s="533"/>
      <c r="C15" s="534"/>
      <c r="D15" s="535"/>
      <c r="E15" s="536">
        <f>SUM(E16:E18)</f>
        <v>0</v>
      </c>
      <c r="F15" s="536">
        <f>F16+F17+F18+F19</f>
        <v>0</v>
      </c>
      <c r="G15" s="536">
        <f>G16+G17+G18+G19</f>
        <v>0</v>
      </c>
      <c r="H15" s="537">
        <v>0</v>
      </c>
    </row>
    <row r="16" spans="1:8" s="373" customFormat="1" ht="15" x14ac:dyDescent="0.2">
      <c r="A16" s="516" t="s">
        <v>183</v>
      </c>
      <c r="B16" s="538"/>
      <c r="C16" s="539"/>
      <c r="D16" s="540"/>
      <c r="E16" s="541">
        <f>SUM(E12:E12)</f>
        <v>0</v>
      </c>
      <c r="F16" s="541">
        <f>SUM(F12:F12)</f>
        <v>0</v>
      </c>
      <c r="G16" s="541">
        <f>SUM(G12:G12)</f>
        <v>0</v>
      </c>
      <c r="H16" s="542">
        <v>0</v>
      </c>
    </row>
    <row r="17" spans="1:8" s="373" customFormat="1" ht="15" x14ac:dyDescent="0.2">
      <c r="A17" s="516" t="s">
        <v>184</v>
      </c>
      <c r="B17" s="543"/>
      <c r="C17" s="539"/>
      <c r="D17" s="544"/>
      <c r="E17" s="541">
        <v>0</v>
      </c>
      <c r="F17" s="541">
        <v>0</v>
      </c>
      <c r="G17" s="541">
        <v>0</v>
      </c>
      <c r="H17" s="542">
        <v>0</v>
      </c>
    </row>
    <row r="18" spans="1:8" s="373" customFormat="1" ht="15" x14ac:dyDescent="0.2">
      <c r="A18" s="516" t="s">
        <v>326</v>
      </c>
      <c r="B18" s="543"/>
      <c r="C18" s="539"/>
      <c r="D18" s="544"/>
      <c r="E18" s="541">
        <f>E11</f>
        <v>0</v>
      </c>
      <c r="F18" s="541">
        <f>F11</f>
        <v>0</v>
      </c>
      <c r="G18" s="541">
        <f>G11</f>
        <v>0</v>
      </c>
      <c r="H18" s="542">
        <v>0</v>
      </c>
    </row>
    <row r="19" spans="1:8" s="373" customFormat="1" ht="15" x14ac:dyDescent="0.2">
      <c r="A19" s="516"/>
      <c r="B19" s="543"/>
      <c r="C19" s="539"/>
      <c r="D19" s="544"/>
      <c r="E19" s="541"/>
      <c r="F19" s="541"/>
      <c r="G19" s="541"/>
      <c r="H19" s="545"/>
    </row>
    <row r="20" spans="1:8" s="58" customFormat="1" ht="75" customHeight="1" thickBot="1" x14ac:dyDescent="0.4">
      <c r="A20" s="3138" t="s">
        <v>30</v>
      </c>
      <c r="B20" s="3258"/>
      <c r="C20" s="3258"/>
      <c r="D20" s="3258"/>
      <c r="E20" s="546">
        <f>SUM(E15)</f>
        <v>0</v>
      </c>
      <c r="F20" s="546">
        <f>SUM(F15)</f>
        <v>0</v>
      </c>
      <c r="G20" s="546">
        <f>SUM(G15)</f>
        <v>0</v>
      </c>
      <c r="H20" s="547"/>
    </row>
    <row r="21" spans="1:8" ht="13.5" thickTop="1" x14ac:dyDescent="0.2"/>
  </sheetData>
  <mergeCells count="3">
    <mergeCell ref="A20:D20"/>
    <mergeCell ref="A1:H1"/>
    <mergeCell ref="A13:D13"/>
  </mergeCells>
  <phoneticPr fontId="35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I19"/>
  <sheetViews>
    <sheetView showGridLines="0" zoomScaleNormal="100" workbookViewId="0">
      <selection activeCell="E22" sqref="E22"/>
    </sheetView>
  </sheetViews>
  <sheetFormatPr defaultColWidth="9.140625" defaultRowHeight="12.75" x14ac:dyDescent="0.2"/>
  <cols>
    <col min="1" max="1" width="4.7109375" style="401" customWidth="1"/>
    <col min="2" max="2" width="6.7109375" style="401" customWidth="1"/>
    <col min="3" max="3" width="8.85546875" style="401" customWidth="1"/>
    <col min="4" max="4" width="46.42578125" style="345" customWidth="1"/>
    <col min="5" max="5" width="12.85546875" style="437" customWidth="1"/>
    <col min="6" max="6" width="16.85546875" style="437" customWidth="1"/>
    <col min="7" max="7" width="13.85546875" style="437" customWidth="1"/>
    <col min="8" max="8" width="6.42578125" style="345" customWidth="1"/>
    <col min="9" max="9" width="12.5703125" style="345" customWidth="1"/>
    <col min="10" max="16384" width="9.140625" style="345"/>
  </cols>
  <sheetData>
    <row r="1" spans="1:9" s="373" customFormat="1" ht="18.75" thickBot="1" x14ac:dyDescent="0.3">
      <c r="A1" s="444" t="s">
        <v>552</v>
      </c>
      <c r="B1" s="445"/>
      <c r="C1" s="446"/>
      <c r="D1" s="447"/>
      <c r="E1" s="448"/>
      <c r="F1" s="447"/>
      <c r="G1" s="449"/>
      <c r="H1" s="17"/>
      <c r="I1" s="374"/>
    </row>
    <row r="2" spans="1:9" s="373" customFormat="1" ht="21.75" customHeight="1" x14ac:dyDescent="0.25">
      <c r="A2" s="6"/>
      <c r="B2" s="28"/>
      <c r="C2" s="140"/>
      <c r="D2" s="303"/>
      <c r="E2" s="303"/>
      <c r="F2" s="16"/>
      <c r="G2" s="16"/>
      <c r="H2" s="525" t="s">
        <v>545</v>
      </c>
      <c r="I2" s="374"/>
    </row>
    <row r="3" spans="1:9" s="373" customFormat="1" ht="12.75" customHeight="1" x14ac:dyDescent="0.25">
      <c r="A3" s="67" t="s">
        <v>259</v>
      </c>
      <c r="B3" s="28"/>
      <c r="C3" s="499" t="s">
        <v>323</v>
      </c>
      <c r="D3" s="303"/>
      <c r="E3" s="16"/>
      <c r="F3" s="17"/>
      <c r="G3" s="16"/>
    </row>
    <row r="4" spans="1:9" s="373" customFormat="1" ht="12.75" customHeight="1" x14ac:dyDescent="0.25">
      <c r="A4" s="6"/>
      <c r="B4" s="28"/>
      <c r="C4" s="499" t="s">
        <v>324</v>
      </c>
      <c r="D4" s="303"/>
      <c r="E4" s="16"/>
      <c r="F4" s="17"/>
      <c r="G4" s="16"/>
    </row>
    <row r="5" spans="1:9" ht="18" x14ac:dyDescent="0.25">
      <c r="A5" s="407" t="s">
        <v>551</v>
      </c>
      <c r="B5" s="406"/>
      <c r="C5" s="406"/>
      <c r="D5" s="406"/>
      <c r="E5" s="406"/>
      <c r="F5" s="406"/>
      <c r="G5" s="406"/>
      <c r="H5" s="525"/>
    </row>
    <row r="6" spans="1:9" ht="15.75" x14ac:dyDescent="0.25">
      <c r="A6" s="526"/>
    </row>
    <row r="7" spans="1:9" ht="15.75" thickBot="1" x14ac:dyDescent="0.3">
      <c r="A7" s="501"/>
      <c r="H7" s="345" t="s">
        <v>777</v>
      </c>
    </row>
    <row r="8" spans="1:9" s="375" customFormat="1" ht="25.5" thickTop="1" thickBot="1" x14ac:dyDescent="0.25">
      <c r="A8" s="502" t="s">
        <v>123</v>
      </c>
      <c r="B8" s="503" t="s">
        <v>509</v>
      </c>
      <c r="C8" s="503" t="s">
        <v>267</v>
      </c>
      <c r="D8" s="504" t="s">
        <v>125</v>
      </c>
      <c r="E8" s="505" t="s">
        <v>416</v>
      </c>
      <c r="F8" s="505" t="s">
        <v>417</v>
      </c>
      <c r="G8" s="506" t="s">
        <v>589</v>
      </c>
      <c r="H8" s="507" t="s">
        <v>590</v>
      </c>
    </row>
    <row r="9" spans="1:9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08">
        <v>5</v>
      </c>
      <c r="F9" s="508">
        <v>6</v>
      </c>
      <c r="G9" s="509">
        <v>7</v>
      </c>
      <c r="H9" s="498" t="s">
        <v>44</v>
      </c>
    </row>
    <row r="10" spans="1:9" ht="16.5" thickTop="1" thickBot="1" x14ac:dyDescent="0.25">
      <c r="A10" s="409">
        <v>6409</v>
      </c>
      <c r="B10" s="410">
        <v>5909</v>
      </c>
      <c r="C10" s="411">
        <v>0</v>
      </c>
      <c r="D10" s="412" t="s">
        <v>486</v>
      </c>
      <c r="E10" s="380">
        <v>0</v>
      </c>
      <c r="F10" s="380">
        <v>0</v>
      </c>
      <c r="G10" s="551">
        <v>0</v>
      </c>
      <c r="H10" s="528">
        <v>0</v>
      </c>
    </row>
    <row r="11" spans="1:9" s="336" customFormat="1" ht="16.5" thickTop="1" thickBot="1" x14ac:dyDescent="0.3">
      <c r="A11" s="3256" t="s">
        <v>511</v>
      </c>
      <c r="B11" s="3257"/>
      <c r="C11" s="3257"/>
      <c r="D11" s="3257"/>
      <c r="E11" s="529">
        <f>SUM(E10:E10)</f>
        <v>0</v>
      </c>
      <c r="F11" s="529">
        <f>SUM(F10:F10)</f>
        <v>0</v>
      </c>
      <c r="G11" s="552">
        <v>0</v>
      </c>
      <c r="H11" s="530">
        <v>0</v>
      </c>
    </row>
    <row r="12" spans="1:9" ht="13.5" thickTop="1" x14ac:dyDescent="0.2"/>
    <row r="13" spans="1:9" s="553" customFormat="1" ht="16.5" x14ac:dyDescent="0.25">
      <c r="A13" s="532" t="s">
        <v>325</v>
      </c>
      <c r="B13" s="533"/>
      <c r="C13" s="534"/>
      <c r="D13" s="535"/>
      <c r="E13" s="536">
        <f>SUM(E14:E16)</f>
        <v>0</v>
      </c>
      <c r="F13" s="536">
        <f>F14+F15+F16+F17</f>
        <v>0</v>
      </c>
      <c r="G13" s="536">
        <f>G14+G15+G16+G17</f>
        <v>0</v>
      </c>
      <c r="H13" s="537">
        <v>0</v>
      </c>
    </row>
    <row r="14" spans="1:9" s="373" customFormat="1" ht="15" x14ac:dyDescent="0.2">
      <c r="A14" s="516" t="s">
        <v>183</v>
      </c>
      <c r="B14" s="538"/>
      <c r="C14" s="539"/>
      <c r="D14" s="540"/>
      <c r="E14" s="541">
        <f>SUM(E11)</f>
        <v>0</v>
      </c>
      <c r="F14" s="541">
        <f>SUM(F11)</f>
        <v>0</v>
      </c>
      <c r="G14" s="541">
        <f>G10</f>
        <v>0</v>
      </c>
      <c r="H14" s="542">
        <v>0</v>
      </c>
    </row>
    <row r="15" spans="1:9" s="373" customFormat="1" ht="15" x14ac:dyDescent="0.2">
      <c r="A15" s="516" t="s">
        <v>184</v>
      </c>
      <c r="B15" s="543"/>
      <c r="C15" s="539"/>
      <c r="D15" s="544"/>
      <c r="E15" s="541">
        <v>0</v>
      </c>
      <c r="F15" s="541">
        <v>0</v>
      </c>
      <c r="G15" s="541">
        <v>0</v>
      </c>
      <c r="H15" s="542">
        <v>0</v>
      </c>
    </row>
    <row r="16" spans="1:9" s="373" customFormat="1" ht="15" x14ac:dyDescent="0.2">
      <c r="A16" s="516" t="s">
        <v>326</v>
      </c>
      <c r="B16" s="543"/>
      <c r="C16" s="539"/>
      <c r="D16" s="544"/>
      <c r="E16" s="541">
        <v>0</v>
      </c>
      <c r="F16" s="541">
        <v>0</v>
      </c>
      <c r="G16" s="541">
        <v>0</v>
      </c>
      <c r="H16" s="542">
        <v>0</v>
      </c>
    </row>
    <row r="17" spans="1:8" s="373" customFormat="1" ht="15" x14ac:dyDescent="0.2">
      <c r="A17" s="516"/>
      <c r="B17" s="543"/>
      <c r="C17" s="539"/>
      <c r="D17" s="544"/>
      <c r="E17" s="541"/>
      <c r="F17" s="541"/>
      <c r="G17" s="541"/>
      <c r="H17" s="545"/>
    </row>
    <row r="18" spans="1:8" s="58" customFormat="1" ht="69" customHeight="1" thickBot="1" x14ac:dyDescent="0.4">
      <c r="A18" s="3138" t="s">
        <v>25</v>
      </c>
      <c r="B18" s="3258"/>
      <c r="C18" s="3258"/>
      <c r="D18" s="3258"/>
      <c r="E18" s="546">
        <f>SUM(E13)</f>
        <v>0</v>
      </c>
      <c r="F18" s="546">
        <f>SUM(F13)</f>
        <v>0</v>
      </c>
      <c r="G18" s="546">
        <f>SUM(G13)</f>
        <v>0</v>
      </c>
      <c r="H18" s="547"/>
    </row>
    <row r="19" spans="1:8" ht="13.5" thickTop="1" x14ac:dyDescent="0.2"/>
  </sheetData>
  <mergeCells count="2">
    <mergeCell ref="A11:D11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showGridLines="0" view="pageBreakPreview" zoomScaleNormal="100" zoomScaleSheetLayoutView="100" workbookViewId="0">
      <selection activeCell="F27" sqref="F27"/>
    </sheetView>
  </sheetViews>
  <sheetFormatPr defaultColWidth="9.140625" defaultRowHeight="12.75" x14ac:dyDescent="0.2"/>
  <cols>
    <col min="1" max="1" width="4.7109375" style="1226" customWidth="1"/>
    <col min="2" max="2" width="6.7109375" style="1226" customWidth="1"/>
    <col min="3" max="3" width="9" style="1226" bestFit="1" customWidth="1"/>
    <col min="4" max="4" width="46.42578125" style="1227" customWidth="1"/>
    <col min="5" max="5" width="13.85546875" style="1252" customWidth="1"/>
    <col min="6" max="6" width="14.85546875" style="1252" customWidth="1"/>
    <col min="7" max="7" width="13.85546875" style="1252" customWidth="1"/>
    <col min="8" max="8" width="6.42578125" style="1227" customWidth="1"/>
    <col min="9" max="9" width="19.85546875" style="1227" customWidth="1"/>
    <col min="10" max="10" width="9.140625" style="1227"/>
    <col min="11" max="11" width="13.140625" style="1227" customWidth="1"/>
    <col min="12" max="12" width="13.7109375" style="1227" customWidth="1"/>
    <col min="13" max="16384" width="9.140625" style="1227"/>
  </cols>
  <sheetData>
    <row r="1" spans="1:12" ht="18" x14ac:dyDescent="0.25">
      <c r="A1" s="1508" t="s">
        <v>1022</v>
      </c>
      <c r="B1" s="1509"/>
      <c r="C1" s="1509"/>
      <c r="D1" s="1509"/>
      <c r="E1" s="1509"/>
      <c r="F1" s="1509"/>
      <c r="G1" s="1254"/>
    </row>
    <row r="2" spans="1:12" ht="18" x14ac:dyDescent="0.25">
      <c r="A2" s="1510" t="s">
        <v>1023</v>
      </c>
      <c r="B2" s="1511"/>
      <c r="C2" s="1511"/>
      <c r="D2" s="1511"/>
      <c r="E2" s="1511"/>
      <c r="F2" s="1511"/>
      <c r="G2" s="1254"/>
      <c r="H2" s="1292" t="s">
        <v>1024</v>
      </c>
    </row>
    <row r="3" spans="1:12" ht="18" x14ac:dyDescent="0.25">
      <c r="B3" s="1254"/>
      <c r="C3" s="1254"/>
      <c r="D3" s="1254"/>
      <c r="E3" s="1254"/>
      <c r="F3" s="1254"/>
      <c r="G3" s="1254"/>
      <c r="H3" s="1292"/>
    </row>
    <row r="4" spans="1:12" s="1126" customFormat="1" ht="16.5" customHeight="1" x14ac:dyDescent="0.2">
      <c r="A4" s="1206" t="s">
        <v>259</v>
      </c>
      <c r="B4" s="1185"/>
      <c r="C4" s="1225" t="s">
        <v>243</v>
      </c>
    </row>
    <row r="5" spans="1:12" s="1126" customFormat="1" ht="12.75" customHeight="1" x14ac:dyDescent="0.25">
      <c r="A5" s="1204"/>
      <c r="B5" s="1185"/>
      <c r="C5" s="1225" t="s">
        <v>244</v>
      </c>
    </row>
    <row r="6" spans="1:12" ht="18" x14ac:dyDescent="0.25">
      <c r="A6" s="1230" t="s">
        <v>539</v>
      </c>
      <c r="B6" s="1254"/>
      <c r="C6" s="1254"/>
      <c r="D6" s="1254"/>
      <c r="E6" s="1254"/>
      <c r="F6" s="1254"/>
      <c r="G6" s="1254"/>
      <c r="H6" s="1292"/>
    </row>
    <row r="7" spans="1:12" ht="18.75" thickBot="1" x14ac:dyDescent="0.3">
      <c r="A7" s="1230"/>
      <c r="B7" s="1254"/>
      <c r="C7" s="1254"/>
      <c r="D7" s="1254"/>
      <c r="E7" s="1254"/>
      <c r="F7" s="1254"/>
      <c r="G7" s="1254"/>
      <c r="H7" s="1495" t="s">
        <v>777</v>
      </c>
    </row>
    <row r="8" spans="1:12" s="1166" customFormat="1" ht="25.5" thickTop="1" thickBot="1" x14ac:dyDescent="0.25">
      <c r="A8" s="1233" t="s">
        <v>123</v>
      </c>
      <c r="B8" s="1234" t="s">
        <v>509</v>
      </c>
      <c r="C8" s="1234" t="s">
        <v>267</v>
      </c>
      <c r="D8" s="1235" t="s">
        <v>125</v>
      </c>
      <c r="E8" s="1256" t="s">
        <v>416</v>
      </c>
      <c r="F8" s="1256" t="s">
        <v>417</v>
      </c>
      <c r="G8" s="1257" t="s">
        <v>589</v>
      </c>
      <c r="H8" s="1258" t="s">
        <v>590</v>
      </c>
    </row>
    <row r="9" spans="1:12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69">
        <v>5</v>
      </c>
      <c r="F9" s="1169">
        <v>6</v>
      </c>
      <c r="G9" s="1293">
        <v>7</v>
      </c>
      <c r="H9" s="1238" t="s">
        <v>44</v>
      </c>
    </row>
    <row r="10" spans="1:12" s="1265" customFormat="1" ht="46.5" thickTop="1" thickBot="1" x14ac:dyDescent="0.25">
      <c r="A10" s="1310">
        <v>6402</v>
      </c>
      <c r="B10" s="1316">
        <v>5364</v>
      </c>
      <c r="C10" s="1317">
        <v>19</v>
      </c>
      <c r="D10" s="1259" t="s">
        <v>1025</v>
      </c>
      <c r="E10" s="1270">
        <v>0</v>
      </c>
      <c r="F10" s="1270">
        <v>151</v>
      </c>
      <c r="G10" s="1512">
        <v>151</v>
      </c>
      <c r="H10" s="1513">
        <f>G10/F10*100</f>
        <v>100</v>
      </c>
    </row>
    <row r="11" spans="1:12" s="1251" customFormat="1" ht="16.5" thickTop="1" thickBot="1" x14ac:dyDescent="0.3">
      <c r="A11" s="3265" t="s">
        <v>511</v>
      </c>
      <c r="B11" s="3266"/>
      <c r="C11" s="3266"/>
      <c r="D11" s="3266"/>
      <c r="E11" s="1514">
        <f>SUM(E10:E10)</f>
        <v>0</v>
      </c>
      <c r="F11" s="1514">
        <f>SUM(F10:F10)</f>
        <v>151</v>
      </c>
      <c r="G11" s="1515">
        <f>SUM(G10:G10)</f>
        <v>151</v>
      </c>
      <c r="H11" s="1516">
        <f>G11/F11*100</f>
        <v>100</v>
      </c>
      <c r="I11" s="1323"/>
    </row>
    <row r="12" spans="1:12" ht="13.5" thickTop="1" x14ac:dyDescent="0.2">
      <c r="I12" s="1252"/>
    </row>
    <row r="14" spans="1:12" s="1288" customFormat="1" ht="16.5" x14ac:dyDescent="0.25">
      <c r="A14" s="1276" t="s">
        <v>325</v>
      </c>
      <c r="B14" s="1277"/>
      <c r="C14" s="1278"/>
      <c r="D14" s="1279"/>
      <c r="E14" s="1280">
        <f>SUM(E15:E17)</f>
        <v>0</v>
      </c>
      <c r="F14" s="1280">
        <f>F15+F16+F17+F18</f>
        <v>151</v>
      </c>
      <c r="G14" s="1280">
        <f>G15+G16+G17+G18</f>
        <v>151</v>
      </c>
      <c r="H14" s="1299">
        <f>G14/F14*100</f>
        <v>100</v>
      </c>
      <c r="J14" s="1296">
        <f>J15+J16+J17</f>
        <v>0</v>
      </c>
      <c r="K14" s="1296">
        <f>K15+K16+K17</f>
        <v>150631.57999999999</v>
      </c>
      <c r="L14" s="1296">
        <f>L15+L16+L17</f>
        <v>150631.57999999999</v>
      </c>
    </row>
    <row r="15" spans="1:12" s="1126" customFormat="1" ht="15" x14ac:dyDescent="0.2">
      <c r="A15" s="1140" t="s">
        <v>183</v>
      </c>
      <c r="B15" s="1142"/>
      <c r="C15" s="1138"/>
      <c r="D15" s="1283"/>
      <c r="E15" s="1141">
        <f>E11</f>
        <v>0</v>
      </c>
      <c r="F15" s="1141">
        <f>F11</f>
        <v>151</v>
      </c>
      <c r="G15" s="1141">
        <f>G11</f>
        <v>151</v>
      </c>
      <c r="H15" s="1298">
        <f>G15/F15*100</f>
        <v>100</v>
      </c>
      <c r="J15" s="1297">
        <v>0</v>
      </c>
      <c r="K15" s="1297">
        <v>150631.57999999999</v>
      </c>
      <c r="L15" s="1297">
        <v>150631.57999999999</v>
      </c>
    </row>
    <row r="16" spans="1:12" s="1126" customFormat="1" ht="15" x14ac:dyDescent="0.2">
      <c r="A16" s="1140" t="s">
        <v>184</v>
      </c>
      <c r="B16" s="1139"/>
      <c r="C16" s="1138"/>
      <c r="D16" s="1285"/>
      <c r="E16" s="1141">
        <v>0</v>
      </c>
      <c r="F16" s="1141">
        <v>0</v>
      </c>
      <c r="G16" s="1141">
        <v>0</v>
      </c>
      <c r="H16" s="1298">
        <v>0</v>
      </c>
      <c r="J16" s="1284">
        <v>0</v>
      </c>
      <c r="K16" s="1284">
        <v>0</v>
      </c>
      <c r="L16" s="1284">
        <v>0</v>
      </c>
    </row>
    <row r="17" spans="1:12" s="1126" customFormat="1" ht="15" x14ac:dyDescent="0.2">
      <c r="A17" s="1140" t="s">
        <v>326</v>
      </c>
      <c r="B17" s="1139"/>
      <c r="C17" s="1138"/>
      <c r="D17" s="1285"/>
      <c r="E17" s="1141">
        <v>0</v>
      </c>
      <c r="F17" s="1141">
        <v>0</v>
      </c>
      <c r="G17" s="1141">
        <v>0</v>
      </c>
      <c r="H17" s="1298">
        <v>0</v>
      </c>
      <c r="J17" s="1284">
        <v>0</v>
      </c>
      <c r="K17" s="1284">
        <v>0</v>
      </c>
      <c r="L17" s="1284">
        <v>0</v>
      </c>
    </row>
    <row r="18" spans="1:12" s="1126" customFormat="1" ht="15" x14ac:dyDescent="0.2">
      <c r="A18" s="1140"/>
      <c r="B18" s="1139"/>
      <c r="C18" s="1138"/>
      <c r="D18" s="1285"/>
      <c r="E18" s="1141"/>
      <c r="F18" s="1141"/>
      <c r="G18" s="1141"/>
      <c r="H18" s="1137"/>
    </row>
    <row r="19" spans="1:12" s="1133" customFormat="1" ht="69" customHeight="1" thickBot="1" x14ac:dyDescent="0.4">
      <c r="A19" s="3212" t="s">
        <v>1026</v>
      </c>
      <c r="B19" s="3267"/>
      <c r="C19" s="3267"/>
      <c r="D19" s="3267"/>
      <c r="E19" s="1135">
        <f>SUM(E14)</f>
        <v>0</v>
      </c>
      <c r="F19" s="1135">
        <f>SUM(F14)</f>
        <v>151</v>
      </c>
      <c r="G19" s="1135">
        <f>SUM(G14)</f>
        <v>151</v>
      </c>
      <c r="H19" s="1134">
        <f>G19/F19*100</f>
        <v>100</v>
      </c>
    </row>
    <row r="20" spans="1:12" ht="13.5" thickTop="1" x14ac:dyDescent="0.2"/>
  </sheetData>
  <mergeCells count="2">
    <mergeCell ref="A11:D11"/>
    <mergeCell ref="A19:D19"/>
  </mergeCells>
  <pageMargins left="0.98425196850393704" right="0.98425196850393704" top="0.98425196850393704" bottom="0.98425196850393704" header="0.51181102362204722" footer="0.51181102362204722"/>
  <pageSetup paperSize="9" scale="70" firstPageNumber="1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"/>
  <sheetViews>
    <sheetView view="pageBreakPreview" zoomScaleNormal="100" zoomScaleSheetLayoutView="100" workbookViewId="0">
      <selection activeCell="J16" sqref="J16:L18"/>
    </sheetView>
  </sheetViews>
  <sheetFormatPr defaultRowHeight="12.75" x14ac:dyDescent="0.2"/>
  <cols>
    <col min="1" max="3" width="9.140625" style="1366"/>
    <col min="4" max="4" width="28.42578125" style="1366" customWidth="1"/>
    <col min="5" max="5" width="9.140625" style="1366"/>
    <col min="6" max="6" width="15.28515625" style="1366" customWidth="1"/>
    <col min="7" max="7" width="10.7109375" style="1366" customWidth="1"/>
    <col min="8" max="8" width="9" style="1366" customWidth="1"/>
    <col min="9" max="10" width="9.140625" style="1366"/>
    <col min="11" max="12" width="11.42578125" style="1366" bestFit="1" customWidth="1"/>
    <col min="13" max="259" width="9.140625" style="1366"/>
    <col min="260" max="260" width="28.42578125" style="1366" customWidth="1"/>
    <col min="261" max="261" width="9.140625" style="1366"/>
    <col min="262" max="262" width="15.28515625" style="1366" customWidth="1"/>
    <col min="263" max="263" width="10.7109375" style="1366" customWidth="1"/>
    <col min="264" max="264" width="9" style="1366" customWidth="1"/>
    <col min="265" max="266" width="9.140625" style="1366"/>
    <col min="267" max="268" width="10.140625" style="1366" bestFit="1" customWidth="1"/>
    <col min="269" max="515" width="9.140625" style="1366"/>
    <col min="516" max="516" width="28.42578125" style="1366" customWidth="1"/>
    <col min="517" max="517" width="9.140625" style="1366"/>
    <col min="518" max="518" width="15.28515625" style="1366" customWidth="1"/>
    <col min="519" max="519" width="10.7109375" style="1366" customWidth="1"/>
    <col min="520" max="520" width="9" style="1366" customWidth="1"/>
    <col min="521" max="522" width="9.140625" style="1366"/>
    <col min="523" max="524" width="10.140625" style="1366" bestFit="1" customWidth="1"/>
    <col min="525" max="771" width="9.140625" style="1366"/>
    <col min="772" max="772" width="28.42578125" style="1366" customWidth="1"/>
    <col min="773" max="773" width="9.140625" style="1366"/>
    <col min="774" max="774" width="15.28515625" style="1366" customWidth="1"/>
    <col min="775" max="775" width="10.7109375" style="1366" customWidth="1"/>
    <col min="776" max="776" width="9" style="1366" customWidth="1"/>
    <col min="777" max="778" width="9.140625" style="1366"/>
    <col min="779" max="780" width="10.140625" style="1366" bestFit="1" customWidth="1"/>
    <col min="781" max="1027" width="9.140625" style="1366"/>
    <col min="1028" max="1028" width="28.42578125" style="1366" customWidth="1"/>
    <col min="1029" max="1029" width="9.140625" style="1366"/>
    <col min="1030" max="1030" width="15.28515625" style="1366" customWidth="1"/>
    <col min="1031" max="1031" width="10.7109375" style="1366" customWidth="1"/>
    <col min="1032" max="1032" width="9" style="1366" customWidth="1"/>
    <col min="1033" max="1034" width="9.140625" style="1366"/>
    <col min="1035" max="1036" width="10.140625" style="1366" bestFit="1" customWidth="1"/>
    <col min="1037" max="1283" width="9.140625" style="1366"/>
    <col min="1284" max="1284" width="28.42578125" style="1366" customWidth="1"/>
    <col min="1285" max="1285" width="9.140625" style="1366"/>
    <col min="1286" max="1286" width="15.28515625" style="1366" customWidth="1"/>
    <col min="1287" max="1287" width="10.7109375" style="1366" customWidth="1"/>
    <col min="1288" max="1288" width="9" style="1366" customWidth="1"/>
    <col min="1289" max="1290" width="9.140625" style="1366"/>
    <col min="1291" max="1292" width="10.140625" style="1366" bestFit="1" customWidth="1"/>
    <col min="1293" max="1539" width="9.140625" style="1366"/>
    <col min="1540" max="1540" width="28.42578125" style="1366" customWidth="1"/>
    <col min="1541" max="1541" width="9.140625" style="1366"/>
    <col min="1542" max="1542" width="15.28515625" style="1366" customWidth="1"/>
    <col min="1543" max="1543" width="10.7109375" style="1366" customWidth="1"/>
    <col min="1544" max="1544" width="9" style="1366" customWidth="1"/>
    <col min="1545" max="1546" width="9.140625" style="1366"/>
    <col min="1547" max="1548" width="10.140625" style="1366" bestFit="1" customWidth="1"/>
    <col min="1549" max="1795" width="9.140625" style="1366"/>
    <col min="1796" max="1796" width="28.42578125" style="1366" customWidth="1"/>
    <col min="1797" max="1797" width="9.140625" style="1366"/>
    <col min="1798" max="1798" width="15.28515625" style="1366" customWidth="1"/>
    <col min="1799" max="1799" width="10.7109375" style="1366" customWidth="1"/>
    <col min="1800" max="1800" width="9" style="1366" customWidth="1"/>
    <col min="1801" max="1802" width="9.140625" style="1366"/>
    <col min="1803" max="1804" width="10.140625" style="1366" bestFit="1" customWidth="1"/>
    <col min="1805" max="2051" width="9.140625" style="1366"/>
    <col min="2052" max="2052" width="28.42578125" style="1366" customWidth="1"/>
    <col min="2053" max="2053" width="9.140625" style="1366"/>
    <col min="2054" max="2054" width="15.28515625" style="1366" customWidth="1"/>
    <col min="2055" max="2055" width="10.7109375" style="1366" customWidth="1"/>
    <col min="2056" max="2056" width="9" style="1366" customWidth="1"/>
    <col min="2057" max="2058" width="9.140625" style="1366"/>
    <col min="2059" max="2060" width="10.140625" style="1366" bestFit="1" customWidth="1"/>
    <col min="2061" max="2307" width="9.140625" style="1366"/>
    <col min="2308" max="2308" width="28.42578125" style="1366" customWidth="1"/>
    <col min="2309" max="2309" width="9.140625" style="1366"/>
    <col min="2310" max="2310" width="15.28515625" style="1366" customWidth="1"/>
    <col min="2311" max="2311" width="10.7109375" style="1366" customWidth="1"/>
    <col min="2312" max="2312" width="9" style="1366" customWidth="1"/>
    <col min="2313" max="2314" width="9.140625" style="1366"/>
    <col min="2315" max="2316" width="10.140625" style="1366" bestFit="1" customWidth="1"/>
    <col min="2317" max="2563" width="9.140625" style="1366"/>
    <col min="2564" max="2564" width="28.42578125" style="1366" customWidth="1"/>
    <col min="2565" max="2565" width="9.140625" style="1366"/>
    <col min="2566" max="2566" width="15.28515625" style="1366" customWidth="1"/>
    <col min="2567" max="2567" width="10.7109375" style="1366" customWidth="1"/>
    <col min="2568" max="2568" width="9" style="1366" customWidth="1"/>
    <col min="2569" max="2570" width="9.140625" style="1366"/>
    <col min="2571" max="2572" width="10.140625" style="1366" bestFit="1" customWidth="1"/>
    <col min="2573" max="2819" width="9.140625" style="1366"/>
    <col min="2820" max="2820" width="28.42578125" style="1366" customWidth="1"/>
    <col min="2821" max="2821" width="9.140625" style="1366"/>
    <col min="2822" max="2822" width="15.28515625" style="1366" customWidth="1"/>
    <col min="2823" max="2823" width="10.7109375" style="1366" customWidth="1"/>
    <col min="2824" max="2824" width="9" style="1366" customWidth="1"/>
    <col min="2825" max="2826" width="9.140625" style="1366"/>
    <col min="2827" max="2828" width="10.140625" style="1366" bestFit="1" customWidth="1"/>
    <col min="2829" max="3075" width="9.140625" style="1366"/>
    <col min="3076" max="3076" width="28.42578125" style="1366" customWidth="1"/>
    <col min="3077" max="3077" width="9.140625" style="1366"/>
    <col min="3078" max="3078" width="15.28515625" style="1366" customWidth="1"/>
    <col min="3079" max="3079" width="10.7109375" style="1366" customWidth="1"/>
    <col min="3080" max="3080" width="9" style="1366" customWidth="1"/>
    <col min="3081" max="3082" width="9.140625" style="1366"/>
    <col min="3083" max="3084" width="10.140625" style="1366" bestFit="1" customWidth="1"/>
    <col min="3085" max="3331" width="9.140625" style="1366"/>
    <col min="3332" max="3332" width="28.42578125" style="1366" customWidth="1"/>
    <col min="3333" max="3333" width="9.140625" style="1366"/>
    <col min="3334" max="3334" width="15.28515625" style="1366" customWidth="1"/>
    <col min="3335" max="3335" width="10.7109375" style="1366" customWidth="1"/>
    <col min="3336" max="3336" width="9" style="1366" customWidth="1"/>
    <col min="3337" max="3338" width="9.140625" style="1366"/>
    <col min="3339" max="3340" width="10.140625" style="1366" bestFit="1" customWidth="1"/>
    <col min="3341" max="3587" width="9.140625" style="1366"/>
    <col min="3588" max="3588" width="28.42578125" style="1366" customWidth="1"/>
    <col min="3589" max="3589" width="9.140625" style="1366"/>
    <col min="3590" max="3590" width="15.28515625" style="1366" customWidth="1"/>
    <col min="3591" max="3591" width="10.7109375" style="1366" customWidth="1"/>
    <col min="3592" max="3592" width="9" style="1366" customWidth="1"/>
    <col min="3593" max="3594" width="9.140625" style="1366"/>
    <col min="3595" max="3596" width="10.140625" style="1366" bestFit="1" customWidth="1"/>
    <col min="3597" max="3843" width="9.140625" style="1366"/>
    <col min="3844" max="3844" width="28.42578125" style="1366" customWidth="1"/>
    <col min="3845" max="3845" width="9.140625" style="1366"/>
    <col min="3846" max="3846" width="15.28515625" style="1366" customWidth="1"/>
    <col min="3847" max="3847" width="10.7109375" style="1366" customWidth="1"/>
    <col min="3848" max="3848" width="9" style="1366" customWidth="1"/>
    <col min="3849" max="3850" width="9.140625" style="1366"/>
    <col min="3851" max="3852" width="10.140625" style="1366" bestFit="1" customWidth="1"/>
    <col min="3853" max="4099" width="9.140625" style="1366"/>
    <col min="4100" max="4100" width="28.42578125" style="1366" customWidth="1"/>
    <col min="4101" max="4101" width="9.140625" style="1366"/>
    <col min="4102" max="4102" width="15.28515625" style="1366" customWidth="1"/>
    <col min="4103" max="4103" width="10.7109375" style="1366" customWidth="1"/>
    <col min="4104" max="4104" width="9" style="1366" customWidth="1"/>
    <col min="4105" max="4106" width="9.140625" style="1366"/>
    <col min="4107" max="4108" width="10.140625" style="1366" bestFit="1" customWidth="1"/>
    <col min="4109" max="4355" width="9.140625" style="1366"/>
    <col min="4356" max="4356" width="28.42578125" style="1366" customWidth="1"/>
    <col min="4357" max="4357" width="9.140625" style="1366"/>
    <col min="4358" max="4358" width="15.28515625" style="1366" customWidth="1"/>
    <col min="4359" max="4359" width="10.7109375" style="1366" customWidth="1"/>
    <col min="4360" max="4360" width="9" style="1366" customWidth="1"/>
    <col min="4361" max="4362" width="9.140625" style="1366"/>
    <col min="4363" max="4364" width="10.140625" style="1366" bestFit="1" customWidth="1"/>
    <col min="4365" max="4611" width="9.140625" style="1366"/>
    <col min="4612" max="4612" width="28.42578125" style="1366" customWidth="1"/>
    <col min="4613" max="4613" width="9.140625" style="1366"/>
    <col min="4614" max="4614" width="15.28515625" style="1366" customWidth="1"/>
    <col min="4615" max="4615" width="10.7109375" style="1366" customWidth="1"/>
    <col min="4616" max="4616" width="9" style="1366" customWidth="1"/>
    <col min="4617" max="4618" width="9.140625" style="1366"/>
    <col min="4619" max="4620" width="10.140625" style="1366" bestFit="1" customWidth="1"/>
    <col min="4621" max="4867" width="9.140625" style="1366"/>
    <col min="4868" max="4868" width="28.42578125" style="1366" customWidth="1"/>
    <col min="4869" max="4869" width="9.140625" style="1366"/>
    <col min="4870" max="4870" width="15.28515625" style="1366" customWidth="1"/>
    <col min="4871" max="4871" width="10.7109375" style="1366" customWidth="1"/>
    <col min="4872" max="4872" width="9" style="1366" customWidth="1"/>
    <col min="4873" max="4874" width="9.140625" style="1366"/>
    <col min="4875" max="4876" width="10.140625" style="1366" bestFit="1" customWidth="1"/>
    <col min="4877" max="5123" width="9.140625" style="1366"/>
    <col min="5124" max="5124" width="28.42578125" style="1366" customWidth="1"/>
    <col min="5125" max="5125" width="9.140625" style="1366"/>
    <col min="5126" max="5126" width="15.28515625" style="1366" customWidth="1"/>
    <col min="5127" max="5127" width="10.7109375" style="1366" customWidth="1"/>
    <col min="5128" max="5128" width="9" style="1366" customWidth="1"/>
    <col min="5129" max="5130" width="9.140625" style="1366"/>
    <col min="5131" max="5132" width="10.140625" style="1366" bestFit="1" customWidth="1"/>
    <col min="5133" max="5379" width="9.140625" style="1366"/>
    <col min="5380" max="5380" width="28.42578125" style="1366" customWidth="1"/>
    <col min="5381" max="5381" width="9.140625" style="1366"/>
    <col min="5382" max="5382" width="15.28515625" style="1366" customWidth="1"/>
    <col min="5383" max="5383" width="10.7109375" style="1366" customWidth="1"/>
    <col min="5384" max="5384" width="9" style="1366" customWidth="1"/>
    <col min="5385" max="5386" width="9.140625" style="1366"/>
    <col min="5387" max="5388" width="10.140625" style="1366" bestFit="1" customWidth="1"/>
    <col min="5389" max="5635" width="9.140625" style="1366"/>
    <col min="5636" max="5636" width="28.42578125" style="1366" customWidth="1"/>
    <col min="5637" max="5637" width="9.140625" style="1366"/>
    <col min="5638" max="5638" width="15.28515625" style="1366" customWidth="1"/>
    <col min="5639" max="5639" width="10.7109375" style="1366" customWidth="1"/>
    <col min="5640" max="5640" width="9" style="1366" customWidth="1"/>
    <col min="5641" max="5642" width="9.140625" style="1366"/>
    <col min="5643" max="5644" width="10.140625" style="1366" bestFit="1" customWidth="1"/>
    <col min="5645" max="5891" width="9.140625" style="1366"/>
    <col min="5892" max="5892" width="28.42578125" style="1366" customWidth="1"/>
    <col min="5893" max="5893" width="9.140625" style="1366"/>
    <col min="5894" max="5894" width="15.28515625" style="1366" customWidth="1"/>
    <col min="5895" max="5895" width="10.7109375" style="1366" customWidth="1"/>
    <col min="5896" max="5896" width="9" style="1366" customWidth="1"/>
    <col min="5897" max="5898" width="9.140625" style="1366"/>
    <col min="5899" max="5900" width="10.140625" style="1366" bestFit="1" customWidth="1"/>
    <col min="5901" max="6147" width="9.140625" style="1366"/>
    <col min="6148" max="6148" width="28.42578125" style="1366" customWidth="1"/>
    <col min="6149" max="6149" width="9.140625" style="1366"/>
    <col min="6150" max="6150" width="15.28515625" style="1366" customWidth="1"/>
    <col min="6151" max="6151" width="10.7109375" style="1366" customWidth="1"/>
    <col min="6152" max="6152" width="9" style="1366" customWidth="1"/>
    <col min="6153" max="6154" width="9.140625" style="1366"/>
    <col min="6155" max="6156" width="10.140625" style="1366" bestFit="1" customWidth="1"/>
    <col min="6157" max="6403" width="9.140625" style="1366"/>
    <col min="6404" max="6404" width="28.42578125" style="1366" customWidth="1"/>
    <col min="6405" max="6405" width="9.140625" style="1366"/>
    <col min="6406" max="6406" width="15.28515625" style="1366" customWidth="1"/>
    <col min="6407" max="6407" width="10.7109375" style="1366" customWidth="1"/>
    <col min="6408" max="6408" width="9" style="1366" customWidth="1"/>
    <col min="6409" max="6410" width="9.140625" style="1366"/>
    <col min="6411" max="6412" width="10.140625" style="1366" bestFit="1" customWidth="1"/>
    <col min="6413" max="6659" width="9.140625" style="1366"/>
    <col min="6660" max="6660" width="28.42578125" style="1366" customWidth="1"/>
    <col min="6661" max="6661" width="9.140625" style="1366"/>
    <col min="6662" max="6662" width="15.28515625" style="1366" customWidth="1"/>
    <col min="6663" max="6663" width="10.7109375" style="1366" customWidth="1"/>
    <col min="6664" max="6664" width="9" style="1366" customWidth="1"/>
    <col min="6665" max="6666" width="9.140625" style="1366"/>
    <col min="6667" max="6668" width="10.140625" style="1366" bestFit="1" customWidth="1"/>
    <col min="6669" max="6915" width="9.140625" style="1366"/>
    <col min="6916" max="6916" width="28.42578125" style="1366" customWidth="1"/>
    <col min="6917" max="6917" width="9.140625" style="1366"/>
    <col min="6918" max="6918" width="15.28515625" style="1366" customWidth="1"/>
    <col min="6919" max="6919" width="10.7109375" style="1366" customWidth="1"/>
    <col min="6920" max="6920" width="9" style="1366" customWidth="1"/>
    <col min="6921" max="6922" width="9.140625" style="1366"/>
    <col min="6923" max="6924" width="10.140625" style="1366" bestFit="1" customWidth="1"/>
    <col min="6925" max="7171" width="9.140625" style="1366"/>
    <col min="7172" max="7172" width="28.42578125" style="1366" customWidth="1"/>
    <col min="7173" max="7173" width="9.140625" style="1366"/>
    <col min="7174" max="7174" width="15.28515625" style="1366" customWidth="1"/>
    <col min="7175" max="7175" width="10.7109375" style="1366" customWidth="1"/>
    <col min="7176" max="7176" width="9" style="1366" customWidth="1"/>
    <col min="7177" max="7178" width="9.140625" style="1366"/>
    <col min="7179" max="7180" width="10.140625" style="1366" bestFit="1" customWidth="1"/>
    <col min="7181" max="7427" width="9.140625" style="1366"/>
    <col min="7428" max="7428" width="28.42578125" style="1366" customWidth="1"/>
    <col min="7429" max="7429" width="9.140625" style="1366"/>
    <col min="7430" max="7430" width="15.28515625" style="1366" customWidth="1"/>
    <col min="7431" max="7431" width="10.7109375" style="1366" customWidth="1"/>
    <col min="7432" max="7432" width="9" style="1366" customWidth="1"/>
    <col min="7433" max="7434" width="9.140625" style="1366"/>
    <col min="7435" max="7436" width="10.140625" style="1366" bestFit="1" customWidth="1"/>
    <col min="7437" max="7683" width="9.140625" style="1366"/>
    <col min="7684" max="7684" width="28.42578125" style="1366" customWidth="1"/>
    <col min="7685" max="7685" width="9.140625" style="1366"/>
    <col min="7686" max="7686" width="15.28515625" style="1366" customWidth="1"/>
    <col min="7687" max="7687" width="10.7109375" style="1366" customWidth="1"/>
    <col min="7688" max="7688" width="9" style="1366" customWidth="1"/>
    <col min="7689" max="7690" width="9.140625" style="1366"/>
    <col min="7691" max="7692" width="10.140625" style="1366" bestFit="1" customWidth="1"/>
    <col min="7693" max="7939" width="9.140625" style="1366"/>
    <col min="7940" max="7940" width="28.42578125" style="1366" customWidth="1"/>
    <col min="7941" max="7941" width="9.140625" style="1366"/>
    <col min="7942" max="7942" width="15.28515625" style="1366" customWidth="1"/>
    <col min="7943" max="7943" width="10.7109375" style="1366" customWidth="1"/>
    <col min="7944" max="7944" width="9" style="1366" customWidth="1"/>
    <col min="7945" max="7946" width="9.140625" style="1366"/>
    <col min="7947" max="7948" width="10.140625" style="1366" bestFit="1" customWidth="1"/>
    <col min="7949" max="8195" width="9.140625" style="1366"/>
    <col min="8196" max="8196" width="28.42578125" style="1366" customWidth="1"/>
    <col min="8197" max="8197" width="9.140625" style="1366"/>
    <col min="8198" max="8198" width="15.28515625" style="1366" customWidth="1"/>
    <col min="8199" max="8199" width="10.7109375" style="1366" customWidth="1"/>
    <col min="8200" max="8200" width="9" style="1366" customWidth="1"/>
    <col min="8201" max="8202" width="9.140625" style="1366"/>
    <col min="8203" max="8204" width="10.140625" style="1366" bestFit="1" customWidth="1"/>
    <col min="8205" max="8451" width="9.140625" style="1366"/>
    <col min="8452" max="8452" width="28.42578125" style="1366" customWidth="1"/>
    <col min="8453" max="8453" width="9.140625" style="1366"/>
    <col min="8454" max="8454" width="15.28515625" style="1366" customWidth="1"/>
    <col min="8455" max="8455" width="10.7109375" style="1366" customWidth="1"/>
    <col min="8456" max="8456" width="9" style="1366" customWidth="1"/>
    <col min="8457" max="8458" width="9.140625" style="1366"/>
    <col min="8459" max="8460" width="10.140625" style="1366" bestFit="1" customWidth="1"/>
    <col min="8461" max="8707" width="9.140625" style="1366"/>
    <col min="8708" max="8708" width="28.42578125" style="1366" customWidth="1"/>
    <col min="8709" max="8709" width="9.140625" style="1366"/>
    <col min="8710" max="8710" width="15.28515625" style="1366" customWidth="1"/>
    <col min="8711" max="8711" width="10.7109375" style="1366" customWidth="1"/>
    <col min="8712" max="8712" width="9" style="1366" customWidth="1"/>
    <col min="8713" max="8714" width="9.140625" style="1366"/>
    <col min="8715" max="8716" width="10.140625" style="1366" bestFit="1" customWidth="1"/>
    <col min="8717" max="8963" width="9.140625" style="1366"/>
    <col min="8964" max="8964" width="28.42578125" style="1366" customWidth="1"/>
    <col min="8965" max="8965" width="9.140625" style="1366"/>
    <col min="8966" max="8966" width="15.28515625" style="1366" customWidth="1"/>
    <col min="8967" max="8967" width="10.7109375" style="1366" customWidth="1"/>
    <col min="8968" max="8968" width="9" style="1366" customWidth="1"/>
    <col min="8969" max="8970" width="9.140625" style="1366"/>
    <col min="8971" max="8972" width="10.140625" style="1366" bestFit="1" customWidth="1"/>
    <col min="8973" max="9219" width="9.140625" style="1366"/>
    <col min="9220" max="9220" width="28.42578125" style="1366" customWidth="1"/>
    <col min="9221" max="9221" width="9.140625" style="1366"/>
    <col min="9222" max="9222" width="15.28515625" style="1366" customWidth="1"/>
    <col min="9223" max="9223" width="10.7109375" style="1366" customWidth="1"/>
    <col min="9224" max="9224" width="9" style="1366" customWidth="1"/>
    <col min="9225" max="9226" width="9.140625" style="1366"/>
    <col min="9227" max="9228" width="10.140625" style="1366" bestFit="1" customWidth="1"/>
    <col min="9229" max="9475" width="9.140625" style="1366"/>
    <col min="9476" max="9476" width="28.42578125" style="1366" customWidth="1"/>
    <col min="9477" max="9477" width="9.140625" style="1366"/>
    <col min="9478" max="9478" width="15.28515625" style="1366" customWidth="1"/>
    <col min="9479" max="9479" width="10.7109375" style="1366" customWidth="1"/>
    <col min="9480" max="9480" width="9" style="1366" customWidth="1"/>
    <col min="9481" max="9482" width="9.140625" style="1366"/>
    <col min="9483" max="9484" width="10.140625" style="1366" bestFit="1" customWidth="1"/>
    <col min="9485" max="9731" width="9.140625" style="1366"/>
    <col min="9732" max="9732" width="28.42578125" style="1366" customWidth="1"/>
    <col min="9733" max="9733" width="9.140625" style="1366"/>
    <col min="9734" max="9734" width="15.28515625" style="1366" customWidth="1"/>
    <col min="9735" max="9735" width="10.7109375" style="1366" customWidth="1"/>
    <col min="9736" max="9736" width="9" style="1366" customWidth="1"/>
    <col min="9737" max="9738" width="9.140625" style="1366"/>
    <col min="9739" max="9740" width="10.140625" style="1366" bestFit="1" customWidth="1"/>
    <col min="9741" max="9987" width="9.140625" style="1366"/>
    <col min="9988" max="9988" width="28.42578125" style="1366" customWidth="1"/>
    <col min="9989" max="9989" width="9.140625" style="1366"/>
    <col min="9990" max="9990" width="15.28515625" style="1366" customWidth="1"/>
    <col min="9991" max="9991" width="10.7109375" style="1366" customWidth="1"/>
    <col min="9992" max="9992" width="9" style="1366" customWidth="1"/>
    <col min="9993" max="9994" width="9.140625" style="1366"/>
    <col min="9995" max="9996" width="10.140625" style="1366" bestFit="1" customWidth="1"/>
    <col min="9997" max="10243" width="9.140625" style="1366"/>
    <col min="10244" max="10244" width="28.42578125" style="1366" customWidth="1"/>
    <col min="10245" max="10245" width="9.140625" style="1366"/>
    <col min="10246" max="10246" width="15.28515625" style="1366" customWidth="1"/>
    <col min="10247" max="10247" width="10.7109375" style="1366" customWidth="1"/>
    <col min="10248" max="10248" width="9" style="1366" customWidth="1"/>
    <col min="10249" max="10250" width="9.140625" style="1366"/>
    <col min="10251" max="10252" width="10.140625" style="1366" bestFit="1" customWidth="1"/>
    <col min="10253" max="10499" width="9.140625" style="1366"/>
    <col min="10500" max="10500" width="28.42578125" style="1366" customWidth="1"/>
    <col min="10501" max="10501" width="9.140625" style="1366"/>
    <col min="10502" max="10502" width="15.28515625" style="1366" customWidth="1"/>
    <col min="10503" max="10503" width="10.7109375" style="1366" customWidth="1"/>
    <col min="10504" max="10504" width="9" style="1366" customWidth="1"/>
    <col min="10505" max="10506" width="9.140625" style="1366"/>
    <col min="10507" max="10508" width="10.140625" style="1366" bestFit="1" customWidth="1"/>
    <col min="10509" max="10755" width="9.140625" style="1366"/>
    <col min="10756" max="10756" width="28.42578125" style="1366" customWidth="1"/>
    <col min="10757" max="10757" width="9.140625" style="1366"/>
    <col min="10758" max="10758" width="15.28515625" style="1366" customWidth="1"/>
    <col min="10759" max="10759" width="10.7109375" style="1366" customWidth="1"/>
    <col min="10760" max="10760" width="9" style="1366" customWidth="1"/>
    <col min="10761" max="10762" width="9.140625" style="1366"/>
    <col min="10763" max="10764" width="10.140625" style="1366" bestFit="1" customWidth="1"/>
    <col min="10765" max="11011" width="9.140625" style="1366"/>
    <col min="11012" max="11012" width="28.42578125" style="1366" customWidth="1"/>
    <col min="11013" max="11013" width="9.140625" style="1366"/>
    <col min="11014" max="11014" width="15.28515625" style="1366" customWidth="1"/>
    <col min="11015" max="11015" width="10.7109375" style="1366" customWidth="1"/>
    <col min="11016" max="11016" width="9" style="1366" customWidth="1"/>
    <col min="11017" max="11018" width="9.140625" style="1366"/>
    <col min="11019" max="11020" width="10.140625" style="1366" bestFit="1" customWidth="1"/>
    <col min="11021" max="11267" width="9.140625" style="1366"/>
    <col min="11268" max="11268" width="28.42578125" style="1366" customWidth="1"/>
    <col min="11269" max="11269" width="9.140625" style="1366"/>
    <col min="11270" max="11270" width="15.28515625" style="1366" customWidth="1"/>
    <col min="11271" max="11271" width="10.7109375" style="1366" customWidth="1"/>
    <col min="11272" max="11272" width="9" style="1366" customWidth="1"/>
    <col min="11273" max="11274" width="9.140625" style="1366"/>
    <col min="11275" max="11276" width="10.140625" style="1366" bestFit="1" customWidth="1"/>
    <col min="11277" max="11523" width="9.140625" style="1366"/>
    <col min="11524" max="11524" width="28.42578125" style="1366" customWidth="1"/>
    <col min="11525" max="11525" width="9.140625" style="1366"/>
    <col min="11526" max="11526" width="15.28515625" style="1366" customWidth="1"/>
    <col min="11527" max="11527" width="10.7109375" style="1366" customWidth="1"/>
    <col min="11528" max="11528" width="9" style="1366" customWidth="1"/>
    <col min="11529" max="11530" width="9.140625" style="1366"/>
    <col min="11531" max="11532" width="10.140625" style="1366" bestFit="1" customWidth="1"/>
    <col min="11533" max="11779" width="9.140625" style="1366"/>
    <col min="11780" max="11780" width="28.42578125" style="1366" customWidth="1"/>
    <col min="11781" max="11781" width="9.140625" style="1366"/>
    <col min="11782" max="11782" width="15.28515625" style="1366" customWidth="1"/>
    <col min="11783" max="11783" width="10.7109375" style="1366" customWidth="1"/>
    <col min="11784" max="11784" width="9" style="1366" customWidth="1"/>
    <col min="11785" max="11786" width="9.140625" style="1366"/>
    <col min="11787" max="11788" width="10.140625" style="1366" bestFit="1" customWidth="1"/>
    <col min="11789" max="12035" width="9.140625" style="1366"/>
    <col min="12036" max="12036" width="28.42578125" style="1366" customWidth="1"/>
    <col min="12037" max="12037" width="9.140625" style="1366"/>
    <col min="12038" max="12038" width="15.28515625" style="1366" customWidth="1"/>
    <col min="12039" max="12039" width="10.7109375" style="1366" customWidth="1"/>
    <col min="12040" max="12040" width="9" style="1366" customWidth="1"/>
    <col min="12041" max="12042" width="9.140625" style="1366"/>
    <col min="12043" max="12044" width="10.140625" style="1366" bestFit="1" customWidth="1"/>
    <col min="12045" max="12291" width="9.140625" style="1366"/>
    <col min="12292" max="12292" width="28.42578125" style="1366" customWidth="1"/>
    <col min="12293" max="12293" width="9.140625" style="1366"/>
    <col min="12294" max="12294" width="15.28515625" style="1366" customWidth="1"/>
    <col min="12295" max="12295" width="10.7109375" style="1366" customWidth="1"/>
    <col min="12296" max="12296" width="9" style="1366" customWidth="1"/>
    <col min="12297" max="12298" width="9.140625" style="1366"/>
    <col min="12299" max="12300" width="10.140625" style="1366" bestFit="1" customWidth="1"/>
    <col min="12301" max="12547" width="9.140625" style="1366"/>
    <col min="12548" max="12548" width="28.42578125" style="1366" customWidth="1"/>
    <col min="12549" max="12549" width="9.140625" style="1366"/>
    <col min="12550" max="12550" width="15.28515625" style="1366" customWidth="1"/>
    <col min="12551" max="12551" width="10.7109375" style="1366" customWidth="1"/>
    <col min="12552" max="12552" width="9" style="1366" customWidth="1"/>
    <col min="12553" max="12554" width="9.140625" style="1366"/>
    <col min="12555" max="12556" width="10.140625" style="1366" bestFit="1" customWidth="1"/>
    <col min="12557" max="12803" width="9.140625" style="1366"/>
    <col min="12804" max="12804" width="28.42578125" style="1366" customWidth="1"/>
    <col min="12805" max="12805" width="9.140625" style="1366"/>
    <col min="12806" max="12806" width="15.28515625" style="1366" customWidth="1"/>
    <col min="12807" max="12807" width="10.7109375" style="1366" customWidth="1"/>
    <col min="12808" max="12808" width="9" style="1366" customWidth="1"/>
    <col min="12809" max="12810" width="9.140625" style="1366"/>
    <col min="12811" max="12812" width="10.140625" style="1366" bestFit="1" customWidth="1"/>
    <col min="12813" max="13059" width="9.140625" style="1366"/>
    <col min="13060" max="13060" width="28.42578125" style="1366" customWidth="1"/>
    <col min="13061" max="13061" width="9.140625" style="1366"/>
    <col min="13062" max="13062" width="15.28515625" style="1366" customWidth="1"/>
    <col min="13063" max="13063" width="10.7109375" style="1366" customWidth="1"/>
    <col min="13064" max="13064" width="9" style="1366" customWidth="1"/>
    <col min="13065" max="13066" width="9.140625" style="1366"/>
    <col min="13067" max="13068" width="10.140625" style="1366" bestFit="1" customWidth="1"/>
    <col min="13069" max="13315" width="9.140625" style="1366"/>
    <col min="13316" max="13316" width="28.42578125" style="1366" customWidth="1"/>
    <col min="13317" max="13317" width="9.140625" style="1366"/>
    <col min="13318" max="13318" width="15.28515625" style="1366" customWidth="1"/>
    <col min="13319" max="13319" width="10.7109375" style="1366" customWidth="1"/>
    <col min="13320" max="13320" width="9" style="1366" customWidth="1"/>
    <col min="13321" max="13322" width="9.140625" style="1366"/>
    <col min="13323" max="13324" width="10.140625" style="1366" bestFit="1" customWidth="1"/>
    <col min="13325" max="13571" width="9.140625" style="1366"/>
    <col min="13572" max="13572" width="28.42578125" style="1366" customWidth="1"/>
    <col min="13573" max="13573" width="9.140625" style="1366"/>
    <col min="13574" max="13574" width="15.28515625" style="1366" customWidth="1"/>
    <col min="13575" max="13575" width="10.7109375" style="1366" customWidth="1"/>
    <col min="13576" max="13576" width="9" style="1366" customWidth="1"/>
    <col min="13577" max="13578" width="9.140625" style="1366"/>
    <col min="13579" max="13580" width="10.140625" style="1366" bestFit="1" customWidth="1"/>
    <col min="13581" max="13827" width="9.140625" style="1366"/>
    <col min="13828" max="13828" width="28.42578125" style="1366" customWidth="1"/>
    <col min="13829" max="13829" width="9.140625" style="1366"/>
    <col min="13830" max="13830" width="15.28515625" style="1366" customWidth="1"/>
    <col min="13831" max="13831" width="10.7109375" style="1366" customWidth="1"/>
    <col min="13832" max="13832" width="9" style="1366" customWidth="1"/>
    <col min="13833" max="13834" width="9.140625" style="1366"/>
    <col min="13835" max="13836" width="10.140625" style="1366" bestFit="1" customWidth="1"/>
    <col min="13837" max="14083" width="9.140625" style="1366"/>
    <col min="14084" max="14084" width="28.42578125" style="1366" customWidth="1"/>
    <col min="14085" max="14085" width="9.140625" style="1366"/>
    <col min="14086" max="14086" width="15.28515625" style="1366" customWidth="1"/>
    <col min="14087" max="14087" width="10.7109375" style="1366" customWidth="1"/>
    <col min="14088" max="14088" width="9" style="1366" customWidth="1"/>
    <col min="14089" max="14090" width="9.140625" style="1366"/>
    <col min="14091" max="14092" width="10.140625" style="1366" bestFit="1" customWidth="1"/>
    <col min="14093" max="14339" width="9.140625" style="1366"/>
    <col min="14340" max="14340" width="28.42578125" style="1366" customWidth="1"/>
    <col min="14341" max="14341" width="9.140625" style="1366"/>
    <col min="14342" max="14342" width="15.28515625" style="1366" customWidth="1"/>
    <col min="14343" max="14343" width="10.7109375" style="1366" customWidth="1"/>
    <col min="14344" max="14344" width="9" style="1366" customWidth="1"/>
    <col min="14345" max="14346" width="9.140625" style="1366"/>
    <col min="14347" max="14348" width="10.140625" style="1366" bestFit="1" customWidth="1"/>
    <col min="14349" max="14595" width="9.140625" style="1366"/>
    <col min="14596" max="14596" width="28.42578125" style="1366" customWidth="1"/>
    <col min="14597" max="14597" width="9.140625" style="1366"/>
    <col min="14598" max="14598" width="15.28515625" style="1366" customWidth="1"/>
    <col min="14599" max="14599" width="10.7109375" style="1366" customWidth="1"/>
    <col min="14600" max="14600" width="9" style="1366" customWidth="1"/>
    <col min="14601" max="14602" width="9.140625" style="1366"/>
    <col min="14603" max="14604" width="10.140625" style="1366" bestFit="1" customWidth="1"/>
    <col min="14605" max="14851" width="9.140625" style="1366"/>
    <col min="14852" max="14852" width="28.42578125" style="1366" customWidth="1"/>
    <col min="14853" max="14853" width="9.140625" style="1366"/>
    <col min="14854" max="14854" width="15.28515625" style="1366" customWidth="1"/>
    <col min="14855" max="14855" width="10.7109375" style="1366" customWidth="1"/>
    <col min="14856" max="14856" width="9" style="1366" customWidth="1"/>
    <col min="14857" max="14858" width="9.140625" style="1366"/>
    <col min="14859" max="14860" width="10.140625" style="1366" bestFit="1" customWidth="1"/>
    <col min="14861" max="15107" width="9.140625" style="1366"/>
    <col min="15108" max="15108" width="28.42578125" style="1366" customWidth="1"/>
    <col min="15109" max="15109" width="9.140625" style="1366"/>
    <col min="15110" max="15110" width="15.28515625" style="1366" customWidth="1"/>
    <col min="15111" max="15111" width="10.7109375" style="1366" customWidth="1"/>
    <col min="15112" max="15112" width="9" style="1366" customWidth="1"/>
    <col min="15113" max="15114" width="9.140625" style="1366"/>
    <col min="15115" max="15116" width="10.140625" style="1366" bestFit="1" customWidth="1"/>
    <col min="15117" max="15363" width="9.140625" style="1366"/>
    <col min="15364" max="15364" width="28.42578125" style="1366" customWidth="1"/>
    <col min="15365" max="15365" width="9.140625" style="1366"/>
    <col min="15366" max="15366" width="15.28515625" style="1366" customWidth="1"/>
    <col min="15367" max="15367" width="10.7109375" style="1366" customWidth="1"/>
    <col min="15368" max="15368" width="9" style="1366" customWidth="1"/>
    <col min="15369" max="15370" width="9.140625" style="1366"/>
    <col min="15371" max="15372" width="10.140625" style="1366" bestFit="1" customWidth="1"/>
    <col min="15373" max="15619" width="9.140625" style="1366"/>
    <col min="15620" max="15620" width="28.42578125" style="1366" customWidth="1"/>
    <col min="15621" max="15621" width="9.140625" style="1366"/>
    <col min="15622" max="15622" width="15.28515625" style="1366" customWidth="1"/>
    <col min="15623" max="15623" width="10.7109375" style="1366" customWidth="1"/>
    <col min="15624" max="15624" width="9" style="1366" customWidth="1"/>
    <col min="15625" max="15626" width="9.140625" style="1366"/>
    <col min="15627" max="15628" width="10.140625" style="1366" bestFit="1" customWidth="1"/>
    <col min="15629" max="15875" width="9.140625" style="1366"/>
    <col min="15876" max="15876" width="28.42578125" style="1366" customWidth="1"/>
    <col min="15877" max="15877" width="9.140625" style="1366"/>
    <col min="15878" max="15878" width="15.28515625" style="1366" customWidth="1"/>
    <col min="15879" max="15879" width="10.7109375" style="1366" customWidth="1"/>
    <col min="15880" max="15880" width="9" style="1366" customWidth="1"/>
    <col min="15881" max="15882" width="9.140625" style="1366"/>
    <col min="15883" max="15884" width="10.140625" style="1366" bestFit="1" customWidth="1"/>
    <col min="15885" max="16131" width="9.140625" style="1366"/>
    <col min="16132" max="16132" width="28.42578125" style="1366" customWidth="1"/>
    <col min="16133" max="16133" width="9.140625" style="1366"/>
    <col min="16134" max="16134" width="15.28515625" style="1366" customWidth="1"/>
    <col min="16135" max="16135" width="10.7109375" style="1366" customWidth="1"/>
    <col min="16136" max="16136" width="9" style="1366" customWidth="1"/>
    <col min="16137" max="16138" width="9.140625" style="1366"/>
    <col min="16139" max="16140" width="10.140625" style="1366" bestFit="1" customWidth="1"/>
    <col min="16141" max="16384" width="9.140625" style="1366"/>
  </cols>
  <sheetData>
    <row r="1" spans="1:12" ht="43.5" customHeight="1" thickBot="1" x14ac:dyDescent="0.25">
      <c r="A1" s="3268" t="s">
        <v>965</v>
      </c>
      <c r="B1" s="3268"/>
      <c r="C1" s="3268"/>
      <c r="D1" s="3268"/>
      <c r="E1" s="3268"/>
      <c r="F1" s="3268"/>
      <c r="G1" s="3268"/>
      <c r="H1" s="3268"/>
    </row>
    <row r="2" spans="1:12" ht="18" x14ac:dyDescent="0.25">
      <c r="A2" s="1373"/>
      <c r="B2" s="1373"/>
      <c r="C2" s="1373"/>
      <c r="E2" s="1374"/>
      <c r="F2" s="1374"/>
      <c r="G2" s="1374"/>
      <c r="H2" s="1292" t="s">
        <v>538</v>
      </c>
    </row>
    <row r="3" spans="1:12" s="1458" customFormat="1" ht="12.75" customHeight="1" x14ac:dyDescent="0.2">
      <c r="A3" s="1370" t="s">
        <v>259</v>
      </c>
      <c r="B3" s="1457"/>
      <c r="C3" s="1371" t="s">
        <v>243</v>
      </c>
    </row>
    <row r="4" spans="1:12" s="1458" customFormat="1" ht="12.75" customHeight="1" x14ac:dyDescent="0.25">
      <c r="A4" s="1459"/>
      <c r="B4" s="1457"/>
      <c r="C4" s="1371" t="s">
        <v>244</v>
      </c>
    </row>
    <row r="5" spans="1:12" ht="18" x14ac:dyDescent="0.25">
      <c r="A5" s="1372" t="s">
        <v>539</v>
      </c>
      <c r="B5" s="1373"/>
      <c r="C5" s="1373"/>
      <c r="E5" s="1374"/>
      <c r="F5" s="1374"/>
      <c r="G5" s="1374"/>
    </row>
    <row r="6" spans="1:12" x14ac:dyDescent="0.2">
      <c r="A6" s="1373"/>
      <c r="B6" s="1373"/>
      <c r="C6" s="1373"/>
      <c r="E6" s="1374"/>
      <c r="F6" s="1374"/>
      <c r="G6" s="1374"/>
    </row>
    <row r="7" spans="1:12" ht="15.75" thickBot="1" x14ac:dyDescent="0.3">
      <c r="A7" s="1359" t="s">
        <v>173</v>
      </c>
      <c r="B7" s="1373"/>
      <c r="C7" s="1373"/>
      <c r="E7" s="1374"/>
      <c r="F7" s="1374"/>
      <c r="G7" s="1374"/>
      <c r="H7" s="1460" t="s">
        <v>122</v>
      </c>
    </row>
    <row r="8" spans="1:12" ht="13.5" hidden="1" thickBot="1" x14ac:dyDescent="0.25">
      <c r="A8" s="1373"/>
      <c r="B8" s="1373"/>
      <c r="C8" s="1373"/>
      <c r="E8" s="1374"/>
      <c r="F8" s="1374"/>
      <c r="G8" s="1374"/>
      <c r="H8" s="1460" t="s">
        <v>122</v>
      </c>
    </row>
    <row r="9" spans="1:12" ht="25.5" thickTop="1" thickBot="1" x14ac:dyDescent="0.25">
      <c r="A9" s="1376" t="s">
        <v>123</v>
      </c>
      <c r="B9" s="1377" t="s">
        <v>509</v>
      </c>
      <c r="C9" s="1377" t="s">
        <v>267</v>
      </c>
      <c r="D9" s="1378" t="s">
        <v>125</v>
      </c>
      <c r="E9" s="1379" t="s">
        <v>416</v>
      </c>
      <c r="F9" s="1379" t="s">
        <v>417</v>
      </c>
      <c r="G9" s="1380" t="s">
        <v>589</v>
      </c>
      <c r="H9" s="1381" t="s">
        <v>590</v>
      </c>
    </row>
    <row r="10" spans="1:12" ht="14.25" thickTop="1" thickBot="1" x14ac:dyDescent="0.25">
      <c r="A10" s="1382">
        <v>1</v>
      </c>
      <c r="B10" s="1383">
        <v>2</v>
      </c>
      <c r="C10" s="1383">
        <v>3</v>
      </c>
      <c r="D10" s="1383">
        <v>4</v>
      </c>
      <c r="E10" s="1384">
        <v>5</v>
      </c>
      <c r="F10" s="1384">
        <v>6</v>
      </c>
      <c r="G10" s="1385">
        <v>7</v>
      </c>
      <c r="H10" s="1401" t="s">
        <v>44</v>
      </c>
    </row>
    <row r="11" spans="1:12" ht="32.25" customHeight="1" thickTop="1" thickBot="1" x14ac:dyDescent="0.25">
      <c r="A11" s="1392">
        <v>3636</v>
      </c>
      <c r="B11" s="1393">
        <v>5363</v>
      </c>
      <c r="C11" s="1393"/>
      <c r="D11" s="1461" t="s">
        <v>942</v>
      </c>
      <c r="E11" s="1462">
        <v>0</v>
      </c>
      <c r="F11" s="1488">
        <v>23</v>
      </c>
      <c r="G11" s="1488">
        <v>23</v>
      </c>
      <c r="H11" s="1400">
        <f>G11/F11*100</f>
        <v>100</v>
      </c>
    </row>
    <row r="12" spans="1:12" ht="16.5" thickTop="1" thickBot="1" x14ac:dyDescent="0.3">
      <c r="A12" s="1496" t="s">
        <v>511</v>
      </c>
      <c r="B12" s="1497"/>
      <c r="C12" s="1497"/>
      <c r="D12" s="1497"/>
      <c r="E12" s="1399">
        <f>SUM(E11:E11)</f>
        <v>0</v>
      </c>
      <c r="F12" s="1399">
        <f>SUM(F11:F11)</f>
        <v>23</v>
      </c>
      <c r="G12" s="1399">
        <f>SUM(G11:G11)</f>
        <v>23</v>
      </c>
      <c r="H12" s="1398">
        <v>0</v>
      </c>
    </row>
    <row r="13" spans="1:12" ht="13.5" thickTop="1" x14ac:dyDescent="0.2">
      <c r="A13" s="1373"/>
      <c r="B13" s="1373"/>
      <c r="C13" s="1373"/>
      <c r="E13" s="1374"/>
      <c r="F13" s="1374"/>
      <c r="G13" s="1374"/>
    </row>
    <row r="14" spans="1:12" s="1463" customFormat="1" x14ac:dyDescent="0.2">
      <c r="A14" s="1373"/>
      <c r="B14" s="1373"/>
      <c r="C14" s="1373"/>
      <c r="D14" s="1366"/>
      <c r="E14" s="1374"/>
      <c r="F14" s="1374"/>
      <c r="G14" s="1374"/>
      <c r="H14" s="1366"/>
    </row>
    <row r="15" spans="1:12" s="1463" customFormat="1" ht="16.5" x14ac:dyDescent="0.25">
      <c r="A15" s="1415" t="s">
        <v>325</v>
      </c>
      <c r="B15" s="1416"/>
      <c r="C15" s="1417"/>
      <c r="D15" s="1418"/>
      <c r="E15" s="1419">
        <f>SUM(E16:E18)</f>
        <v>0</v>
      </c>
      <c r="F15" s="1419">
        <f>F16+F17+F18+F19</f>
        <v>23</v>
      </c>
      <c r="G15" s="1419">
        <f>G16+G17+G18+G19</f>
        <v>23</v>
      </c>
      <c r="H15" s="1464">
        <f>G15/F15*100</f>
        <v>100</v>
      </c>
      <c r="J15" s="1465">
        <f>J16+J17+J18</f>
        <v>0</v>
      </c>
      <c r="K15" s="1465">
        <f>K16+K17+K18</f>
        <v>22553</v>
      </c>
      <c r="L15" s="1465">
        <f>L16+L17+L18</f>
        <v>22553</v>
      </c>
    </row>
    <row r="16" spans="1:12" s="1463" customFormat="1" ht="15" x14ac:dyDescent="0.2">
      <c r="A16" s="1422" t="s">
        <v>183</v>
      </c>
      <c r="B16" s="1423"/>
      <c r="C16" s="1424"/>
      <c r="D16" s="1425"/>
      <c r="E16" s="1426">
        <f>SUM(E11)</f>
        <v>0</v>
      </c>
      <c r="F16" s="1426">
        <f>SUM(F11)</f>
        <v>23</v>
      </c>
      <c r="G16" s="1426">
        <f>SUM(G11)</f>
        <v>23</v>
      </c>
      <c r="H16" s="1466">
        <f>G16/F16*100</f>
        <v>100</v>
      </c>
      <c r="J16" s="1467">
        <v>0</v>
      </c>
      <c r="K16" s="1467">
        <v>22553</v>
      </c>
      <c r="L16" s="1467">
        <v>22553</v>
      </c>
    </row>
    <row r="17" spans="1:12" ht="15" x14ac:dyDescent="0.2">
      <c r="A17" s="1422" t="s">
        <v>184</v>
      </c>
      <c r="B17" s="1429"/>
      <c r="C17" s="1424"/>
      <c r="D17" s="1430"/>
      <c r="E17" s="1426">
        <v>0</v>
      </c>
      <c r="F17" s="1426">
        <v>0</v>
      </c>
      <c r="G17" s="1426">
        <v>0</v>
      </c>
      <c r="H17" s="1466">
        <v>0</v>
      </c>
      <c r="J17" s="1428">
        <v>0</v>
      </c>
      <c r="K17" s="1428">
        <v>0</v>
      </c>
      <c r="L17" s="1428">
        <v>0</v>
      </c>
    </row>
    <row r="18" spans="1:12" ht="15" x14ac:dyDescent="0.2">
      <c r="A18" s="1422" t="s">
        <v>326</v>
      </c>
      <c r="B18" s="1429"/>
      <c r="C18" s="1424"/>
      <c r="D18" s="1430"/>
      <c r="E18" s="1426">
        <v>0</v>
      </c>
      <c r="F18" s="1426">
        <v>0</v>
      </c>
      <c r="G18" s="1426">
        <v>0</v>
      </c>
      <c r="H18" s="1466">
        <v>0</v>
      </c>
      <c r="J18" s="1428">
        <v>0</v>
      </c>
      <c r="K18" s="1428">
        <v>0</v>
      </c>
      <c r="L18" s="1428">
        <v>0</v>
      </c>
    </row>
    <row r="19" spans="1:12" ht="15" x14ac:dyDescent="0.2">
      <c r="A19" s="1422"/>
      <c r="B19" s="1429"/>
      <c r="C19" s="1424"/>
      <c r="D19" s="1430"/>
      <c r="E19" s="1426"/>
      <c r="F19" s="1426"/>
      <c r="G19" s="1426"/>
      <c r="H19" s="1431"/>
    </row>
    <row r="20" spans="1:12" s="1450" customFormat="1" ht="77.25" customHeight="1" thickBot="1" x14ac:dyDescent="0.4">
      <c r="A20" s="3269" t="s">
        <v>966</v>
      </c>
      <c r="B20" s="3270"/>
      <c r="C20" s="3270"/>
      <c r="D20" s="3270"/>
      <c r="E20" s="1432">
        <f>SUM(E15)</f>
        <v>0</v>
      </c>
      <c r="F20" s="1432">
        <f>SUM(F15)</f>
        <v>23</v>
      </c>
      <c r="G20" s="1432">
        <f>SUM(G15)</f>
        <v>23</v>
      </c>
      <c r="H20" s="1468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0" firstPageNumber="12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4" customWidth="1"/>
    <col min="2" max="2" width="6.7109375" style="314" customWidth="1"/>
    <col min="3" max="3" width="9" style="314" bestFit="1" customWidth="1"/>
    <col min="4" max="4" width="46.42578125" customWidth="1"/>
    <col min="5" max="5" width="13.85546875" style="323" customWidth="1"/>
    <col min="6" max="6" width="16.85546875" style="323" customWidth="1"/>
    <col min="7" max="7" width="13.85546875" style="323" customWidth="1"/>
    <col min="8" max="8" width="7" customWidth="1"/>
  </cols>
  <sheetData>
    <row r="1" spans="1:8" ht="18.75" thickBot="1" x14ac:dyDescent="0.3">
      <c r="A1" s="399" t="s">
        <v>249</v>
      </c>
      <c r="B1" s="400"/>
      <c r="C1" s="400"/>
      <c r="D1" s="400"/>
      <c r="E1" s="400"/>
      <c r="F1" s="307"/>
      <c r="G1" s="307"/>
    </row>
    <row r="2" spans="1:8" ht="18" x14ac:dyDescent="0.25">
      <c r="B2" s="307"/>
      <c r="C2" s="307"/>
      <c r="D2" s="307"/>
      <c r="E2" s="307"/>
      <c r="F2" s="307"/>
      <c r="G2" s="307"/>
      <c r="H2" s="322" t="s">
        <v>772</v>
      </c>
    </row>
    <row r="3" spans="1:8" s="119" customFormat="1" ht="16.5" customHeight="1" x14ac:dyDescent="0.25">
      <c r="A3" s="67" t="s">
        <v>259</v>
      </c>
      <c r="B3" s="28"/>
      <c r="C3" s="141" t="s">
        <v>28</v>
      </c>
      <c r="D3" s="381"/>
      <c r="F3" s="391"/>
    </row>
    <row r="4" spans="1:8" s="119" customFormat="1" ht="12.75" customHeight="1" x14ac:dyDescent="0.25">
      <c r="A4" s="6"/>
      <c r="B4" s="28"/>
      <c r="C4" s="141" t="s">
        <v>29</v>
      </c>
      <c r="D4" s="381"/>
      <c r="F4" s="391"/>
    </row>
    <row r="5" spans="1:8" ht="18" x14ac:dyDescent="0.25">
      <c r="A5" s="349" t="s">
        <v>771</v>
      </c>
      <c r="B5" s="307"/>
      <c r="C5" s="307"/>
      <c r="D5" s="307"/>
      <c r="E5" s="307"/>
      <c r="F5" s="307"/>
      <c r="G5" s="307"/>
      <c r="H5" s="322"/>
    </row>
    <row r="6" spans="1:8" ht="18" x14ac:dyDescent="0.25">
      <c r="A6" s="321" t="s">
        <v>248</v>
      </c>
      <c r="B6" s="307"/>
      <c r="C6" s="307"/>
      <c r="D6" s="307"/>
      <c r="E6" s="307"/>
      <c r="F6" s="307"/>
      <c r="G6" s="307"/>
      <c r="H6" s="322"/>
    </row>
    <row r="7" spans="1:8" ht="18" x14ac:dyDescent="0.25">
      <c r="A7" s="321"/>
      <c r="B7" s="307"/>
      <c r="C7" s="307"/>
      <c r="D7" s="307"/>
      <c r="E7" s="307"/>
      <c r="F7" s="307"/>
      <c r="G7" s="307"/>
      <c r="H7" s="322"/>
    </row>
    <row r="8" spans="1:8" ht="13.5" thickBot="1" x14ac:dyDescent="0.25">
      <c r="H8" s="340" t="s">
        <v>777</v>
      </c>
    </row>
    <row r="9" spans="1:8" s="319" customFormat="1" ht="25.5" thickTop="1" thickBot="1" x14ac:dyDescent="0.25">
      <c r="A9" s="324" t="s">
        <v>123</v>
      </c>
      <c r="B9" s="325" t="s">
        <v>509</v>
      </c>
      <c r="C9" s="325" t="s">
        <v>267</v>
      </c>
      <c r="D9" s="326" t="s">
        <v>125</v>
      </c>
      <c r="E9" s="327" t="s">
        <v>416</v>
      </c>
      <c r="F9" s="327" t="s">
        <v>417</v>
      </c>
      <c r="G9" s="328" t="s">
        <v>589</v>
      </c>
      <c r="H9" s="329" t="s">
        <v>590</v>
      </c>
    </row>
    <row r="10" spans="1:8" s="351" customFormat="1" thickTop="1" thickBot="1" x14ac:dyDescent="0.25">
      <c r="A10" s="315">
        <v>1</v>
      </c>
      <c r="B10" s="316">
        <v>2</v>
      </c>
      <c r="C10" s="316">
        <v>3</v>
      </c>
      <c r="D10" s="316">
        <v>5</v>
      </c>
      <c r="E10" s="317">
        <v>6</v>
      </c>
      <c r="F10" s="317">
        <v>7</v>
      </c>
      <c r="G10" s="318">
        <v>8</v>
      </c>
      <c r="H10" s="320" t="s">
        <v>510</v>
      </c>
    </row>
    <row r="11" spans="1:8" s="307" customFormat="1" ht="15.75" thickTop="1" x14ac:dyDescent="0.25">
      <c r="A11" s="330">
        <v>3636</v>
      </c>
      <c r="B11" s="331">
        <v>5011</v>
      </c>
      <c r="C11" s="392">
        <v>6500801</v>
      </c>
      <c r="D11" s="379" t="s">
        <v>147</v>
      </c>
      <c r="E11" s="395"/>
      <c r="F11" s="395">
        <v>190</v>
      </c>
      <c r="G11" s="396">
        <v>164</v>
      </c>
      <c r="H11" s="416">
        <f>G11/F11*100</f>
        <v>86.31578947368422</v>
      </c>
    </row>
    <row r="12" spans="1:8" ht="15" x14ac:dyDescent="0.2">
      <c r="A12" s="343">
        <v>3636</v>
      </c>
      <c r="B12" s="341">
        <v>5019</v>
      </c>
      <c r="C12" s="382">
        <v>6500801</v>
      </c>
      <c r="D12" s="378" t="s">
        <v>778</v>
      </c>
      <c r="E12" s="393"/>
      <c r="F12" s="393">
        <v>790</v>
      </c>
      <c r="G12" s="394">
        <v>749</v>
      </c>
      <c r="H12" s="397">
        <f t="shared" ref="H12:H23" si="0">G12/F12*100</f>
        <v>94.810126582278471</v>
      </c>
    </row>
    <row r="13" spans="1:8" ht="15" x14ac:dyDescent="0.2">
      <c r="A13" s="343">
        <v>3636</v>
      </c>
      <c r="B13" s="341">
        <v>5021</v>
      </c>
      <c r="C13" s="382">
        <v>6500801</v>
      </c>
      <c r="D13" s="378" t="s">
        <v>275</v>
      </c>
      <c r="E13" s="393"/>
      <c r="F13" s="393">
        <v>400</v>
      </c>
      <c r="G13" s="394">
        <v>367</v>
      </c>
      <c r="H13" s="397">
        <f t="shared" si="0"/>
        <v>91.75</v>
      </c>
    </row>
    <row r="14" spans="1:8" ht="30" x14ac:dyDescent="0.2">
      <c r="A14" s="343">
        <v>3636</v>
      </c>
      <c r="B14" s="341">
        <v>5031</v>
      </c>
      <c r="C14" s="382">
        <v>6500801</v>
      </c>
      <c r="D14" s="378" t="s">
        <v>745</v>
      </c>
      <c r="E14" s="393"/>
      <c r="F14" s="393">
        <v>113</v>
      </c>
      <c r="G14" s="394">
        <v>43</v>
      </c>
      <c r="H14" s="397">
        <f t="shared" si="0"/>
        <v>38.053097345132741</v>
      </c>
    </row>
    <row r="15" spans="1:8" ht="30" x14ac:dyDescent="0.2">
      <c r="A15" s="343">
        <v>3636</v>
      </c>
      <c r="B15" s="341">
        <v>5032</v>
      </c>
      <c r="C15" s="382">
        <v>6500801</v>
      </c>
      <c r="D15" s="378" t="s">
        <v>746</v>
      </c>
      <c r="E15" s="393"/>
      <c r="F15" s="393">
        <v>44</v>
      </c>
      <c r="G15" s="394">
        <v>15</v>
      </c>
      <c r="H15" s="397">
        <f t="shared" si="0"/>
        <v>34.090909090909086</v>
      </c>
    </row>
    <row r="16" spans="1:8" ht="30" x14ac:dyDescent="0.2">
      <c r="A16" s="343">
        <v>3636</v>
      </c>
      <c r="B16" s="341">
        <v>5039</v>
      </c>
      <c r="C16" s="382">
        <v>6500801</v>
      </c>
      <c r="D16" s="378" t="s">
        <v>741</v>
      </c>
      <c r="E16" s="393"/>
      <c r="F16" s="393">
        <v>238</v>
      </c>
      <c r="G16" s="394">
        <v>0</v>
      </c>
      <c r="H16" s="397">
        <f t="shared" si="0"/>
        <v>0</v>
      </c>
    </row>
    <row r="17" spans="1:8" ht="15" x14ac:dyDescent="0.2">
      <c r="A17" s="343">
        <v>3636</v>
      </c>
      <c r="B17" s="341">
        <v>5139</v>
      </c>
      <c r="C17" s="382">
        <v>6500800</v>
      </c>
      <c r="D17" s="378" t="s">
        <v>513</v>
      </c>
      <c r="E17" s="393"/>
      <c r="F17" s="393">
        <v>30</v>
      </c>
      <c r="G17" s="394">
        <v>19</v>
      </c>
      <c r="H17" s="397">
        <f t="shared" si="0"/>
        <v>63.333333333333329</v>
      </c>
    </row>
    <row r="18" spans="1:8" ht="15" x14ac:dyDescent="0.2">
      <c r="A18" s="343">
        <v>3636</v>
      </c>
      <c r="B18" s="341">
        <v>5163</v>
      </c>
      <c r="C18" s="382">
        <v>6500800</v>
      </c>
      <c r="D18" s="378" t="s">
        <v>594</v>
      </c>
      <c r="E18" s="393"/>
      <c r="F18" s="393">
        <v>1</v>
      </c>
      <c r="G18" s="394">
        <v>1</v>
      </c>
      <c r="H18" s="397">
        <f t="shared" si="0"/>
        <v>100</v>
      </c>
    </row>
    <row r="19" spans="1:8" ht="15" x14ac:dyDescent="0.2">
      <c r="A19" s="343">
        <v>3636</v>
      </c>
      <c r="B19" s="341">
        <v>5164</v>
      </c>
      <c r="C19" s="382">
        <v>6500801</v>
      </c>
      <c r="D19" s="378" t="s">
        <v>131</v>
      </c>
      <c r="E19" s="393"/>
      <c r="F19" s="393">
        <v>25</v>
      </c>
      <c r="G19" s="394">
        <v>24</v>
      </c>
      <c r="H19" s="397">
        <f t="shared" si="0"/>
        <v>96</v>
      </c>
    </row>
    <row r="20" spans="1:8" ht="15" x14ac:dyDescent="0.2">
      <c r="A20" s="343">
        <v>3636</v>
      </c>
      <c r="B20" s="341">
        <v>5169</v>
      </c>
      <c r="C20" s="382">
        <v>6500801</v>
      </c>
      <c r="D20" s="378" t="s">
        <v>568</v>
      </c>
      <c r="E20" s="393"/>
      <c r="F20" s="393">
        <v>1403</v>
      </c>
      <c r="G20" s="394">
        <v>1170</v>
      </c>
      <c r="H20" s="397">
        <f t="shared" si="0"/>
        <v>83.392729864575912</v>
      </c>
    </row>
    <row r="21" spans="1:8" ht="15" x14ac:dyDescent="0.2">
      <c r="A21" s="343">
        <v>3636</v>
      </c>
      <c r="B21" s="341">
        <v>5169</v>
      </c>
      <c r="C21" s="382">
        <v>6500802</v>
      </c>
      <c r="D21" s="378" t="s">
        <v>568</v>
      </c>
      <c r="E21" s="393"/>
      <c r="F21" s="393">
        <v>453</v>
      </c>
      <c r="G21" s="394">
        <v>453</v>
      </c>
      <c r="H21" s="397">
        <f t="shared" si="0"/>
        <v>100</v>
      </c>
    </row>
    <row r="22" spans="1:8" ht="15" x14ac:dyDescent="0.2">
      <c r="A22" s="343">
        <v>3636</v>
      </c>
      <c r="B22" s="341">
        <v>5173</v>
      </c>
      <c r="C22" s="382">
        <v>6500800</v>
      </c>
      <c r="D22" s="378" t="s">
        <v>730</v>
      </c>
      <c r="E22" s="393"/>
      <c r="F22" s="393">
        <v>3</v>
      </c>
      <c r="G22" s="394">
        <v>0</v>
      </c>
      <c r="H22" s="397">
        <f t="shared" si="0"/>
        <v>0</v>
      </c>
    </row>
    <row r="23" spans="1:8" ht="15" x14ac:dyDescent="0.2">
      <c r="A23" s="343">
        <v>3636</v>
      </c>
      <c r="B23" s="341">
        <v>5175</v>
      </c>
      <c r="C23" s="382">
        <v>6500800</v>
      </c>
      <c r="D23" s="378" t="s">
        <v>447</v>
      </c>
      <c r="E23" s="393"/>
      <c r="F23" s="393">
        <v>30</v>
      </c>
      <c r="G23" s="394">
        <v>22</v>
      </c>
      <c r="H23" s="397">
        <f t="shared" si="0"/>
        <v>73.333333333333329</v>
      </c>
    </row>
    <row r="24" spans="1:8" s="344" customFormat="1" ht="15.75" thickBot="1" x14ac:dyDescent="0.25">
      <c r="A24" s="343">
        <v>6330</v>
      </c>
      <c r="B24" s="341">
        <v>5345</v>
      </c>
      <c r="C24" s="341"/>
      <c r="D24" s="378" t="s">
        <v>514</v>
      </c>
      <c r="E24" s="393"/>
      <c r="F24" s="393"/>
      <c r="G24" s="394">
        <v>3602</v>
      </c>
      <c r="H24" s="398"/>
    </row>
    <row r="25" spans="1:8" s="69" customFormat="1" ht="16.5" thickTop="1" thickBot="1" x14ac:dyDescent="0.3">
      <c r="A25" s="3272" t="s">
        <v>511</v>
      </c>
      <c r="B25" s="3273"/>
      <c r="C25" s="3273"/>
      <c r="D25" s="3273"/>
      <c r="E25" s="332">
        <f>SUM(E11:E24)</f>
        <v>0</v>
      </c>
      <c r="F25" s="332">
        <f>SUM(F11:F24)</f>
        <v>3720</v>
      </c>
      <c r="G25" s="383">
        <f>SUM(G11:G24)</f>
        <v>6629</v>
      </c>
      <c r="H25" s="350">
        <f>G25/F25*100</f>
        <v>178.19892473118279</v>
      </c>
    </row>
    <row r="26" spans="1:8" s="336" customFormat="1" ht="15.75" thickTop="1" x14ac:dyDescent="0.25">
      <c r="A26" s="333" t="s">
        <v>512</v>
      </c>
      <c r="B26" s="334"/>
      <c r="C26" s="334"/>
      <c r="D26" s="335"/>
      <c r="E26" s="376"/>
      <c r="F26" s="376"/>
      <c r="G26" s="376">
        <f>SUM(G24)</f>
        <v>3602</v>
      </c>
      <c r="H26" s="366"/>
    </row>
    <row r="27" spans="1:8" s="336" customFormat="1" ht="15.75" thickBot="1" x14ac:dyDescent="0.3">
      <c r="A27" s="337" t="s">
        <v>516</v>
      </c>
      <c r="B27" s="338"/>
      <c r="C27" s="338"/>
      <c r="D27" s="339"/>
      <c r="E27" s="377">
        <f>E25-E26</f>
        <v>0</v>
      </c>
      <c r="F27" s="377">
        <f>F25-F26</f>
        <v>3720</v>
      </c>
      <c r="G27" s="377">
        <f>G25-G26</f>
        <v>3027</v>
      </c>
      <c r="H27" s="367">
        <f>G27/F27*100</f>
        <v>81.370967741935488</v>
      </c>
    </row>
    <row r="28" spans="1:8" s="336" customFormat="1" ht="15.75" thickTop="1" x14ac:dyDescent="0.25">
      <c r="A28" s="334"/>
      <c r="B28" s="334"/>
      <c r="C28" s="334"/>
      <c r="D28" s="334"/>
      <c r="E28" s="347"/>
      <c r="F28" s="347"/>
      <c r="G28" s="347"/>
      <c r="H28" s="342"/>
    </row>
    <row r="29" spans="1:8" s="388" customFormat="1" ht="16.5" x14ac:dyDescent="0.25">
      <c r="A29" s="384" t="s">
        <v>325</v>
      </c>
      <c r="B29" s="385"/>
      <c r="C29" s="386"/>
      <c r="D29" s="387"/>
      <c r="E29" s="99">
        <f>SUM(E30:E32)</f>
        <v>0</v>
      </c>
      <c r="F29" s="99">
        <f>F30+F31+F32+F33</f>
        <v>3720</v>
      </c>
      <c r="G29" s="99">
        <f>G30+G31+G32+G33</f>
        <v>6629</v>
      </c>
      <c r="H29" s="417">
        <f>G29/F29*100</f>
        <v>178.19892473118279</v>
      </c>
    </row>
    <row r="30" spans="1:8" s="66" customFormat="1" ht="15" x14ac:dyDescent="0.2">
      <c r="A30" s="256" t="s">
        <v>183</v>
      </c>
      <c r="B30" s="101"/>
      <c r="C30" s="168"/>
      <c r="D30" s="103"/>
      <c r="E30" s="258">
        <f>SUM(E11:E23)</f>
        <v>0</v>
      </c>
      <c r="F30" s="258">
        <f>SUM(F11:F23)</f>
        <v>3720</v>
      </c>
      <c r="G30" s="258">
        <f>SUM(G11:G23)</f>
        <v>3027</v>
      </c>
      <c r="H30" s="418">
        <f>G30/F30*100</f>
        <v>81.370967741935488</v>
      </c>
    </row>
    <row r="31" spans="1:8" s="66" customFormat="1" ht="15" x14ac:dyDescent="0.2">
      <c r="A31" s="256" t="s">
        <v>184</v>
      </c>
      <c r="B31" s="100"/>
      <c r="C31" s="168"/>
      <c r="D31" s="105"/>
      <c r="E31" s="258">
        <v>0</v>
      </c>
      <c r="F31" s="258">
        <v>0</v>
      </c>
      <c r="G31" s="258">
        <v>0</v>
      </c>
      <c r="H31" s="298">
        <v>0</v>
      </c>
    </row>
    <row r="32" spans="1:8" s="66" customFormat="1" ht="15" x14ac:dyDescent="0.2">
      <c r="A32" s="256" t="s">
        <v>326</v>
      </c>
      <c r="B32" s="100"/>
      <c r="C32" s="168"/>
      <c r="D32" s="105"/>
      <c r="E32" s="258">
        <f>SUM(E24)</f>
        <v>0</v>
      </c>
      <c r="F32" s="258">
        <f>SUM(F24)</f>
        <v>0</v>
      </c>
      <c r="G32" s="258">
        <f>SUM(G24)</f>
        <v>3602</v>
      </c>
      <c r="H32" s="298">
        <v>0</v>
      </c>
    </row>
    <row r="33" spans="1:8" s="66" customFormat="1" ht="15" x14ac:dyDescent="0.2">
      <c r="A33" s="256"/>
      <c r="B33" s="100"/>
      <c r="C33" s="168"/>
      <c r="D33" s="105"/>
      <c r="E33" s="258"/>
      <c r="F33" s="258"/>
      <c r="G33" s="258"/>
      <c r="H33" s="299"/>
    </row>
    <row r="34" spans="1:8" s="58" customFormat="1" ht="52.5" customHeight="1" thickBot="1" x14ac:dyDescent="0.4">
      <c r="A34" s="3155" t="s">
        <v>770</v>
      </c>
      <c r="B34" s="3271"/>
      <c r="C34" s="3271"/>
      <c r="D34" s="3271"/>
      <c r="E34" s="44">
        <f>SUM(E29)</f>
        <v>0</v>
      </c>
      <c r="F34" s="44">
        <f>SUM(F29)</f>
        <v>3720</v>
      </c>
      <c r="G34" s="44">
        <f>SUM(G29)</f>
        <v>6629</v>
      </c>
      <c r="H34" s="362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5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.75" thickBot="1" x14ac:dyDescent="0.3">
      <c r="A1" s="77" t="s">
        <v>266</v>
      </c>
      <c r="B1" s="77"/>
      <c r="C1" s="77"/>
      <c r="D1" s="77"/>
      <c r="E1" s="79"/>
      <c r="F1" s="79" t="s">
        <v>482</v>
      </c>
      <c r="G1" s="80"/>
      <c r="H1" s="213"/>
    </row>
    <row r="3" spans="1:8" ht="14.25" x14ac:dyDescent="0.2">
      <c r="A3" s="65" t="s">
        <v>259</v>
      </c>
      <c r="B3" s="65"/>
      <c r="C3" s="65" t="s">
        <v>260</v>
      </c>
      <c r="D3" s="65"/>
    </row>
    <row r="4" spans="1:8" ht="14.25" x14ac:dyDescent="0.2">
      <c r="A4" s="65"/>
      <c r="B4" s="65"/>
      <c r="C4" s="65" t="s">
        <v>241</v>
      </c>
      <c r="D4" s="65"/>
    </row>
    <row r="6" spans="1:8" ht="15.75" x14ac:dyDescent="0.25">
      <c r="A6" s="73" t="s">
        <v>591</v>
      </c>
    </row>
    <row r="7" spans="1:8" ht="13.5" thickBot="1" x14ac:dyDescent="0.25">
      <c r="H7" s="113" t="s">
        <v>122</v>
      </c>
    </row>
    <row r="8" spans="1:8" s="24" customFormat="1" ht="20.25" customHeight="1" thickTop="1" thickBot="1" x14ac:dyDescent="0.25">
      <c r="A8" s="21" t="s">
        <v>123</v>
      </c>
      <c r="B8" s="22" t="s">
        <v>124</v>
      </c>
      <c r="C8" s="46" t="s">
        <v>474</v>
      </c>
      <c r="D8" s="46" t="s">
        <v>125</v>
      </c>
      <c r="E8" s="46" t="s">
        <v>126</v>
      </c>
      <c r="F8" s="46" t="s">
        <v>588</v>
      </c>
      <c r="G8" s="46" t="s">
        <v>589</v>
      </c>
      <c r="H8" s="201" t="s">
        <v>590</v>
      </c>
    </row>
    <row r="9" spans="1:8" s="106" customFormat="1" ht="15.75" customHeight="1" thickTop="1" x14ac:dyDescent="0.25">
      <c r="A9" s="231">
        <v>6113</v>
      </c>
      <c r="B9" s="216">
        <v>5169</v>
      </c>
      <c r="C9" s="232"/>
      <c r="D9" s="218" t="s">
        <v>568</v>
      </c>
      <c r="E9" s="224">
        <v>36</v>
      </c>
      <c r="F9" s="146">
        <f>E9+F11</f>
        <v>40</v>
      </c>
      <c r="G9" s="146">
        <v>24</v>
      </c>
      <c r="H9" s="236">
        <f>(G9/F9)*100</f>
        <v>60</v>
      </c>
    </row>
    <row r="10" spans="1:8" s="106" customFormat="1" ht="15.75" customHeight="1" x14ac:dyDescent="0.25">
      <c r="A10" s="220"/>
      <c r="B10" s="95"/>
      <c r="C10" s="172"/>
      <c r="D10" s="221" t="s">
        <v>276</v>
      </c>
      <c r="E10" s="147"/>
      <c r="F10" s="60"/>
      <c r="G10" s="60"/>
      <c r="H10" s="209"/>
    </row>
    <row r="11" spans="1:8" s="106" customFormat="1" ht="15.75" customHeight="1" x14ac:dyDescent="0.25">
      <c r="A11" s="234"/>
      <c r="B11" s="94"/>
      <c r="C11" s="173"/>
      <c r="D11" s="169" t="s">
        <v>190</v>
      </c>
      <c r="E11" s="215"/>
      <c r="F11" s="96">
        <v>4</v>
      </c>
      <c r="G11" s="125"/>
      <c r="H11" s="244"/>
    </row>
    <row r="12" spans="1:8" s="106" customFormat="1" ht="15.75" customHeight="1" x14ac:dyDescent="0.25">
      <c r="A12" s="220">
        <v>6113</v>
      </c>
      <c r="B12" s="95">
        <v>5499</v>
      </c>
      <c r="C12" s="172"/>
      <c r="D12" s="68" t="s">
        <v>265</v>
      </c>
      <c r="E12" s="147">
        <v>29</v>
      </c>
      <c r="F12" s="60">
        <f>E12+F14</f>
        <v>25</v>
      </c>
      <c r="G12" s="60">
        <v>7</v>
      </c>
      <c r="H12" s="209">
        <f>(G12/F12)*100</f>
        <v>28.000000000000004</v>
      </c>
    </row>
    <row r="13" spans="1:8" s="106" customFormat="1" ht="15.75" customHeight="1" x14ac:dyDescent="0.25">
      <c r="A13" s="220"/>
      <c r="B13" s="95"/>
      <c r="C13" s="172"/>
      <c r="D13" s="90" t="s">
        <v>596</v>
      </c>
      <c r="E13" s="147"/>
      <c r="F13" s="60"/>
      <c r="G13" s="60"/>
      <c r="H13" s="209"/>
    </row>
    <row r="14" spans="1:8" s="106" customFormat="1" ht="15.75" customHeight="1" x14ac:dyDescent="0.25">
      <c r="A14" s="234"/>
      <c r="B14" s="94"/>
      <c r="C14" s="173"/>
      <c r="D14" s="169" t="s">
        <v>520</v>
      </c>
      <c r="E14" s="215"/>
      <c r="F14" s="96">
        <v>-4</v>
      </c>
      <c r="G14" s="125"/>
      <c r="H14" s="244"/>
    </row>
    <row r="15" spans="1:8" s="106" customFormat="1" ht="15.75" customHeight="1" x14ac:dyDescent="0.25">
      <c r="A15" s="247">
        <v>6113</v>
      </c>
      <c r="B15" s="217">
        <v>5901</v>
      </c>
      <c r="C15" s="248"/>
      <c r="D15" s="108" t="s">
        <v>399</v>
      </c>
      <c r="E15" s="184">
        <v>90</v>
      </c>
      <c r="F15" s="183">
        <v>90</v>
      </c>
      <c r="G15" s="183">
        <v>0</v>
      </c>
      <c r="H15" s="253">
        <v>0</v>
      </c>
    </row>
    <row r="16" spans="1:8" s="106" customFormat="1" ht="15.75" customHeight="1" x14ac:dyDescent="0.25">
      <c r="A16" s="220">
        <v>6172</v>
      </c>
      <c r="B16" s="95">
        <v>5137</v>
      </c>
      <c r="C16" s="172"/>
      <c r="D16" s="68" t="s">
        <v>521</v>
      </c>
      <c r="E16" s="147"/>
      <c r="F16" s="60">
        <v>10</v>
      </c>
      <c r="G16" s="60">
        <v>6</v>
      </c>
      <c r="H16" s="209">
        <f>(G16/F16)*100</f>
        <v>60</v>
      </c>
    </row>
    <row r="17" spans="1:8" s="107" customFormat="1" ht="15.75" customHeight="1" x14ac:dyDescent="0.25">
      <c r="A17" s="220"/>
      <c r="B17" s="95"/>
      <c r="C17" s="172"/>
      <c r="D17" s="221" t="s">
        <v>276</v>
      </c>
      <c r="E17" s="147"/>
      <c r="F17" s="60"/>
      <c r="G17" s="60"/>
      <c r="H17" s="209"/>
    </row>
    <row r="18" spans="1:8" s="107" customFormat="1" ht="15.75" customHeight="1" x14ac:dyDescent="0.25">
      <c r="A18" s="234"/>
      <c r="B18" s="94"/>
      <c r="C18" s="173"/>
      <c r="D18" s="169" t="s">
        <v>522</v>
      </c>
      <c r="E18" s="215"/>
      <c r="F18" s="96">
        <v>10</v>
      </c>
      <c r="G18" s="125"/>
      <c r="H18" s="244"/>
    </row>
    <row r="19" spans="1:8" s="106" customFormat="1" ht="15.75" customHeight="1" x14ac:dyDescent="0.25">
      <c r="A19" s="220">
        <v>6172</v>
      </c>
      <c r="B19" s="95">
        <v>5139</v>
      </c>
      <c r="C19" s="172"/>
      <c r="D19" s="68" t="s">
        <v>413</v>
      </c>
      <c r="E19" s="147"/>
      <c r="F19" s="60">
        <v>1</v>
      </c>
      <c r="G19" s="60">
        <v>0</v>
      </c>
      <c r="H19" s="209">
        <v>0</v>
      </c>
    </row>
    <row r="20" spans="1:8" s="106" customFormat="1" ht="15.75" customHeight="1" x14ac:dyDescent="0.25">
      <c r="A20" s="220"/>
      <c r="B20" s="95"/>
      <c r="C20" s="172"/>
      <c r="D20" s="221" t="s">
        <v>276</v>
      </c>
      <c r="E20" s="147"/>
      <c r="F20" s="123"/>
      <c r="G20" s="60"/>
      <c r="H20" s="209"/>
    </row>
    <row r="21" spans="1:8" s="106" customFormat="1" ht="15.75" customHeight="1" x14ac:dyDescent="0.25">
      <c r="A21" s="234"/>
      <c r="B21" s="94"/>
      <c r="C21" s="173"/>
      <c r="D21" s="169" t="s">
        <v>606</v>
      </c>
      <c r="E21" s="215"/>
      <c r="F21" s="96">
        <v>1</v>
      </c>
      <c r="G21" s="125"/>
      <c r="H21" s="244"/>
    </row>
    <row r="22" spans="1:8" s="106" customFormat="1" ht="15.75" customHeight="1" x14ac:dyDescent="0.25">
      <c r="A22" s="247">
        <v>6172</v>
      </c>
      <c r="B22" s="217">
        <v>5163</v>
      </c>
      <c r="C22" s="248"/>
      <c r="D22" s="108" t="s">
        <v>594</v>
      </c>
      <c r="E22" s="184">
        <v>30</v>
      </c>
      <c r="F22" s="183">
        <v>30</v>
      </c>
      <c r="G22" s="183">
        <v>17</v>
      </c>
      <c r="H22" s="253">
        <f>(G22/F22)*100</f>
        <v>56.666666666666664</v>
      </c>
    </row>
    <row r="23" spans="1:8" s="106" customFormat="1" ht="15.75" customHeight="1" x14ac:dyDescent="0.25">
      <c r="A23" s="220">
        <v>6172</v>
      </c>
      <c r="B23" s="95">
        <v>5164</v>
      </c>
      <c r="C23" s="172"/>
      <c r="D23" s="68" t="s">
        <v>131</v>
      </c>
      <c r="E23" s="147">
        <v>50</v>
      </c>
      <c r="F23" s="60">
        <f>E23+F25</f>
        <v>75</v>
      </c>
      <c r="G23" s="60">
        <v>70</v>
      </c>
      <c r="H23" s="209">
        <f>(G23/F23)*100</f>
        <v>93.333333333333329</v>
      </c>
    </row>
    <row r="24" spans="1:8" s="106" customFormat="1" ht="15.75" customHeight="1" x14ac:dyDescent="0.25">
      <c r="A24" s="220"/>
      <c r="B24" s="95"/>
      <c r="C24" s="172"/>
      <c r="D24" s="221" t="s">
        <v>276</v>
      </c>
      <c r="E24" s="147"/>
      <c r="F24" s="60"/>
      <c r="G24" s="60"/>
      <c r="H24" s="209"/>
    </row>
    <row r="25" spans="1:8" s="106" customFormat="1" ht="15.75" customHeight="1" x14ac:dyDescent="0.25">
      <c r="A25" s="234"/>
      <c r="B25" s="94"/>
      <c r="C25" s="173"/>
      <c r="D25" s="169" t="s">
        <v>606</v>
      </c>
      <c r="E25" s="215"/>
      <c r="F25" s="96">
        <v>25</v>
      </c>
      <c r="G25" s="125"/>
      <c r="H25" s="244"/>
    </row>
    <row r="26" spans="1:8" s="106" customFormat="1" ht="15.75" customHeight="1" x14ac:dyDescent="0.25">
      <c r="A26" s="220">
        <v>6172</v>
      </c>
      <c r="B26" s="95">
        <v>5169</v>
      </c>
      <c r="C26" s="172"/>
      <c r="D26" s="68" t="s">
        <v>568</v>
      </c>
      <c r="E26" s="147">
        <v>2706</v>
      </c>
      <c r="F26" s="60">
        <f>E26+F28+F29+F32</f>
        <v>2967</v>
      </c>
      <c r="G26" s="60">
        <v>2738</v>
      </c>
      <c r="H26" s="209">
        <f>(G26/F26)*100</f>
        <v>92.281766093697343</v>
      </c>
    </row>
    <row r="27" spans="1:8" s="106" customFormat="1" ht="15.75" customHeight="1" x14ac:dyDescent="0.25">
      <c r="A27" s="220"/>
      <c r="B27" s="95"/>
      <c r="C27" s="172"/>
      <c r="D27" s="221" t="s">
        <v>276</v>
      </c>
      <c r="E27" s="147"/>
      <c r="F27" s="60"/>
      <c r="G27" s="60"/>
      <c r="H27" s="209"/>
    </row>
    <row r="28" spans="1:8" s="106" customFormat="1" ht="15.75" customHeight="1" x14ac:dyDescent="0.25">
      <c r="A28" s="220"/>
      <c r="B28" s="95"/>
      <c r="C28" s="172"/>
      <c r="D28" s="222" t="s">
        <v>607</v>
      </c>
      <c r="E28" s="147"/>
      <c r="F28" s="123">
        <v>523</v>
      </c>
      <c r="G28" s="60"/>
      <c r="H28" s="209"/>
    </row>
    <row r="29" spans="1:8" s="106" customFormat="1" ht="15.75" customHeight="1" x14ac:dyDescent="0.25">
      <c r="A29" s="220"/>
      <c r="B29" s="95"/>
      <c r="C29" s="172"/>
      <c r="D29" s="3274" t="s">
        <v>448</v>
      </c>
      <c r="E29" s="147"/>
      <c r="F29" s="123">
        <v>38</v>
      </c>
      <c r="G29" s="60"/>
      <c r="H29" s="209"/>
    </row>
    <row r="30" spans="1:8" s="106" customFormat="1" ht="15.75" customHeight="1" x14ac:dyDescent="0.25">
      <c r="A30" s="220"/>
      <c r="B30" s="95"/>
      <c r="C30" s="172"/>
      <c r="D30" s="3274"/>
      <c r="E30" s="147"/>
      <c r="F30" s="123"/>
      <c r="G30" s="60"/>
      <c r="H30" s="209"/>
    </row>
    <row r="31" spans="1:8" s="106" customFormat="1" ht="15.75" customHeight="1" x14ac:dyDescent="0.25">
      <c r="A31" s="220"/>
      <c r="B31" s="95"/>
      <c r="C31" s="172"/>
      <c r="D31" s="90" t="s">
        <v>596</v>
      </c>
      <c r="E31" s="147"/>
      <c r="F31" s="123"/>
      <c r="G31" s="60"/>
      <c r="H31" s="209"/>
    </row>
    <row r="32" spans="1:8" s="106" customFormat="1" ht="15.75" customHeight="1" x14ac:dyDescent="0.25">
      <c r="A32" s="234"/>
      <c r="B32" s="94"/>
      <c r="C32" s="173"/>
      <c r="D32" s="245" t="s">
        <v>178</v>
      </c>
      <c r="E32" s="215"/>
      <c r="F32" s="96">
        <v>-300</v>
      </c>
      <c r="G32" s="125"/>
      <c r="H32" s="244"/>
    </row>
    <row r="33" spans="1:8" s="106" customFormat="1" ht="15.75" customHeight="1" x14ac:dyDescent="0.25">
      <c r="A33" s="220">
        <v>6172</v>
      </c>
      <c r="B33" s="95">
        <v>5175</v>
      </c>
      <c r="C33" s="172"/>
      <c r="D33" s="252" t="s">
        <v>447</v>
      </c>
      <c r="E33" s="147"/>
      <c r="F33" s="60">
        <v>150</v>
      </c>
      <c r="G33" s="60">
        <v>136</v>
      </c>
      <c r="H33" s="209">
        <f>(G33/F33)*100</f>
        <v>90.666666666666657</v>
      </c>
    </row>
    <row r="34" spans="1:8" s="106" customFormat="1" ht="15.75" customHeight="1" x14ac:dyDescent="0.25">
      <c r="A34" s="220"/>
      <c r="B34" s="95"/>
      <c r="C34" s="172"/>
      <c r="D34" s="221" t="s">
        <v>276</v>
      </c>
      <c r="E34" s="147"/>
      <c r="F34" s="123"/>
      <c r="G34" s="60"/>
      <c r="H34" s="209"/>
    </row>
    <row r="35" spans="1:8" s="106" customFormat="1" ht="15.75" customHeight="1" x14ac:dyDescent="0.25">
      <c r="A35" s="234"/>
      <c r="B35" s="94"/>
      <c r="C35" s="173"/>
      <c r="D35" s="169" t="s">
        <v>522</v>
      </c>
      <c r="E35" s="215"/>
      <c r="F35" s="96">
        <v>150</v>
      </c>
      <c r="G35" s="125"/>
      <c r="H35" s="244"/>
    </row>
    <row r="36" spans="1:8" s="106" customFormat="1" ht="15.75" customHeight="1" x14ac:dyDescent="0.25">
      <c r="A36" s="220">
        <v>6172</v>
      </c>
      <c r="B36" s="95">
        <v>5194</v>
      </c>
      <c r="C36" s="172"/>
      <c r="D36" s="68" t="s">
        <v>397</v>
      </c>
      <c r="E36" s="147">
        <v>100</v>
      </c>
      <c r="F36" s="60">
        <f>E36+F38</f>
        <v>50</v>
      </c>
      <c r="G36" s="60">
        <v>49</v>
      </c>
      <c r="H36" s="209">
        <f>(G36/F36)*100</f>
        <v>98</v>
      </c>
    </row>
    <row r="37" spans="1:8" s="106" customFormat="1" ht="15.75" customHeight="1" x14ac:dyDescent="0.25">
      <c r="A37" s="220"/>
      <c r="B37" s="95"/>
      <c r="C37" s="172"/>
      <c r="D37" s="90" t="s">
        <v>596</v>
      </c>
      <c r="E37" s="147"/>
      <c r="F37" s="60"/>
      <c r="G37" s="60"/>
      <c r="H37" s="209"/>
    </row>
    <row r="38" spans="1:8" s="106" customFormat="1" ht="15.75" customHeight="1" x14ac:dyDescent="0.25">
      <c r="A38" s="234"/>
      <c r="B38" s="94"/>
      <c r="C38" s="173"/>
      <c r="D38" s="169" t="s">
        <v>607</v>
      </c>
      <c r="E38" s="215"/>
      <c r="F38" s="96">
        <v>-50</v>
      </c>
      <c r="G38" s="125"/>
      <c r="H38" s="244"/>
    </row>
    <row r="39" spans="1:8" s="106" customFormat="1" ht="15.75" customHeight="1" x14ac:dyDescent="0.25">
      <c r="A39" s="220">
        <v>6172</v>
      </c>
      <c r="B39" s="95">
        <v>5499</v>
      </c>
      <c r="C39" s="172"/>
      <c r="D39" s="68" t="s">
        <v>265</v>
      </c>
      <c r="E39" s="147">
        <v>1400</v>
      </c>
      <c r="F39" s="60">
        <f>E39+F41+F44+F42</f>
        <v>1798</v>
      </c>
      <c r="G39" s="60">
        <v>1803</v>
      </c>
      <c r="H39" s="209">
        <f>(G39/F39)*100</f>
        <v>100.27808676307008</v>
      </c>
    </row>
    <row r="40" spans="1:8" s="106" customFormat="1" ht="15.75" customHeight="1" x14ac:dyDescent="0.25">
      <c r="A40" s="220"/>
      <c r="B40" s="95"/>
      <c r="C40" s="172"/>
      <c r="D40" s="221" t="s">
        <v>276</v>
      </c>
      <c r="E40" s="147"/>
      <c r="F40" s="60"/>
      <c r="G40" s="60"/>
      <c r="H40" s="209"/>
    </row>
    <row r="41" spans="1:8" s="106" customFormat="1" ht="15.75" customHeight="1" x14ac:dyDescent="0.25">
      <c r="A41" s="220"/>
      <c r="B41" s="95"/>
      <c r="C41" s="172"/>
      <c r="D41" s="222" t="s">
        <v>607</v>
      </c>
      <c r="E41" s="147"/>
      <c r="F41" s="123">
        <v>214</v>
      </c>
      <c r="G41" s="60"/>
      <c r="H41" s="209"/>
    </row>
    <row r="42" spans="1:8" s="106" customFormat="1" ht="15.75" customHeight="1" x14ac:dyDescent="0.25">
      <c r="A42" s="220"/>
      <c r="B42" s="95"/>
      <c r="C42" s="172"/>
      <c r="D42" s="222" t="s">
        <v>179</v>
      </c>
      <c r="E42" s="147"/>
      <c r="F42" s="123">
        <v>300</v>
      </c>
      <c r="G42" s="60"/>
      <c r="H42" s="209"/>
    </row>
    <row r="43" spans="1:8" s="106" customFormat="1" ht="15.75" customHeight="1" x14ac:dyDescent="0.25">
      <c r="A43" s="220"/>
      <c r="B43" s="95"/>
      <c r="C43" s="172"/>
      <c r="D43" s="90" t="s">
        <v>596</v>
      </c>
      <c r="E43" s="147"/>
      <c r="F43" s="123"/>
      <c r="G43" s="60"/>
      <c r="H43" s="209"/>
    </row>
    <row r="44" spans="1:8" s="106" customFormat="1" ht="15.75" customHeight="1" thickBot="1" x14ac:dyDescent="0.3">
      <c r="A44" s="259"/>
      <c r="B44" s="246"/>
      <c r="C44" s="260"/>
      <c r="D44" s="223" t="s">
        <v>180</v>
      </c>
      <c r="E44" s="261"/>
      <c r="F44" s="181">
        <v>-116</v>
      </c>
      <c r="G44" s="262"/>
      <c r="H44" s="263"/>
    </row>
    <row r="45" spans="1:8" s="106" customFormat="1" ht="15.75" customHeight="1" thickTop="1" x14ac:dyDescent="0.25">
      <c r="A45" s="264"/>
      <c r="B45" s="264"/>
      <c r="C45" s="172"/>
      <c r="D45" s="164"/>
      <c r="E45" s="147"/>
      <c r="F45" s="122"/>
      <c r="G45" s="147"/>
      <c r="H45" s="265"/>
    </row>
    <row r="46" spans="1:8" s="106" customFormat="1" ht="15.75" customHeight="1" x14ac:dyDescent="0.25">
      <c r="A46" s="264"/>
      <c r="B46" s="264"/>
      <c r="C46" s="172"/>
      <c r="D46" s="164"/>
      <c r="E46" s="147"/>
      <c r="F46" s="122"/>
      <c r="G46" s="147"/>
      <c r="H46" s="265"/>
    </row>
    <row r="47" spans="1:8" s="106" customFormat="1" ht="15.75" customHeight="1" x14ac:dyDescent="0.25">
      <c r="A47" s="264"/>
      <c r="B47" s="264"/>
      <c r="C47" s="172"/>
      <c r="D47" s="164"/>
      <c r="E47" s="147"/>
      <c r="F47" s="122"/>
      <c r="G47" s="147"/>
      <c r="H47" s="265"/>
    </row>
    <row r="48" spans="1:8" s="106" customFormat="1" ht="15.75" customHeight="1" x14ac:dyDescent="0.25">
      <c r="A48" s="264"/>
      <c r="B48" s="264"/>
      <c r="C48" s="172"/>
      <c r="D48" s="164"/>
      <c r="E48" s="147"/>
      <c r="F48" s="122"/>
      <c r="G48" s="147"/>
      <c r="H48" s="265"/>
    </row>
    <row r="49" spans="1:8" s="106" customFormat="1" ht="15.75" customHeight="1" x14ac:dyDescent="0.25">
      <c r="A49" s="264"/>
      <c r="B49" s="264"/>
      <c r="C49" s="172"/>
      <c r="D49" s="164"/>
      <c r="E49" s="147"/>
      <c r="F49" s="122"/>
      <c r="G49" s="147"/>
      <c r="H49" s="265"/>
    </row>
    <row r="50" spans="1:8" s="106" customFormat="1" ht="15.75" customHeight="1" x14ac:dyDescent="0.25">
      <c r="A50" s="264"/>
      <c r="B50" s="264"/>
      <c r="C50" s="172"/>
      <c r="D50" s="164"/>
      <c r="E50" s="147"/>
      <c r="F50" s="122"/>
      <c r="G50" s="147"/>
      <c r="H50" s="265"/>
    </row>
    <row r="51" spans="1:8" s="106" customFormat="1" ht="15.75" customHeight="1" x14ac:dyDescent="0.25">
      <c r="A51" s="264"/>
      <c r="B51" s="264"/>
      <c r="C51" s="172"/>
      <c r="D51" s="164"/>
      <c r="E51" s="147"/>
      <c r="F51" s="122"/>
      <c r="G51" s="147"/>
      <c r="H51" s="265"/>
    </row>
    <row r="52" spans="1:8" s="106" customFormat="1" ht="15.75" customHeight="1" x14ac:dyDescent="0.25">
      <c r="A52" s="264"/>
      <c r="B52" s="264"/>
      <c r="C52" s="172"/>
      <c r="D52" s="164"/>
      <c r="E52" s="147"/>
      <c r="F52" s="122"/>
      <c r="G52" s="147"/>
      <c r="H52" s="265"/>
    </row>
    <row r="53" spans="1:8" s="106" customFormat="1" ht="15.75" customHeight="1" x14ac:dyDescent="0.25">
      <c r="A53" s="264"/>
      <c r="B53" s="264"/>
      <c r="C53" s="172"/>
      <c r="D53" s="164"/>
      <c r="E53" s="147"/>
      <c r="F53" s="122"/>
      <c r="G53" s="147"/>
      <c r="H53" s="265"/>
    </row>
    <row r="54" spans="1:8" s="106" customFormat="1" ht="15.75" customHeight="1" x14ac:dyDescent="0.25">
      <c r="A54" s="264"/>
      <c r="B54" s="264"/>
      <c r="C54" s="172"/>
      <c r="D54" s="164"/>
      <c r="E54" s="147"/>
      <c r="F54" s="122"/>
      <c r="G54" s="147"/>
      <c r="H54" s="265"/>
    </row>
    <row r="55" spans="1:8" ht="13.5" thickBot="1" x14ac:dyDescent="0.25">
      <c r="H55" s="113" t="s">
        <v>122</v>
      </c>
    </row>
    <row r="56" spans="1:8" s="24" customFormat="1" ht="20.25" customHeight="1" thickTop="1" thickBot="1" x14ac:dyDescent="0.25">
      <c r="A56" s="21" t="s">
        <v>123</v>
      </c>
      <c r="B56" s="22" t="s">
        <v>124</v>
      </c>
      <c r="C56" s="46" t="s">
        <v>474</v>
      </c>
      <c r="D56" s="46" t="s">
        <v>125</v>
      </c>
      <c r="E56" s="46" t="s">
        <v>126</v>
      </c>
      <c r="F56" s="46" t="s">
        <v>588</v>
      </c>
      <c r="G56" s="46" t="s">
        <v>589</v>
      </c>
      <c r="H56" s="201" t="s">
        <v>590</v>
      </c>
    </row>
    <row r="57" spans="1:8" s="106" customFormat="1" ht="15.75" customHeight="1" thickTop="1" x14ac:dyDescent="0.25">
      <c r="A57" s="220">
        <v>6172</v>
      </c>
      <c r="B57" s="95">
        <v>5901</v>
      </c>
      <c r="C57" s="172"/>
      <c r="D57" s="68" t="s">
        <v>399</v>
      </c>
      <c r="E57" s="147">
        <v>129</v>
      </c>
      <c r="F57" s="60">
        <f>E57+F59+F60+F63+F61</f>
        <v>125</v>
      </c>
      <c r="G57" s="60">
        <v>0</v>
      </c>
      <c r="H57" s="208">
        <v>0</v>
      </c>
    </row>
    <row r="58" spans="1:8" s="106" customFormat="1" ht="15.75" customHeight="1" x14ac:dyDescent="0.25">
      <c r="A58" s="220"/>
      <c r="B58" s="95"/>
      <c r="C58" s="172"/>
      <c r="D58" s="90" t="s">
        <v>596</v>
      </c>
      <c r="E58" s="147"/>
      <c r="F58" s="60"/>
      <c r="G58" s="60"/>
      <c r="H58" s="254"/>
    </row>
    <row r="59" spans="1:8" s="106" customFormat="1" ht="15.75" customHeight="1" x14ac:dyDescent="0.25">
      <c r="A59" s="220"/>
      <c r="B59" s="95"/>
      <c r="C59" s="172"/>
      <c r="D59" s="222" t="s">
        <v>607</v>
      </c>
      <c r="E59" s="147"/>
      <c r="F59" s="123">
        <v>-5</v>
      </c>
      <c r="G59" s="60"/>
      <c r="H59" s="254"/>
    </row>
    <row r="60" spans="1:8" s="106" customFormat="1" ht="15.75" customHeight="1" x14ac:dyDescent="0.25">
      <c r="A60" s="220"/>
      <c r="B60" s="95"/>
      <c r="C60" s="172"/>
      <c r="D60" s="222" t="s">
        <v>181</v>
      </c>
      <c r="E60" s="147"/>
      <c r="F60" s="123">
        <v>-160</v>
      </c>
      <c r="G60" s="60"/>
      <c r="H60" s="254"/>
    </row>
    <row r="61" spans="1:8" s="106" customFormat="1" ht="15.75" customHeight="1" x14ac:dyDescent="0.25">
      <c r="A61" s="220"/>
      <c r="B61" s="95"/>
      <c r="C61" s="172"/>
      <c r="D61" s="222" t="s">
        <v>148</v>
      </c>
      <c r="E61" s="147"/>
      <c r="F61" s="123">
        <v>-26</v>
      </c>
      <c r="G61" s="60"/>
      <c r="H61" s="254"/>
    </row>
    <row r="62" spans="1:8" s="106" customFormat="1" ht="15.75" customHeight="1" x14ac:dyDescent="0.25">
      <c r="A62" s="220"/>
      <c r="B62" s="95"/>
      <c r="C62" s="172"/>
      <c r="D62" s="221" t="s">
        <v>276</v>
      </c>
      <c r="E62" s="147"/>
      <c r="F62" s="123"/>
      <c r="G62" s="60"/>
      <c r="H62" s="254"/>
    </row>
    <row r="63" spans="1:8" s="106" customFormat="1" ht="15.75" customHeight="1" x14ac:dyDescent="0.25">
      <c r="A63" s="220"/>
      <c r="B63" s="95"/>
      <c r="C63" s="172"/>
      <c r="D63" s="3274" t="s">
        <v>448</v>
      </c>
      <c r="E63" s="147"/>
      <c r="F63" s="123">
        <v>187</v>
      </c>
      <c r="G63" s="60"/>
      <c r="H63" s="254"/>
    </row>
    <row r="64" spans="1:8" s="78" customFormat="1" ht="20.25" customHeight="1" x14ac:dyDescent="0.25">
      <c r="A64" s="234"/>
      <c r="B64" s="94"/>
      <c r="C64" s="173"/>
      <c r="D64" s="3275"/>
      <c r="E64" s="215"/>
      <c r="F64" s="96"/>
      <c r="G64" s="125"/>
      <c r="H64" s="255"/>
    </row>
    <row r="65" spans="1:14" s="45" customFormat="1" ht="47.25" customHeight="1" thickBot="1" x14ac:dyDescent="0.4">
      <c r="A65" s="40" t="s">
        <v>754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297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" x14ac:dyDescent="0.25">
      <c r="A1" s="266" t="s">
        <v>186</v>
      </c>
      <c r="B1" s="267"/>
      <c r="C1" s="267"/>
      <c r="D1" s="268"/>
      <c r="E1" s="269"/>
      <c r="F1" s="270"/>
      <c r="G1" s="270"/>
      <c r="H1" s="213"/>
    </row>
    <row r="2" spans="1:8" ht="18" x14ac:dyDescent="0.25">
      <c r="A2" s="271" t="s">
        <v>440</v>
      </c>
      <c r="B2" s="272"/>
      <c r="C2" s="272"/>
      <c r="D2" s="273"/>
      <c r="E2" s="274"/>
      <c r="F2" s="274"/>
      <c r="G2" s="296" t="s">
        <v>441</v>
      </c>
    </row>
    <row r="3" spans="1:8" s="92" customFormat="1" ht="18" x14ac:dyDescent="0.25">
      <c r="A3" s="275"/>
      <c r="B3" s="276"/>
      <c r="C3" s="276"/>
      <c r="D3" s="277"/>
      <c r="E3" s="278"/>
      <c r="F3" s="278"/>
      <c r="G3" s="279"/>
      <c r="H3" s="280"/>
    </row>
    <row r="4" spans="1:8" ht="14.25" x14ac:dyDescent="0.2">
      <c r="A4" s="67" t="s">
        <v>259</v>
      </c>
      <c r="B4" s="28"/>
      <c r="C4" s="141" t="s">
        <v>233</v>
      </c>
      <c r="D4" s="14"/>
    </row>
    <row r="5" spans="1:8" ht="18" x14ac:dyDescent="0.25">
      <c r="A5" s="6"/>
      <c r="B5" s="28"/>
      <c r="C5" s="141" t="s">
        <v>410</v>
      </c>
      <c r="D5" s="133"/>
    </row>
    <row r="7" spans="1:8" ht="15.75" x14ac:dyDescent="0.25">
      <c r="A7" s="73" t="s">
        <v>591</v>
      </c>
    </row>
    <row r="8" spans="1:8" ht="13.5" thickBot="1" x14ac:dyDescent="0.25">
      <c r="H8" s="113" t="s">
        <v>122</v>
      </c>
    </row>
    <row r="9" spans="1:8" s="24" customFormat="1" ht="20.25" customHeight="1" thickTop="1" thickBot="1" x14ac:dyDescent="0.25">
      <c r="A9" s="21" t="s">
        <v>123</v>
      </c>
      <c r="B9" s="22" t="s">
        <v>124</v>
      </c>
      <c r="C9" s="46" t="s">
        <v>474</v>
      </c>
      <c r="D9" s="46" t="s">
        <v>125</v>
      </c>
      <c r="E9" s="46" t="s">
        <v>126</v>
      </c>
      <c r="F9" s="46" t="s">
        <v>588</v>
      </c>
      <c r="G9" s="46" t="s">
        <v>589</v>
      </c>
      <c r="H9" s="201" t="s">
        <v>590</v>
      </c>
    </row>
    <row r="10" spans="1:8" s="106" customFormat="1" ht="15.75" customHeight="1" thickTop="1" x14ac:dyDescent="0.25">
      <c r="A10" s="231">
        <v>2310</v>
      </c>
      <c r="B10" s="216">
        <v>6341</v>
      </c>
      <c r="C10" s="225"/>
      <c r="D10" s="218" t="s">
        <v>211</v>
      </c>
      <c r="E10" s="288"/>
      <c r="F10" s="88">
        <v>18393</v>
      </c>
      <c r="G10" s="88">
        <v>18268</v>
      </c>
      <c r="H10" s="281">
        <f>(G10/F10)*100</f>
        <v>99.320393628010663</v>
      </c>
    </row>
    <row r="11" spans="1:8" s="106" customFormat="1" ht="15.75" customHeight="1" x14ac:dyDescent="0.25">
      <c r="A11" s="282"/>
      <c r="B11" s="286"/>
      <c r="C11" s="287"/>
      <c r="D11" s="90" t="s">
        <v>276</v>
      </c>
      <c r="E11" s="289"/>
      <c r="F11" s="249"/>
      <c r="G11" s="55"/>
      <c r="H11" s="283"/>
    </row>
    <row r="12" spans="1:8" s="106" customFormat="1" ht="15.75" customHeight="1" x14ac:dyDescent="0.25">
      <c r="A12" s="291"/>
      <c r="B12" s="292"/>
      <c r="C12" s="226">
        <v>551</v>
      </c>
      <c r="D12" s="117" t="s">
        <v>442</v>
      </c>
      <c r="E12" s="293"/>
      <c r="F12" s="89">
        <v>18393</v>
      </c>
      <c r="G12" s="89"/>
      <c r="H12" s="235"/>
    </row>
    <row r="13" spans="1:8" s="106" customFormat="1" ht="15.75" customHeight="1" x14ac:dyDescent="0.25">
      <c r="A13" s="220">
        <v>2321</v>
      </c>
      <c r="B13" s="95">
        <v>6341</v>
      </c>
      <c r="C13" s="228"/>
      <c r="D13" s="68" t="s">
        <v>211</v>
      </c>
      <c r="E13" s="289"/>
      <c r="F13" s="71">
        <f>F15+F17</f>
        <v>26627</v>
      </c>
      <c r="G13" s="71">
        <v>26627</v>
      </c>
      <c r="H13" s="251">
        <f>(G13/F13)*100</f>
        <v>100</v>
      </c>
    </row>
    <row r="14" spans="1:8" s="106" customFormat="1" ht="15.75" customHeight="1" x14ac:dyDescent="0.25">
      <c r="A14" s="282"/>
      <c r="B14" s="286"/>
      <c r="C14" s="287"/>
      <c r="D14" s="90" t="s">
        <v>276</v>
      </c>
      <c r="E14" s="289"/>
      <c r="F14" s="249"/>
      <c r="G14" s="55"/>
      <c r="H14" s="283"/>
    </row>
    <row r="15" spans="1:8" s="106" customFormat="1" ht="15.75" customHeight="1" x14ac:dyDescent="0.25">
      <c r="A15" s="282"/>
      <c r="B15" s="286"/>
      <c r="C15" s="227">
        <v>551</v>
      </c>
      <c r="D15" s="116" t="s">
        <v>442</v>
      </c>
      <c r="E15" s="289"/>
      <c r="F15" s="55">
        <v>28652</v>
      </c>
      <c r="G15" s="55"/>
      <c r="H15" s="233"/>
    </row>
    <row r="16" spans="1:8" s="106" customFormat="1" ht="15.75" customHeight="1" x14ac:dyDescent="0.25">
      <c r="A16" s="282"/>
      <c r="B16" s="286"/>
      <c r="C16" s="227"/>
      <c r="D16" s="90" t="s">
        <v>596</v>
      </c>
      <c r="E16" s="289"/>
      <c r="F16" s="55"/>
      <c r="G16" s="55"/>
      <c r="H16" s="233"/>
    </row>
    <row r="17" spans="1:8" s="106" customFormat="1" ht="15.75" customHeight="1" x14ac:dyDescent="0.25">
      <c r="A17" s="291"/>
      <c r="B17" s="292"/>
      <c r="C17" s="226">
        <v>551</v>
      </c>
      <c r="D17" s="117" t="s">
        <v>443</v>
      </c>
      <c r="E17" s="293"/>
      <c r="F17" s="89">
        <v>-2025</v>
      </c>
      <c r="G17" s="89"/>
      <c r="H17" s="235"/>
    </row>
    <row r="18" spans="1:8" s="107" customFormat="1" ht="15.75" customHeight="1" x14ac:dyDescent="0.25">
      <c r="A18" s="220">
        <v>2334</v>
      </c>
      <c r="B18" s="95">
        <v>6341</v>
      </c>
      <c r="C18" s="228"/>
      <c r="D18" s="68" t="s">
        <v>211</v>
      </c>
      <c r="E18" s="289"/>
      <c r="F18" s="71">
        <v>1703</v>
      </c>
      <c r="G18" s="71">
        <v>1640</v>
      </c>
      <c r="H18" s="251">
        <f>(G18/F18)*100</f>
        <v>96.300645918966538</v>
      </c>
    </row>
    <row r="19" spans="1:8" s="107" customFormat="1" ht="15.75" customHeight="1" x14ac:dyDescent="0.25">
      <c r="A19" s="282"/>
      <c r="B19" s="286"/>
      <c r="C19" s="287"/>
      <c r="D19" s="90" t="s">
        <v>276</v>
      </c>
      <c r="E19" s="289"/>
      <c r="F19" s="55"/>
      <c r="G19" s="55"/>
      <c r="H19" s="283"/>
    </row>
    <row r="20" spans="1:8" s="106" customFormat="1" ht="15.75" customHeight="1" x14ac:dyDescent="0.25">
      <c r="A20" s="291"/>
      <c r="B20" s="292"/>
      <c r="C20" s="226">
        <v>551</v>
      </c>
      <c r="D20" s="117" t="s">
        <v>442</v>
      </c>
      <c r="E20" s="293"/>
      <c r="F20" s="89">
        <v>1703</v>
      </c>
      <c r="G20" s="89"/>
      <c r="H20" s="235"/>
    </row>
    <row r="21" spans="1:8" s="106" customFormat="1" ht="15.75" customHeight="1" x14ac:dyDescent="0.25">
      <c r="A21" s="220">
        <v>2399</v>
      </c>
      <c r="B21" s="95">
        <v>6341</v>
      </c>
      <c r="C21" s="228"/>
      <c r="D21" s="68" t="s">
        <v>211</v>
      </c>
      <c r="E21" s="147">
        <v>40000</v>
      </c>
      <c r="F21" s="60">
        <f>E21+F23+F24+F29+F25+F26+F32+F27</f>
        <v>27789</v>
      </c>
      <c r="G21" s="60">
        <v>0</v>
      </c>
      <c r="H21" s="294">
        <v>0</v>
      </c>
    </row>
    <row r="22" spans="1:8" s="106" customFormat="1" ht="15.75" customHeight="1" x14ac:dyDescent="0.25">
      <c r="A22" s="220"/>
      <c r="B22" s="95"/>
      <c r="C22" s="228"/>
      <c r="D22" s="90" t="s">
        <v>596</v>
      </c>
      <c r="E22" s="147"/>
      <c r="F22" s="60"/>
      <c r="G22" s="60"/>
      <c r="H22" s="284"/>
    </row>
    <row r="23" spans="1:8" s="106" customFormat="1" ht="15.75" customHeight="1" x14ac:dyDescent="0.25">
      <c r="A23" s="220"/>
      <c r="B23" s="95"/>
      <c r="C23" s="228"/>
      <c r="D23" s="91" t="s">
        <v>823</v>
      </c>
      <c r="E23" s="147"/>
      <c r="F23" s="123">
        <v>-31543</v>
      </c>
      <c r="G23" s="60"/>
      <c r="H23" s="284"/>
    </row>
    <row r="24" spans="1:8" s="106" customFormat="1" ht="15.75" customHeight="1" x14ac:dyDescent="0.25">
      <c r="A24" s="220"/>
      <c r="B24" s="95"/>
      <c r="C24" s="228"/>
      <c r="D24" s="91" t="s">
        <v>824</v>
      </c>
      <c r="E24" s="147"/>
      <c r="F24" s="123">
        <v>-102</v>
      </c>
      <c r="G24" s="60"/>
      <c r="H24" s="284"/>
    </row>
    <row r="25" spans="1:8" s="106" customFormat="1" ht="15.75" customHeight="1" x14ac:dyDescent="0.25">
      <c r="A25" s="220"/>
      <c r="B25" s="95"/>
      <c r="C25" s="228"/>
      <c r="D25" s="91" t="s">
        <v>205</v>
      </c>
      <c r="E25" s="147"/>
      <c r="F25" s="123">
        <v>-282</v>
      </c>
      <c r="G25" s="60"/>
      <c r="H25" s="284"/>
    </row>
    <row r="26" spans="1:8" s="106" customFormat="1" ht="15.75" customHeight="1" x14ac:dyDescent="0.25">
      <c r="A26" s="220"/>
      <c r="B26" s="95"/>
      <c r="C26" s="228"/>
      <c r="D26" s="91" t="s">
        <v>206</v>
      </c>
      <c r="E26" s="147"/>
      <c r="F26" s="123">
        <v>-48748</v>
      </c>
      <c r="G26" s="60"/>
      <c r="H26" s="284"/>
    </row>
    <row r="27" spans="1:8" s="106" customFormat="1" ht="15.75" customHeight="1" x14ac:dyDescent="0.25">
      <c r="A27" s="220"/>
      <c r="B27" s="95"/>
      <c r="C27" s="228"/>
      <c r="D27" s="91" t="s">
        <v>207</v>
      </c>
      <c r="E27" s="147"/>
      <c r="F27" s="123">
        <v>-41</v>
      </c>
      <c r="G27" s="60"/>
      <c r="H27" s="284"/>
    </row>
    <row r="28" spans="1:8" s="106" customFormat="1" ht="15.75" customHeight="1" x14ac:dyDescent="0.25">
      <c r="A28" s="220"/>
      <c r="B28" s="95"/>
      <c r="C28" s="228"/>
      <c r="D28" s="90" t="s">
        <v>276</v>
      </c>
      <c r="E28" s="147"/>
      <c r="F28" s="123"/>
      <c r="G28" s="60"/>
      <c r="H28" s="284"/>
    </row>
    <row r="29" spans="1:8" s="106" customFormat="1" ht="14.25" customHeight="1" x14ac:dyDescent="0.25">
      <c r="A29" s="220"/>
      <c r="B29" s="95"/>
      <c r="C29" s="172"/>
      <c r="D29" s="3278" t="s">
        <v>329</v>
      </c>
      <c r="E29" s="182"/>
      <c r="F29" s="123">
        <v>66480</v>
      </c>
      <c r="G29" s="60"/>
      <c r="H29" s="284"/>
    </row>
    <row r="30" spans="1:8" s="106" customFormat="1" ht="14.25" customHeight="1" x14ac:dyDescent="0.25">
      <c r="A30" s="220"/>
      <c r="B30" s="95"/>
      <c r="C30" s="172"/>
      <c r="D30" s="3278"/>
      <c r="E30" s="182"/>
      <c r="F30" s="123"/>
      <c r="G30" s="60"/>
      <c r="H30" s="284"/>
    </row>
    <row r="31" spans="1:8" s="106" customFormat="1" ht="14.25" customHeight="1" x14ac:dyDescent="0.25">
      <c r="A31" s="220"/>
      <c r="B31" s="95"/>
      <c r="C31" s="172"/>
      <c r="D31" s="3158"/>
      <c r="E31" s="182"/>
      <c r="F31" s="123"/>
      <c r="G31" s="60"/>
      <c r="H31" s="284"/>
    </row>
    <row r="32" spans="1:8" s="106" customFormat="1" ht="15.75" customHeight="1" x14ac:dyDescent="0.25">
      <c r="A32" s="234"/>
      <c r="B32" s="94"/>
      <c r="C32" s="173"/>
      <c r="D32" s="214" t="s">
        <v>330</v>
      </c>
      <c r="E32" s="290"/>
      <c r="F32" s="96">
        <v>2025</v>
      </c>
      <c r="G32" s="125"/>
      <c r="H32" s="285"/>
    </row>
    <row r="33" spans="1:14" s="106" customFormat="1" ht="15.75" customHeight="1" x14ac:dyDescent="0.25">
      <c r="A33" s="220">
        <v>2399</v>
      </c>
      <c r="B33" s="95">
        <v>5909</v>
      </c>
      <c r="C33" s="172"/>
      <c r="D33" s="171" t="s">
        <v>433</v>
      </c>
      <c r="E33" s="147"/>
      <c r="F33" s="60">
        <f>F35+F36+F37+F38</f>
        <v>31968</v>
      </c>
      <c r="G33" s="60">
        <v>31968</v>
      </c>
      <c r="H33" s="200">
        <f>(G33/F33)*100</f>
        <v>100</v>
      </c>
    </row>
    <row r="34" spans="1:14" s="106" customFormat="1" ht="15.75" customHeight="1" x14ac:dyDescent="0.25">
      <c r="A34" s="220"/>
      <c r="B34" s="95"/>
      <c r="C34" s="172"/>
      <c r="D34" s="90" t="s">
        <v>276</v>
      </c>
      <c r="E34" s="147"/>
      <c r="F34" s="60"/>
      <c r="G34" s="60"/>
      <c r="H34" s="284"/>
    </row>
    <row r="35" spans="1:14" s="106" customFormat="1" ht="15.75" customHeight="1" x14ac:dyDescent="0.25">
      <c r="A35" s="220"/>
      <c r="B35" s="95"/>
      <c r="C35" s="172"/>
      <c r="D35" s="91" t="s">
        <v>331</v>
      </c>
      <c r="E35" s="147"/>
      <c r="F35" s="123">
        <v>31543</v>
      </c>
      <c r="G35" s="60"/>
      <c r="H35" s="284"/>
    </row>
    <row r="36" spans="1:14" s="106" customFormat="1" ht="15.75" customHeight="1" x14ac:dyDescent="0.25">
      <c r="A36" s="220"/>
      <c r="B36" s="95"/>
      <c r="C36" s="172"/>
      <c r="D36" s="222" t="s">
        <v>491</v>
      </c>
      <c r="E36" s="147"/>
      <c r="F36" s="123">
        <v>102</v>
      </c>
      <c r="G36" s="60"/>
      <c r="H36" s="284"/>
    </row>
    <row r="37" spans="1:14" s="106" customFormat="1" ht="15.75" customHeight="1" x14ac:dyDescent="0.25">
      <c r="A37" s="220"/>
      <c r="B37" s="95"/>
      <c r="C37" s="172"/>
      <c r="D37" s="222" t="s">
        <v>492</v>
      </c>
      <c r="E37" s="147"/>
      <c r="F37" s="123">
        <v>282</v>
      </c>
      <c r="G37" s="60"/>
      <c r="H37" s="284"/>
    </row>
    <row r="38" spans="1:14" s="106" customFormat="1" ht="15.75" customHeight="1" x14ac:dyDescent="0.25">
      <c r="A38" s="234"/>
      <c r="B38" s="94"/>
      <c r="C38" s="173"/>
      <c r="D38" s="169" t="s">
        <v>245</v>
      </c>
      <c r="E38" s="215"/>
      <c r="F38" s="96">
        <v>41</v>
      </c>
      <c r="G38" s="125"/>
      <c r="H38" s="285"/>
    </row>
    <row r="39" spans="1:14" s="45" customFormat="1" ht="47.25" customHeight="1" thickBot="1" x14ac:dyDescent="0.4">
      <c r="A39" s="3276" t="s">
        <v>246</v>
      </c>
      <c r="B39" s="3277"/>
      <c r="C39" s="3277"/>
      <c r="D39" s="3277"/>
      <c r="E39" s="250">
        <f>SUM(E21)</f>
        <v>40000</v>
      </c>
      <c r="F39" s="250">
        <f>SUM(F10,F13,F18,F21,F33)</f>
        <v>106480</v>
      </c>
      <c r="G39" s="250">
        <f>SUM(G10,G13,G18,G21,G33)</f>
        <v>78503</v>
      </c>
      <c r="H39" s="295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55"/>
  <sheetViews>
    <sheetView showGridLines="0" view="pageBreakPreview" zoomScaleNormal="100" zoomScaleSheetLayoutView="100" workbookViewId="0">
      <selection activeCell="L47" sqref="L47"/>
    </sheetView>
  </sheetViews>
  <sheetFormatPr defaultRowHeight="12.75" x14ac:dyDescent="0.2"/>
  <cols>
    <col min="1" max="1" width="5.7109375" style="1226" customWidth="1"/>
    <col min="2" max="2" width="6.7109375" style="1226" customWidth="1"/>
    <col min="3" max="3" width="10.28515625" style="1226" customWidth="1"/>
    <col min="4" max="4" width="46.42578125" style="1227" customWidth="1"/>
    <col min="5" max="5" width="15.42578125" style="1228" customWidth="1"/>
    <col min="6" max="6" width="14.85546875" style="1228" customWidth="1"/>
    <col min="7" max="7" width="13.85546875" style="1228" customWidth="1"/>
    <col min="8" max="8" width="8.5703125" style="1229" customWidth="1"/>
    <col min="9" max="9" width="9.140625" style="1227"/>
    <col min="10" max="12" width="16" style="1227" bestFit="1" customWidth="1"/>
    <col min="13" max="256" width="9.140625" style="1227"/>
    <col min="257" max="257" width="5.7109375" style="1227" customWidth="1"/>
    <col min="258" max="258" width="6.7109375" style="1227" customWidth="1"/>
    <col min="259" max="259" width="10.28515625" style="1227" customWidth="1"/>
    <col min="260" max="260" width="46.42578125" style="1227" customWidth="1"/>
    <col min="261" max="261" width="13.85546875" style="1227" customWidth="1"/>
    <col min="262" max="262" width="14.85546875" style="1227" customWidth="1"/>
    <col min="263" max="263" width="13.85546875" style="1227" customWidth="1"/>
    <col min="264" max="264" width="8.5703125" style="1227" customWidth="1"/>
    <col min="265" max="265" width="9.140625" style="1227"/>
    <col min="266" max="268" width="16" style="1227" bestFit="1" customWidth="1"/>
    <col min="269" max="512" width="9.140625" style="1227"/>
    <col min="513" max="513" width="5.7109375" style="1227" customWidth="1"/>
    <col min="514" max="514" width="6.7109375" style="1227" customWidth="1"/>
    <col min="515" max="515" width="10.28515625" style="1227" customWidth="1"/>
    <col min="516" max="516" width="46.42578125" style="1227" customWidth="1"/>
    <col min="517" max="517" width="13.85546875" style="1227" customWidth="1"/>
    <col min="518" max="518" width="14.85546875" style="1227" customWidth="1"/>
    <col min="519" max="519" width="13.85546875" style="1227" customWidth="1"/>
    <col min="520" max="520" width="8.5703125" style="1227" customWidth="1"/>
    <col min="521" max="521" width="9.140625" style="1227"/>
    <col min="522" max="524" width="16" style="1227" bestFit="1" customWidth="1"/>
    <col min="525" max="768" width="9.140625" style="1227"/>
    <col min="769" max="769" width="5.7109375" style="1227" customWidth="1"/>
    <col min="770" max="770" width="6.7109375" style="1227" customWidth="1"/>
    <col min="771" max="771" width="10.28515625" style="1227" customWidth="1"/>
    <col min="772" max="772" width="46.42578125" style="1227" customWidth="1"/>
    <col min="773" max="773" width="13.85546875" style="1227" customWidth="1"/>
    <col min="774" max="774" width="14.85546875" style="1227" customWidth="1"/>
    <col min="775" max="775" width="13.85546875" style="1227" customWidth="1"/>
    <col min="776" max="776" width="8.5703125" style="1227" customWidth="1"/>
    <col min="777" max="777" width="9.140625" style="1227"/>
    <col min="778" max="780" width="16" style="1227" bestFit="1" customWidth="1"/>
    <col min="781" max="1024" width="9.140625" style="1227"/>
    <col min="1025" max="1025" width="5.7109375" style="1227" customWidth="1"/>
    <col min="1026" max="1026" width="6.7109375" style="1227" customWidth="1"/>
    <col min="1027" max="1027" width="10.28515625" style="1227" customWidth="1"/>
    <col min="1028" max="1028" width="46.42578125" style="1227" customWidth="1"/>
    <col min="1029" max="1029" width="13.85546875" style="1227" customWidth="1"/>
    <col min="1030" max="1030" width="14.85546875" style="1227" customWidth="1"/>
    <col min="1031" max="1031" width="13.85546875" style="1227" customWidth="1"/>
    <col min="1032" max="1032" width="8.5703125" style="1227" customWidth="1"/>
    <col min="1033" max="1033" width="9.140625" style="1227"/>
    <col min="1034" max="1036" width="16" style="1227" bestFit="1" customWidth="1"/>
    <col min="1037" max="1280" width="9.140625" style="1227"/>
    <col min="1281" max="1281" width="5.7109375" style="1227" customWidth="1"/>
    <col min="1282" max="1282" width="6.7109375" style="1227" customWidth="1"/>
    <col min="1283" max="1283" width="10.28515625" style="1227" customWidth="1"/>
    <col min="1284" max="1284" width="46.42578125" style="1227" customWidth="1"/>
    <col min="1285" max="1285" width="13.85546875" style="1227" customWidth="1"/>
    <col min="1286" max="1286" width="14.85546875" style="1227" customWidth="1"/>
    <col min="1287" max="1287" width="13.85546875" style="1227" customWidth="1"/>
    <col min="1288" max="1288" width="8.5703125" style="1227" customWidth="1"/>
    <col min="1289" max="1289" width="9.140625" style="1227"/>
    <col min="1290" max="1292" width="16" style="1227" bestFit="1" customWidth="1"/>
    <col min="1293" max="1536" width="9.140625" style="1227"/>
    <col min="1537" max="1537" width="5.7109375" style="1227" customWidth="1"/>
    <col min="1538" max="1538" width="6.7109375" style="1227" customWidth="1"/>
    <col min="1539" max="1539" width="10.28515625" style="1227" customWidth="1"/>
    <col min="1540" max="1540" width="46.42578125" style="1227" customWidth="1"/>
    <col min="1541" max="1541" width="13.85546875" style="1227" customWidth="1"/>
    <col min="1542" max="1542" width="14.85546875" style="1227" customWidth="1"/>
    <col min="1543" max="1543" width="13.85546875" style="1227" customWidth="1"/>
    <col min="1544" max="1544" width="8.5703125" style="1227" customWidth="1"/>
    <col min="1545" max="1545" width="9.140625" style="1227"/>
    <col min="1546" max="1548" width="16" style="1227" bestFit="1" customWidth="1"/>
    <col min="1549" max="1792" width="9.140625" style="1227"/>
    <col min="1793" max="1793" width="5.7109375" style="1227" customWidth="1"/>
    <col min="1794" max="1794" width="6.7109375" style="1227" customWidth="1"/>
    <col min="1795" max="1795" width="10.28515625" style="1227" customWidth="1"/>
    <col min="1796" max="1796" width="46.42578125" style="1227" customWidth="1"/>
    <col min="1797" max="1797" width="13.85546875" style="1227" customWidth="1"/>
    <col min="1798" max="1798" width="14.85546875" style="1227" customWidth="1"/>
    <col min="1799" max="1799" width="13.85546875" style="1227" customWidth="1"/>
    <col min="1800" max="1800" width="8.5703125" style="1227" customWidth="1"/>
    <col min="1801" max="1801" width="9.140625" style="1227"/>
    <col min="1802" max="1804" width="16" style="1227" bestFit="1" customWidth="1"/>
    <col min="1805" max="2048" width="9.140625" style="1227"/>
    <col min="2049" max="2049" width="5.7109375" style="1227" customWidth="1"/>
    <col min="2050" max="2050" width="6.7109375" style="1227" customWidth="1"/>
    <col min="2051" max="2051" width="10.28515625" style="1227" customWidth="1"/>
    <col min="2052" max="2052" width="46.42578125" style="1227" customWidth="1"/>
    <col min="2053" max="2053" width="13.85546875" style="1227" customWidth="1"/>
    <col min="2054" max="2054" width="14.85546875" style="1227" customWidth="1"/>
    <col min="2055" max="2055" width="13.85546875" style="1227" customWidth="1"/>
    <col min="2056" max="2056" width="8.5703125" style="1227" customWidth="1"/>
    <col min="2057" max="2057" width="9.140625" style="1227"/>
    <col min="2058" max="2060" width="16" style="1227" bestFit="1" customWidth="1"/>
    <col min="2061" max="2304" width="9.140625" style="1227"/>
    <col min="2305" max="2305" width="5.7109375" style="1227" customWidth="1"/>
    <col min="2306" max="2306" width="6.7109375" style="1227" customWidth="1"/>
    <col min="2307" max="2307" width="10.28515625" style="1227" customWidth="1"/>
    <col min="2308" max="2308" width="46.42578125" style="1227" customWidth="1"/>
    <col min="2309" max="2309" width="13.85546875" style="1227" customWidth="1"/>
    <col min="2310" max="2310" width="14.85546875" style="1227" customWidth="1"/>
    <col min="2311" max="2311" width="13.85546875" style="1227" customWidth="1"/>
    <col min="2312" max="2312" width="8.5703125" style="1227" customWidth="1"/>
    <col min="2313" max="2313" width="9.140625" style="1227"/>
    <col min="2314" max="2316" width="16" style="1227" bestFit="1" customWidth="1"/>
    <col min="2317" max="2560" width="9.140625" style="1227"/>
    <col min="2561" max="2561" width="5.7109375" style="1227" customWidth="1"/>
    <col min="2562" max="2562" width="6.7109375" style="1227" customWidth="1"/>
    <col min="2563" max="2563" width="10.28515625" style="1227" customWidth="1"/>
    <col min="2564" max="2564" width="46.42578125" style="1227" customWidth="1"/>
    <col min="2565" max="2565" width="13.85546875" style="1227" customWidth="1"/>
    <col min="2566" max="2566" width="14.85546875" style="1227" customWidth="1"/>
    <col min="2567" max="2567" width="13.85546875" style="1227" customWidth="1"/>
    <col min="2568" max="2568" width="8.5703125" style="1227" customWidth="1"/>
    <col min="2569" max="2569" width="9.140625" style="1227"/>
    <col min="2570" max="2572" width="16" style="1227" bestFit="1" customWidth="1"/>
    <col min="2573" max="2816" width="9.140625" style="1227"/>
    <col min="2817" max="2817" width="5.7109375" style="1227" customWidth="1"/>
    <col min="2818" max="2818" width="6.7109375" style="1227" customWidth="1"/>
    <col min="2819" max="2819" width="10.28515625" style="1227" customWidth="1"/>
    <col min="2820" max="2820" width="46.42578125" style="1227" customWidth="1"/>
    <col min="2821" max="2821" width="13.85546875" style="1227" customWidth="1"/>
    <col min="2822" max="2822" width="14.85546875" style="1227" customWidth="1"/>
    <col min="2823" max="2823" width="13.85546875" style="1227" customWidth="1"/>
    <col min="2824" max="2824" width="8.5703125" style="1227" customWidth="1"/>
    <col min="2825" max="2825" width="9.140625" style="1227"/>
    <col min="2826" max="2828" width="16" style="1227" bestFit="1" customWidth="1"/>
    <col min="2829" max="3072" width="9.140625" style="1227"/>
    <col min="3073" max="3073" width="5.7109375" style="1227" customWidth="1"/>
    <col min="3074" max="3074" width="6.7109375" style="1227" customWidth="1"/>
    <col min="3075" max="3075" width="10.28515625" style="1227" customWidth="1"/>
    <col min="3076" max="3076" width="46.42578125" style="1227" customWidth="1"/>
    <col min="3077" max="3077" width="13.85546875" style="1227" customWidth="1"/>
    <col min="3078" max="3078" width="14.85546875" style="1227" customWidth="1"/>
    <col min="3079" max="3079" width="13.85546875" style="1227" customWidth="1"/>
    <col min="3080" max="3080" width="8.5703125" style="1227" customWidth="1"/>
    <col min="3081" max="3081" width="9.140625" style="1227"/>
    <col min="3082" max="3084" width="16" style="1227" bestFit="1" customWidth="1"/>
    <col min="3085" max="3328" width="9.140625" style="1227"/>
    <col min="3329" max="3329" width="5.7109375" style="1227" customWidth="1"/>
    <col min="3330" max="3330" width="6.7109375" style="1227" customWidth="1"/>
    <col min="3331" max="3331" width="10.28515625" style="1227" customWidth="1"/>
    <col min="3332" max="3332" width="46.42578125" style="1227" customWidth="1"/>
    <col min="3333" max="3333" width="13.85546875" style="1227" customWidth="1"/>
    <col min="3334" max="3334" width="14.85546875" style="1227" customWidth="1"/>
    <col min="3335" max="3335" width="13.85546875" style="1227" customWidth="1"/>
    <col min="3336" max="3336" width="8.5703125" style="1227" customWidth="1"/>
    <col min="3337" max="3337" width="9.140625" style="1227"/>
    <col min="3338" max="3340" width="16" style="1227" bestFit="1" customWidth="1"/>
    <col min="3341" max="3584" width="9.140625" style="1227"/>
    <col min="3585" max="3585" width="5.7109375" style="1227" customWidth="1"/>
    <col min="3586" max="3586" width="6.7109375" style="1227" customWidth="1"/>
    <col min="3587" max="3587" width="10.28515625" style="1227" customWidth="1"/>
    <col min="3588" max="3588" width="46.42578125" style="1227" customWidth="1"/>
    <col min="3589" max="3589" width="13.85546875" style="1227" customWidth="1"/>
    <col min="3590" max="3590" width="14.85546875" style="1227" customWidth="1"/>
    <col min="3591" max="3591" width="13.85546875" style="1227" customWidth="1"/>
    <col min="3592" max="3592" width="8.5703125" style="1227" customWidth="1"/>
    <col min="3593" max="3593" width="9.140625" style="1227"/>
    <col min="3594" max="3596" width="16" style="1227" bestFit="1" customWidth="1"/>
    <col min="3597" max="3840" width="9.140625" style="1227"/>
    <col min="3841" max="3841" width="5.7109375" style="1227" customWidth="1"/>
    <col min="3842" max="3842" width="6.7109375" style="1227" customWidth="1"/>
    <col min="3843" max="3843" width="10.28515625" style="1227" customWidth="1"/>
    <col min="3844" max="3844" width="46.42578125" style="1227" customWidth="1"/>
    <col min="3845" max="3845" width="13.85546875" style="1227" customWidth="1"/>
    <col min="3846" max="3846" width="14.85546875" style="1227" customWidth="1"/>
    <col min="3847" max="3847" width="13.85546875" style="1227" customWidth="1"/>
    <col min="3848" max="3848" width="8.5703125" style="1227" customWidth="1"/>
    <col min="3849" max="3849" width="9.140625" style="1227"/>
    <col min="3850" max="3852" width="16" style="1227" bestFit="1" customWidth="1"/>
    <col min="3853" max="4096" width="9.140625" style="1227"/>
    <col min="4097" max="4097" width="5.7109375" style="1227" customWidth="1"/>
    <col min="4098" max="4098" width="6.7109375" style="1227" customWidth="1"/>
    <col min="4099" max="4099" width="10.28515625" style="1227" customWidth="1"/>
    <col min="4100" max="4100" width="46.42578125" style="1227" customWidth="1"/>
    <col min="4101" max="4101" width="13.85546875" style="1227" customWidth="1"/>
    <col min="4102" max="4102" width="14.85546875" style="1227" customWidth="1"/>
    <col min="4103" max="4103" width="13.85546875" style="1227" customWidth="1"/>
    <col min="4104" max="4104" width="8.5703125" style="1227" customWidth="1"/>
    <col min="4105" max="4105" width="9.140625" style="1227"/>
    <col min="4106" max="4108" width="16" style="1227" bestFit="1" customWidth="1"/>
    <col min="4109" max="4352" width="9.140625" style="1227"/>
    <col min="4353" max="4353" width="5.7109375" style="1227" customWidth="1"/>
    <col min="4354" max="4354" width="6.7109375" style="1227" customWidth="1"/>
    <col min="4355" max="4355" width="10.28515625" style="1227" customWidth="1"/>
    <col min="4356" max="4356" width="46.42578125" style="1227" customWidth="1"/>
    <col min="4357" max="4357" width="13.85546875" style="1227" customWidth="1"/>
    <col min="4358" max="4358" width="14.85546875" style="1227" customWidth="1"/>
    <col min="4359" max="4359" width="13.85546875" style="1227" customWidth="1"/>
    <col min="4360" max="4360" width="8.5703125" style="1227" customWidth="1"/>
    <col min="4361" max="4361" width="9.140625" style="1227"/>
    <col min="4362" max="4364" width="16" style="1227" bestFit="1" customWidth="1"/>
    <col min="4365" max="4608" width="9.140625" style="1227"/>
    <col min="4609" max="4609" width="5.7109375" style="1227" customWidth="1"/>
    <col min="4610" max="4610" width="6.7109375" style="1227" customWidth="1"/>
    <col min="4611" max="4611" width="10.28515625" style="1227" customWidth="1"/>
    <col min="4612" max="4612" width="46.42578125" style="1227" customWidth="1"/>
    <col min="4613" max="4613" width="13.85546875" style="1227" customWidth="1"/>
    <col min="4614" max="4614" width="14.85546875" style="1227" customWidth="1"/>
    <col min="4615" max="4615" width="13.85546875" style="1227" customWidth="1"/>
    <col min="4616" max="4616" width="8.5703125" style="1227" customWidth="1"/>
    <col min="4617" max="4617" width="9.140625" style="1227"/>
    <col min="4618" max="4620" width="16" style="1227" bestFit="1" customWidth="1"/>
    <col min="4621" max="4864" width="9.140625" style="1227"/>
    <col min="4865" max="4865" width="5.7109375" style="1227" customWidth="1"/>
    <col min="4866" max="4866" width="6.7109375" style="1227" customWidth="1"/>
    <col min="4867" max="4867" width="10.28515625" style="1227" customWidth="1"/>
    <col min="4868" max="4868" width="46.42578125" style="1227" customWidth="1"/>
    <col min="4869" max="4869" width="13.85546875" style="1227" customWidth="1"/>
    <col min="4870" max="4870" width="14.85546875" style="1227" customWidth="1"/>
    <col min="4871" max="4871" width="13.85546875" style="1227" customWidth="1"/>
    <col min="4872" max="4872" width="8.5703125" style="1227" customWidth="1"/>
    <col min="4873" max="4873" width="9.140625" style="1227"/>
    <col min="4874" max="4876" width="16" style="1227" bestFit="1" customWidth="1"/>
    <col min="4877" max="5120" width="9.140625" style="1227"/>
    <col min="5121" max="5121" width="5.7109375" style="1227" customWidth="1"/>
    <col min="5122" max="5122" width="6.7109375" style="1227" customWidth="1"/>
    <col min="5123" max="5123" width="10.28515625" style="1227" customWidth="1"/>
    <col min="5124" max="5124" width="46.42578125" style="1227" customWidth="1"/>
    <col min="5125" max="5125" width="13.85546875" style="1227" customWidth="1"/>
    <col min="5126" max="5126" width="14.85546875" style="1227" customWidth="1"/>
    <col min="5127" max="5127" width="13.85546875" style="1227" customWidth="1"/>
    <col min="5128" max="5128" width="8.5703125" style="1227" customWidth="1"/>
    <col min="5129" max="5129" width="9.140625" style="1227"/>
    <col min="5130" max="5132" width="16" style="1227" bestFit="1" customWidth="1"/>
    <col min="5133" max="5376" width="9.140625" style="1227"/>
    <col min="5377" max="5377" width="5.7109375" style="1227" customWidth="1"/>
    <col min="5378" max="5378" width="6.7109375" style="1227" customWidth="1"/>
    <col min="5379" max="5379" width="10.28515625" style="1227" customWidth="1"/>
    <col min="5380" max="5380" width="46.42578125" style="1227" customWidth="1"/>
    <col min="5381" max="5381" width="13.85546875" style="1227" customWidth="1"/>
    <col min="5382" max="5382" width="14.85546875" style="1227" customWidth="1"/>
    <col min="5383" max="5383" width="13.85546875" style="1227" customWidth="1"/>
    <col min="5384" max="5384" width="8.5703125" style="1227" customWidth="1"/>
    <col min="5385" max="5385" width="9.140625" style="1227"/>
    <col min="5386" max="5388" width="16" style="1227" bestFit="1" customWidth="1"/>
    <col min="5389" max="5632" width="9.140625" style="1227"/>
    <col min="5633" max="5633" width="5.7109375" style="1227" customWidth="1"/>
    <col min="5634" max="5634" width="6.7109375" style="1227" customWidth="1"/>
    <col min="5635" max="5635" width="10.28515625" style="1227" customWidth="1"/>
    <col min="5636" max="5636" width="46.42578125" style="1227" customWidth="1"/>
    <col min="5637" max="5637" width="13.85546875" style="1227" customWidth="1"/>
    <col min="5638" max="5638" width="14.85546875" style="1227" customWidth="1"/>
    <col min="5639" max="5639" width="13.85546875" style="1227" customWidth="1"/>
    <col min="5640" max="5640" width="8.5703125" style="1227" customWidth="1"/>
    <col min="5641" max="5641" width="9.140625" style="1227"/>
    <col min="5642" max="5644" width="16" style="1227" bestFit="1" customWidth="1"/>
    <col min="5645" max="5888" width="9.140625" style="1227"/>
    <col min="5889" max="5889" width="5.7109375" style="1227" customWidth="1"/>
    <col min="5890" max="5890" width="6.7109375" style="1227" customWidth="1"/>
    <col min="5891" max="5891" width="10.28515625" style="1227" customWidth="1"/>
    <col min="5892" max="5892" width="46.42578125" style="1227" customWidth="1"/>
    <col min="5893" max="5893" width="13.85546875" style="1227" customWidth="1"/>
    <col min="5894" max="5894" width="14.85546875" style="1227" customWidth="1"/>
    <col min="5895" max="5895" width="13.85546875" style="1227" customWidth="1"/>
    <col min="5896" max="5896" width="8.5703125" style="1227" customWidth="1"/>
    <col min="5897" max="5897" width="9.140625" style="1227"/>
    <col min="5898" max="5900" width="16" style="1227" bestFit="1" customWidth="1"/>
    <col min="5901" max="6144" width="9.140625" style="1227"/>
    <col min="6145" max="6145" width="5.7109375" style="1227" customWidth="1"/>
    <col min="6146" max="6146" width="6.7109375" style="1227" customWidth="1"/>
    <col min="6147" max="6147" width="10.28515625" style="1227" customWidth="1"/>
    <col min="6148" max="6148" width="46.42578125" style="1227" customWidth="1"/>
    <col min="6149" max="6149" width="13.85546875" style="1227" customWidth="1"/>
    <col min="6150" max="6150" width="14.85546875" style="1227" customWidth="1"/>
    <col min="6151" max="6151" width="13.85546875" style="1227" customWidth="1"/>
    <col min="6152" max="6152" width="8.5703125" style="1227" customWidth="1"/>
    <col min="6153" max="6153" width="9.140625" style="1227"/>
    <col min="6154" max="6156" width="16" style="1227" bestFit="1" customWidth="1"/>
    <col min="6157" max="6400" width="9.140625" style="1227"/>
    <col min="6401" max="6401" width="5.7109375" style="1227" customWidth="1"/>
    <col min="6402" max="6402" width="6.7109375" style="1227" customWidth="1"/>
    <col min="6403" max="6403" width="10.28515625" style="1227" customWidth="1"/>
    <col min="6404" max="6404" width="46.42578125" style="1227" customWidth="1"/>
    <col min="6405" max="6405" width="13.85546875" style="1227" customWidth="1"/>
    <col min="6406" max="6406" width="14.85546875" style="1227" customWidth="1"/>
    <col min="6407" max="6407" width="13.85546875" style="1227" customWidth="1"/>
    <col min="6408" max="6408" width="8.5703125" style="1227" customWidth="1"/>
    <col min="6409" max="6409" width="9.140625" style="1227"/>
    <col min="6410" max="6412" width="16" style="1227" bestFit="1" customWidth="1"/>
    <col min="6413" max="6656" width="9.140625" style="1227"/>
    <col min="6657" max="6657" width="5.7109375" style="1227" customWidth="1"/>
    <col min="6658" max="6658" width="6.7109375" style="1227" customWidth="1"/>
    <col min="6659" max="6659" width="10.28515625" style="1227" customWidth="1"/>
    <col min="6660" max="6660" width="46.42578125" style="1227" customWidth="1"/>
    <col min="6661" max="6661" width="13.85546875" style="1227" customWidth="1"/>
    <col min="6662" max="6662" width="14.85546875" style="1227" customWidth="1"/>
    <col min="6663" max="6663" width="13.85546875" style="1227" customWidth="1"/>
    <col min="6664" max="6664" width="8.5703125" style="1227" customWidth="1"/>
    <col min="6665" max="6665" width="9.140625" style="1227"/>
    <col min="6666" max="6668" width="16" style="1227" bestFit="1" customWidth="1"/>
    <col min="6669" max="6912" width="9.140625" style="1227"/>
    <col min="6913" max="6913" width="5.7109375" style="1227" customWidth="1"/>
    <col min="6914" max="6914" width="6.7109375" style="1227" customWidth="1"/>
    <col min="6915" max="6915" width="10.28515625" style="1227" customWidth="1"/>
    <col min="6916" max="6916" width="46.42578125" style="1227" customWidth="1"/>
    <col min="6917" max="6917" width="13.85546875" style="1227" customWidth="1"/>
    <col min="6918" max="6918" width="14.85546875" style="1227" customWidth="1"/>
    <col min="6919" max="6919" width="13.85546875" style="1227" customWidth="1"/>
    <col min="6920" max="6920" width="8.5703125" style="1227" customWidth="1"/>
    <col min="6921" max="6921" width="9.140625" style="1227"/>
    <col min="6922" max="6924" width="16" style="1227" bestFit="1" customWidth="1"/>
    <col min="6925" max="7168" width="9.140625" style="1227"/>
    <col min="7169" max="7169" width="5.7109375" style="1227" customWidth="1"/>
    <col min="7170" max="7170" width="6.7109375" style="1227" customWidth="1"/>
    <col min="7171" max="7171" width="10.28515625" style="1227" customWidth="1"/>
    <col min="7172" max="7172" width="46.42578125" style="1227" customWidth="1"/>
    <col min="7173" max="7173" width="13.85546875" style="1227" customWidth="1"/>
    <col min="7174" max="7174" width="14.85546875" style="1227" customWidth="1"/>
    <col min="7175" max="7175" width="13.85546875" style="1227" customWidth="1"/>
    <col min="7176" max="7176" width="8.5703125" style="1227" customWidth="1"/>
    <col min="7177" max="7177" width="9.140625" style="1227"/>
    <col min="7178" max="7180" width="16" style="1227" bestFit="1" customWidth="1"/>
    <col min="7181" max="7424" width="9.140625" style="1227"/>
    <col min="7425" max="7425" width="5.7109375" style="1227" customWidth="1"/>
    <col min="7426" max="7426" width="6.7109375" style="1227" customWidth="1"/>
    <col min="7427" max="7427" width="10.28515625" style="1227" customWidth="1"/>
    <col min="7428" max="7428" width="46.42578125" style="1227" customWidth="1"/>
    <col min="7429" max="7429" width="13.85546875" style="1227" customWidth="1"/>
    <col min="7430" max="7430" width="14.85546875" style="1227" customWidth="1"/>
    <col min="7431" max="7431" width="13.85546875" style="1227" customWidth="1"/>
    <col min="7432" max="7432" width="8.5703125" style="1227" customWidth="1"/>
    <col min="7433" max="7433" width="9.140625" style="1227"/>
    <col min="7434" max="7436" width="16" style="1227" bestFit="1" customWidth="1"/>
    <col min="7437" max="7680" width="9.140625" style="1227"/>
    <col min="7681" max="7681" width="5.7109375" style="1227" customWidth="1"/>
    <col min="7682" max="7682" width="6.7109375" style="1227" customWidth="1"/>
    <col min="7683" max="7683" width="10.28515625" style="1227" customWidth="1"/>
    <col min="7684" max="7684" width="46.42578125" style="1227" customWidth="1"/>
    <col min="7685" max="7685" width="13.85546875" style="1227" customWidth="1"/>
    <col min="7686" max="7686" width="14.85546875" style="1227" customWidth="1"/>
    <col min="7687" max="7687" width="13.85546875" style="1227" customWidth="1"/>
    <col min="7688" max="7688" width="8.5703125" style="1227" customWidth="1"/>
    <col min="7689" max="7689" width="9.140625" style="1227"/>
    <col min="7690" max="7692" width="16" style="1227" bestFit="1" customWidth="1"/>
    <col min="7693" max="7936" width="9.140625" style="1227"/>
    <col min="7937" max="7937" width="5.7109375" style="1227" customWidth="1"/>
    <col min="7938" max="7938" width="6.7109375" style="1227" customWidth="1"/>
    <col min="7939" max="7939" width="10.28515625" style="1227" customWidth="1"/>
    <col min="7940" max="7940" width="46.42578125" style="1227" customWidth="1"/>
    <col min="7941" max="7941" width="13.85546875" style="1227" customWidth="1"/>
    <col min="7942" max="7942" width="14.85546875" style="1227" customWidth="1"/>
    <col min="7943" max="7943" width="13.85546875" style="1227" customWidth="1"/>
    <col min="7944" max="7944" width="8.5703125" style="1227" customWidth="1"/>
    <col min="7945" max="7945" width="9.140625" style="1227"/>
    <col min="7946" max="7948" width="16" style="1227" bestFit="1" customWidth="1"/>
    <col min="7949" max="8192" width="9.140625" style="1227"/>
    <col min="8193" max="8193" width="5.7109375" style="1227" customWidth="1"/>
    <col min="8194" max="8194" width="6.7109375" style="1227" customWidth="1"/>
    <col min="8195" max="8195" width="10.28515625" style="1227" customWidth="1"/>
    <col min="8196" max="8196" width="46.42578125" style="1227" customWidth="1"/>
    <col min="8197" max="8197" width="13.85546875" style="1227" customWidth="1"/>
    <col min="8198" max="8198" width="14.85546875" style="1227" customWidth="1"/>
    <col min="8199" max="8199" width="13.85546875" style="1227" customWidth="1"/>
    <col min="8200" max="8200" width="8.5703125" style="1227" customWidth="1"/>
    <col min="8201" max="8201" width="9.140625" style="1227"/>
    <col min="8202" max="8204" width="16" style="1227" bestFit="1" customWidth="1"/>
    <col min="8205" max="8448" width="9.140625" style="1227"/>
    <col min="8449" max="8449" width="5.7109375" style="1227" customWidth="1"/>
    <col min="8450" max="8450" width="6.7109375" style="1227" customWidth="1"/>
    <col min="8451" max="8451" width="10.28515625" style="1227" customWidth="1"/>
    <col min="8452" max="8452" width="46.42578125" style="1227" customWidth="1"/>
    <col min="8453" max="8453" width="13.85546875" style="1227" customWidth="1"/>
    <col min="8454" max="8454" width="14.85546875" style="1227" customWidth="1"/>
    <col min="8455" max="8455" width="13.85546875" style="1227" customWidth="1"/>
    <col min="8456" max="8456" width="8.5703125" style="1227" customWidth="1"/>
    <col min="8457" max="8457" width="9.140625" style="1227"/>
    <col min="8458" max="8460" width="16" style="1227" bestFit="1" customWidth="1"/>
    <col min="8461" max="8704" width="9.140625" style="1227"/>
    <col min="8705" max="8705" width="5.7109375" style="1227" customWidth="1"/>
    <col min="8706" max="8706" width="6.7109375" style="1227" customWidth="1"/>
    <col min="8707" max="8707" width="10.28515625" style="1227" customWidth="1"/>
    <col min="8708" max="8708" width="46.42578125" style="1227" customWidth="1"/>
    <col min="8709" max="8709" width="13.85546875" style="1227" customWidth="1"/>
    <col min="8710" max="8710" width="14.85546875" style="1227" customWidth="1"/>
    <col min="8711" max="8711" width="13.85546875" style="1227" customWidth="1"/>
    <col min="8712" max="8712" width="8.5703125" style="1227" customWidth="1"/>
    <col min="8713" max="8713" width="9.140625" style="1227"/>
    <col min="8714" max="8716" width="16" style="1227" bestFit="1" customWidth="1"/>
    <col min="8717" max="8960" width="9.140625" style="1227"/>
    <col min="8961" max="8961" width="5.7109375" style="1227" customWidth="1"/>
    <col min="8962" max="8962" width="6.7109375" style="1227" customWidth="1"/>
    <col min="8963" max="8963" width="10.28515625" style="1227" customWidth="1"/>
    <col min="8964" max="8964" width="46.42578125" style="1227" customWidth="1"/>
    <col min="8965" max="8965" width="13.85546875" style="1227" customWidth="1"/>
    <col min="8966" max="8966" width="14.85546875" style="1227" customWidth="1"/>
    <col min="8967" max="8967" width="13.85546875" style="1227" customWidth="1"/>
    <col min="8968" max="8968" width="8.5703125" style="1227" customWidth="1"/>
    <col min="8969" max="8969" width="9.140625" style="1227"/>
    <col min="8970" max="8972" width="16" style="1227" bestFit="1" customWidth="1"/>
    <col min="8973" max="9216" width="9.140625" style="1227"/>
    <col min="9217" max="9217" width="5.7109375" style="1227" customWidth="1"/>
    <col min="9218" max="9218" width="6.7109375" style="1227" customWidth="1"/>
    <col min="9219" max="9219" width="10.28515625" style="1227" customWidth="1"/>
    <col min="9220" max="9220" width="46.42578125" style="1227" customWidth="1"/>
    <col min="9221" max="9221" width="13.85546875" style="1227" customWidth="1"/>
    <col min="9222" max="9222" width="14.85546875" style="1227" customWidth="1"/>
    <col min="9223" max="9223" width="13.85546875" style="1227" customWidth="1"/>
    <col min="9224" max="9224" width="8.5703125" style="1227" customWidth="1"/>
    <col min="9225" max="9225" width="9.140625" style="1227"/>
    <col min="9226" max="9228" width="16" style="1227" bestFit="1" customWidth="1"/>
    <col min="9229" max="9472" width="9.140625" style="1227"/>
    <col min="9473" max="9473" width="5.7109375" style="1227" customWidth="1"/>
    <col min="9474" max="9474" width="6.7109375" style="1227" customWidth="1"/>
    <col min="9475" max="9475" width="10.28515625" style="1227" customWidth="1"/>
    <col min="9476" max="9476" width="46.42578125" style="1227" customWidth="1"/>
    <col min="9477" max="9477" width="13.85546875" style="1227" customWidth="1"/>
    <col min="9478" max="9478" width="14.85546875" style="1227" customWidth="1"/>
    <col min="9479" max="9479" width="13.85546875" style="1227" customWidth="1"/>
    <col min="9480" max="9480" width="8.5703125" style="1227" customWidth="1"/>
    <col min="9481" max="9481" width="9.140625" style="1227"/>
    <col min="9482" max="9484" width="16" style="1227" bestFit="1" customWidth="1"/>
    <col min="9485" max="9728" width="9.140625" style="1227"/>
    <col min="9729" max="9729" width="5.7109375" style="1227" customWidth="1"/>
    <col min="9730" max="9730" width="6.7109375" style="1227" customWidth="1"/>
    <col min="9731" max="9731" width="10.28515625" style="1227" customWidth="1"/>
    <col min="9732" max="9732" width="46.42578125" style="1227" customWidth="1"/>
    <col min="9733" max="9733" width="13.85546875" style="1227" customWidth="1"/>
    <col min="9734" max="9734" width="14.85546875" style="1227" customWidth="1"/>
    <col min="9735" max="9735" width="13.85546875" style="1227" customWidth="1"/>
    <col min="9736" max="9736" width="8.5703125" style="1227" customWidth="1"/>
    <col min="9737" max="9737" width="9.140625" style="1227"/>
    <col min="9738" max="9740" width="16" style="1227" bestFit="1" customWidth="1"/>
    <col min="9741" max="9984" width="9.140625" style="1227"/>
    <col min="9985" max="9985" width="5.7109375" style="1227" customWidth="1"/>
    <col min="9986" max="9986" width="6.7109375" style="1227" customWidth="1"/>
    <col min="9987" max="9987" width="10.28515625" style="1227" customWidth="1"/>
    <col min="9988" max="9988" width="46.42578125" style="1227" customWidth="1"/>
    <col min="9989" max="9989" width="13.85546875" style="1227" customWidth="1"/>
    <col min="9990" max="9990" width="14.85546875" style="1227" customWidth="1"/>
    <col min="9991" max="9991" width="13.85546875" style="1227" customWidth="1"/>
    <col min="9992" max="9992" width="8.5703125" style="1227" customWidth="1"/>
    <col min="9993" max="9993" width="9.140625" style="1227"/>
    <col min="9994" max="9996" width="16" style="1227" bestFit="1" customWidth="1"/>
    <col min="9997" max="10240" width="9.140625" style="1227"/>
    <col min="10241" max="10241" width="5.7109375" style="1227" customWidth="1"/>
    <col min="10242" max="10242" width="6.7109375" style="1227" customWidth="1"/>
    <col min="10243" max="10243" width="10.28515625" style="1227" customWidth="1"/>
    <col min="10244" max="10244" width="46.42578125" style="1227" customWidth="1"/>
    <col min="10245" max="10245" width="13.85546875" style="1227" customWidth="1"/>
    <col min="10246" max="10246" width="14.85546875" style="1227" customWidth="1"/>
    <col min="10247" max="10247" width="13.85546875" style="1227" customWidth="1"/>
    <col min="10248" max="10248" width="8.5703125" style="1227" customWidth="1"/>
    <col min="10249" max="10249" width="9.140625" style="1227"/>
    <col min="10250" max="10252" width="16" style="1227" bestFit="1" customWidth="1"/>
    <col min="10253" max="10496" width="9.140625" style="1227"/>
    <col min="10497" max="10497" width="5.7109375" style="1227" customWidth="1"/>
    <col min="10498" max="10498" width="6.7109375" style="1227" customWidth="1"/>
    <col min="10499" max="10499" width="10.28515625" style="1227" customWidth="1"/>
    <col min="10500" max="10500" width="46.42578125" style="1227" customWidth="1"/>
    <col min="10501" max="10501" width="13.85546875" style="1227" customWidth="1"/>
    <col min="10502" max="10502" width="14.85546875" style="1227" customWidth="1"/>
    <col min="10503" max="10503" width="13.85546875" style="1227" customWidth="1"/>
    <col min="10504" max="10504" width="8.5703125" style="1227" customWidth="1"/>
    <col min="10505" max="10505" width="9.140625" style="1227"/>
    <col min="10506" max="10508" width="16" style="1227" bestFit="1" customWidth="1"/>
    <col min="10509" max="10752" width="9.140625" style="1227"/>
    <col min="10753" max="10753" width="5.7109375" style="1227" customWidth="1"/>
    <col min="10754" max="10754" width="6.7109375" style="1227" customWidth="1"/>
    <col min="10755" max="10755" width="10.28515625" style="1227" customWidth="1"/>
    <col min="10756" max="10756" width="46.42578125" style="1227" customWidth="1"/>
    <col min="10757" max="10757" width="13.85546875" style="1227" customWidth="1"/>
    <col min="10758" max="10758" width="14.85546875" style="1227" customWidth="1"/>
    <col min="10759" max="10759" width="13.85546875" style="1227" customWidth="1"/>
    <col min="10760" max="10760" width="8.5703125" style="1227" customWidth="1"/>
    <col min="10761" max="10761" width="9.140625" style="1227"/>
    <col min="10762" max="10764" width="16" style="1227" bestFit="1" customWidth="1"/>
    <col min="10765" max="11008" width="9.140625" style="1227"/>
    <col min="11009" max="11009" width="5.7109375" style="1227" customWidth="1"/>
    <col min="11010" max="11010" width="6.7109375" style="1227" customWidth="1"/>
    <col min="11011" max="11011" width="10.28515625" style="1227" customWidth="1"/>
    <col min="11012" max="11012" width="46.42578125" style="1227" customWidth="1"/>
    <col min="11013" max="11013" width="13.85546875" style="1227" customWidth="1"/>
    <col min="11014" max="11014" width="14.85546875" style="1227" customWidth="1"/>
    <col min="11015" max="11015" width="13.85546875" style="1227" customWidth="1"/>
    <col min="11016" max="11016" width="8.5703125" style="1227" customWidth="1"/>
    <col min="11017" max="11017" width="9.140625" style="1227"/>
    <col min="11018" max="11020" width="16" style="1227" bestFit="1" customWidth="1"/>
    <col min="11021" max="11264" width="9.140625" style="1227"/>
    <col min="11265" max="11265" width="5.7109375" style="1227" customWidth="1"/>
    <col min="11266" max="11266" width="6.7109375" style="1227" customWidth="1"/>
    <col min="11267" max="11267" width="10.28515625" style="1227" customWidth="1"/>
    <col min="11268" max="11268" width="46.42578125" style="1227" customWidth="1"/>
    <col min="11269" max="11269" width="13.85546875" style="1227" customWidth="1"/>
    <col min="11270" max="11270" width="14.85546875" style="1227" customWidth="1"/>
    <col min="11271" max="11271" width="13.85546875" style="1227" customWidth="1"/>
    <col min="11272" max="11272" width="8.5703125" style="1227" customWidth="1"/>
    <col min="11273" max="11273" width="9.140625" style="1227"/>
    <col min="11274" max="11276" width="16" style="1227" bestFit="1" customWidth="1"/>
    <col min="11277" max="11520" width="9.140625" style="1227"/>
    <col min="11521" max="11521" width="5.7109375" style="1227" customWidth="1"/>
    <col min="11522" max="11522" width="6.7109375" style="1227" customWidth="1"/>
    <col min="11523" max="11523" width="10.28515625" style="1227" customWidth="1"/>
    <col min="11524" max="11524" width="46.42578125" style="1227" customWidth="1"/>
    <col min="11525" max="11525" width="13.85546875" style="1227" customWidth="1"/>
    <col min="11526" max="11526" width="14.85546875" style="1227" customWidth="1"/>
    <col min="11527" max="11527" width="13.85546875" style="1227" customWidth="1"/>
    <col min="11528" max="11528" width="8.5703125" style="1227" customWidth="1"/>
    <col min="11529" max="11529" width="9.140625" style="1227"/>
    <col min="11530" max="11532" width="16" style="1227" bestFit="1" customWidth="1"/>
    <col min="11533" max="11776" width="9.140625" style="1227"/>
    <col min="11777" max="11777" width="5.7109375" style="1227" customWidth="1"/>
    <col min="11778" max="11778" width="6.7109375" style="1227" customWidth="1"/>
    <col min="11779" max="11779" width="10.28515625" style="1227" customWidth="1"/>
    <col min="11780" max="11780" width="46.42578125" style="1227" customWidth="1"/>
    <col min="11781" max="11781" width="13.85546875" style="1227" customWidth="1"/>
    <col min="11782" max="11782" width="14.85546875" style="1227" customWidth="1"/>
    <col min="11783" max="11783" width="13.85546875" style="1227" customWidth="1"/>
    <col min="11784" max="11784" width="8.5703125" style="1227" customWidth="1"/>
    <col min="11785" max="11785" width="9.140625" style="1227"/>
    <col min="11786" max="11788" width="16" style="1227" bestFit="1" customWidth="1"/>
    <col min="11789" max="12032" width="9.140625" style="1227"/>
    <col min="12033" max="12033" width="5.7109375" style="1227" customWidth="1"/>
    <col min="12034" max="12034" width="6.7109375" style="1227" customWidth="1"/>
    <col min="12035" max="12035" width="10.28515625" style="1227" customWidth="1"/>
    <col min="12036" max="12036" width="46.42578125" style="1227" customWidth="1"/>
    <col min="12037" max="12037" width="13.85546875" style="1227" customWidth="1"/>
    <col min="12038" max="12038" width="14.85546875" style="1227" customWidth="1"/>
    <col min="12039" max="12039" width="13.85546875" style="1227" customWidth="1"/>
    <col min="12040" max="12040" width="8.5703125" style="1227" customWidth="1"/>
    <col min="12041" max="12041" width="9.140625" style="1227"/>
    <col min="12042" max="12044" width="16" style="1227" bestFit="1" customWidth="1"/>
    <col min="12045" max="12288" width="9.140625" style="1227"/>
    <col min="12289" max="12289" width="5.7109375" style="1227" customWidth="1"/>
    <col min="12290" max="12290" width="6.7109375" style="1227" customWidth="1"/>
    <col min="12291" max="12291" width="10.28515625" style="1227" customWidth="1"/>
    <col min="12292" max="12292" width="46.42578125" style="1227" customWidth="1"/>
    <col min="12293" max="12293" width="13.85546875" style="1227" customWidth="1"/>
    <col min="12294" max="12294" width="14.85546875" style="1227" customWidth="1"/>
    <col min="12295" max="12295" width="13.85546875" style="1227" customWidth="1"/>
    <col min="12296" max="12296" width="8.5703125" style="1227" customWidth="1"/>
    <col min="12297" max="12297" width="9.140625" style="1227"/>
    <col min="12298" max="12300" width="16" style="1227" bestFit="1" customWidth="1"/>
    <col min="12301" max="12544" width="9.140625" style="1227"/>
    <col min="12545" max="12545" width="5.7109375" style="1227" customWidth="1"/>
    <col min="12546" max="12546" width="6.7109375" style="1227" customWidth="1"/>
    <col min="12547" max="12547" width="10.28515625" style="1227" customWidth="1"/>
    <col min="12548" max="12548" width="46.42578125" style="1227" customWidth="1"/>
    <col min="12549" max="12549" width="13.85546875" style="1227" customWidth="1"/>
    <col min="12550" max="12550" width="14.85546875" style="1227" customWidth="1"/>
    <col min="12551" max="12551" width="13.85546875" style="1227" customWidth="1"/>
    <col min="12552" max="12552" width="8.5703125" style="1227" customWidth="1"/>
    <col min="12553" max="12553" width="9.140625" style="1227"/>
    <col min="12554" max="12556" width="16" style="1227" bestFit="1" customWidth="1"/>
    <col min="12557" max="12800" width="9.140625" style="1227"/>
    <col min="12801" max="12801" width="5.7109375" style="1227" customWidth="1"/>
    <col min="12802" max="12802" width="6.7109375" style="1227" customWidth="1"/>
    <col min="12803" max="12803" width="10.28515625" style="1227" customWidth="1"/>
    <col min="12804" max="12804" width="46.42578125" style="1227" customWidth="1"/>
    <col min="12805" max="12805" width="13.85546875" style="1227" customWidth="1"/>
    <col min="12806" max="12806" width="14.85546875" style="1227" customWidth="1"/>
    <col min="12807" max="12807" width="13.85546875" style="1227" customWidth="1"/>
    <col min="12808" max="12808" width="8.5703125" style="1227" customWidth="1"/>
    <col min="12809" max="12809" width="9.140625" style="1227"/>
    <col min="12810" max="12812" width="16" style="1227" bestFit="1" customWidth="1"/>
    <col min="12813" max="13056" width="9.140625" style="1227"/>
    <col min="13057" max="13057" width="5.7109375" style="1227" customWidth="1"/>
    <col min="13058" max="13058" width="6.7109375" style="1227" customWidth="1"/>
    <col min="13059" max="13059" width="10.28515625" style="1227" customWidth="1"/>
    <col min="13060" max="13060" width="46.42578125" style="1227" customWidth="1"/>
    <col min="13061" max="13061" width="13.85546875" style="1227" customWidth="1"/>
    <col min="13062" max="13062" width="14.85546875" style="1227" customWidth="1"/>
    <col min="13063" max="13063" width="13.85546875" style="1227" customWidth="1"/>
    <col min="13064" max="13064" width="8.5703125" style="1227" customWidth="1"/>
    <col min="13065" max="13065" width="9.140625" style="1227"/>
    <col min="13066" max="13068" width="16" style="1227" bestFit="1" customWidth="1"/>
    <col min="13069" max="13312" width="9.140625" style="1227"/>
    <col min="13313" max="13313" width="5.7109375" style="1227" customWidth="1"/>
    <col min="13314" max="13314" width="6.7109375" style="1227" customWidth="1"/>
    <col min="13315" max="13315" width="10.28515625" style="1227" customWidth="1"/>
    <col min="13316" max="13316" width="46.42578125" style="1227" customWidth="1"/>
    <col min="13317" max="13317" width="13.85546875" style="1227" customWidth="1"/>
    <col min="13318" max="13318" width="14.85546875" style="1227" customWidth="1"/>
    <col min="13319" max="13319" width="13.85546875" style="1227" customWidth="1"/>
    <col min="13320" max="13320" width="8.5703125" style="1227" customWidth="1"/>
    <col min="13321" max="13321" width="9.140625" style="1227"/>
    <col min="13322" max="13324" width="16" style="1227" bestFit="1" customWidth="1"/>
    <col min="13325" max="13568" width="9.140625" style="1227"/>
    <col min="13569" max="13569" width="5.7109375" style="1227" customWidth="1"/>
    <col min="13570" max="13570" width="6.7109375" style="1227" customWidth="1"/>
    <col min="13571" max="13571" width="10.28515625" style="1227" customWidth="1"/>
    <col min="13572" max="13572" width="46.42578125" style="1227" customWidth="1"/>
    <col min="13573" max="13573" width="13.85546875" style="1227" customWidth="1"/>
    <col min="13574" max="13574" width="14.85546875" style="1227" customWidth="1"/>
    <col min="13575" max="13575" width="13.85546875" style="1227" customWidth="1"/>
    <col min="13576" max="13576" width="8.5703125" style="1227" customWidth="1"/>
    <col min="13577" max="13577" width="9.140625" style="1227"/>
    <col min="13578" max="13580" width="16" style="1227" bestFit="1" customWidth="1"/>
    <col min="13581" max="13824" width="9.140625" style="1227"/>
    <col min="13825" max="13825" width="5.7109375" style="1227" customWidth="1"/>
    <col min="13826" max="13826" width="6.7109375" style="1227" customWidth="1"/>
    <col min="13827" max="13827" width="10.28515625" style="1227" customWidth="1"/>
    <col min="13828" max="13828" width="46.42578125" style="1227" customWidth="1"/>
    <col min="13829" max="13829" width="13.85546875" style="1227" customWidth="1"/>
    <col min="13830" max="13830" width="14.85546875" style="1227" customWidth="1"/>
    <col min="13831" max="13831" width="13.85546875" style="1227" customWidth="1"/>
    <col min="13832" max="13832" width="8.5703125" style="1227" customWidth="1"/>
    <col min="13833" max="13833" width="9.140625" style="1227"/>
    <col min="13834" max="13836" width="16" style="1227" bestFit="1" customWidth="1"/>
    <col min="13837" max="14080" width="9.140625" style="1227"/>
    <col min="14081" max="14081" width="5.7109375" style="1227" customWidth="1"/>
    <col min="14082" max="14082" width="6.7109375" style="1227" customWidth="1"/>
    <col min="14083" max="14083" width="10.28515625" style="1227" customWidth="1"/>
    <col min="14084" max="14084" width="46.42578125" style="1227" customWidth="1"/>
    <col min="14085" max="14085" width="13.85546875" style="1227" customWidth="1"/>
    <col min="14086" max="14086" width="14.85546875" style="1227" customWidth="1"/>
    <col min="14087" max="14087" width="13.85546875" style="1227" customWidth="1"/>
    <col min="14088" max="14088" width="8.5703125" style="1227" customWidth="1"/>
    <col min="14089" max="14089" width="9.140625" style="1227"/>
    <col min="14090" max="14092" width="16" style="1227" bestFit="1" customWidth="1"/>
    <col min="14093" max="14336" width="9.140625" style="1227"/>
    <col min="14337" max="14337" width="5.7109375" style="1227" customWidth="1"/>
    <col min="14338" max="14338" width="6.7109375" style="1227" customWidth="1"/>
    <col min="14339" max="14339" width="10.28515625" style="1227" customWidth="1"/>
    <col min="14340" max="14340" width="46.42578125" style="1227" customWidth="1"/>
    <col min="14341" max="14341" width="13.85546875" style="1227" customWidth="1"/>
    <col min="14342" max="14342" width="14.85546875" style="1227" customWidth="1"/>
    <col min="14343" max="14343" width="13.85546875" style="1227" customWidth="1"/>
    <col min="14344" max="14344" width="8.5703125" style="1227" customWidth="1"/>
    <col min="14345" max="14345" width="9.140625" style="1227"/>
    <col min="14346" max="14348" width="16" style="1227" bestFit="1" customWidth="1"/>
    <col min="14349" max="14592" width="9.140625" style="1227"/>
    <col min="14593" max="14593" width="5.7109375" style="1227" customWidth="1"/>
    <col min="14594" max="14594" width="6.7109375" style="1227" customWidth="1"/>
    <col min="14595" max="14595" width="10.28515625" style="1227" customWidth="1"/>
    <col min="14596" max="14596" width="46.42578125" style="1227" customWidth="1"/>
    <col min="14597" max="14597" width="13.85546875" style="1227" customWidth="1"/>
    <col min="14598" max="14598" width="14.85546875" style="1227" customWidth="1"/>
    <col min="14599" max="14599" width="13.85546875" style="1227" customWidth="1"/>
    <col min="14600" max="14600" width="8.5703125" style="1227" customWidth="1"/>
    <col min="14601" max="14601" width="9.140625" style="1227"/>
    <col min="14602" max="14604" width="16" style="1227" bestFit="1" customWidth="1"/>
    <col min="14605" max="14848" width="9.140625" style="1227"/>
    <col min="14849" max="14849" width="5.7109375" style="1227" customWidth="1"/>
    <col min="14850" max="14850" width="6.7109375" style="1227" customWidth="1"/>
    <col min="14851" max="14851" width="10.28515625" style="1227" customWidth="1"/>
    <col min="14852" max="14852" width="46.42578125" style="1227" customWidth="1"/>
    <col min="14853" max="14853" width="13.85546875" style="1227" customWidth="1"/>
    <col min="14854" max="14854" width="14.85546875" style="1227" customWidth="1"/>
    <col min="14855" max="14855" width="13.85546875" style="1227" customWidth="1"/>
    <col min="14856" max="14856" width="8.5703125" style="1227" customWidth="1"/>
    <col min="14857" max="14857" width="9.140625" style="1227"/>
    <col min="14858" max="14860" width="16" style="1227" bestFit="1" customWidth="1"/>
    <col min="14861" max="15104" width="9.140625" style="1227"/>
    <col min="15105" max="15105" width="5.7109375" style="1227" customWidth="1"/>
    <col min="15106" max="15106" width="6.7109375" style="1227" customWidth="1"/>
    <col min="15107" max="15107" width="10.28515625" style="1227" customWidth="1"/>
    <col min="15108" max="15108" width="46.42578125" style="1227" customWidth="1"/>
    <col min="15109" max="15109" width="13.85546875" style="1227" customWidth="1"/>
    <col min="15110" max="15110" width="14.85546875" style="1227" customWidth="1"/>
    <col min="15111" max="15111" width="13.85546875" style="1227" customWidth="1"/>
    <col min="15112" max="15112" width="8.5703125" style="1227" customWidth="1"/>
    <col min="15113" max="15113" width="9.140625" style="1227"/>
    <col min="15114" max="15116" width="16" style="1227" bestFit="1" customWidth="1"/>
    <col min="15117" max="15360" width="9.140625" style="1227"/>
    <col min="15361" max="15361" width="5.7109375" style="1227" customWidth="1"/>
    <col min="15362" max="15362" width="6.7109375" style="1227" customWidth="1"/>
    <col min="15363" max="15363" width="10.28515625" style="1227" customWidth="1"/>
    <col min="15364" max="15364" width="46.42578125" style="1227" customWidth="1"/>
    <col min="15365" max="15365" width="13.85546875" style="1227" customWidth="1"/>
    <col min="15366" max="15366" width="14.85546875" style="1227" customWidth="1"/>
    <col min="15367" max="15367" width="13.85546875" style="1227" customWidth="1"/>
    <col min="15368" max="15368" width="8.5703125" style="1227" customWidth="1"/>
    <col min="15369" max="15369" width="9.140625" style="1227"/>
    <col min="15370" max="15372" width="16" style="1227" bestFit="1" customWidth="1"/>
    <col min="15373" max="15616" width="9.140625" style="1227"/>
    <col min="15617" max="15617" width="5.7109375" style="1227" customWidth="1"/>
    <col min="15618" max="15618" width="6.7109375" style="1227" customWidth="1"/>
    <col min="15619" max="15619" width="10.28515625" style="1227" customWidth="1"/>
    <col min="15620" max="15620" width="46.42578125" style="1227" customWidth="1"/>
    <col min="15621" max="15621" width="13.85546875" style="1227" customWidth="1"/>
    <col min="15622" max="15622" width="14.85546875" style="1227" customWidth="1"/>
    <col min="15623" max="15623" width="13.85546875" style="1227" customWidth="1"/>
    <col min="15624" max="15624" width="8.5703125" style="1227" customWidth="1"/>
    <col min="15625" max="15625" width="9.140625" style="1227"/>
    <col min="15626" max="15628" width="16" style="1227" bestFit="1" customWidth="1"/>
    <col min="15629" max="15872" width="9.140625" style="1227"/>
    <col min="15873" max="15873" width="5.7109375" style="1227" customWidth="1"/>
    <col min="15874" max="15874" width="6.7109375" style="1227" customWidth="1"/>
    <col min="15875" max="15875" width="10.28515625" style="1227" customWidth="1"/>
    <col min="15876" max="15876" width="46.42578125" style="1227" customWidth="1"/>
    <col min="15877" max="15877" width="13.85546875" style="1227" customWidth="1"/>
    <col min="15878" max="15878" width="14.85546875" style="1227" customWidth="1"/>
    <col min="15879" max="15879" width="13.85546875" style="1227" customWidth="1"/>
    <col min="15880" max="15880" width="8.5703125" style="1227" customWidth="1"/>
    <col min="15881" max="15881" width="9.140625" style="1227"/>
    <col min="15882" max="15884" width="16" style="1227" bestFit="1" customWidth="1"/>
    <col min="15885" max="16128" width="9.140625" style="1227"/>
    <col min="16129" max="16129" width="5.7109375" style="1227" customWidth="1"/>
    <col min="16130" max="16130" width="6.7109375" style="1227" customWidth="1"/>
    <col min="16131" max="16131" width="10.28515625" style="1227" customWidth="1"/>
    <col min="16132" max="16132" width="46.42578125" style="1227" customWidth="1"/>
    <col min="16133" max="16133" width="13.85546875" style="1227" customWidth="1"/>
    <col min="16134" max="16134" width="14.85546875" style="1227" customWidth="1"/>
    <col min="16135" max="16135" width="13.85546875" style="1227" customWidth="1"/>
    <col min="16136" max="16136" width="8.5703125" style="1227" customWidth="1"/>
    <col min="16137" max="16137" width="9.140625" style="1227"/>
    <col min="16138" max="16140" width="16" style="1227" bestFit="1" customWidth="1"/>
    <col min="16141" max="16384" width="9.140625" style="1227"/>
  </cols>
  <sheetData>
    <row r="1" spans="1:9" s="1126" customFormat="1" ht="18.75" thickBot="1" x14ac:dyDescent="0.3">
      <c r="A1" s="1211" t="s">
        <v>544</v>
      </c>
      <c r="B1" s="1210"/>
      <c r="C1" s="1222"/>
      <c r="D1" s="1209"/>
      <c r="E1" s="1208"/>
      <c r="F1" s="1207"/>
      <c r="G1" s="3279"/>
      <c r="H1" s="3280"/>
      <c r="I1" s="1131"/>
    </row>
    <row r="2" spans="1:9" s="1126" customFormat="1" ht="41.25" customHeight="1" x14ac:dyDescent="0.25">
      <c r="A2" s="1204"/>
      <c r="B2" s="1185"/>
      <c r="C2" s="1223"/>
      <c r="D2" s="1203"/>
      <c r="E2" s="1182"/>
      <c r="F2" s="1182"/>
      <c r="G2" s="3281" t="s">
        <v>98</v>
      </c>
      <c r="H2" s="3282"/>
      <c r="I2" s="1131"/>
    </row>
    <row r="3" spans="1:9" s="1126" customFormat="1" ht="12.75" customHeight="1" x14ac:dyDescent="0.25">
      <c r="A3" s="1206" t="s">
        <v>259</v>
      </c>
      <c r="B3" s="1185"/>
      <c r="C3" s="1225" t="s">
        <v>152</v>
      </c>
      <c r="D3" s="1205"/>
      <c r="E3" s="1182"/>
      <c r="F3" s="1804"/>
      <c r="G3" s="1181"/>
      <c r="H3" s="1224"/>
    </row>
    <row r="4" spans="1:9" s="1126" customFormat="1" ht="12.75" customHeight="1" x14ac:dyDescent="0.25">
      <c r="A4" s="1204"/>
      <c r="B4" s="1185"/>
      <c r="C4" s="1225" t="s">
        <v>989</v>
      </c>
      <c r="D4" s="1131"/>
      <c r="E4" s="1182"/>
      <c r="F4" s="1804"/>
      <c r="G4" s="1181"/>
      <c r="H4" s="1224"/>
    </row>
    <row r="5" spans="1:9" hidden="1" x14ac:dyDescent="0.2"/>
    <row r="6" spans="1:9" ht="18" x14ac:dyDescent="0.25">
      <c r="A6" s="1230" t="s">
        <v>508</v>
      </c>
    </row>
    <row r="7" spans="1:9" ht="12" customHeight="1" x14ac:dyDescent="0.25">
      <c r="A7" s="1231"/>
    </row>
    <row r="8" spans="1:9" ht="15" x14ac:dyDescent="0.25">
      <c r="A8" s="1266"/>
      <c r="B8" s="1266"/>
      <c r="C8" s="1266"/>
      <c r="D8" s="1266"/>
      <c r="E8" s="1248"/>
      <c r="F8" s="1248"/>
      <c r="G8" s="1248"/>
      <c r="H8" s="1267"/>
    </row>
    <row r="9" spans="1:9" ht="13.5" customHeight="1" thickBot="1" x14ac:dyDescent="0.3">
      <c r="A9" s="1232" t="s">
        <v>173</v>
      </c>
      <c r="B9" s="1254"/>
      <c r="C9" s="1254"/>
      <c r="D9" s="1254"/>
      <c r="E9" s="1254"/>
      <c r="F9" s="1254"/>
      <c r="G9" s="1254"/>
      <c r="H9" s="1254" t="s">
        <v>122</v>
      </c>
      <c r="I9" s="1254"/>
    </row>
    <row r="10" spans="1:9" ht="15.75" hidden="1" thickBot="1" x14ac:dyDescent="0.3">
      <c r="A10" s="1232"/>
      <c r="D10" s="1226"/>
      <c r="E10" s="1227"/>
      <c r="F10" s="1252"/>
      <c r="G10" s="1252"/>
      <c r="H10" s="1227" t="s">
        <v>122</v>
      </c>
    </row>
    <row r="11" spans="1:9" ht="25.5" thickTop="1" thickBot="1" x14ac:dyDescent="0.25">
      <c r="A11" s="1233" t="s">
        <v>123</v>
      </c>
      <c r="B11" s="1234" t="s">
        <v>509</v>
      </c>
      <c r="C11" s="1234" t="s">
        <v>267</v>
      </c>
      <c r="D11" s="1235" t="s">
        <v>125</v>
      </c>
      <c r="E11" s="1256" t="s">
        <v>416</v>
      </c>
      <c r="F11" s="1256" t="s">
        <v>417</v>
      </c>
      <c r="G11" s="1257" t="s">
        <v>589</v>
      </c>
      <c r="H11" s="1258" t="s">
        <v>590</v>
      </c>
    </row>
    <row r="12" spans="1:9" s="1166" customFormat="1" ht="13.5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236">
        <v>5</v>
      </c>
      <c r="F12" s="1236">
        <v>6</v>
      </c>
      <c r="G12" s="1237">
        <v>7</v>
      </c>
      <c r="H12" s="1238" t="s">
        <v>44</v>
      </c>
    </row>
    <row r="13" spans="1:9" s="1166" customFormat="1" ht="15.75" hidden="1" thickTop="1" x14ac:dyDescent="0.25">
      <c r="A13" s="1269">
        <v>3636</v>
      </c>
      <c r="B13" s="1240">
        <v>5166</v>
      </c>
      <c r="C13" s="1240"/>
      <c r="D13" s="1259" t="s">
        <v>405</v>
      </c>
      <c r="E13" s="1244">
        <v>0</v>
      </c>
      <c r="F13" s="1271">
        <v>0</v>
      </c>
      <c r="G13" s="1271">
        <v>0</v>
      </c>
      <c r="H13" s="1245">
        <v>0</v>
      </c>
    </row>
    <row r="14" spans="1:9" ht="15.75" thickTop="1" x14ac:dyDescent="0.25">
      <c r="A14" s="1269">
        <v>3636</v>
      </c>
      <c r="B14" s="1240">
        <v>5166</v>
      </c>
      <c r="C14" s="1346" t="s">
        <v>1213</v>
      </c>
      <c r="D14" s="1259" t="s">
        <v>405</v>
      </c>
      <c r="E14" s="1244">
        <v>80</v>
      </c>
      <c r="F14" s="1271">
        <v>0</v>
      </c>
      <c r="G14" s="1271">
        <v>0</v>
      </c>
      <c r="H14" s="1245">
        <v>0</v>
      </c>
    </row>
    <row r="15" spans="1:9" ht="15" hidden="1" x14ac:dyDescent="0.25">
      <c r="A15" s="1273">
        <v>6330</v>
      </c>
      <c r="B15" s="1240">
        <v>5345</v>
      </c>
      <c r="C15" s="1346" t="s">
        <v>1121</v>
      </c>
      <c r="D15" s="1259" t="s">
        <v>514</v>
      </c>
      <c r="E15" s="1244"/>
      <c r="F15" s="1271"/>
      <c r="G15" s="1271"/>
      <c r="H15" s="1245">
        <v>0</v>
      </c>
    </row>
    <row r="16" spans="1:9" ht="15" hidden="1" x14ac:dyDescent="0.25">
      <c r="A16" s="1273">
        <v>3636</v>
      </c>
      <c r="B16" s="1240">
        <v>5167</v>
      </c>
      <c r="C16" s="1346" t="s">
        <v>1122</v>
      </c>
      <c r="D16" s="1259" t="s">
        <v>597</v>
      </c>
      <c r="E16" s="1244"/>
      <c r="F16" s="1271"/>
      <c r="G16" s="1271"/>
      <c r="H16" s="1245" t="e">
        <f>G16/F16*100</f>
        <v>#DIV/0!</v>
      </c>
    </row>
    <row r="17" spans="1:8" ht="15" hidden="1" x14ac:dyDescent="0.25">
      <c r="A17" s="1273">
        <v>3122</v>
      </c>
      <c r="B17" s="1240">
        <v>5169</v>
      </c>
      <c r="C17" s="1346" t="s">
        <v>1248</v>
      </c>
      <c r="D17" s="1259" t="s">
        <v>568</v>
      </c>
      <c r="E17" s="1244"/>
      <c r="F17" s="1271"/>
      <c r="G17" s="1271"/>
      <c r="H17" s="1245">
        <v>0</v>
      </c>
    </row>
    <row r="18" spans="1:8" ht="15" x14ac:dyDescent="0.25">
      <c r="A18" s="1273">
        <v>3636</v>
      </c>
      <c r="B18" s="1240">
        <v>5169</v>
      </c>
      <c r="C18" s="1346" t="s">
        <v>1213</v>
      </c>
      <c r="D18" s="1259" t="s">
        <v>568</v>
      </c>
      <c r="E18" s="1244">
        <v>450</v>
      </c>
      <c r="F18" s="1271">
        <v>0</v>
      </c>
      <c r="G18" s="1271">
        <v>0</v>
      </c>
      <c r="H18" s="1245">
        <v>0</v>
      </c>
    </row>
    <row r="19" spans="1:8" ht="15" x14ac:dyDescent="0.25">
      <c r="A19" s="1273">
        <v>3636</v>
      </c>
      <c r="B19" s="1240">
        <v>5169</v>
      </c>
      <c r="C19" s="1346" t="s">
        <v>1102</v>
      </c>
      <c r="D19" s="1259" t="s">
        <v>568</v>
      </c>
      <c r="E19" s="1244">
        <v>0</v>
      </c>
      <c r="F19" s="1271">
        <v>2</v>
      </c>
      <c r="G19" s="1271">
        <v>1</v>
      </c>
      <c r="H19" s="1245">
        <f>G19/F19*100</f>
        <v>50</v>
      </c>
    </row>
    <row r="20" spans="1:8" ht="15" x14ac:dyDescent="0.25">
      <c r="A20" s="1273">
        <v>4399</v>
      </c>
      <c r="B20" s="1341">
        <v>5363</v>
      </c>
      <c r="C20" s="1346" t="s">
        <v>1214</v>
      </c>
      <c r="D20" s="1259" t="s">
        <v>942</v>
      </c>
      <c r="E20" s="1244">
        <v>56</v>
      </c>
      <c r="F20" s="1271">
        <v>0</v>
      </c>
      <c r="G20" s="1271">
        <v>0</v>
      </c>
      <c r="H20" s="1245">
        <v>0</v>
      </c>
    </row>
    <row r="21" spans="1:8" ht="15.75" thickBot="1" x14ac:dyDescent="0.3">
      <c r="A21" s="1273">
        <v>6330</v>
      </c>
      <c r="B21" s="1275">
        <v>5345</v>
      </c>
      <c r="C21" s="1346" t="s">
        <v>1101</v>
      </c>
      <c r="D21" s="1261" t="s">
        <v>514</v>
      </c>
      <c r="E21" s="1244">
        <v>0</v>
      </c>
      <c r="F21" s="1271">
        <v>0</v>
      </c>
      <c r="G21" s="1271">
        <v>53</v>
      </c>
      <c r="H21" s="1245">
        <v>0</v>
      </c>
    </row>
    <row r="22" spans="1:8" ht="16.5" thickTop="1" thickBot="1" x14ac:dyDescent="0.3">
      <c r="A22" s="2734" t="s">
        <v>511</v>
      </c>
      <c r="B22" s="2735"/>
      <c r="C22" s="2735"/>
      <c r="D22" s="2736"/>
      <c r="E22" s="1242">
        <f>SUM(E13:E21)</f>
        <v>586</v>
      </c>
      <c r="F22" s="1242">
        <f>SUM(F13:F21)</f>
        <v>2</v>
      </c>
      <c r="G22" s="1242">
        <f>SUM(G13:G21)</f>
        <v>54</v>
      </c>
      <c r="H22" s="1246">
        <f>G22/F22*100</f>
        <v>2700</v>
      </c>
    </row>
    <row r="23" spans="1:8" ht="15.75" thickTop="1" x14ac:dyDescent="0.25">
      <c r="A23" s="1266"/>
      <c r="B23" s="1266"/>
      <c r="C23" s="1266"/>
      <c r="D23" s="1266"/>
      <c r="E23" s="1248"/>
      <c r="F23" s="1248"/>
      <c r="G23" s="1248"/>
      <c r="H23" s="1267"/>
    </row>
    <row r="24" spans="1:8" ht="15" x14ac:dyDescent="0.25">
      <c r="A24" s="1232" t="s">
        <v>1750</v>
      </c>
      <c r="B24" s="1254"/>
      <c r="C24" s="1254"/>
      <c r="D24" s="1254"/>
      <c r="E24" s="1254"/>
      <c r="F24" s="1254"/>
      <c r="G24" s="1254"/>
      <c r="H24" s="1254" t="s">
        <v>122</v>
      </c>
    </row>
    <row r="25" spans="1:8" ht="15.75" thickBot="1" x14ac:dyDescent="0.3">
      <c r="A25" s="1232" t="s">
        <v>1749</v>
      </c>
      <c r="D25" s="1226"/>
      <c r="E25" s="1227"/>
      <c r="F25" s="1252"/>
      <c r="G25" s="1252"/>
      <c r="H25" s="1227" t="s">
        <v>122</v>
      </c>
    </row>
    <row r="26" spans="1:8" ht="25.5" thickTop="1" thickBot="1" x14ac:dyDescent="0.25">
      <c r="A26" s="1233" t="s">
        <v>123</v>
      </c>
      <c r="B26" s="1234" t="s">
        <v>509</v>
      </c>
      <c r="C26" s="1234" t="s">
        <v>267</v>
      </c>
      <c r="D26" s="1235" t="s">
        <v>125</v>
      </c>
      <c r="E26" s="1256" t="s">
        <v>416</v>
      </c>
      <c r="F26" s="1256" t="s">
        <v>417</v>
      </c>
      <c r="G26" s="1257" t="s">
        <v>589</v>
      </c>
      <c r="H26" s="1258" t="s">
        <v>590</v>
      </c>
    </row>
    <row r="27" spans="1:8" ht="14.25" thickTop="1" thickBot="1" x14ac:dyDescent="0.25">
      <c r="A27" s="1171">
        <v>1</v>
      </c>
      <c r="B27" s="1170">
        <v>2</v>
      </c>
      <c r="C27" s="1170">
        <v>3</v>
      </c>
      <c r="D27" s="1170">
        <v>4</v>
      </c>
      <c r="E27" s="1236">
        <v>5</v>
      </c>
      <c r="F27" s="1236">
        <v>6</v>
      </c>
      <c r="G27" s="1237">
        <v>7</v>
      </c>
      <c r="H27" s="1238" t="s">
        <v>44</v>
      </c>
    </row>
    <row r="28" spans="1:8" ht="15.75" hidden="1" thickTop="1" x14ac:dyDescent="0.25">
      <c r="A28" s="1269">
        <v>3636</v>
      </c>
      <c r="B28" s="1240">
        <v>5166</v>
      </c>
      <c r="C28" s="1240"/>
      <c r="D28" s="1259" t="s">
        <v>405</v>
      </c>
      <c r="E28" s="1244">
        <v>0</v>
      </c>
      <c r="F28" s="1271">
        <v>0</v>
      </c>
      <c r="G28" s="1271">
        <v>0</v>
      </c>
      <c r="H28" s="1245">
        <v>0</v>
      </c>
    </row>
    <row r="29" spans="1:8" ht="15.75" hidden="1" thickTop="1" x14ac:dyDescent="0.25">
      <c r="A29" s="1269">
        <v>3636</v>
      </c>
      <c r="B29" s="1240">
        <v>5166</v>
      </c>
      <c r="C29" s="1346" t="s">
        <v>1213</v>
      </c>
      <c r="D29" s="1259" t="s">
        <v>405</v>
      </c>
      <c r="E29" s="1244">
        <v>0</v>
      </c>
      <c r="F29" s="1271">
        <v>0</v>
      </c>
      <c r="G29" s="1271">
        <v>0</v>
      </c>
      <c r="H29" s="1245">
        <v>0</v>
      </c>
    </row>
    <row r="30" spans="1:8" ht="15.75" hidden="1" thickTop="1" x14ac:dyDescent="0.25">
      <c r="A30" s="1273">
        <v>6330</v>
      </c>
      <c r="B30" s="1240">
        <v>5345</v>
      </c>
      <c r="C30" s="1346" t="s">
        <v>1121</v>
      </c>
      <c r="D30" s="1259" t="s">
        <v>514</v>
      </c>
      <c r="E30" s="1244"/>
      <c r="F30" s="1271"/>
      <c r="G30" s="1271"/>
      <c r="H30" s="1245">
        <v>0</v>
      </c>
    </row>
    <row r="31" spans="1:8" ht="15.75" hidden="1" thickTop="1" x14ac:dyDescent="0.25">
      <c r="A31" s="1273">
        <v>3636</v>
      </c>
      <c r="B31" s="1240">
        <v>5167</v>
      </c>
      <c r="C31" s="1346" t="s">
        <v>1122</v>
      </c>
      <c r="D31" s="1259" t="s">
        <v>597</v>
      </c>
      <c r="E31" s="1244"/>
      <c r="F31" s="1271"/>
      <c r="G31" s="1271"/>
      <c r="H31" s="1245" t="e">
        <f>G31/F31*100</f>
        <v>#DIV/0!</v>
      </c>
    </row>
    <row r="32" spans="1:8" ht="15.75" hidden="1" thickTop="1" x14ac:dyDescent="0.25">
      <c r="A32" s="1273">
        <v>3122</v>
      </c>
      <c r="B32" s="1240">
        <v>5169</v>
      </c>
      <c r="C32" s="1346" t="s">
        <v>1248</v>
      </c>
      <c r="D32" s="1259" t="s">
        <v>568</v>
      </c>
      <c r="E32" s="1244"/>
      <c r="F32" s="1271"/>
      <c r="G32" s="1271"/>
      <c r="H32" s="1245">
        <v>0</v>
      </c>
    </row>
    <row r="33" spans="1:13" ht="16.5" thickTop="1" thickBot="1" x14ac:dyDescent="0.3">
      <c r="A33" s="1273">
        <v>3636</v>
      </c>
      <c r="B33" s="1240">
        <v>5169</v>
      </c>
      <c r="C33" s="1346" t="s">
        <v>1214</v>
      </c>
      <c r="D33" s="1259" t="s">
        <v>568</v>
      </c>
      <c r="E33" s="1244">
        <v>0</v>
      </c>
      <c r="F33" s="1271">
        <v>18</v>
      </c>
      <c r="G33" s="1271">
        <v>18</v>
      </c>
      <c r="H33" s="1245">
        <f>G33/F33*100</f>
        <v>100</v>
      </c>
    </row>
    <row r="34" spans="1:13" ht="15.75" hidden="1" thickBot="1" x14ac:dyDescent="0.3">
      <c r="A34" s="1273">
        <v>3719</v>
      </c>
      <c r="B34" s="1240">
        <v>5169</v>
      </c>
      <c r="C34" s="1346" t="s">
        <v>1102</v>
      </c>
      <c r="D34" s="1259" t="s">
        <v>568</v>
      </c>
      <c r="E34" s="1244">
        <v>0</v>
      </c>
      <c r="F34" s="1271">
        <v>0</v>
      </c>
      <c r="G34" s="1271">
        <v>0</v>
      </c>
      <c r="H34" s="1245" t="e">
        <f>G34/F34*100</f>
        <v>#DIV/0!</v>
      </c>
    </row>
    <row r="35" spans="1:13" ht="15.75" hidden="1" thickBot="1" x14ac:dyDescent="0.3">
      <c r="A35" s="1273">
        <v>4399</v>
      </c>
      <c r="B35" s="1341">
        <v>5363</v>
      </c>
      <c r="C35" s="1346" t="s">
        <v>1214</v>
      </c>
      <c r="D35" s="1259" t="s">
        <v>942</v>
      </c>
      <c r="E35" s="1244">
        <v>0</v>
      </c>
      <c r="F35" s="1271">
        <v>0</v>
      </c>
      <c r="G35" s="1271">
        <v>0</v>
      </c>
      <c r="H35" s="1245">
        <v>0</v>
      </c>
    </row>
    <row r="36" spans="1:13" ht="15.75" hidden="1" thickBot="1" x14ac:dyDescent="0.3">
      <c r="A36" s="1273">
        <v>6330</v>
      </c>
      <c r="B36" s="1275">
        <v>5345</v>
      </c>
      <c r="C36" s="1346" t="s">
        <v>1101</v>
      </c>
      <c r="D36" s="1261" t="s">
        <v>514</v>
      </c>
      <c r="E36" s="1244">
        <v>0</v>
      </c>
      <c r="F36" s="1271">
        <v>0</v>
      </c>
      <c r="G36" s="1271">
        <v>0</v>
      </c>
      <c r="H36" s="1245">
        <v>0</v>
      </c>
    </row>
    <row r="37" spans="1:13" ht="16.5" thickTop="1" thickBot="1" x14ac:dyDescent="0.3">
      <c r="A37" s="2734" t="s">
        <v>511</v>
      </c>
      <c r="B37" s="2735"/>
      <c r="C37" s="2735"/>
      <c r="D37" s="2736"/>
      <c r="E37" s="1242">
        <f>SUM(E28:E36)</f>
        <v>0</v>
      </c>
      <c r="F37" s="1242">
        <f>SUM(F28:F36)</f>
        <v>18</v>
      </c>
      <c r="G37" s="1242">
        <f>SUM(G28:G36)</f>
        <v>18</v>
      </c>
      <c r="H37" s="1246">
        <f>G37/F37*100</f>
        <v>100</v>
      </c>
    </row>
    <row r="38" spans="1:13" ht="15.75" thickTop="1" x14ac:dyDescent="0.25">
      <c r="A38" s="1266"/>
      <c r="B38" s="1266"/>
      <c r="C38" s="1266"/>
      <c r="D38" s="1266"/>
      <c r="E38" s="1248"/>
      <c r="F38" s="1248"/>
      <c r="G38" s="1248"/>
      <c r="H38" s="1267"/>
    </row>
    <row r="39" spans="1:13" ht="15" hidden="1" x14ac:dyDescent="0.25">
      <c r="A39" s="1266"/>
      <c r="B39" s="1266"/>
      <c r="C39" s="1266"/>
      <c r="D39" s="1266"/>
      <c r="E39" s="1248"/>
      <c r="F39" s="1248"/>
      <c r="G39" s="1248"/>
      <c r="H39" s="1267"/>
    </row>
    <row r="40" spans="1:13" ht="15" hidden="1" x14ac:dyDescent="0.25">
      <c r="A40" s="1266"/>
      <c r="B40" s="1266"/>
      <c r="C40" s="1266"/>
      <c r="D40" s="1266"/>
      <c r="E40" s="1248"/>
      <c r="F40" s="1248"/>
      <c r="G40" s="1248"/>
      <c r="H40" s="1267"/>
    </row>
    <row r="41" spans="1:13" ht="15" hidden="1" x14ac:dyDescent="0.25">
      <c r="A41" s="1266"/>
      <c r="B41" s="1266"/>
      <c r="C41" s="1266"/>
      <c r="D41" s="1266"/>
      <c r="E41" s="1248"/>
      <c r="F41" s="1248"/>
      <c r="G41" s="1248"/>
      <c r="H41" s="1267"/>
    </row>
    <row r="42" spans="1:13" ht="15" hidden="1" x14ac:dyDescent="0.25">
      <c r="A42" s="1266"/>
      <c r="B42" s="1266"/>
      <c r="C42" s="1266"/>
      <c r="D42" s="1266"/>
      <c r="E42" s="1248"/>
      <c r="F42" s="1248"/>
      <c r="G42" s="1248"/>
      <c r="H42" s="1267"/>
    </row>
    <row r="43" spans="1:13" ht="18" x14ac:dyDescent="0.25">
      <c r="A43" s="1230"/>
      <c r="D43" s="1226"/>
      <c r="E43" s="1227"/>
      <c r="F43" s="1252"/>
      <c r="G43" s="1252"/>
      <c r="H43" s="1252"/>
    </row>
    <row r="44" spans="1:13" ht="16.5" x14ac:dyDescent="0.25">
      <c r="A44" s="1276" t="s">
        <v>325</v>
      </c>
      <c r="B44" s="1277"/>
      <c r="C44" s="1278"/>
      <c r="D44" s="1279"/>
      <c r="E44" s="1280">
        <f>SUM(E45:E47)</f>
        <v>586</v>
      </c>
      <c r="F44" s="1280">
        <f>SUM(F45:F47)</f>
        <v>20</v>
      </c>
      <c r="G44" s="1280">
        <f>SUM(G45:G47)</f>
        <v>72</v>
      </c>
      <c r="H44" s="2324">
        <f>G44/F44*100</f>
        <v>360</v>
      </c>
      <c r="J44" s="1282">
        <f>J45+J46+J47</f>
        <v>586000</v>
      </c>
      <c r="K44" s="1282">
        <f>K45+K46+K47</f>
        <v>20100</v>
      </c>
      <c r="L44" s="1282">
        <f>L45+L46+L47</f>
        <v>72082.86</v>
      </c>
    </row>
    <row r="45" spans="1:13" ht="15" x14ac:dyDescent="0.2">
      <c r="A45" s="1140" t="s">
        <v>183</v>
      </c>
      <c r="B45" s="1142"/>
      <c r="C45" s="1138"/>
      <c r="D45" s="1283"/>
      <c r="E45" s="1141">
        <f>E13+E14+E17+E18+E16+E19+E20+E33</f>
        <v>586</v>
      </c>
      <c r="F45" s="1141">
        <f>F13+F14+F17+F18+F16+F19+F20+F33</f>
        <v>20</v>
      </c>
      <c r="G45" s="1141">
        <f>G13+G14+G17+G18+G16+G19+G20+G33</f>
        <v>19</v>
      </c>
      <c r="H45" s="1281">
        <f>G45/F45*100</f>
        <v>95</v>
      </c>
      <c r="J45" s="1284">
        <v>586000</v>
      </c>
      <c r="K45" s="1284">
        <v>20100</v>
      </c>
      <c r="L45" s="1284">
        <f>18150+712</f>
        <v>18862</v>
      </c>
    </row>
    <row r="46" spans="1:13" ht="15" x14ac:dyDescent="0.2">
      <c r="A46" s="1140" t="s">
        <v>184</v>
      </c>
      <c r="B46" s="1139"/>
      <c r="C46" s="1138"/>
      <c r="D46" s="1285"/>
      <c r="E46" s="1141">
        <v>0</v>
      </c>
      <c r="F46" s="1141">
        <v>0</v>
      </c>
      <c r="G46" s="1141">
        <v>0</v>
      </c>
      <c r="H46" s="1281">
        <v>0</v>
      </c>
      <c r="J46" s="1284">
        <v>0</v>
      </c>
      <c r="K46" s="1284">
        <v>0</v>
      </c>
      <c r="L46" s="1284">
        <v>0</v>
      </c>
      <c r="M46" s="1228"/>
    </row>
    <row r="47" spans="1:13" ht="15" x14ac:dyDescent="0.2">
      <c r="A47" s="1140" t="s">
        <v>326</v>
      </c>
      <c r="B47" s="1139"/>
      <c r="C47" s="1138"/>
      <c r="D47" s="1285"/>
      <c r="E47" s="1141">
        <f>E21</f>
        <v>0</v>
      </c>
      <c r="F47" s="1141">
        <f>F21</f>
        <v>0</v>
      </c>
      <c r="G47" s="1141">
        <f>G21</f>
        <v>53</v>
      </c>
      <c r="H47" s="1281">
        <v>0</v>
      </c>
      <c r="J47" s="1284">
        <v>0</v>
      </c>
      <c r="K47" s="1284">
        <v>0</v>
      </c>
      <c r="L47" s="1284">
        <v>53220.86</v>
      </c>
    </row>
    <row r="48" spans="1:13" ht="15" x14ac:dyDescent="0.2">
      <c r="A48" s="1140"/>
      <c r="B48" s="1139"/>
      <c r="C48" s="1138"/>
      <c r="D48" s="1285"/>
      <c r="E48" s="1141"/>
      <c r="F48" s="1141"/>
      <c r="G48" s="1141"/>
      <c r="H48" s="1286"/>
      <c r="J48" s="1228"/>
      <c r="K48" s="1228"/>
      <c r="L48" s="1228"/>
    </row>
    <row r="49" spans="1:12" ht="24" thickBot="1" x14ac:dyDescent="0.4">
      <c r="A49" s="3212" t="s">
        <v>940</v>
      </c>
      <c r="B49" s="3267"/>
      <c r="C49" s="3267"/>
      <c r="D49" s="3267"/>
      <c r="E49" s="1135">
        <f>SUM(E44)</f>
        <v>586</v>
      </c>
      <c r="F49" s="1135">
        <f>SUM(F44)</f>
        <v>20</v>
      </c>
      <c r="G49" s="1135">
        <f>SUM(G44)</f>
        <v>72</v>
      </c>
      <c r="H49" s="1287">
        <f>(G49/F49)*100</f>
        <v>360</v>
      </c>
      <c r="J49" s="1228"/>
      <c r="K49" s="1228"/>
      <c r="L49" s="1228"/>
    </row>
    <row r="50" spans="1:12" s="1288" customFormat="1" ht="13.5" thickTop="1" x14ac:dyDescent="0.2">
      <c r="A50" s="1226"/>
      <c r="B50" s="1226"/>
      <c r="C50" s="1226"/>
      <c r="D50" s="1227"/>
      <c r="E50" s="1228"/>
      <c r="F50" s="1228"/>
      <c r="G50" s="1228"/>
      <c r="H50" s="1229"/>
      <c r="J50" s="1289"/>
      <c r="K50" s="1289"/>
      <c r="L50" s="1289"/>
    </row>
    <row r="51" spans="1:12" s="1126" customFormat="1" x14ac:dyDescent="0.2">
      <c r="A51" s="1226"/>
      <c r="B51" s="1226"/>
      <c r="C51" s="1226"/>
      <c r="D51" s="1227"/>
      <c r="E51" s="1228"/>
      <c r="F51" s="1228"/>
      <c r="G51" s="1228"/>
      <c r="H51" s="1229"/>
    </row>
    <row r="52" spans="1:12" s="1126" customFormat="1" x14ac:dyDescent="0.2">
      <c r="A52" s="1226"/>
      <c r="B52" s="1226"/>
      <c r="C52" s="1226"/>
      <c r="D52" s="1227"/>
      <c r="E52" s="1228"/>
      <c r="F52" s="1228"/>
      <c r="G52" s="1228"/>
      <c r="H52" s="1229"/>
    </row>
    <row r="53" spans="1:12" s="1126" customFormat="1" x14ac:dyDescent="0.2">
      <c r="A53" s="1226"/>
      <c r="B53" s="1226"/>
      <c r="C53" s="1226"/>
      <c r="D53" s="1227"/>
      <c r="E53" s="1228"/>
      <c r="F53" s="1228"/>
      <c r="G53" s="1228"/>
      <c r="H53" s="1229"/>
    </row>
    <row r="54" spans="1:12" s="1126" customFormat="1" x14ac:dyDescent="0.2">
      <c r="A54" s="1226"/>
      <c r="B54" s="1226"/>
      <c r="C54" s="1226"/>
      <c r="D54" s="1227"/>
      <c r="E54" s="1228"/>
      <c r="F54" s="1228"/>
      <c r="G54" s="1228"/>
      <c r="H54" s="1229"/>
    </row>
    <row r="55" spans="1:12" s="1133" customFormat="1" ht="31.5" customHeight="1" x14ac:dyDescent="0.35">
      <c r="A55" s="1226"/>
      <c r="B55" s="1226"/>
      <c r="C55" s="1226"/>
      <c r="D55" s="1227"/>
      <c r="E55" s="1228"/>
      <c r="F55" s="1228"/>
      <c r="G55" s="1228"/>
      <c r="H55" s="1229"/>
    </row>
  </sheetData>
  <mergeCells count="3">
    <mergeCell ref="G1:H1"/>
    <mergeCell ref="A49:D49"/>
    <mergeCell ref="G2:H2"/>
  </mergeCells>
  <pageMargins left="0.98425196850393704" right="0.98425196850393704" top="0.98425196850393704" bottom="0.98425196850393704" header="0.51181102362204722" footer="0.51181102362204722"/>
  <pageSetup paperSize="9" scale="65" firstPageNumber="129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CCFFFF"/>
  </sheetPr>
  <dimension ref="A1:N251"/>
  <sheetViews>
    <sheetView showGridLines="0" view="pageBreakPreview" zoomScaleNormal="100" zoomScaleSheetLayoutView="100" workbookViewId="0">
      <selection activeCell="J172" sqref="J172"/>
    </sheetView>
  </sheetViews>
  <sheetFormatPr defaultColWidth="9.140625" defaultRowHeight="12.75" x14ac:dyDescent="0.2"/>
  <cols>
    <col min="1" max="1" width="5.28515625" style="594" customWidth="1"/>
    <col min="2" max="2" width="4.85546875" style="1492" customWidth="1"/>
    <col min="3" max="3" width="9.7109375" style="660" customWidth="1"/>
    <col min="4" max="4" width="46.5703125" style="373" customWidth="1"/>
    <col min="5" max="5" width="14.5703125" style="374" customWidth="1"/>
    <col min="6" max="6" width="14" style="374" customWidth="1"/>
    <col min="7" max="7" width="14.42578125" style="374" customWidth="1"/>
    <col min="8" max="8" width="8.140625" style="1701" customWidth="1"/>
    <col min="9" max="9" width="9.140625" style="373"/>
    <col min="10" max="10" width="17.85546875" style="373" bestFit="1" customWidth="1"/>
    <col min="11" max="11" width="17.5703125" style="373" customWidth="1"/>
    <col min="12" max="12" width="18.140625" style="373" customWidth="1"/>
    <col min="13" max="16384" width="9.140625" style="373"/>
  </cols>
  <sheetData>
    <row r="1" spans="1:9" ht="18.75" thickBot="1" x14ac:dyDescent="0.3">
      <c r="A1" s="444" t="s">
        <v>1116</v>
      </c>
      <c r="B1" s="445"/>
      <c r="C1" s="458"/>
      <c r="D1" s="456"/>
      <c r="E1" s="447"/>
      <c r="F1" s="448" t="s">
        <v>775</v>
      </c>
      <c r="I1" s="17"/>
    </row>
    <row r="2" spans="1:9" ht="12.75" customHeight="1" x14ac:dyDescent="0.25">
      <c r="A2" s="6"/>
      <c r="B2" s="28"/>
      <c r="C2" s="57"/>
      <c r="D2" s="10"/>
      <c r="E2" s="303"/>
      <c r="F2" s="303"/>
      <c r="G2" s="16"/>
      <c r="H2" s="365"/>
      <c r="I2" s="17"/>
    </row>
    <row r="3" spans="1:9" ht="12.75" customHeight="1" x14ac:dyDescent="0.25">
      <c r="A3" s="67" t="s">
        <v>259</v>
      </c>
      <c r="B3" s="28"/>
      <c r="C3" s="492" t="s">
        <v>1181</v>
      </c>
      <c r="D3" s="579"/>
      <c r="E3" s="303"/>
      <c r="F3" s="16"/>
      <c r="G3" s="17"/>
      <c r="H3" s="365"/>
    </row>
    <row r="4" spans="1:9" ht="12.75" customHeight="1" x14ac:dyDescent="0.25">
      <c r="A4" s="6"/>
      <c r="B4" s="28"/>
      <c r="C4" s="492" t="s">
        <v>1383</v>
      </c>
      <c r="D4" s="374"/>
      <c r="E4" s="303"/>
      <c r="F4" s="16"/>
      <c r="G4" s="17"/>
      <c r="H4" s="365"/>
    </row>
    <row r="5" spans="1:9" ht="12.75" customHeight="1" x14ac:dyDescent="0.25">
      <c r="A5" s="6"/>
      <c r="B5" s="28"/>
      <c r="C5" s="492"/>
      <c r="D5" s="374"/>
      <c r="E5" s="303"/>
      <c r="F5" s="16"/>
      <c r="G5" s="17"/>
      <c r="H5" s="365"/>
    </row>
    <row r="6" spans="1:9" ht="18" x14ac:dyDescent="0.25">
      <c r="A6" s="33" t="s">
        <v>1449</v>
      </c>
      <c r="B6" s="28"/>
      <c r="C6" s="57"/>
      <c r="D6" s="10"/>
      <c r="E6" s="303"/>
      <c r="F6" s="303"/>
      <c r="G6" s="16"/>
      <c r="H6" s="365"/>
      <c r="I6" s="17"/>
    </row>
    <row r="7" spans="1:9" ht="13.5" thickBot="1" x14ac:dyDescent="0.25">
      <c r="A7" s="580"/>
      <c r="B7" s="580"/>
      <c r="C7" s="661"/>
      <c r="D7" s="581"/>
      <c r="G7" s="570"/>
      <c r="H7" s="1701" t="s">
        <v>122</v>
      </c>
    </row>
    <row r="8" spans="1:9" s="106" customFormat="1" ht="20.25" customHeight="1" thickTop="1" thickBot="1" x14ac:dyDescent="0.25">
      <c r="A8" s="582" t="s">
        <v>123</v>
      </c>
      <c r="B8" s="583" t="s">
        <v>124</v>
      </c>
      <c r="C8" s="585" t="s">
        <v>474</v>
      </c>
      <c r="D8" s="585" t="s">
        <v>125</v>
      </c>
      <c r="E8" s="1785" t="s">
        <v>416</v>
      </c>
      <c r="F8" s="1785" t="s">
        <v>417</v>
      </c>
      <c r="G8" s="585" t="s">
        <v>589</v>
      </c>
      <c r="H8" s="586" t="s">
        <v>590</v>
      </c>
    </row>
    <row r="9" spans="1:9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9" s="375" customFormat="1" ht="15.75" thickTop="1" x14ac:dyDescent="0.25">
      <c r="A10" s="1048">
        <v>3341</v>
      </c>
      <c r="B10" s="2482">
        <v>5169</v>
      </c>
      <c r="D10" s="1988" t="s">
        <v>568</v>
      </c>
      <c r="E10" s="915"/>
      <c r="F10" s="703">
        <f>F11</f>
        <v>605</v>
      </c>
      <c r="G10" s="703">
        <f>G11</f>
        <v>353</v>
      </c>
      <c r="H10" s="2483">
        <f>(G10/F10)*100</f>
        <v>58.347107438016529</v>
      </c>
      <c r="I10" s="106"/>
    </row>
    <row r="11" spans="1:9" s="375" customFormat="1" ht="25.5" x14ac:dyDescent="0.2">
      <c r="A11" s="1048"/>
      <c r="B11" s="1683"/>
      <c r="C11" s="643" t="s">
        <v>1382</v>
      </c>
      <c r="D11" s="2692" t="s">
        <v>1960</v>
      </c>
      <c r="E11" s="1005"/>
      <c r="F11" s="2647">
        <v>605</v>
      </c>
      <c r="G11" s="2644">
        <v>353</v>
      </c>
      <c r="H11" s="2879">
        <f t="shared" ref="H11:H34" si="0">(G11/F11)*100</f>
        <v>58.347107438016529</v>
      </c>
      <c r="I11" s="106"/>
    </row>
    <row r="12" spans="1:9" s="375" customFormat="1" ht="15" x14ac:dyDescent="0.25">
      <c r="A12" s="1048">
        <v>5272</v>
      </c>
      <c r="B12" s="1683">
        <v>5168</v>
      </c>
      <c r="C12" s="1162"/>
      <c r="D12" s="3125" t="s">
        <v>1452</v>
      </c>
      <c r="E12" s="48">
        <v>30</v>
      </c>
      <c r="F12" s="1682">
        <v>30</v>
      </c>
      <c r="G12" s="1056">
        <v>0</v>
      </c>
      <c r="H12" s="852">
        <f t="shared" si="0"/>
        <v>0</v>
      </c>
      <c r="I12" s="106"/>
    </row>
    <row r="13" spans="1:9" s="375" customFormat="1" ht="15" x14ac:dyDescent="0.25">
      <c r="A13" s="1048"/>
      <c r="B13" s="1683"/>
      <c r="C13" s="1162"/>
      <c r="D13" s="3126"/>
      <c r="E13" s="1005"/>
      <c r="F13" s="1681"/>
      <c r="G13" s="1076"/>
      <c r="H13" s="852"/>
      <c r="I13" s="106"/>
    </row>
    <row r="14" spans="1:9" s="375" customFormat="1" ht="15" x14ac:dyDescent="0.25">
      <c r="A14" s="2777">
        <v>5273</v>
      </c>
      <c r="B14" s="1683">
        <v>5041</v>
      </c>
      <c r="C14" s="514"/>
      <c r="D14" s="2144" t="s">
        <v>1240</v>
      </c>
      <c r="E14" s="1005"/>
      <c r="F14" s="1056">
        <f>F15</f>
        <v>5</v>
      </c>
      <c r="G14" s="1056">
        <f>G15</f>
        <v>2</v>
      </c>
      <c r="H14" s="2484">
        <f>(G14/F14)*100</f>
        <v>40</v>
      </c>
      <c r="I14" s="106"/>
    </row>
    <row r="15" spans="1:9" s="375" customFormat="1" ht="25.5" x14ac:dyDescent="0.2">
      <c r="A15" s="1048"/>
      <c r="B15" s="1683"/>
      <c r="C15" s="643" t="s">
        <v>1382</v>
      </c>
      <c r="D15" s="2692" t="s">
        <v>1960</v>
      </c>
      <c r="E15" s="1005"/>
      <c r="F15" s="2647">
        <v>5</v>
      </c>
      <c r="G15" s="2644">
        <v>2</v>
      </c>
      <c r="H15" s="2879">
        <f t="shared" ref="H15" si="1">(G15/F15)*100</f>
        <v>40</v>
      </c>
      <c r="I15" s="106"/>
    </row>
    <row r="16" spans="1:9" s="375" customFormat="1" ht="15" x14ac:dyDescent="0.25">
      <c r="A16" s="1048">
        <v>5273</v>
      </c>
      <c r="B16" s="1683">
        <v>5134</v>
      </c>
      <c r="C16" s="1196"/>
      <c r="D16" s="1189" t="s">
        <v>403</v>
      </c>
      <c r="E16" s="48">
        <v>5</v>
      </c>
      <c r="F16" s="1682">
        <v>5</v>
      </c>
      <c r="G16" s="1056">
        <v>4</v>
      </c>
      <c r="H16" s="852">
        <f t="shared" si="0"/>
        <v>80</v>
      </c>
      <c r="I16" s="106"/>
    </row>
    <row r="17" spans="1:9" s="375" customFormat="1" ht="15" x14ac:dyDescent="0.25">
      <c r="A17" s="1048">
        <v>5273</v>
      </c>
      <c r="B17" s="1683">
        <v>5136</v>
      </c>
      <c r="C17" s="1196"/>
      <c r="D17" s="1189" t="s">
        <v>404</v>
      </c>
      <c r="E17" s="48">
        <v>1</v>
      </c>
      <c r="F17" s="1682">
        <v>1</v>
      </c>
      <c r="G17" s="1056">
        <v>0</v>
      </c>
      <c r="H17" s="852">
        <f t="shared" si="0"/>
        <v>0</v>
      </c>
      <c r="I17" s="106"/>
    </row>
    <row r="18" spans="1:9" s="375" customFormat="1" ht="15" x14ac:dyDescent="0.25">
      <c r="A18" s="2493">
        <v>5273</v>
      </c>
      <c r="B18" s="1202">
        <v>5137</v>
      </c>
      <c r="C18" s="1196"/>
      <c r="D18" s="1189" t="s">
        <v>118</v>
      </c>
      <c r="E18" s="48">
        <v>5</v>
      </c>
      <c r="F18" s="1682">
        <v>5</v>
      </c>
      <c r="G18" s="1056">
        <v>0</v>
      </c>
      <c r="H18" s="852">
        <f t="shared" si="0"/>
        <v>0</v>
      </c>
      <c r="I18" s="106"/>
    </row>
    <row r="19" spans="1:9" s="375" customFormat="1" ht="15" x14ac:dyDescent="0.25">
      <c r="A19" s="2493">
        <v>5273</v>
      </c>
      <c r="B19" s="1202">
        <v>5139</v>
      </c>
      <c r="C19" s="1196"/>
      <c r="D19" s="1161" t="s">
        <v>513</v>
      </c>
      <c r="E19" s="1195">
        <f>E20+E21</f>
        <v>70</v>
      </c>
      <c r="F19" s="1195">
        <f>F20+F21</f>
        <v>350</v>
      </c>
      <c r="G19" s="1195">
        <f>G20+G21</f>
        <v>336</v>
      </c>
      <c r="H19" s="1193">
        <f t="shared" si="0"/>
        <v>96</v>
      </c>
      <c r="I19" s="106"/>
    </row>
    <row r="20" spans="1:9" s="375" customFormat="1" ht="14.25" x14ac:dyDescent="0.2">
      <c r="A20" s="2493"/>
      <c r="B20" s="1202"/>
      <c r="C20" s="1157" t="s">
        <v>1101</v>
      </c>
      <c r="D20" s="1163" t="s">
        <v>795</v>
      </c>
      <c r="E20" s="1153">
        <v>70</v>
      </c>
      <c r="F20" s="1152">
        <v>83</v>
      </c>
      <c r="G20" s="1151">
        <v>82</v>
      </c>
      <c r="H20" s="1190">
        <f t="shared" si="0"/>
        <v>98.795180722891558</v>
      </c>
      <c r="I20" s="106"/>
    </row>
    <row r="21" spans="1:9" s="375" customFormat="1" ht="25.5" x14ac:dyDescent="0.2">
      <c r="A21" s="2494"/>
      <c r="B21" s="1155"/>
      <c r="C21" s="643" t="s">
        <v>1382</v>
      </c>
      <c r="D21" s="2692" t="s">
        <v>1960</v>
      </c>
      <c r="E21" s="2878"/>
      <c r="F21" s="2647">
        <v>267</v>
      </c>
      <c r="G21" s="2644">
        <v>254</v>
      </c>
      <c r="H21" s="2879">
        <f t="shared" ref="H21" si="2">(G21/F21)*100</f>
        <v>95.13108614232209</v>
      </c>
      <c r="I21" s="106"/>
    </row>
    <row r="22" spans="1:9" s="375" customFormat="1" ht="15" x14ac:dyDescent="0.25">
      <c r="A22" s="2777">
        <v>5273</v>
      </c>
      <c r="B22" s="1155">
        <v>5151</v>
      </c>
      <c r="C22" s="514"/>
      <c r="D22" s="1033" t="s">
        <v>573</v>
      </c>
      <c r="E22" s="1153"/>
      <c r="F22" s="1195">
        <f>F23</f>
        <v>1</v>
      </c>
      <c r="G22" s="1195">
        <f>G23</f>
        <v>1</v>
      </c>
      <c r="H22" s="2485">
        <f>(G22/F22)*100</f>
        <v>100</v>
      </c>
      <c r="I22" s="106"/>
    </row>
    <row r="23" spans="1:9" s="375" customFormat="1" ht="25.5" x14ac:dyDescent="0.2">
      <c r="A23" s="2494"/>
      <c r="B23" s="1155"/>
      <c r="C23" s="643" t="s">
        <v>1382</v>
      </c>
      <c r="D23" s="2692" t="s">
        <v>1960</v>
      </c>
      <c r="E23" s="1153"/>
      <c r="F23" s="2647">
        <v>1</v>
      </c>
      <c r="G23" s="2644">
        <v>1</v>
      </c>
      <c r="H23" s="2879">
        <f t="shared" ref="H23" si="3">(G23/F23)*100</f>
        <v>100</v>
      </c>
      <c r="I23" s="106"/>
    </row>
    <row r="24" spans="1:9" s="375" customFormat="1" ht="15" x14ac:dyDescent="0.25">
      <c r="A24" s="2494">
        <v>5273</v>
      </c>
      <c r="B24" s="1155">
        <v>5153</v>
      </c>
      <c r="C24" s="1157"/>
      <c r="D24" s="1197" t="s">
        <v>776</v>
      </c>
      <c r="E24" s="1159"/>
      <c r="F24" s="1160">
        <v>3</v>
      </c>
      <c r="G24" s="1159">
        <v>3</v>
      </c>
      <c r="H24" s="1187">
        <f t="shared" si="0"/>
        <v>100</v>
      </c>
      <c r="I24" s="106"/>
    </row>
    <row r="25" spans="1:9" s="375" customFormat="1" ht="15" x14ac:dyDescent="0.25">
      <c r="A25" s="2777">
        <v>5273</v>
      </c>
      <c r="B25" s="1155">
        <v>5154</v>
      </c>
      <c r="C25" s="514"/>
      <c r="D25" s="1033" t="s">
        <v>209</v>
      </c>
      <c r="E25" s="1159"/>
      <c r="F25" s="1159">
        <f>F26</f>
        <v>5</v>
      </c>
      <c r="G25" s="1159">
        <f>G26</f>
        <v>4</v>
      </c>
      <c r="H25" s="2485">
        <f>(G25/F25)*100</f>
        <v>80</v>
      </c>
      <c r="I25" s="106"/>
    </row>
    <row r="26" spans="1:9" s="375" customFormat="1" ht="25.5" x14ac:dyDescent="0.2">
      <c r="A26" s="2494"/>
      <c r="B26" s="1155"/>
      <c r="C26" s="643" t="s">
        <v>1382</v>
      </c>
      <c r="D26" s="2692" t="s">
        <v>1960</v>
      </c>
      <c r="E26" s="1153"/>
      <c r="F26" s="2647">
        <v>5</v>
      </c>
      <c r="G26" s="2644">
        <v>4</v>
      </c>
      <c r="H26" s="2879">
        <f t="shared" ref="H26" si="4">(G26/F26)*100</f>
        <v>80</v>
      </c>
      <c r="I26" s="106"/>
    </row>
    <row r="27" spans="1:9" s="375" customFormat="1" ht="15" x14ac:dyDescent="0.25">
      <c r="A27" s="2494">
        <v>5273</v>
      </c>
      <c r="B27" s="1155">
        <v>5164</v>
      </c>
      <c r="C27" s="1196"/>
      <c r="D27" s="1189" t="s">
        <v>131</v>
      </c>
      <c r="E27" s="1195">
        <f>E28+E29</f>
        <v>10</v>
      </c>
      <c r="F27" s="1195">
        <f t="shared" ref="F27:G27" si="5">F28+F29</f>
        <v>68</v>
      </c>
      <c r="G27" s="1195">
        <f t="shared" si="5"/>
        <v>65</v>
      </c>
      <c r="H27" s="1193">
        <f t="shared" si="0"/>
        <v>95.588235294117652</v>
      </c>
      <c r="I27" s="106"/>
    </row>
    <row r="28" spans="1:9" s="375" customFormat="1" ht="14.25" x14ac:dyDescent="0.2">
      <c r="A28" s="2493"/>
      <c r="B28" s="1202"/>
      <c r="C28" s="1157" t="s">
        <v>1101</v>
      </c>
      <c r="D28" s="1163" t="s">
        <v>795</v>
      </c>
      <c r="E28" s="1151">
        <v>10</v>
      </c>
      <c r="F28" s="1152">
        <v>16</v>
      </c>
      <c r="G28" s="1151">
        <v>13</v>
      </c>
      <c r="H28" s="1190">
        <f t="shared" si="0"/>
        <v>81.25</v>
      </c>
      <c r="I28" s="106"/>
    </row>
    <row r="29" spans="1:9" s="375" customFormat="1" ht="25.5" x14ac:dyDescent="0.2">
      <c r="A29" s="2494"/>
      <c r="B29" s="1155"/>
      <c r="C29" s="643" t="s">
        <v>1382</v>
      </c>
      <c r="D29" s="2692" t="s">
        <v>1960</v>
      </c>
      <c r="E29" s="1153"/>
      <c r="F29" s="2647">
        <v>52</v>
      </c>
      <c r="G29" s="2644">
        <v>52</v>
      </c>
      <c r="H29" s="2879">
        <f t="shared" ref="H29" si="6">(G29/F29)*100</f>
        <v>100</v>
      </c>
      <c r="I29" s="106"/>
    </row>
    <row r="30" spans="1:9" s="375" customFormat="1" ht="15" x14ac:dyDescent="0.25">
      <c r="A30" s="2494">
        <v>5273</v>
      </c>
      <c r="B30" s="1155">
        <v>5169</v>
      </c>
      <c r="C30" s="1196"/>
      <c r="D30" s="1189" t="s">
        <v>568</v>
      </c>
      <c r="E30" s="1195">
        <f>E31+E32</f>
        <v>150</v>
      </c>
      <c r="F30" s="1195">
        <f t="shared" ref="F30:G30" si="7">F31+F32</f>
        <v>539</v>
      </c>
      <c r="G30" s="1195">
        <f t="shared" si="7"/>
        <v>538</v>
      </c>
      <c r="H30" s="1193">
        <f t="shared" si="0"/>
        <v>99.814471243042675</v>
      </c>
      <c r="I30" s="106"/>
    </row>
    <row r="31" spans="1:9" s="375" customFormat="1" ht="14.25" x14ac:dyDescent="0.2">
      <c r="A31" s="2494"/>
      <c r="B31" s="1155"/>
      <c r="C31" s="1157" t="s">
        <v>1101</v>
      </c>
      <c r="D31" s="1163" t="s">
        <v>795</v>
      </c>
      <c r="E31" s="1153">
        <v>150</v>
      </c>
      <c r="F31" s="1152">
        <v>223</v>
      </c>
      <c r="G31" s="1151">
        <v>223</v>
      </c>
      <c r="H31" s="1190">
        <f t="shared" si="0"/>
        <v>100</v>
      </c>
      <c r="I31" s="106"/>
    </row>
    <row r="32" spans="1:9" s="375" customFormat="1" ht="25.5" x14ac:dyDescent="0.2">
      <c r="A32" s="2494"/>
      <c r="B32" s="1155"/>
      <c r="C32" s="643" t="s">
        <v>1382</v>
      </c>
      <c r="D32" s="2692" t="s">
        <v>1960</v>
      </c>
      <c r="E32" s="1153"/>
      <c r="F32" s="2647">
        <v>316</v>
      </c>
      <c r="G32" s="2644">
        <v>315</v>
      </c>
      <c r="H32" s="2879">
        <f t="shared" ref="H32" si="8">(G32/F32)*100</f>
        <v>99.683544303797461</v>
      </c>
      <c r="I32" s="1103"/>
    </row>
    <row r="33" spans="1:9" s="375" customFormat="1" ht="15" x14ac:dyDescent="0.25">
      <c r="A33" s="2494">
        <v>5273</v>
      </c>
      <c r="B33" s="1155">
        <v>5175</v>
      </c>
      <c r="C33" s="1157"/>
      <c r="D33" s="1165" t="s">
        <v>447</v>
      </c>
      <c r="E33" s="1195">
        <f>E34+E35</f>
        <v>150</v>
      </c>
      <c r="F33" s="1195">
        <f t="shared" ref="F33:G33" si="9">F34+F35</f>
        <v>273</v>
      </c>
      <c r="G33" s="1195">
        <f t="shared" si="9"/>
        <v>268</v>
      </c>
      <c r="H33" s="1187">
        <f t="shared" si="0"/>
        <v>98.168498168498161</v>
      </c>
      <c r="I33" s="106"/>
    </row>
    <row r="34" spans="1:9" s="375" customFormat="1" ht="14.25" x14ac:dyDescent="0.2">
      <c r="A34" s="2494"/>
      <c r="B34" s="1155"/>
      <c r="C34" s="1157" t="s">
        <v>1101</v>
      </c>
      <c r="D34" s="1163" t="s">
        <v>795</v>
      </c>
      <c r="E34" s="1153">
        <v>150</v>
      </c>
      <c r="F34" s="1152">
        <v>55</v>
      </c>
      <c r="G34" s="1151">
        <v>54</v>
      </c>
      <c r="H34" s="1190">
        <f t="shared" si="0"/>
        <v>98.181818181818187</v>
      </c>
      <c r="I34" s="106"/>
    </row>
    <row r="35" spans="1:9" s="375" customFormat="1" ht="25.5" x14ac:dyDescent="0.2">
      <c r="A35" s="2494"/>
      <c r="B35" s="1155"/>
      <c r="C35" s="643" t="s">
        <v>1382</v>
      </c>
      <c r="D35" s="2692" t="s">
        <v>1960</v>
      </c>
      <c r="E35" s="1153"/>
      <c r="F35" s="2647">
        <v>218</v>
      </c>
      <c r="G35" s="2644">
        <v>214</v>
      </c>
      <c r="H35" s="2879">
        <f t="shared" ref="H35" si="10">(G35/F35)*100</f>
        <v>98.165137614678898</v>
      </c>
      <c r="I35" s="106"/>
    </row>
    <row r="36" spans="1:9" s="375" customFormat="1" ht="15" x14ac:dyDescent="0.25">
      <c r="A36" s="2494">
        <v>5273</v>
      </c>
      <c r="B36" s="1155">
        <v>5194</v>
      </c>
      <c r="C36" s="1157"/>
      <c r="D36" s="656" t="s">
        <v>397</v>
      </c>
      <c r="E36" s="1195"/>
      <c r="F36" s="1194">
        <f>F37</f>
        <v>45</v>
      </c>
      <c r="G36" s="1194">
        <f>G37</f>
        <v>45</v>
      </c>
      <c r="H36" s="1193">
        <f t="shared" ref="H36:H39" si="11">(G36/F36)*100</f>
        <v>100</v>
      </c>
      <c r="I36" s="106"/>
    </row>
    <row r="37" spans="1:9" s="375" customFormat="1" ht="14.25" x14ac:dyDescent="0.2">
      <c r="A37" s="2494"/>
      <c r="B37" s="1155"/>
      <c r="C37" s="1162" t="s">
        <v>1377</v>
      </c>
      <c r="D37" s="2478" t="s">
        <v>1381</v>
      </c>
      <c r="E37" s="1153"/>
      <c r="F37" s="1192">
        <v>45</v>
      </c>
      <c r="G37" s="1191">
        <v>45</v>
      </c>
      <c r="H37" s="1190">
        <f t="shared" si="11"/>
        <v>100</v>
      </c>
      <c r="I37" s="106"/>
    </row>
    <row r="38" spans="1:9" s="375" customFormat="1" ht="15" x14ac:dyDescent="0.25">
      <c r="A38" s="2777">
        <v>5273</v>
      </c>
      <c r="B38" s="1155">
        <v>5901</v>
      </c>
      <c r="D38" s="2001" t="s">
        <v>536</v>
      </c>
      <c r="E38" s="1195">
        <f>E39</f>
        <v>6000</v>
      </c>
      <c r="F38" s="1195">
        <f t="shared" ref="F38:G38" si="12">F39</f>
        <v>925</v>
      </c>
      <c r="G38" s="1195">
        <f t="shared" si="12"/>
        <v>0</v>
      </c>
      <c r="H38" s="1193">
        <f t="shared" si="11"/>
        <v>0</v>
      </c>
      <c r="I38" s="106"/>
    </row>
    <row r="39" spans="1:9" s="375" customFormat="1" ht="25.5" x14ac:dyDescent="0.2">
      <c r="A39" s="2494"/>
      <c r="B39" s="1155"/>
      <c r="C39" s="643" t="s">
        <v>1382</v>
      </c>
      <c r="D39" s="2692" t="s">
        <v>1960</v>
      </c>
      <c r="E39" s="2878">
        <v>6000</v>
      </c>
      <c r="F39" s="2880">
        <v>925</v>
      </c>
      <c r="G39" s="2881">
        <v>0</v>
      </c>
      <c r="H39" s="2879">
        <f t="shared" si="11"/>
        <v>0</v>
      </c>
      <c r="I39" s="106"/>
    </row>
    <row r="40" spans="1:9" s="375" customFormat="1" ht="15" x14ac:dyDescent="0.25">
      <c r="A40" s="2778">
        <v>5512</v>
      </c>
      <c r="B40" s="2219">
        <v>5139</v>
      </c>
      <c r="D40" s="2007" t="s">
        <v>513</v>
      </c>
      <c r="E40" s="1005"/>
      <c r="F40" s="1194">
        <f>F41</f>
        <v>400</v>
      </c>
      <c r="G40" s="1194">
        <f>G41</f>
        <v>400</v>
      </c>
      <c r="H40" s="2488">
        <f>(G40/F40)*100</f>
        <v>100</v>
      </c>
      <c r="I40" s="106"/>
    </row>
    <row r="41" spans="1:9" s="375" customFormat="1" ht="25.5" x14ac:dyDescent="0.2">
      <c r="A41" s="2494"/>
      <c r="B41" s="1155"/>
      <c r="C41" s="643" t="s">
        <v>1382</v>
      </c>
      <c r="D41" s="2692" t="s">
        <v>1960</v>
      </c>
      <c r="E41" s="2878"/>
      <c r="F41" s="2880">
        <v>400</v>
      </c>
      <c r="G41" s="2881">
        <v>400</v>
      </c>
      <c r="H41" s="2879">
        <f>(G41/F41)*100</f>
        <v>100</v>
      </c>
      <c r="I41" s="106"/>
    </row>
    <row r="42" spans="1:9" s="375" customFormat="1" ht="15" x14ac:dyDescent="0.25">
      <c r="A42" s="2495">
        <v>5512</v>
      </c>
      <c r="B42" s="2219">
        <v>5492</v>
      </c>
      <c r="C42" s="1860"/>
      <c r="D42" s="1114" t="s">
        <v>567</v>
      </c>
      <c r="E42" s="1194"/>
      <c r="F42" s="1194">
        <f>F43</f>
        <v>20</v>
      </c>
      <c r="G42" s="1194">
        <f>G43</f>
        <v>20</v>
      </c>
      <c r="H42" s="2453">
        <f t="shared" ref="H42:H44" si="13">(G42/F42)*100</f>
        <v>100</v>
      </c>
      <c r="I42" s="106"/>
    </row>
    <row r="43" spans="1:9" s="375" customFormat="1" ht="15" x14ac:dyDescent="0.25">
      <c r="A43" s="2495"/>
      <c r="B43" s="2219"/>
      <c r="C43" s="2449" t="s">
        <v>1378</v>
      </c>
      <c r="D43" s="1790" t="s">
        <v>1379</v>
      </c>
      <c r="E43" s="1159"/>
      <c r="F43" s="1192">
        <v>20</v>
      </c>
      <c r="G43" s="1191">
        <v>20</v>
      </c>
      <c r="H43" s="2452">
        <f t="shared" si="13"/>
        <v>100</v>
      </c>
      <c r="I43" s="106"/>
    </row>
    <row r="44" spans="1:9" s="375" customFormat="1" ht="15" x14ac:dyDescent="0.25">
      <c r="A44" s="2495">
        <v>5529</v>
      </c>
      <c r="B44" s="2219">
        <v>5169</v>
      </c>
      <c r="C44" s="2448"/>
      <c r="D44" s="2032" t="s">
        <v>568</v>
      </c>
      <c r="E44" s="1194">
        <v>40</v>
      </c>
      <c r="F44" s="1188">
        <v>40</v>
      </c>
      <c r="G44" s="1194">
        <v>30</v>
      </c>
      <c r="H44" s="2450">
        <f t="shared" si="13"/>
        <v>75</v>
      </c>
      <c r="I44" s="106"/>
    </row>
    <row r="45" spans="1:9" s="375" customFormat="1" ht="15" x14ac:dyDescent="0.25">
      <c r="A45" s="2486">
        <v>6115</v>
      </c>
      <c r="B45" s="841">
        <v>5011</v>
      </c>
      <c r="C45" s="514"/>
      <c r="D45" s="371" t="s">
        <v>147</v>
      </c>
      <c r="E45" s="2454"/>
      <c r="F45" s="309">
        <f>F46+F48</f>
        <v>31</v>
      </c>
      <c r="G45" s="311">
        <f>G46+G48</f>
        <v>31</v>
      </c>
      <c r="H45" s="1039">
        <f>(G45/F45)*100</f>
        <v>100</v>
      </c>
      <c r="I45" s="106"/>
    </row>
    <row r="46" spans="1:9" s="375" customFormat="1" ht="14.25" x14ac:dyDescent="0.2">
      <c r="A46" s="2486"/>
      <c r="B46" s="2456"/>
      <c r="C46" s="3128" t="s">
        <v>1103</v>
      </c>
      <c r="D46" s="3130" t="s">
        <v>1039</v>
      </c>
      <c r="E46" s="2454"/>
      <c r="F46" s="310">
        <v>2</v>
      </c>
      <c r="G46" s="312">
        <v>2</v>
      </c>
      <c r="H46" s="515">
        <f>(G46/F46)*100</f>
        <v>100</v>
      </c>
      <c r="I46" s="106"/>
    </row>
    <row r="47" spans="1:9" s="375" customFormat="1" ht="14.25" x14ac:dyDescent="0.2">
      <c r="A47" s="2486"/>
      <c r="B47" s="2456"/>
      <c r="C47" s="3129"/>
      <c r="D47" s="3131"/>
      <c r="E47" s="2454"/>
      <c r="F47" s="310"/>
      <c r="G47" s="312"/>
      <c r="H47" s="515"/>
      <c r="I47" s="106"/>
    </row>
    <row r="48" spans="1:9" s="375" customFormat="1" ht="25.5" x14ac:dyDescent="0.2">
      <c r="A48" s="2486"/>
      <c r="B48" s="2456"/>
      <c r="C48" s="2449" t="s">
        <v>1387</v>
      </c>
      <c r="D48" s="2503" t="s">
        <v>1457</v>
      </c>
      <c r="E48" s="2454"/>
      <c r="F48" s="1020">
        <v>29</v>
      </c>
      <c r="G48" s="1019">
        <v>29</v>
      </c>
      <c r="H48" s="2504">
        <f t="shared" ref="H48" si="14">(G48/F48)*100</f>
        <v>100</v>
      </c>
      <c r="I48" s="106"/>
    </row>
    <row r="49" spans="1:11" s="375" customFormat="1" ht="15" x14ac:dyDescent="0.25">
      <c r="A49" s="2486">
        <v>6115</v>
      </c>
      <c r="B49" s="841">
        <v>5031</v>
      </c>
      <c r="C49" s="514"/>
      <c r="D49" s="371" t="s">
        <v>1547</v>
      </c>
      <c r="E49" s="2454"/>
      <c r="F49" s="309">
        <f>F51+F53</f>
        <v>8</v>
      </c>
      <c r="G49" s="311">
        <f>G51+G53</f>
        <v>7</v>
      </c>
      <c r="H49" s="1039">
        <f>(G49/F49)*100</f>
        <v>87.5</v>
      </c>
      <c r="I49" s="106"/>
    </row>
    <row r="50" spans="1:11" s="375" customFormat="1" ht="15" x14ac:dyDescent="0.25">
      <c r="A50" s="2486"/>
      <c r="B50" s="841"/>
      <c r="C50" s="514"/>
      <c r="D50" s="371" t="s">
        <v>1548</v>
      </c>
      <c r="E50" s="2454"/>
      <c r="F50" s="310"/>
      <c r="G50" s="312"/>
      <c r="H50" s="515"/>
      <c r="I50" s="106"/>
    </row>
    <row r="51" spans="1:11" s="375" customFormat="1" ht="14.25" x14ac:dyDescent="0.2">
      <c r="A51" s="2486"/>
      <c r="B51" s="841"/>
      <c r="C51" s="3128" t="s">
        <v>1103</v>
      </c>
      <c r="D51" s="3130" t="s">
        <v>1039</v>
      </c>
      <c r="E51" s="2454"/>
      <c r="F51" s="310">
        <v>1</v>
      </c>
      <c r="G51" s="312">
        <v>0</v>
      </c>
      <c r="H51" s="515">
        <f t="shared" ref="H51:H70" si="15">(G51/F51)*100</f>
        <v>0</v>
      </c>
      <c r="I51" s="106"/>
    </row>
    <row r="52" spans="1:11" s="375" customFormat="1" ht="14.25" x14ac:dyDescent="0.2">
      <c r="A52" s="2486"/>
      <c r="B52" s="2456"/>
      <c r="C52" s="3129"/>
      <c r="D52" s="3131"/>
      <c r="E52" s="2454"/>
      <c r="F52" s="310"/>
      <c r="G52" s="312"/>
      <c r="H52" s="515"/>
      <c r="I52" s="106"/>
    </row>
    <row r="53" spans="1:11" s="375" customFormat="1" ht="25.5" x14ac:dyDescent="0.2">
      <c r="A53" s="2486"/>
      <c r="B53" s="2456"/>
      <c r="C53" s="2449" t="s">
        <v>1387</v>
      </c>
      <c r="D53" s="2503" t="s">
        <v>1457</v>
      </c>
      <c r="E53" s="2454"/>
      <c r="F53" s="1020">
        <v>7</v>
      </c>
      <c r="G53" s="1019">
        <v>7</v>
      </c>
      <c r="H53" s="2504">
        <f t="shared" si="15"/>
        <v>100</v>
      </c>
      <c r="I53" s="106"/>
    </row>
    <row r="54" spans="1:11" s="375" customFormat="1" ht="15" x14ac:dyDescent="0.25">
      <c r="A54" s="2486">
        <v>6115</v>
      </c>
      <c r="B54" s="841">
        <v>5032</v>
      </c>
      <c r="C54" s="514"/>
      <c r="D54" s="371" t="s">
        <v>1981</v>
      </c>
      <c r="E54" s="2454"/>
      <c r="F54" s="309">
        <f>F55+F57</f>
        <v>2</v>
      </c>
      <c r="G54" s="311">
        <f>G55+G57</f>
        <v>2</v>
      </c>
      <c r="H54" s="513">
        <f t="shared" si="15"/>
        <v>100</v>
      </c>
      <c r="I54" s="106"/>
    </row>
    <row r="55" spans="1:11" s="375" customFormat="1" ht="14.25" x14ac:dyDescent="0.2">
      <c r="A55" s="2486"/>
      <c r="B55" s="841"/>
      <c r="C55" s="3128" t="s">
        <v>1103</v>
      </c>
      <c r="D55" s="3130" t="s">
        <v>1039</v>
      </c>
      <c r="E55" s="2454"/>
      <c r="F55" s="310">
        <v>0</v>
      </c>
      <c r="G55" s="312">
        <v>0</v>
      </c>
      <c r="H55" s="515">
        <v>0</v>
      </c>
      <c r="I55" s="106"/>
    </row>
    <row r="56" spans="1:11" s="375" customFormat="1" ht="14.25" x14ac:dyDescent="0.2">
      <c r="A56" s="2486"/>
      <c r="B56" s="2456"/>
      <c r="C56" s="3129"/>
      <c r="D56" s="3131"/>
      <c r="E56" s="2454"/>
      <c r="F56" s="310"/>
      <c r="G56" s="312"/>
      <c r="H56" s="515"/>
      <c r="I56" s="106"/>
    </row>
    <row r="57" spans="1:11" s="427" customFormat="1" ht="26.25" thickBot="1" x14ac:dyDescent="0.25">
      <c r="A57" s="3011"/>
      <c r="B57" s="3012"/>
      <c r="C57" s="3013" t="s">
        <v>1387</v>
      </c>
      <c r="D57" s="3014" t="s">
        <v>1457</v>
      </c>
      <c r="E57" s="3015"/>
      <c r="F57" s="2465">
        <v>2</v>
      </c>
      <c r="G57" s="1037">
        <v>2</v>
      </c>
      <c r="H57" s="3016">
        <f t="shared" si="15"/>
        <v>100</v>
      </c>
      <c r="J57" s="2455"/>
      <c r="K57" s="2455"/>
    </row>
    <row r="58" spans="1:11" s="427" customFormat="1" ht="15" thickTop="1" x14ac:dyDescent="0.2">
      <c r="A58" s="841"/>
      <c r="B58" s="2456"/>
      <c r="C58" s="3009"/>
      <c r="D58" s="2503"/>
      <c r="E58" s="2546"/>
      <c r="F58" s="1020"/>
      <c r="G58" s="1020"/>
      <c r="H58" s="3010"/>
      <c r="J58" s="2455"/>
      <c r="K58" s="2455"/>
    </row>
    <row r="59" spans="1:11" s="427" customFormat="1" ht="13.5" thickBot="1" x14ac:dyDescent="0.25">
      <c r="A59" s="580"/>
      <c r="B59" s="580"/>
      <c r="C59" s="661"/>
      <c r="D59" s="581"/>
      <c r="E59" s="374"/>
      <c r="F59" s="374"/>
      <c r="G59" s="570"/>
      <c r="H59" s="1701" t="s">
        <v>122</v>
      </c>
      <c r="J59" s="2455"/>
      <c r="K59" s="2455"/>
    </row>
    <row r="60" spans="1:11" s="427" customFormat="1" ht="24" thickTop="1" thickBot="1" x14ac:dyDescent="0.25">
      <c r="A60" s="582" t="s">
        <v>123</v>
      </c>
      <c r="B60" s="583" t="s">
        <v>124</v>
      </c>
      <c r="C60" s="585" t="s">
        <v>474</v>
      </c>
      <c r="D60" s="585" t="s">
        <v>125</v>
      </c>
      <c r="E60" s="1785" t="s">
        <v>416</v>
      </c>
      <c r="F60" s="1785" t="s">
        <v>417</v>
      </c>
      <c r="G60" s="585" t="s">
        <v>589</v>
      </c>
      <c r="H60" s="586" t="s">
        <v>590</v>
      </c>
      <c r="J60" s="2455"/>
      <c r="K60" s="2455"/>
    </row>
    <row r="61" spans="1:11" s="427" customFormat="1" ht="14.25" thickTop="1" thickBot="1" x14ac:dyDescent="0.25">
      <c r="A61" s="521">
        <v>1</v>
      </c>
      <c r="B61" s="522">
        <v>2</v>
      </c>
      <c r="C61" s="522">
        <v>3</v>
      </c>
      <c r="D61" s="522">
        <v>4</v>
      </c>
      <c r="E61" s="522">
        <v>5</v>
      </c>
      <c r="F61" s="508">
        <v>6</v>
      </c>
      <c r="G61" s="508">
        <v>7</v>
      </c>
      <c r="H61" s="587" t="s">
        <v>44</v>
      </c>
      <c r="J61" s="2455"/>
      <c r="K61" s="2455"/>
    </row>
    <row r="62" spans="1:11" s="427" customFormat="1" ht="15.75" thickTop="1" x14ac:dyDescent="0.25">
      <c r="A62" s="2486">
        <v>6115</v>
      </c>
      <c r="B62" s="841">
        <v>5139</v>
      </c>
      <c r="C62" s="514"/>
      <c r="D62" s="371" t="s">
        <v>513</v>
      </c>
      <c r="E62" s="2454"/>
      <c r="F62" s="309">
        <f>F63+F65</f>
        <v>5</v>
      </c>
      <c r="G62" s="311">
        <f>G63+G65</f>
        <v>5</v>
      </c>
      <c r="H62" s="513">
        <f t="shared" si="15"/>
        <v>100</v>
      </c>
    </row>
    <row r="63" spans="1:11" s="427" customFormat="1" ht="14.25" x14ac:dyDescent="0.2">
      <c r="A63" s="2486"/>
      <c r="B63" s="2456"/>
      <c r="C63" s="3128" t="s">
        <v>1103</v>
      </c>
      <c r="D63" s="3130" t="s">
        <v>1039</v>
      </c>
      <c r="E63" s="2454"/>
      <c r="F63" s="310">
        <v>1</v>
      </c>
      <c r="G63" s="312">
        <v>1</v>
      </c>
      <c r="H63" s="515">
        <f t="shared" si="15"/>
        <v>100</v>
      </c>
    </row>
    <row r="64" spans="1:11" s="427" customFormat="1" ht="14.25" x14ac:dyDescent="0.2">
      <c r="A64" s="2486"/>
      <c r="B64" s="2456"/>
      <c r="C64" s="3129"/>
      <c r="D64" s="3131"/>
      <c r="E64" s="2454"/>
      <c r="F64" s="310"/>
      <c r="G64" s="312"/>
      <c r="H64" s="515"/>
    </row>
    <row r="65" spans="1:8" s="427" customFormat="1" ht="25.5" x14ac:dyDescent="0.2">
      <c r="A65" s="2486"/>
      <c r="B65" s="2456"/>
      <c r="C65" s="2449" t="s">
        <v>1387</v>
      </c>
      <c r="D65" s="2503" t="s">
        <v>1457</v>
      </c>
      <c r="E65" s="2454"/>
      <c r="F65" s="1020">
        <v>4</v>
      </c>
      <c r="G65" s="1019">
        <v>4</v>
      </c>
      <c r="H65" s="2504">
        <f t="shared" si="15"/>
        <v>100</v>
      </c>
    </row>
    <row r="66" spans="1:8" s="427" customFormat="1" ht="15" x14ac:dyDescent="0.25">
      <c r="A66" s="2486">
        <v>6115</v>
      </c>
      <c r="B66" s="2456">
        <v>5156</v>
      </c>
      <c r="C66" s="514"/>
      <c r="D66" s="371" t="s">
        <v>210</v>
      </c>
      <c r="E66" s="2454"/>
      <c r="F66" s="309">
        <f>F67+F69</f>
        <v>6</v>
      </c>
      <c r="G66" s="311">
        <f>G67+G69</f>
        <v>6</v>
      </c>
      <c r="H66" s="513">
        <f t="shared" si="15"/>
        <v>100</v>
      </c>
    </row>
    <row r="67" spans="1:8" s="427" customFormat="1" ht="14.25" customHeight="1" x14ac:dyDescent="0.2">
      <c r="A67" s="2496"/>
      <c r="B67" s="1685"/>
      <c r="C67" s="3132" t="s">
        <v>1103</v>
      </c>
      <c r="D67" s="3134" t="s">
        <v>1039</v>
      </c>
      <c r="E67" s="876"/>
      <c r="F67" s="310">
        <v>1</v>
      </c>
      <c r="G67" s="312">
        <v>1</v>
      </c>
      <c r="H67" s="855">
        <f t="shared" si="15"/>
        <v>100</v>
      </c>
    </row>
    <row r="68" spans="1:8" s="427" customFormat="1" ht="14.25" x14ac:dyDescent="0.2">
      <c r="A68" s="2496"/>
      <c r="B68" s="1685"/>
      <c r="C68" s="3133"/>
      <c r="D68" s="3135"/>
      <c r="E68" s="876"/>
      <c r="F68" s="310"/>
      <c r="G68" s="312"/>
      <c r="H68" s="855"/>
    </row>
    <row r="69" spans="1:8" s="427" customFormat="1" ht="25.5" x14ac:dyDescent="0.2">
      <c r="A69" s="2496"/>
      <c r="B69" s="2451"/>
      <c r="C69" s="1201" t="s">
        <v>1387</v>
      </c>
      <c r="D69" s="2503" t="s">
        <v>1457</v>
      </c>
      <c r="E69" s="876"/>
      <c r="F69" s="1019">
        <v>5</v>
      </c>
      <c r="G69" s="1019">
        <v>5</v>
      </c>
      <c r="H69" s="1030">
        <f t="shared" si="15"/>
        <v>100</v>
      </c>
    </row>
    <row r="70" spans="1:8" s="427" customFormat="1" ht="15" x14ac:dyDescent="0.25">
      <c r="A70" s="2496">
        <v>6115</v>
      </c>
      <c r="B70" s="1685">
        <v>5169</v>
      </c>
      <c r="C70" s="1471"/>
      <c r="D70" s="848" t="s">
        <v>729</v>
      </c>
      <c r="E70" s="876"/>
      <c r="F70" s="311">
        <f>F71+F72</f>
        <v>75</v>
      </c>
      <c r="G70" s="311">
        <f>G71+G72</f>
        <v>0</v>
      </c>
      <c r="H70" s="200">
        <f t="shared" si="15"/>
        <v>0</v>
      </c>
    </row>
    <row r="71" spans="1:8" s="427" customFormat="1" ht="25.5" x14ac:dyDescent="0.2">
      <c r="A71" s="2496"/>
      <c r="B71" s="1685"/>
      <c r="C71" s="1052" t="s">
        <v>1103</v>
      </c>
      <c r="D71" s="2481" t="s">
        <v>1039</v>
      </c>
      <c r="E71" s="876"/>
      <c r="F71" s="1020">
        <v>25</v>
      </c>
      <c r="G71" s="1019">
        <v>0</v>
      </c>
      <c r="H71" s="1030">
        <v>0</v>
      </c>
    </row>
    <row r="72" spans="1:8" s="427" customFormat="1" ht="25.5" x14ac:dyDescent="0.2">
      <c r="A72" s="2496"/>
      <c r="B72" s="1685"/>
      <c r="C72" s="1201" t="s">
        <v>1387</v>
      </c>
      <c r="D72" s="2503" t="s">
        <v>1457</v>
      </c>
      <c r="E72" s="876"/>
      <c r="F72" s="1020">
        <v>50</v>
      </c>
      <c r="G72" s="1019">
        <v>0</v>
      </c>
      <c r="H72" s="1030">
        <v>0</v>
      </c>
    </row>
    <row r="73" spans="1:8" s="427" customFormat="1" ht="15" x14ac:dyDescent="0.25">
      <c r="A73" s="2496">
        <v>6115</v>
      </c>
      <c r="B73" s="1685">
        <v>5173</v>
      </c>
      <c r="C73" s="2444"/>
      <c r="D73" s="1114" t="s">
        <v>730</v>
      </c>
      <c r="E73" s="876"/>
      <c r="F73" s="311">
        <f>F74+F75</f>
        <v>2</v>
      </c>
      <c r="G73" s="311">
        <f>G74+G75</f>
        <v>2</v>
      </c>
      <c r="H73" s="200">
        <v>0</v>
      </c>
    </row>
    <row r="74" spans="1:8" s="427" customFormat="1" ht="25.5" x14ac:dyDescent="0.2">
      <c r="A74" s="2496"/>
      <c r="B74" s="1685"/>
      <c r="C74" s="858" t="s">
        <v>1103</v>
      </c>
      <c r="D74" s="2505" t="s">
        <v>1458</v>
      </c>
      <c r="E74" s="876"/>
      <c r="F74" s="1020">
        <v>0</v>
      </c>
      <c r="G74" s="1019">
        <v>0</v>
      </c>
      <c r="H74" s="1030">
        <v>0</v>
      </c>
    </row>
    <row r="75" spans="1:8" s="427" customFormat="1" ht="25.5" x14ac:dyDescent="0.2">
      <c r="A75" s="2496"/>
      <c r="B75" s="1685"/>
      <c r="C75" s="1201" t="s">
        <v>1387</v>
      </c>
      <c r="D75" s="2503" t="s">
        <v>1457</v>
      </c>
      <c r="E75" s="876"/>
      <c r="F75" s="1020">
        <v>2</v>
      </c>
      <c r="G75" s="1019">
        <v>2</v>
      </c>
      <c r="H75" s="1030">
        <v>0</v>
      </c>
    </row>
    <row r="76" spans="1:8" s="427" customFormat="1" ht="14.25" customHeight="1" x14ac:dyDescent="0.25">
      <c r="A76" s="2496">
        <v>6172</v>
      </c>
      <c r="B76" s="1684">
        <v>5011</v>
      </c>
      <c r="C76" s="857"/>
      <c r="D76" s="848" t="s">
        <v>147</v>
      </c>
      <c r="E76" s="48">
        <f>E77</f>
        <v>187320</v>
      </c>
      <c r="F76" s="431">
        <f>F77+F78+F79+F80+F81+F82</f>
        <v>188894</v>
      </c>
      <c r="G76" s="431">
        <f>G77+G78+G79+G80+G81+G82</f>
        <v>187418</v>
      </c>
      <c r="H76" s="852">
        <f>(G76/F76)*100</f>
        <v>99.218609378805041</v>
      </c>
    </row>
    <row r="77" spans="1:8" s="427" customFormat="1" ht="14.25" customHeight="1" x14ac:dyDescent="0.2">
      <c r="A77" s="2496"/>
      <c r="B77" s="1684"/>
      <c r="C77" s="859" t="s">
        <v>1101</v>
      </c>
      <c r="D77" s="853" t="s">
        <v>795</v>
      </c>
      <c r="E77" s="55">
        <v>187320</v>
      </c>
      <c r="F77" s="310">
        <v>187338</v>
      </c>
      <c r="G77" s="312">
        <v>186153</v>
      </c>
      <c r="H77" s="855">
        <f t="shared" ref="H77:H86" si="16">(G77/F77)*100</f>
        <v>99.367453479806557</v>
      </c>
    </row>
    <row r="78" spans="1:8" s="427" customFormat="1" ht="14.25" x14ac:dyDescent="0.2">
      <c r="A78" s="2496"/>
      <c r="B78" s="1684"/>
      <c r="C78" s="859" t="s">
        <v>1104</v>
      </c>
      <c r="D78" s="854" t="s">
        <v>548</v>
      </c>
      <c r="E78" s="55"/>
      <c r="F78" s="310">
        <v>317</v>
      </c>
      <c r="G78" s="312">
        <v>317</v>
      </c>
      <c r="H78" s="855">
        <f t="shared" si="16"/>
        <v>100</v>
      </c>
    </row>
    <row r="79" spans="1:8" s="847" customFormat="1" ht="15" customHeight="1" x14ac:dyDescent="0.2">
      <c r="A79" s="2496"/>
      <c r="B79" s="1684"/>
      <c r="C79" s="859" t="s">
        <v>1105</v>
      </c>
      <c r="D79" s="854" t="s">
        <v>1117</v>
      </c>
      <c r="E79" s="55"/>
      <c r="F79" s="310">
        <v>881</v>
      </c>
      <c r="G79" s="312">
        <v>618</v>
      </c>
      <c r="H79" s="855">
        <f t="shared" si="16"/>
        <v>70.147559591373437</v>
      </c>
    </row>
    <row r="80" spans="1:8" s="847" customFormat="1" ht="14.25" x14ac:dyDescent="0.2">
      <c r="A80" s="2496"/>
      <c r="B80" s="1684"/>
      <c r="C80" s="859" t="s">
        <v>1108</v>
      </c>
      <c r="D80" s="1748" t="s">
        <v>917</v>
      </c>
      <c r="E80" s="55"/>
      <c r="F80" s="310">
        <v>36</v>
      </c>
      <c r="G80" s="312">
        <v>33</v>
      </c>
      <c r="H80" s="855">
        <f t="shared" si="16"/>
        <v>91.666666666666657</v>
      </c>
    </row>
    <row r="81" spans="1:8" s="847" customFormat="1" ht="14.25" x14ac:dyDescent="0.2">
      <c r="A81" s="2496"/>
      <c r="B81" s="1684"/>
      <c r="C81" s="859" t="s">
        <v>1109</v>
      </c>
      <c r="D81" s="1748" t="s">
        <v>918</v>
      </c>
      <c r="E81" s="55"/>
      <c r="F81" s="310">
        <v>18</v>
      </c>
      <c r="G81" s="312">
        <v>17</v>
      </c>
      <c r="H81" s="855">
        <f t="shared" si="16"/>
        <v>94.444444444444443</v>
      </c>
    </row>
    <row r="82" spans="1:8" s="847" customFormat="1" ht="14.25" x14ac:dyDescent="0.2">
      <c r="A82" s="2496"/>
      <c r="B82" s="1684"/>
      <c r="C82" s="859" t="s">
        <v>1110</v>
      </c>
      <c r="D82" s="118" t="s">
        <v>919</v>
      </c>
      <c r="E82" s="55"/>
      <c r="F82" s="310">
        <v>304</v>
      </c>
      <c r="G82" s="312">
        <v>280</v>
      </c>
      <c r="H82" s="855">
        <f t="shared" si="16"/>
        <v>92.10526315789474</v>
      </c>
    </row>
    <row r="83" spans="1:8" s="847" customFormat="1" ht="15" x14ac:dyDescent="0.25">
      <c r="A83" s="2496">
        <v>6172</v>
      </c>
      <c r="B83" s="1684">
        <v>5021</v>
      </c>
      <c r="C83" s="857"/>
      <c r="D83" s="848" t="s">
        <v>275</v>
      </c>
      <c r="E83" s="48">
        <v>1500</v>
      </c>
      <c r="F83" s="431">
        <f>F84</f>
        <v>1849</v>
      </c>
      <c r="G83" s="431">
        <f>G84</f>
        <v>1748</v>
      </c>
      <c r="H83" s="852">
        <f>(G83/F83)*100</f>
        <v>94.537587885343427</v>
      </c>
    </row>
    <row r="84" spans="1:8" s="847" customFormat="1" ht="14.25" x14ac:dyDescent="0.2">
      <c r="A84" s="2496"/>
      <c r="B84" s="1684"/>
      <c r="C84" s="859" t="s">
        <v>1101</v>
      </c>
      <c r="D84" s="853" t="s">
        <v>795</v>
      </c>
      <c r="E84" s="55">
        <v>1500</v>
      </c>
      <c r="F84" s="310">
        <v>1849</v>
      </c>
      <c r="G84" s="312">
        <v>1748</v>
      </c>
      <c r="H84" s="855">
        <f t="shared" si="16"/>
        <v>94.537587885343427</v>
      </c>
    </row>
    <row r="85" spans="1:8" s="847" customFormat="1" ht="15" x14ac:dyDescent="0.25">
      <c r="A85" s="2496">
        <v>6172</v>
      </c>
      <c r="B85" s="1684">
        <v>5024</v>
      </c>
      <c r="C85" s="1212"/>
      <c r="D85" s="865" t="s">
        <v>1040</v>
      </c>
      <c r="E85" s="48"/>
      <c r="F85" s="309">
        <v>1023</v>
      </c>
      <c r="G85" s="311">
        <v>1023</v>
      </c>
      <c r="H85" s="200">
        <f t="shared" si="16"/>
        <v>100</v>
      </c>
    </row>
    <row r="86" spans="1:8" s="847" customFormat="1" ht="15" x14ac:dyDescent="0.25">
      <c r="A86" s="2496">
        <v>6172</v>
      </c>
      <c r="B86" s="1684">
        <v>5029</v>
      </c>
      <c r="C86" s="859"/>
      <c r="D86" s="848" t="s">
        <v>1982</v>
      </c>
      <c r="E86" s="48">
        <v>100</v>
      </c>
      <c r="F86" s="166">
        <v>70</v>
      </c>
      <c r="G86" s="311">
        <v>0</v>
      </c>
      <c r="H86" s="852">
        <f t="shared" si="16"/>
        <v>0</v>
      </c>
    </row>
    <row r="87" spans="1:8" s="847" customFormat="1" ht="15" x14ac:dyDescent="0.25">
      <c r="A87" s="2496">
        <v>6172</v>
      </c>
      <c r="B87" s="1684">
        <v>5031</v>
      </c>
      <c r="C87" s="859"/>
      <c r="D87" s="848" t="s">
        <v>1547</v>
      </c>
      <c r="E87" s="48">
        <f>E89</f>
        <v>46850</v>
      </c>
      <c r="F87" s="431">
        <f>F89+F90+F91+F92+F93+F94</f>
        <v>47800</v>
      </c>
      <c r="G87" s="431">
        <f>G89+G90+G91+G92+G93+G94</f>
        <v>47413</v>
      </c>
      <c r="H87" s="852">
        <f>(G87/F87)*100</f>
        <v>99.190376569037653</v>
      </c>
    </row>
    <row r="88" spans="1:8" s="847" customFormat="1" ht="15" x14ac:dyDescent="0.25">
      <c r="A88" s="2496"/>
      <c r="B88" s="1684"/>
      <c r="C88" s="859"/>
      <c r="D88" s="848" t="s">
        <v>1548</v>
      </c>
      <c r="E88" s="48"/>
      <c r="F88" s="166"/>
      <c r="G88" s="312"/>
      <c r="H88" s="852"/>
    </row>
    <row r="89" spans="1:8" s="847" customFormat="1" ht="14.25" x14ac:dyDescent="0.2">
      <c r="A89" s="2496"/>
      <c r="B89" s="1684"/>
      <c r="C89" s="859" t="s">
        <v>1101</v>
      </c>
      <c r="D89" s="853" t="s">
        <v>795</v>
      </c>
      <c r="E89" s="55">
        <v>46850</v>
      </c>
      <c r="F89" s="310">
        <v>47411</v>
      </c>
      <c r="G89" s="312">
        <v>47097</v>
      </c>
      <c r="H89" s="855">
        <f t="shared" ref="H89:H101" si="17">(G89/F89)*100</f>
        <v>99.337706439433887</v>
      </c>
    </row>
    <row r="90" spans="1:8" s="847" customFormat="1" ht="14.25" x14ac:dyDescent="0.2">
      <c r="A90" s="2496"/>
      <c r="B90" s="1684"/>
      <c r="C90" s="859" t="s">
        <v>1104</v>
      </c>
      <c r="D90" s="854" t="s">
        <v>548</v>
      </c>
      <c r="E90" s="55"/>
      <c r="F90" s="310">
        <v>79</v>
      </c>
      <c r="G90" s="312">
        <v>79</v>
      </c>
      <c r="H90" s="855">
        <f t="shared" si="17"/>
        <v>100</v>
      </c>
    </row>
    <row r="91" spans="1:8" s="847" customFormat="1" ht="14.25" x14ac:dyDescent="0.2">
      <c r="A91" s="2496"/>
      <c r="B91" s="1684"/>
      <c r="C91" s="859" t="s">
        <v>1105</v>
      </c>
      <c r="D91" s="854" t="s">
        <v>1117</v>
      </c>
      <c r="E91" s="55"/>
      <c r="F91" s="310">
        <v>220</v>
      </c>
      <c r="G91" s="312">
        <v>155</v>
      </c>
      <c r="H91" s="855">
        <f t="shared" si="17"/>
        <v>70.454545454545453</v>
      </c>
    </row>
    <row r="92" spans="1:8" s="847" customFormat="1" ht="14.25" x14ac:dyDescent="0.2">
      <c r="A92" s="2496"/>
      <c r="B92" s="1684"/>
      <c r="C92" s="859" t="s">
        <v>1108</v>
      </c>
      <c r="D92" s="1748" t="s">
        <v>917</v>
      </c>
      <c r="E92" s="55"/>
      <c r="F92" s="310">
        <v>9</v>
      </c>
      <c r="G92" s="312">
        <v>8</v>
      </c>
      <c r="H92" s="855">
        <f t="shared" si="17"/>
        <v>88.888888888888886</v>
      </c>
    </row>
    <row r="93" spans="1:8" s="847" customFormat="1" ht="14.25" x14ac:dyDescent="0.2">
      <c r="A93" s="2496"/>
      <c r="B93" s="1684"/>
      <c r="C93" s="859" t="s">
        <v>1109</v>
      </c>
      <c r="D93" s="1748" t="s">
        <v>918</v>
      </c>
      <c r="E93" s="55"/>
      <c r="F93" s="310">
        <v>5</v>
      </c>
      <c r="G93" s="312">
        <v>4</v>
      </c>
      <c r="H93" s="855">
        <f t="shared" si="17"/>
        <v>80</v>
      </c>
    </row>
    <row r="94" spans="1:8" s="847" customFormat="1" ht="14.25" x14ac:dyDescent="0.2">
      <c r="A94" s="2496"/>
      <c r="B94" s="1684"/>
      <c r="C94" s="859" t="s">
        <v>1110</v>
      </c>
      <c r="D94" s="118" t="s">
        <v>919</v>
      </c>
      <c r="E94" s="55"/>
      <c r="F94" s="310">
        <v>76</v>
      </c>
      <c r="G94" s="312">
        <v>70</v>
      </c>
      <c r="H94" s="855">
        <f t="shared" si="17"/>
        <v>92.10526315789474</v>
      </c>
    </row>
    <row r="95" spans="1:8" s="847" customFormat="1" ht="15" x14ac:dyDescent="0.25">
      <c r="A95" s="2496">
        <v>6172</v>
      </c>
      <c r="B95" s="1684">
        <v>5032</v>
      </c>
      <c r="C95" s="859"/>
      <c r="D95" s="848" t="s">
        <v>1981</v>
      </c>
      <c r="E95" s="48">
        <f>E96</f>
        <v>16860</v>
      </c>
      <c r="F95" s="431">
        <f>F96+F97+F98+F99+F100+F101</f>
        <v>17207</v>
      </c>
      <c r="G95" s="431">
        <f>G96+G97+G98+G99+G100+G101</f>
        <v>17080</v>
      </c>
      <c r="H95" s="852">
        <f>(G95/F95)*100</f>
        <v>99.261928285000295</v>
      </c>
    </row>
    <row r="96" spans="1:8" s="847" customFormat="1" ht="14.25" x14ac:dyDescent="0.2">
      <c r="A96" s="2496"/>
      <c r="B96" s="1684"/>
      <c r="C96" s="859" t="s">
        <v>1101</v>
      </c>
      <c r="D96" s="853" t="s">
        <v>795</v>
      </c>
      <c r="E96" s="55">
        <v>16860</v>
      </c>
      <c r="F96" s="310">
        <v>17067</v>
      </c>
      <c r="G96" s="312">
        <v>16966</v>
      </c>
      <c r="H96" s="855">
        <f t="shared" si="17"/>
        <v>99.408214683306966</v>
      </c>
    </row>
    <row r="97" spans="1:12" s="847" customFormat="1" ht="14.25" x14ac:dyDescent="0.2">
      <c r="A97" s="2496"/>
      <c r="B97" s="1684"/>
      <c r="C97" s="859" t="s">
        <v>1104</v>
      </c>
      <c r="D97" s="854" t="s">
        <v>548</v>
      </c>
      <c r="E97" s="55"/>
      <c r="F97" s="310">
        <v>29</v>
      </c>
      <c r="G97" s="312">
        <v>29</v>
      </c>
      <c r="H97" s="855">
        <f t="shared" si="17"/>
        <v>100</v>
      </c>
      <c r="J97" s="1703"/>
    </row>
    <row r="98" spans="1:12" s="847" customFormat="1" ht="14.25" x14ac:dyDescent="0.2">
      <c r="A98" s="2496"/>
      <c r="B98" s="1684"/>
      <c r="C98" s="859" t="s">
        <v>1105</v>
      </c>
      <c r="D98" s="854" t="s">
        <v>1117</v>
      </c>
      <c r="E98" s="55"/>
      <c r="F98" s="310">
        <v>79</v>
      </c>
      <c r="G98" s="312">
        <v>56</v>
      </c>
      <c r="H98" s="855">
        <f t="shared" si="17"/>
        <v>70.886075949367083</v>
      </c>
      <c r="J98" s="374"/>
      <c r="K98" s="1704"/>
      <c r="L98" s="1704"/>
    </row>
    <row r="99" spans="1:12" s="847" customFormat="1" ht="14.25" x14ac:dyDescent="0.2">
      <c r="A99" s="2496"/>
      <c r="B99" s="1684"/>
      <c r="C99" s="859" t="s">
        <v>1108</v>
      </c>
      <c r="D99" s="1748" t="s">
        <v>917</v>
      </c>
      <c r="E99" s="55"/>
      <c r="F99" s="310">
        <v>3</v>
      </c>
      <c r="G99" s="312">
        <v>3</v>
      </c>
      <c r="H99" s="855">
        <f t="shared" si="17"/>
        <v>100</v>
      </c>
    </row>
    <row r="100" spans="1:12" s="847" customFormat="1" ht="14.25" x14ac:dyDescent="0.2">
      <c r="A100" s="2496"/>
      <c r="B100" s="1684"/>
      <c r="C100" s="859" t="s">
        <v>1109</v>
      </c>
      <c r="D100" s="1748" t="s">
        <v>918</v>
      </c>
      <c r="E100" s="55"/>
      <c r="F100" s="310">
        <v>2</v>
      </c>
      <c r="G100" s="312">
        <v>1</v>
      </c>
      <c r="H100" s="855">
        <f t="shared" si="17"/>
        <v>50</v>
      </c>
    </row>
    <row r="101" spans="1:12" s="847" customFormat="1" ht="14.25" x14ac:dyDescent="0.2">
      <c r="A101" s="2496"/>
      <c r="B101" s="1684"/>
      <c r="C101" s="859" t="s">
        <v>1110</v>
      </c>
      <c r="D101" s="118" t="s">
        <v>919</v>
      </c>
      <c r="E101" s="55"/>
      <c r="F101" s="310">
        <v>27</v>
      </c>
      <c r="G101" s="312">
        <v>25</v>
      </c>
      <c r="H101" s="855">
        <f t="shared" si="17"/>
        <v>92.592592592592595</v>
      </c>
    </row>
    <row r="102" spans="1:12" s="847" customFormat="1" ht="15" x14ac:dyDescent="0.25">
      <c r="A102" s="2496">
        <v>6172</v>
      </c>
      <c r="B102" s="1684">
        <v>5038</v>
      </c>
      <c r="C102" s="859"/>
      <c r="D102" s="848" t="s">
        <v>1983</v>
      </c>
      <c r="E102" s="48">
        <v>821</v>
      </c>
      <c r="F102" s="431">
        <v>851</v>
      </c>
      <c r="G102" s="431">
        <v>850</v>
      </c>
      <c r="H102" s="852">
        <f>(G102/F102)*100</f>
        <v>99.882491186839019</v>
      </c>
    </row>
    <row r="103" spans="1:12" s="847" customFormat="1" ht="15" x14ac:dyDescent="0.25">
      <c r="A103" s="2496">
        <v>6172</v>
      </c>
      <c r="B103" s="1684">
        <v>5039</v>
      </c>
      <c r="C103" s="859"/>
      <c r="D103" s="848" t="s">
        <v>1984</v>
      </c>
      <c r="E103" s="48">
        <v>50</v>
      </c>
      <c r="F103" s="166">
        <v>50</v>
      </c>
      <c r="G103" s="311">
        <v>0</v>
      </c>
      <c r="H103" s="852">
        <v>0</v>
      </c>
    </row>
    <row r="104" spans="1:12" s="847" customFormat="1" ht="15" x14ac:dyDescent="0.25">
      <c r="A104" s="2496">
        <v>6172</v>
      </c>
      <c r="B104" s="1684">
        <v>5132</v>
      </c>
      <c r="C104" s="859"/>
      <c r="D104" s="848" t="s">
        <v>1041</v>
      </c>
      <c r="E104" s="48">
        <v>40</v>
      </c>
      <c r="F104" s="166">
        <v>78</v>
      </c>
      <c r="G104" s="311">
        <v>48</v>
      </c>
      <c r="H104" s="852">
        <f>(G104/F104)*100</f>
        <v>61.53846153846154</v>
      </c>
    </row>
    <row r="105" spans="1:12" s="847" customFormat="1" ht="15" x14ac:dyDescent="0.25">
      <c r="A105" s="2496">
        <v>6172</v>
      </c>
      <c r="B105" s="1684">
        <v>5133</v>
      </c>
      <c r="C105" s="859"/>
      <c r="D105" s="848" t="s">
        <v>1111</v>
      </c>
      <c r="E105" s="48">
        <v>20</v>
      </c>
      <c r="F105" s="166">
        <v>20</v>
      </c>
      <c r="G105" s="311">
        <v>3</v>
      </c>
      <c r="H105" s="852">
        <f>(G105/F105)*100</f>
        <v>15</v>
      </c>
    </row>
    <row r="106" spans="1:12" s="847" customFormat="1" ht="15" x14ac:dyDescent="0.25">
      <c r="A106" s="2496">
        <v>6172</v>
      </c>
      <c r="B106" s="1684">
        <v>5136</v>
      </c>
      <c r="C106" s="859"/>
      <c r="D106" s="848" t="s">
        <v>164</v>
      </c>
      <c r="E106" s="48">
        <v>500</v>
      </c>
      <c r="F106" s="166">
        <f>F107+F108+F109</f>
        <v>507</v>
      </c>
      <c r="G106" s="431">
        <f>G107+G108+G109</f>
        <v>268</v>
      </c>
      <c r="H106" s="852">
        <f t="shared" ref="H106:H135" si="18">(G106/F106)*100</f>
        <v>52.859960552268248</v>
      </c>
    </row>
    <row r="107" spans="1:12" s="847" customFormat="1" ht="14.25" x14ac:dyDescent="0.2">
      <c r="A107" s="2496"/>
      <c r="B107" s="1684"/>
      <c r="C107" s="859" t="s">
        <v>1101</v>
      </c>
      <c r="D107" s="853" t="s">
        <v>795</v>
      </c>
      <c r="E107" s="55">
        <v>500</v>
      </c>
      <c r="F107" s="310">
        <v>500</v>
      </c>
      <c r="G107" s="312">
        <v>262</v>
      </c>
      <c r="H107" s="855">
        <f t="shared" si="18"/>
        <v>52.400000000000006</v>
      </c>
    </row>
    <row r="108" spans="1:12" s="847" customFormat="1" ht="14.25" x14ac:dyDescent="0.2">
      <c r="A108" s="2496"/>
      <c r="B108" s="1684"/>
      <c r="C108" s="859" t="s">
        <v>1104</v>
      </c>
      <c r="D108" s="854" t="s">
        <v>548</v>
      </c>
      <c r="E108" s="55"/>
      <c r="F108" s="310">
        <v>2</v>
      </c>
      <c r="G108" s="312">
        <v>2</v>
      </c>
      <c r="H108" s="855">
        <f t="shared" si="18"/>
        <v>100</v>
      </c>
    </row>
    <row r="109" spans="1:12" s="847" customFormat="1" ht="14.25" x14ac:dyDescent="0.2">
      <c r="A109" s="2496"/>
      <c r="B109" s="1686"/>
      <c r="C109" s="859" t="s">
        <v>1105</v>
      </c>
      <c r="D109" s="854" t="s">
        <v>1117</v>
      </c>
      <c r="E109" s="55"/>
      <c r="F109" s="310">
        <v>5</v>
      </c>
      <c r="G109" s="312">
        <v>4</v>
      </c>
      <c r="H109" s="855">
        <f t="shared" si="18"/>
        <v>80</v>
      </c>
    </row>
    <row r="110" spans="1:12" s="847" customFormat="1" ht="15" x14ac:dyDescent="0.25">
      <c r="A110" s="2496">
        <v>6172</v>
      </c>
      <c r="B110" s="1684">
        <v>5137</v>
      </c>
      <c r="C110" s="859"/>
      <c r="D110" s="848" t="s">
        <v>118</v>
      </c>
      <c r="E110" s="48">
        <v>500</v>
      </c>
      <c r="F110" s="166">
        <f>F111+F112</f>
        <v>1315</v>
      </c>
      <c r="G110" s="311">
        <f>G111+G112</f>
        <v>1175</v>
      </c>
      <c r="H110" s="852">
        <f t="shared" si="18"/>
        <v>89.353612167300383</v>
      </c>
    </row>
    <row r="111" spans="1:12" s="847" customFormat="1" ht="14.25" x14ac:dyDescent="0.2">
      <c r="A111" s="2496"/>
      <c r="B111" s="1684"/>
      <c r="C111" s="859" t="s">
        <v>1101</v>
      </c>
      <c r="D111" s="853" t="s">
        <v>795</v>
      </c>
      <c r="E111" s="55">
        <v>500</v>
      </c>
      <c r="F111" s="310">
        <v>1310</v>
      </c>
      <c r="G111" s="312">
        <v>1171</v>
      </c>
      <c r="H111" s="855">
        <f t="shared" si="18"/>
        <v>89.389312977099237</v>
      </c>
    </row>
    <row r="112" spans="1:12" s="847" customFormat="1" ht="14.25" x14ac:dyDescent="0.2">
      <c r="A112" s="2496"/>
      <c r="B112" s="1684"/>
      <c r="C112" s="859" t="s">
        <v>1105</v>
      </c>
      <c r="D112" s="854" t="s">
        <v>1117</v>
      </c>
      <c r="E112" s="55"/>
      <c r="F112" s="310">
        <v>5</v>
      </c>
      <c r="G112" s="312">
        <v>4</v>
      </c>
      <c r="H112" s="855">
        <f t="shared" si="18"/>
        <v>80</v>
      </c>
    </row>
    <row r="113" spans="1:8" s="847" customFormat="1" ht="15" x14ac:dyDescent="0.25">
      <c r="A113" s="2496">
        <v>6172</v>
      </c>
      <c r="B113" s="1684">
        <v>5139</v>
      </c>
      <c r="C113" s="859"/>
      <c r="D113" s="848" t="s">
        <v>513</v>
      </c>
      <c r="E113" s="48">
        <f>E114+E115</f>
        <v>2169</v>
      </c>
      <c r="F113" s="48">
        <f t="shared" ref="F113:G113" si="19">F114+F115</f>
        <v>2409</v>
      </c>
      <c r="G113" s="48">
        <f t="shared" si="19"/>
        <v>2065</v>
      </c>
      <c r="H113" s="852">
        <f t="shared" si="18"/>
        <v>85.720215857202149</v>
      </c>
    </row>
    <row r="114" spans="1:8" s="847" customFormat="1" ht="14.25" x14ac:dyDescent="0.2">
      <c r="A114" s="2496"/>
      <c r="B114" s="1684"/>
      <c r="C114" s="859" t="s">
        <v>1101</v>
      </c>
      <c r="D114" s="853" t="s">
        <v>795</v>
      </c>
      <c r="E114" s="55">
        <v>2169</v>
      </c>
      <c r="F114" s="310">
        <v>2403</v>
      </c>
      <c r="G114" s="312">
        <v>2065</v>
      </c>
      <c r="H114" s="855">
        <f t="shared" si="18"/>
        <v>85.934248855597176</v>
      </c>
    </row>
    <row r="115" spans="1:8" s="847" customFormat="1" ht="15" thickBot="1" x14ac:dyDescent="0.25">
      <c r="A115" s="3017"/>
      <c r="B115" s="3018"/>
      <c r="C115" s="2809" t="s">
        <v>1105</v>
      </c>
      <c r="D115" s="3019" t="s">
        <v>1117</v>
      </c>
      <c r="E115" s="881">
        <v>0</v>
      </c>
      <c r="F115" s="3020">
        <v>6</v>
      </c>
      <c r="G115" s="428">
        <v>0</v>
      </c>
      <c r="H115" s="3021">
        <f t="shared" si="18"/>
        <v>0</v>
      </c>
    </row>
    <row r="116" spans="1:8" s="847" customFormat="1" ht="15" thickTop="1" x14ac:dyDescent="0.2">
      <c r="A116" s="1684"/>
      <c r="B116" s="1684"/>
      <c r="C116" s="850"/>
      <c r="D116" s="854"/>
      <c r="E116" s="990"/>
      <c r="F116" s="310"/>
      <c r="G116" s="310"/>
      <c r="H116" s="418"/>
    </row>
    <row r="117" spans="1:8" s="847" customFormat="1" ht="13.5" thickBot="1" x14ac:dyDescent="0.25">
      <c r="A117" s="580"/>
      <c r="B117" s="580"/>
      <c r="C117" s="661"/>
      <c r="D117" s="581"/>
      <c r="E117" s="374"/>
      <c r="F117" s="374"/>
      <c r="G117" s="570"/>
      <c r="H117" s="1701" t="s">
        <v>122</v>
      </c>
    </row>
    <row r="118" spans="1:8" s="847" customFormat="1" ht="24" thickTop="1" thickBot="1" x14ac:dyDescent="0.25">
      <c r="A118" s="582" t="s">
        <v>123</v>
      </c>
      <c r="B118" s="583" t="s">
        <v>124</v>
      </c>
      <c r="C118" s="585" t="s">
        <v>474</v>
      </c>
      <c r="D118" s="585" t="s">
        <v>125</v>
      </c>
      <c r="E118" s="1785" t="s">
        <v>416</v>
      </c>
      <c r="F118" s="1785" t="s">
        <v>417</v>
      </c>
      <c r="G118" s="585" t="s">
        <v>589</v>
      </c>
      <c r="H118" s="586" t="s">
        <v>590</v>
      </c>
    </row>
    <row r="119" spans="1:8" s="847" customFormat="1" ht="14.25" thickTop="1" thickBot="1" x14ac:dyDescent="0.25">
      <c r="A119" s="521">
        <v>1</v>
      </c>
      <c r="B119" s="522">
        <v>2</v>
      </c>
      <c r="C119" s="522">
        <v>3</v>
      </c>
      <c r="D119" s="522">
        <v>4</v>
      </c>
      <c r="E119" s="522">
        <v>5</v>
      </c>
      <c r="F119" s="508">
        <v>6</v>
      </c>
      <c r="G119" s="508">
        <v>7</v>
      </c>
      <c r="H119" s="587" t="s">
        <v>44</v>
      </c>
    </row>
    <row r="120" spans="1:8" s="847" customFormat="1" ht="15.75" thickTop="1" x14ac:dyDescent="0.25">
      <c r="A120" s="2497">
        <v>6172</v>
      </c>
      <c r="B120" s="1686">
        <v>5151</v>
      </c>
      <c r="C120" s="859"/>
      <c r="D120" s="848" t="s">
        <v>573</v>
      </c>
      <c r="E120" s="48">
        <f>E121+E122</f>
        <v>440</v>
      </c>
      <c r="F120" s="48">
        <f t="shared" ref="F120:G120" si="20">F121+F122</f>
        <v>449</v>
      </c>
      <c r="G120" s="48">
        <f t="shared" si="20"/>
        <v>380</v>
      </c>
      <c r="H120" s="852">
        <f t="shared" si="18"/>
        <v>84.63251670378618</v>
      </c>
    </row>
    <row r="121" spans="1:8" s="847" customFormat="1" ht="14.25" x14ac:dyDescent="0.2">
      <c r="A121" s="2497"/>
      <c r="B121" s="1686"/>
      <c r="C121" s="859" t="s">
        <v>1101</v>
      </c>
      <c r="D121" s="853" t="s">
        <v>795</v>
      </c>
      <c r="E121" s="312">
        <v>440</v>
      </c>
      <c r="F121" s="310">
        <v>441</v>
      </c>
      <c r="G121" s="312">
        <v>375</v>
      </c>
      <c r="H121" s="855">
        <f t="shared" si="18"/>
        <v>85.034013605442169</v>
      </c>
    </row>
    <row r="122" spans="1:8" s="847" customFormat="1" ht="15" x14ac:dyDescent="0.25">
      <c r="A122" s="2497"/>
      <c r="B122" s="1686"/>
      <c r="C122" s="859" t="s">
        <v>1388</v>
      </c>
      <c r="D122" s="118" t="s">
        <v>1398</v>
      </c>
      <c r="E122" s="48"/>
      <c r="F122" s="310">
        <v>8</v>
      </c>
      <c r="G122" s="312">
        <v>5</v>
      </c>
      <c r="H122" s="855">
        <f t="shared" si="18"/>
        <v>62.5</v>
      </c>
    </row>
    <row r="123" spans="1:8" s="847" customFormat="1" ht="15" x14ac:dyDescent="0.25">
      <c r="A123" s="2497">
        <v>6172</v>
      </c>
      <c r="B123" s="1686">
        <v>5152</v>
      </c>
      <c r="C123" s="859"/>
      <c r="D123" s="848" t="s">
        <v>576</v>
      </c>
      <c r="E123" s="48">
        <v>2603</v>
      </c>
      <c r="F123" s="166">
        <v>2711</v>
      </c>
      <c r="G123" s="311">
        <v>2594</v>
      </c>
      <c r="H123" s="852">
        <f t="shared" si="18"/>
        <v>95.68424935448175</v>
      </c>
    </row>
    <row r="124" spans="1:8" s="847" customFormat="1" ht="15" x14ac:dyDescent="0.25">
      <c r="A124" s="2497">
        <v>6172</v>
      </c>
      <c r="B124" s="1686">
        <v>5153</v>
      </c>
      <c r="C124" s="859"/>
      <c r="D124" s="848" t="s">
        <v>776</v>
      </c>
      <c r="E124" s="48">
        <f>E125+E126</f>
        <v>100</v>
      </c>
      <c r="F124" s="48">
        <f t="shared" ref="F124:G124" si="21">F125+F126</f>
        <v>88</v>
      </c>
      <c r="G124" s="48">
        <f t="shared" si="21"/>
        <v>52</v>
      </c>
      <c r="H124" s="852">
        <f t="shared" si="18"/>
        <v>59.090909090909093</v>
      </c>
    </row>
    <row r="125" spans="1:8" s="847" customFormat="1" ht="14.25" x14ac:dyDescent="0.2">
      <c r="A125" s="2497"/>
      <c r="B125" s="1686"/>
      <c r="C125" s="859" t="s">
        <v>1101</v>
      </c>
      <c r="D125" s="853" t="s">
        <v>795</v>
      </c>
      <c r="E125" s="312">
        <v>100</v>
      </c>
      <c r="F125" s="310">
        <v>71</v>
      </c>
      <c r="G125" s="312">
        <v>41</v>
      </c>
      <c r="H125" s="855">
        <f t="shared" si="18"/>
        <v>57.74647887323944</v>
      </c>
    </row>
    <row r="126" spans="1:8" s="847" customFormat="1" ht="15" x14ac:dyDescent="0.25">
      <c r="A126" s="2497"/>
      <c r="B126" s="1686"/>
      <c r="C126" s="859" t="s">
        <v>1388</v>
      </c>
      <c r="D126" s="118" t="s">
        <v>1398</v>
      </c>
      <c r="E126" s="48"/>
      <c r="F126" s="310">
        <v>17</v>
      </c>
      <c r="G126" s="312">
        <v>11</v>
      </c>
      <c r="H126" s="855">
        <f t="shared" si="18"/>
        <v>64.705882352941174</v>
      </c>
    </row>
    <row r="127" spans="1:8" s="847" customFormat="1" ht="15" x14ac:dyDescent="0.25">
      <c r="A127" s="2497">
        <v>6172</v>
      </c>
      <c r="B127" s="1686">
        <v>5154</v>
      </c>
      <c r="C127" s="859"/>
      <c r="D127" s="848" t="s">
        <v>209</v>
      </c>
      <c r="E127" s="48">
        <f>E128+E129</f>
        <v>3351</v>
      </c>
      <c r="F127" s="48">
        <f t="shared" ref="F127:G127" si="22">F128+F129</f>
        <v>3275</v>
      </c>
      <c r="G127" s="48">
        <f t="shared" si="22"/>
        <v>2657</v>
      </c>
      <c r="H127" s="852">
        <f t="shared" si="18"/>
        <v>81.129770992366417</v>
      </c>
    </row>
    <row r="128" spans="1:8" s="847" customFormat="1" ht="14.25" x14ac:dyDescent="0.2">
      <c r="A128" s="2497"/>
      <c r="B128" s="1686"/>
      <c r="C128" s="859" t="s">
        <v>1101</v>
      </c>
      <c r="D128" s="853" t="s">
        <v>795</v>
      </c>
      <c r="E128" s="312">
        <v>3351</v>
      </c>
      <c r="F128" s="310">
        <v>3259</v>
      </c>
      <c r="G128" s="312">
        <v>2646</v>
      </c>
      <c r="H128" s="855">
        <f t="shared" si="18"/>
        <v>81.190549248235655</v>
      </c>
    </row>
    <row r="129" spans="1:12" s="847" customFormat="1" ht="15" x14ac:dyDescent="0.25">
      <c r="A129" s="2497"/>
      <c r="B129" s="1686"/>
      <c r="C129" s="859" t="s">
        <v>1388</v>
      </c>
      <c r="D129" s="118" t="s">
        <v>1398</v>
      </c>
      <c r="E129" s="48"/>
      <c r="F129" s="310">
        <v>16</v>
      </c>
      <c r="G129" s="312">
        <v>11</v>
      </c>
      <c r="H129" s="855">
        <f t="shared" si="18"/>
        <v>68.75</v>
      </c>
    </row>
    <row r="130" spans="1:12" s="847" customFormat="1" ht="15" x14ac:dyDescent="0.25">
      <c r="A130" s="2497">
        <v>6172</v>
      </c>
      <c r="B130" s="1686">
        <v>5156</v>
      </c>
      <c r="C130" s="859"/>
      <c r="D130" s="848" t="s">
        <v>210</v>
      </c>
      <c r="E130" s="48">
        <f>E131+E132+E133+E134+E135</f>
        <v>1200</v>
      </c>
      <c r="F130" s="48">
        <f t="shared" ref="F130:G130" si="23">F131+F132+F133+F134+F135</f>
        <v>1221</v>
      </c>
      <c r="G130" s="48">
        <f t="shared" si="23"/>
        <v>764</v>
      </c>
      <c r="H130" s="852">
        <f t="shared" si="18"/>
        <v>62.571662571662564</v>
      </c>
    </row>
    <row r="131" spans="1:12" s="847" customFormat="1" ht="14.25" x14ac:dyDescent="0.2">
      <c r="A131" s="2497"/>
      <c r="B131" s="1686"/>
      <c r="C131" s="859" t="s">
        <v>1101</v>
      </c>
      <c r="D131" s="853" t="s">
        <v>795</v>
      </c>
      <c r="E131" s="55">
        <v>1200</v>
      </c>
      <c r="F131" s="310">
        <v>1200</v>
      </c>
      <c r="G131" s="312">
        <v>759</v>
      </c>
      <c r="H131" s="855">
        <f t="shared" si="18"/>
        <v>63.249999999999993</v>
      </c>
    </row>
    <row r="132" spans="1:12" s="847" customFormat="1" ht="15" x14ac:dyDescent="0.25">
      <c r="A132" s="2497"/>
      <c r="B132" s="1686"/>
      <c r="C132" s="859" t="s">
        <v>1105</v>
      </c>
      <c r="D132" s="854" t="s">
        <v>1117</v>
      </c>
      <c r="E132" s="48"/>
      <c r="F132" s="310">
        <v>6</v>
      </c>
      <c r="G132" s="312">
        <v>5</v>
      </c>
      <c r="H132" s="855">
        <f t="shared" si="18"/>
        <v>83.333333333333343</v>
      </c>
    </row>
    <row r="133" spans="1:12" s="847" customFormat="1" ht="15" x14ac:dyDescent="0.25">
      <c r="A133" s="2497"/>
      <c r="B133" s="1686"/>
      <c r="C133" s="859" t="s">
        <v>1108</v>
      </c>
      <c r="D133" s="1748" t="s">
        <v>917</v>
      </c>
      <c r="E133" s="48"/>
      <c r="F133" s="310">
        <v>1</v>
      </c>
      <c r="G133" s="312">
        <v>0</v>
      </c>
      <c r="H133" s="855">
        <f t="shared" si="18"/>
        <v>0</v>
      </c>
    </row>
    <row r="134" spans="1:12" s="847" customFormat="1" ht="15" x14ac:dyDescent="0.25">
      <c r="A134" s="2497"/>
      <c r="B134" s="1686"/>
      <c r="C134" s="859" t="s">
        <v>1109</v>
      </c>
      <c r="D134" s="1748" t="s">
        <v>918</v>
      </c>
      <c r="E134" s="48"/>
      <c r="F134" s="310">
        <v>1</v>
      </c>
      <c r="G134" s="312">
        <v>0</v>
      </c>
      <c r="H134" s="855">
        <f t="shared" si="18"/>
        <v>0</v>
      </c>
    </row>
    <row r="135" spans="1:12" s="847" customFormat="1" ht="15" x14ac:dyDescent="0.25">
      <c r="A135" s="2497"/>
      <c r="B135" s="1686"/>
      <c r="C135" s="859" t="s">
        <v>1110</v>
      </c>
      <c r="D135" s="118" t="s">
        <v>919</v>
      </c>
      <c r="E135" s="48"/>
      <c r="F135" s="310">
        <v>13</v>
      </c>
      <c r="G135" s="312">
        <v>0</v>
      </c>
      <c r="H135" s="855">
        <f t="shared" si="18"/>
        <v>0</v>
      </c>
      <c r="J135" s="874"/>
      <c r="K135" s="874"/>
      <c r="L135" s="874"/>
    </row>
    <row r="136" spans="1:12" s="847" customFormat="1" ht="15" x14ac:dyDescent="0.25">
      <c r="A136" s="2496">
        <v>6172</v>
      </c>
      <c r="B136" s="1686">
        <v>5157</v>
      </c>
      <c r="C136" s="859"/>
      <c r="D136" s="848" t="s">
        <v>269</v>
      </c>
      <c r="E136" s="48">
        <f>E137+E138</f>
        <v>150</v>
      </c>
      <c r="F136" s="48">
        <f t="shared" ref="F136:G136" si="24">F137+F138</f>
        <v>162</v>
      </c>
      <c r="G136" s="48">
        <f t="shared" si="24"/>
        <v>136</v>
      </c>
      <c r="H136" s="852">
        <f t="shared" ref="H136:H146" si="25">(G136/F136)*100</f>
        <v>83.950617283950606</v>
      </c>
    </row>
    <row r="137" spans="1:12" s="847" customFormat="1" ht="14.25" x14ac:dyDescent="0.2">
      <c r="A137" s="2497"/>
      <c r="B137" s="1686"/>
      <c r="C137" s="859" t="s">
        <v>1101</v>
      </c>
      <c r="D137" s="853" t="s">
        <v>795</v>
      </c>
      <c r="E137" s="312">
        <v>150</v>
      </c>
      <c r="F137" s="310">
        <v>154</v>
      </c>
      <c r="G137" s="312">
        <v>131</v>
      </c>
      <c r="H137" s="855">
        <f t="shared" si="25"/>
        <v>85.064935064935071</v>
      </c>
    </row>
    <row r="138" spans="1:12" s="847" customFormat="1" ht="15" x14ac:dyDescent="0.25">
      <c r="A138" s="2497"/>
      <c r="B138" s="1686"/>
      <c r="C138" s="859" t="s">
        <v>1388</v>
      </c>
      <c r="D138" s="118" t="s">
        <v>1398</v>
      </c>
      <c r="E138" s="48"/>
      <c r="F138" s="310">
        <v>8</v>
      </c>
      <c r="G138" s="312">
        <v>5</v>
      </c>
      <c r="H138" s="855">
        <f t="shared" si="25"/>
        <v>62.5</v>
      </c>
    </row>
    <row r="139" spans="1:12" s="847" customFormat="1" ht="15" x14ac:dyDescent="0.25">
      <c r="A139" s="2497">
        <v>6172</v>
      </c>
      <c r="B139" s="1686">
        <v>5159</v>
      </c>
      <c r="C139" s="859"/>
      <c r="D139" s="848" t="s">
        <v>339</v>
      </c>
      <c r="E139" s="48">
        <v>25</v>
      </c>
      <c r="F139" s="166">
        <v>25</v>
      </c>
      <c r="G139" s="311">
        <v>0</v>
      </c>
      <c r="H139" s="852">
        <f t="shared" si="25"/>
        <v>0</v>
      </c>
    </row>
    <row r="140" spans="1:12" s="847" customFormat="1" ht="15" x14ac:dyDescent="0.25">
      <c r="A140" s="2497">
        <v>6172</v>
      </c>
      <c r="B140" s="1686">
        <v>5161</v>
      </c>
      <c r="C140" s="859"/>
      <c r="D140" s="1705" t="s">
        <v>1038</v>
      </c>
      <c r="E140" s="48">
        <v>1090</v>
      </c>
      <c r="F140" s="431">
        <v>1473</v>
      </c>
      <c r="G140" s="431">
        <v>1373</v>
      </c>
      <c r="H140" s="852">
        <f t="shared" si="25"/>
        <v>93.211133740665304</v>
      </c>
    </row>
    <row r="141" spans="1:12" s="847" customFormat="1" ht="15" x14ac:dyDescent="0.25">
      <c r="A141" s="2497">
        <v>6172</v>
      </c>
      <c r="B141" s="1686">
        <v>5162</v>
      </c>
      <c r="C141" s="859"/>
      <c r="D141" s="848" t="s">
        <v>577</v>
      </c>
      <c r="E141" s="48">
        <f>E142+E143+E144</f>
        <v>1613</v>
      </c>
      <c r="F141" s="48">
        <f t="shared" ref="F141:G141" si="26">F142+F143+F144</f>
        <v>1729</v>
      </c>
      <c r="G141" s="48">
        <f t="shared" si="26"/>
        <v>1196</v>
      </c>
      <c r="H141" s="852">
        <f t="shared" si="25"/>
        <v>69.172932330827066</v>
      </c>
    </row>
    <row r="142" spans="1:12" s="847" customFormat="1" ht="14.25" x14ac:dyDescent="0.2">
      <c r="A142" s="2497"/>
      <c r="B142" s="1686"/>
      <c r="C142" s="859" t="s">
        <v>1101</v>
      </c>
      <c r="D142" s="853" t="s">
        <v>795</v>
      </c>
      <c r="E142" s="55">
        <v>1613</v>
      </c>
      <c r="F142" s="310">
        <v>1719</v>
      </c>
      <c r="G142" s="312">
        <v>1194</v>
      </c>
      <c r="H142" s="855">
        <f t="shared" si="25"/>
        <v>69.45898778359512</v>
      </c>
    </row>
    <row r="143" spans="1:12" s="847" customFormat="1" ht="15" x14ac:dyDescent="0.25">
      <c r="A143" s="2497"/>
      <c r="B143" s="1686"/>
      <c r="C143" s="859" t="s">
        <v>1104</v>
      </c>
      <c r="D143" s="854" t="s">
        <v>548</v>
      </c>
      <c r="E143" s="48"/>
      <c r="F143" s="310">
        <v>4</v>
      </c>
      <c r="G143" s="312">
        <v>2</v>
      </c>
      <c r="H143" s="855">
        <f t="shared" si="25"/>
        <v>50</v>
      </c>
    </row>
    <row r="144" spans="1:12" s="847" customFormat="1" ht="15" x14ac:dyDescent="0.25">
      <c r="A144" s="2498"/>
      <c r="B144" s="2372"/>
      <c r="C144" s="514" t="s">
        <v>1105</v>
      </c>
      <c r="D144" s="118" t="s">
        <v>1117</v>
      </c>
      <c r="E144" s="431"/>
      <c r="F144" s="310">
        <v>6</v>
      </c>
      <c r="G144" s="312">
        <v>0</v>
      </c>
      <c r="H144" s="515">
        <f t="shared" si="25"/>
        <v>0</v>
      </c>
    </row>
    <row r="145" spans="1:12" s="847" customFormat="1" ht="15" x14ac:dyDescent="0.25">
      <c r="A145" s="2497">
        <v>6172</v>
      </c>
      <c r="B145" s="1686">
        <v>5163</v>
      </c>
      <c r="C145" s="859"/>
      <c r="D145" s="848" t="s">
        <v>594</v>
      </c>
      <c r="E145" s="48">
        <f>E146</f>
        <v>20</v>
      </c>
      <c r="F145" s="48">
        <f t="shared" ref="F145:G145" si="27">F146</f>
        <v>20</v>
      </c>
      <c r="G145" s="48">
        <f t="shared" si="27"/>
        <v>6</v>
      </c>
      <c r="H145" s="852">
        <f t="shared" si="25"/>
        <v>30</v>
      </c>
    </row>
    <row r="146" spans="1:12" s="847" customFormat="1" ht="14.25" x14ac:dyDescent="0.2">
      <c r="A146" s="2497"/>
      <c r="B146" s="1686"/>
      <c r="C146" s="859" t="s">
        <v>1101</v>
      </c>
      <c r="D146" s="853" t="s">
        <v>795</v>
      </c>
      <c r="E146" s="55">
        <v>20</v>
      </c>
      <c r="F146" s="310">
        <v>20</v>
      </c>
      <c r="G146" s="312">
        <v>6</v>
      </c>
      <c r="H146" s="855">
        <f t="shared" si="25"/>
        <v>30</v>
      </c>
    </row>
    <row r="147" spans="1:12" s="847" customFormat="1" ht="15" x14ac:dyDescent="0.25">
      <c r="A147" s="2497">
        <v>6172</v>
      </c>
      <c r="B147" s="1686">
        <v>5164</v>
      </c>
      <c r="C147" s="859"/>
      <c r="D147" s="848" t="s">
        <v>595</v>
      </c>
      <c r="E147" s="48">
        <f>E148+E149</f>
        <v>17556</v>
      </c>
      <c r="F147" s="48">
        <f t="shared" ref="F147:G147" si="28">F148+F149</f>
        <v>17284</v>
      </c>
      <c r="G147" s="48">
        <f t="shared" si="28"/>
        <v>17067</v>
      </c>
      <c r="H147" s="852">
        <f t="shared" ref="H147:H161" si="29">(G147/F147)*100</f>
        <v>98.744503587132598</v>
      </c>
    </row>
    <row r="148" spans="1:12" s="847" customFormat="1" ht="14.25" x14ac:dyDescent="0.2">
      <c r="A148" s="2497"/>
      <c r="B148" s="1686"/>
      <c r="C148" s="859" t="s">
        <v>1101</v>
      </c>
      <c r="D148" s="853" t="s">
        <v>795</v>
      </c>
      <c r="E148" s="55">
        <v>17166</v>
      </c>
      <c r="F148" s="310">
        <v>17187</v>
      </c>
      <c r="G148" s="312">
        <v>16970</v>
      </c>
      <c r="H148" s="855">
        <f t="shared" si="29"/>
        <v>98.737417815791005</v>
      </c>
      <c r="J148" s="874"/>
      <c r="K148" s="874"/>
      <c r="L148" s="874"/>
    </row>
    <row r="149" spans="1:12" s="847" customFormat="1" ht="14.25" x14ac:dyDescent="0.2">
      <c r="A149" s="2497"/>
      <c r="B149" s="1686"/>
      <c r="C149" s="859" t="s">
        <v>1388</v>
      </c>
      <c r="D149" s="118" t="s">
        <v>1398</v>
      </c>
      <c r="E149" s="55">
        <v>390</v>
      </c>
      <c r="F149" s="310">
        <v>97</v>
      </c>
      <c r="G149" s="312">
        <v>97</v>
      </c>
      <c r="H149" s="855">
        <f t="shared" si="29"/>
        <v>100</v>
      </c>
      <c r="J149" s="874"/>
      <c r="K149" s="874"/>
      <c r="L149" s="874"/>
    </row>
    <row r="150" spans="1:12" s="847" customFormat="1" ht="15" x14ac:dyDescent="0.25">
      <c r="A150" s="2497">
        <v>6172</v>
      </c>
      <c r="B150" s="1686">
        <v>5166</v>
      </c>
      <c r="C150" s="859"/>
      <c r="D150" s="127" t="s">
        <v>405</v>
      </c>
      <c r="E150" s="60">
        <v>40</v>
      </c>
      <c r="F150" s="309">
        <v>1274</v>
      </c>
      <c r="G150" s="311">
        <v>1160</v>
      </c>
      <c r="H150" s="852">
        <f t="shared" si="29"/>
        <v>91.051805337519625</v>
      </c>
      <c r="J150" s="874"/>
      <c r="K150" s="874"/>
      <c r="L150" s="874"/>
    </row>
    <row r="151" spans="1:12" s="847" customFormat="1" ht="15" x14ac:dyDescent="0.25">
      <c r="A151" s="2497">
        <v>6172</v>
      </c>
      <c r="B151" s="1686">
        <v>5167</v>
      </c>
      <c r="C151" s="859"/>
      <c r="D151" s="848" t="s">
        <v>597</v>
      </c>
      <c r="E151" s="48">
        <f>E152+E154</f>
        <v>2000</v>
      </c>
      <c r="F151" s="166">
        <f>F152+F154</f>
        <v>2239</v>
      </c>
      <c r="G151" s="311">
        <f>G152+G154</f>
        <v>2051</v>
      </c>
      <c r="H151" s="852">
        <f t="shared" si="29"/>
        <v>91.603394372487728</v>
      </c>
    </row>
    <row r="152" spans="1:12" s="847" customFormat="1" ht="14.25" x14ac:dyDescent="0.2">
      <c r="A152" s="2497"/>
      <c r="B152" s="1686"/>
      <c r="C152" s="859" t="s">
        <v>1101</v>
      </c>
      <c r="D152" s="853" t="s">
        <v>795</v>
      </c>
      <c r="E152" s="55">
        <v>2000</v>
      </c>
      <c r="F152" s="310">
        <v>2171</v>
      </c>
      <c r="G152" s="312">
        <v>2035</v>
      </c>
      <c r="H152" s="855">
        <f t="shared" si="29"/>
        <v>93.735605711653619</v>
      </c>
    </row>
    <row r="153" spans="1:12" s="847" customFormat="1" ht="14.25" x14ac:dyDescent="0.2">
      <c r="A153" s="2497"/>
      <c r="B153" s="1686"/>
      <c r="C153" s="859" t="s">
        <v>1104</v>
      </c>
      <c r="D153" s="854" t="s">
        <v>548</v>
      </c>
      <c r="E153" s="55"/>
      <c r="F153" s="310">
        <v>1</v>
      </c>
      <c r="G153" s="312">
        <v>1</v>
      </c>
      <c r="H153" s="855">
        <f t="shared" si="29"/>
        <v>100</v>
      </c>
    </row>
    <row r="154" spans="1:12" s="847" customFormat="1" ht="14.25" x14ac:dyDescent="0.2">
      <c r="A154" s="2497"/>
      <c r="B154" s="1686"/>
      <c r="C154" s="859" t="s">
        <v>1105</v>
      </c>
      <c r="D154" s="854" t="s">
        <v>1117</v>
      </c>
      <c r="E154" s="55"/>
      <c r="F154" s="310">
        <v>68</v>
      </c>
      <c r="G154" s="312">
        <v>16</v>
      </c>
      <c r="H154" s="855">
        <f t="shared" si="29"/>
        <v>23.52941176470588</v>
      </c>
    </row>
    <row r="155" spans="1:12" s="847" customFormat="1" ht="15" x14ac:dyDescent="0.25">
      <c r="A155" s="2497">
        <v>6172</v>
      </c>
      <c r="B155" s="1686">
        <v>5168</v>
      </c>
      <c r="C155" s="859"/>
      <c r="D155" s="3127" t="s">
        <v>1452</v>
      </c>
      <c r="E155" s="48">
        <v>20</v>
      </c>
      <c r="F155" s="166">
        <v>40</v>
      </c>
      <c r="G155" s="311">
        <v>24</v>
      </c>
      <c r="H155" s="852">
        <f t="shared" si="29"/>
        <v>60</v>
      </c>
      <c r="J155" s="874"/>
    </row>
    <row r="156" spans="1:12" s="427" customFormat="1" ht="15" x14ac:dyDescent="0.25">
      <c r="A156" s="2497"/>
      <c r="B156" s="1686"/>
      <c r="C156" s="859"/>
      <c r="D156" s="3126"/>
      <c r="E156" s="48"/>
      <c r="F156" s="166"/>
      <c r="G156" s="311"/>
      <c r="H156" s="852"/>
      <c r="J156" s="2455"/>
    </row>
    <row r="157" spans="1:12" s="847" customFormat="1" ht="15.75" customHeight="1" x14ac:dyDescent="0.25">
      <c r="A157" s="2497">
        <v>6172</v>
      </c>
      <c r="B157" s="1686">
        <v>5169</v>
      </c>
      <c r="C157" s="859"/>
      <c r="D157" s="848" t="s">
        <v>729</v>
      </c>
      <c r="E157" s="48">
        <v>14400</v>
      </c>
      <c r="F157" s="431">
        <v>13398</v>
      </c>
      <c r="G157" s="431">
        <v>12360</v>
      </c>
      <c r="H157" s="852">
        <f t="shared" si="29"/>
        <v>92.252575011195702</v>
      </c>
      <c r="J157" s="874"/>
      <c r="K157" s="874"/>
      <c r="L157" s="874"/>
    </row>
    <row r="158" spans="1:12" s="847" customFormat="1" ht="15.75" customHeight="1" x14ac:dyDescent="0.25">
      <c r="A158" s="2497">
        <v>6172</v>
      </c>
      <c r="B158" s="1686">
        <v>5171</v>
      </c>
      <c r="C158" s="859"/>
      <c r="D158" s="848" t="s">
        <v>779</v>
      </c>
      <c r="E158" s="48">
        <f>E159+E160</f>
        <v>5123</v>
      </c>
      <c r="F158" s="48">
        <f>F159+F160</f>
        <v>4783</v>
      </c>
      <c r="G158" s="48">
        <f>G159+G160</f>
        <v>4058</v>
      </c>
      <c r="H158" s="852">
        <f t="shared" si="29"/>
        <v>84.842149278695373</v>
      </c>
      <c r="J158" s="874"/>
      <c r="K158" s="874"/>
      <c r="L158" s="874"/>
    </row>
    <row r="159" spans="1:12" s="847" customFormat="1" ht="14.25" x14ac:dyDescent="0.2">
      <c r="A159" s="2497"/>
      <c r="B159" s="1686"/>
      <c r="C159" s="859" t="s">
        <v>1101</v>
      </c>
      <c r="D159" s="853" t="s">
        <v>795</v>
      </c>
      <c r="E159" s="55">
        <v>5123</v>
      </c>
      <c r="F159" s="310">
        <v>4664</v>
      </c>
      <c r="G159" s="312">
        <v>3939</v>
      </c>
      <c r="H159" s="855">
        <f t="shared" si="29"/>
        <v>84.455403087478558</v>
      </c>
    </row>
    <row r="160" spans="1:12" s="847" customFormat="1" ht="15" x14ac:dyDescent="0.25">
      <c r="A160" s="2497"/>
      <c r="B160" s="1686"/>
      <c r="C160" s="859" t="s">
        <v>1192</v>
      </c>
      <c r="D160" s="854" t="s">
        <v>1399</v>
      </c>
      <c r="E160" s="48"/>
      <c r="F160" s="310">
        <v>119</v>
      </c>
      <c r="G160" s="312">
        <v>119</v>
      </c>
      <c r="H160" s="855">
        <f t="shared" si="29"/>
        <v>100</v>
      </c>
    </row>
    <row r="161" spans="1:11" s="847" customFormat="1" ht="15" x14ac:dyDescent="0.25">
      <c r="A161" s="2497">
        <v>6172</v>
      </c>
      <c r="B161" s="1686">
        <v>5173</v>
      </c>
      <c r="C161" s="859"/>
      <c r="D161" s="848" t="s">
        <v>730</v>
      </c>
      <c r="E161" s="48">
        <v>3000</v>
      </c>
      <c r="F161" s="431">
        <f>F162+F163+F166+F167+F164+F165</f>
        <v>2962</v>
      </c>
      <c r="G161" s="431">
        <f>G162+G163+G166+G167+G165+G164</f>
        <v>2121</v>
      </c>
      <c r="H161" s="852">
        <f t="shared" si="29"/>
        <v>71.607022282241729</v>
      </c>
    </row>
    <row r="162" spans="1:11" s="847" customFormat="1" ht="14.25" x14ac:dyDescent="0.2">
      <c r="A162" s="2497"/>
      <c r="B162" s="1686"/>
      <c r="C162" s="859" t="s">
        <v>1101</v>
      </c>
      <c r="D162" s="853" t="s">
        <v>795</v>
      </c>
      <c r="E162" s="55">
        <v>3000</v>
      </c>
      <c r="F162" s="310">
        <v>2899</v>
      </c>
      <c r="G162" s="312">
        <v>2097</v>
      </c>
      <c r="H162" s="855">
        <f t="shared" ref="H162:H172" si="30">(G162/F162)*100</f>
        <v>72.335288030355287</v>
      </c>
    </row>
    <row r="163" spans="1:11" s="847" customFormat="1" ht="14.25" x14ac:dyDescent="0.2">
      <c r="A163" s="2497"/>
      <c r="B163" s="1686"/>
      <c r="C163" s="859" t="s">
        <v>1104</v>
      </c>
      <c r="D163" s="854" t="s">
        <v>548</v>
      </c>
      <c r="E163" s="55"/>
      <c r="F163" s="310">
        <v>13</v>
      </c>
      <c r="G163" s="312">
        <v>12</v>
      </c>
      <c r="H163" s="855">
        <f t="shared" si="30"/>
        <v>92.307692307692307</v>
      </c>
    </row>
    <row r="164" spans="1:11" s="847" customFormat="1" ht="14.25" x14ac:dyDescent="0.2">
      <c r="A164" s="2497"/>
      <c r="B164" s="1686"/>
      <c r="C164" s="859" t="s">
        <v>1105</v>
      </c>
      <c r="D164" s="854" t="s">
        <v>1117</v>
      </c>
      <c r="E164" s="55"/>
      <c r="F164" s="310">
        <v>20</v>
      </c>
      <c r="G164" s="312">
        <v>12</v>
      </c>
      <c r="H164" s="855">
        <f t="shared" si="30"/>
        <v>60</v>
      </c>
    </row>
    <row r="165" spans="1:11" s="847" customFormat="1" ht="14.25" x14ac:dyDescent="0.2">
      <c r="A165" s="2497"/>
      <c r="B165" s="1686"/>
      <c r="C165" s="859" t="s">
        <v>1108</v>
      </c>
      <c r="D165" s="1748" t="s">
        <v>917</v>
      </c>
      <c r="E165" s="55"/>
      <c r="F165" s="310">
        <v>3</v>
      </c>
      <c r="G165" s="312">
        <v>0</v>
      </c>
      <c r="H165" s="855">
        <v>0</v>
      </c>
    </row>
    <row r="166" spans="1:11" s="847" customFormat="1" ht="14.25" x14ac:dyDescent="0.2">
      <c r="A166" s="2497"/>
      <c r="B166" s="1686"/>
      <c r="C166" s="859" t="s">
        <v>1109</v>
      </c>
      <c r="D166" s="1748" t="s">
        <v>918</v>
      </c>
      <c r="E166" s="55"/>
      <c r="F166" s="310">
        <v>2</v>
      </c>
      <c r="G166" s="312">
        <v>0</v>
      </c>
      <c r="H166" s="855">
        <f t="shared" si="30"/>
        <v>0</v>
      </c>
    </row>
    <row r="167" spans="1:11" s="847" customFormat="1" ht="14.25" x14ac:dyDescent="0.2">
      <c r="A167" s="2497"/>
      <c r="B167" s="1686"/>
      <c r="C167" s="859" t="s">
        <v>1110</v>
      </c>
      <c r="D167" s="118" t="s">
        <v>919</v>
      </c>
      <c r="E167" s="55"/>
      <c r="F167" s="310">
        <v>25</v>
      </c>
      <c r="G167" s="312">
        <v>0</v>
      </c>
      <c r="H167" s="855">
        <f t="shared" si="30"/>
        <v>0</v>
      </c>
    </row>
    <row r="168" spans="1:11" s="847" customFormat="1" ht="15" x14ac:dyDescent="0.25">
      <c r="A168" s="2497">
        <v>6172</v>
      </c>
      <c r="B168" s="1686">
        <v>5175</v>
      </c>
      <c r="C168" s="859"/>
      <c r="D168" s="869" t="s">
        <v>447</v>
      </c>
      <c r="E168" s="71">
        <v>500</v>
      </c>
      <c r="F168" s="309">
        <v>500</v>
      </c>
      <c r="G168" s="311">
        <v>427</v>
      </c>
      <c r="H168" s="852">
        <f t="shared" si="30"/>
        <v>85.399999999999991</v>
      </c>
    </row>
    <row r="169" spans="1:11" s="847" customFormat="1" ht="15" x14ac:dyDescent="0.25">
      <c r="A169" s="2497">
        <v>6172</v>
      </c>
      <c r="B169" s="1686">
        <v>5176</v>
      </c>
      <c r="C169" s="859"/>
      <c r="D169" s="869" t="s">
        <v>788</v>
      </c>
      <c r="E169" s="71">
        <f>E170+E171</f>
        <v>200</v>
      </c>
      <c r="F169" s="71">
        <f t="shared" ref="F169:G169" si="31">F170+F171</f>
        <v>167</v>
      </c>
      <c r="G169" s="71">
        <f t="shared" si="31"/>
        <v>155</v>
      </c>
      <c r="H169" s="852">
        <f t="shared" si="30"/>
        <v>92.814371257485035</v>
      </c>
    </row>
    <row r="170" spans="1:11" s="847" customFormat="1" ht="14.25" x14ac:dyDescent="0.2">
      <c r="A170" s="2497"/>
      <c r="B170" s="1686"/>
      <c r="C170" s="859" t="s">
        <v>1101</v>
      </c>
      <c r="D170" s="853" t="s">
        <v>795</v>
      </c>
      <c r="E170" s="55">
        <v>200</v>
      </c>
      <c r="F170" s="310">
        <v>165</v>
      </c>
      <c r="G170" s="312">
        <v>153</v>
      </c>
      <c r="H170" s="855">
        <f t="shared" si="30"/>
        <v>92.72727272727272</v>
      </c>
    </row>
    <row r="171" spans="1:11" s="847" customFormat="1" ht="15" x14ac:dyDescent="0.25">
      <c r="A171" s="2497"/>
      <c r="B171" s="1686"/>
      <c r="C171" s="859" t="s">
        <v>1105</v>
      </c>
      <c r="D171" s="854" t="s">
        <v>1117</v>
      </c>
      <c r="E171" s="48"/>
      <c r="F171" s="310">
        <v>2</v>
      </c>
      <c r="G171" s="312">
        <v>2</v>
      </c>
      <c r="H171" s="855">
        <f t="shared" si="30"/>
        <v>100</v>
      </c>
    </row>
    <row r="172" spans="1:11" s="847" customFormat="1" ht="15" x14ac:dyDescent="0.25">
      <c r="A172" s="2497">
        <v>6172</v>
      </c>
      <c r="B172" s="1686">
        <v>5179</v>
      </c>
      <c r="C172" s="859"/>
      <c r="D172" s="896" t="s">
        <v>1426</v>
      </c>
      <c r="E172" s="48"/>
      <c r="F172" s="166">
        <v>1</v>
      </c>
      <c r="G172" s="311">
        <v>1</v>
      </c>
      <c r="H172" s="852">
        <f t="shared" si="30"/>
        <v>100</v>
      </c>
    </row>
    <row r="173" spans="1:11" s="847" customFormat="1" ht="15" x14ac:dyDescent="0.25">
      <c r="A173" s="2497">
        <v>6172</v>
      </c>
      <c r="B173" s="1686">
        <v>5192</v>
      </c>
      <c r="C173" s="859"/>
      <c r="D173" s="848" t="s">
        <v>1042</v>
      </c>
      <c r="E173" s="48">
        <v>100</v>
      </c>
      <c r="F173" s="166">
        <v>150</v>
      </c>
      <c r="G173" s="311">
        <v>124</v>
      </c>
      <c r="H173" s="852">
        <f t="shared" ref="H173:H180" si="32">(G173/F173)*100</f>
        <v>82.666666666666671</v>
      </c>
      <c r="J173" s="874"/>
      <c r="K173" s="874"/>
    </row>
    <row r="174" spans="1:11" s="847" customFormat="1" ht="30" x14ac:dyDescent="0.25">
      <c r="A174" s="2499">
        <v>6172</v>
      </c>
      <c r="B174" s="1750">
        <v>5195</v>
      </c>
      <c r="C174" s="859"/>
      <c r="D174" s="888" t="s">
        <v>1113</v>
      </c>
      <c r="E174" s="48"/>
      <c r="F174" s="1023">
        <v>335</v>
      </c>
      <c r="G174" s="432">
        <v>315</v>
      </c>
      <c r="H174" s="1024">
        <f t="shared" ref="H174" si="33">(G174/F174)*100</f>
        <v>94.029850746268664</v>
      </c>
    </row>
    <row r="175" spans="1:11" s="847" customFormat="1" ht="15" x14ac:dyDescent="0.25">
      <c r="A175" s="2497">
        <v>6172</v>
      </c>
      <c r="B175" s="1686">
        <v>5361</v>
      </c>
      <c r="C175" s="859"/>
      <c r="D175" s="848" t="s">
        <v>398</v>
      </c>
      <c r="E175" s="48">
        <v>100</v>
      </c>
      <c r="F175" s="166">
        <v>96</v>
      </c>
      <c r="G175" s="311">
        <v>39</v>
      </c>
      <c r="H175" s="852">
        <f t="shared" si="32"/>
        <v>40.625</v>
      </c>
    </row>
    <row r="176" spans="1:11" s="847" customFormat="1" ht="15" x14ac:dyDescent="0.25">
      <c r="A176" s="2497">
        <v>6172</v>
      </c>
      <c r="B176" s="1686">
        <v>5362</v>
      </c>
      <c r="C176" s="859"/>
      <c r="D176" s="848" t="s">
        <v>914</v>
      </c>
      <c r="E176" s="48">
        <v>50</v>
      </c>
      <c r="F176" s="166">
        <v>85</v>
      </c>
      <c r="G176" s="311">
        <v>83</v>
      </c>
      <c r="H176" s="852">
        <f t="shared" si="32"/>
        <v>97.647058823529406</v>
      </c>
    </row>
    <row r="177" spans="1:8" s="847" customFormat="1" ht="15" x14ac:dyDescent="0.25">
      <c r="A177" s="2497">
        <v>6172</v>
      </c>
      <c r="B177" s="1686">
        <v>5363</v>
      </c>
      <c r="C177" s="859"/>
      <c r="D177" s="1259" t="s">
        <v>942</v>
      </c>
      <c r="E177" s="48"/>
      <c r="F177" s="166">
        <v>4</v>
      </c>
      <c r="G177" s="311">
        <v>4</v>
      </c>
      <c r="H177" s="852">
        <f t="shared" ref="H177" si="34">(G177/F177)*100</f>
        <v>100</v>
      </c>
    </row>
    <row r="178" spans="1:8" s="847" customFormat="1" ht="15" x14ac:dyDescent="0.25">
      <c r="A178" s="2497">
        <v>6172</v>
      </c>
      <c r="B178" s="1686">
        <v>5424</v>
      </c>
      <c r="C178" s="859"/>
      <c r="D178" s="848" t="s">
        <v>432</v>
      </c>
      <c r="E178" s="48">
        <v>1000</v>
      </c>
      <c r="F178" s="166">
        <v>1000</v>
      </c>
      <c r="G178" s="311">
        <v>845</v>
      </c>
      <c r="H178" s="852">
        <f t="shared" si="32"/>
        <v>84.5</v>
      </c>
    </row>
    <row r="179" spans="1:8" s="847" customFormat="1" ht="15" x14ac:dyDescent="0.25">
      <c r="A179" s="2497">
        <v>6172</v>
      </c>
      <c r="B179" s="19">
        <v>5492</v>
      </c>
      <c r="C179" s="859"/>
      <c r="D179" s="1114" t="s">
        <v>567</v>
      </c>
      <c r="E179" s="48"/>
      <c r="F179" s="166">
        <f>F180</f>
        <v>5</v>
      </c>
      <c r="G179" s="431">
        <f>G180</f>
        <v>5</v>
      </c>
      <c r="H179" s="852">
        <f t="shared" si="32"/>
        <v>100</v>
      </c>
    </row>
    <row r="180" spans="1:8" s="847" customFormat="1" ht="15" x14ac:dyDescent="0.25">
      <c r="A180" s="2498"/>
      <c r="B180" s="613"/>
      <c r="C180" s="514" t="s">
        <v>1378</v>
      </c>
      <c r="D180" s="308" t="s">
        <v>1379</v>
      </c>
      <c r="E180" s="431"/>
      <c r="F180" s="310">
        <v>5</v>
      </c>
      <c r="G180" s="312">
        <v>5</v>
      </c>
      <c r="H180" s="515">
        <f t="shared" si="32"/>
        <v>100</v>
      </c>
    </row>
    <row r="181" spans="1:8" s="847" customFormat="1" ht="15" x14ac:dyDescent="0.25">
      <c r="A181" s="2498">
        <v>6172</v>
      </c>
      <c r="B181" s="613">
        <v>5499</v>
      </c>
      <c r="C181" s="514"/>
      <c r="D181" s="1690" t="s">
        <v>265</v>
      </c>
      <c r="E181" s="431"/>
      <c r="F181" s="166"/>
      <c r="G181" s="431">
        <f>216+32</f>
        <v>248</v>
      </c>
      <c r="H181" s="1039">
        <v>0</v>
      </c>
    </row>
    <row r="182" spans="1:8" s="847" customFormat="1" ht="15" x14ac:dyDescent="0.25">
      <c r="A182" s="2498">
        <v>6172</v>
      </c>
      <c r="B182" s="2372">
        <v>5909</v>
      </c>
      <c r="C182" s="514"/>
      <c r="D182" s="371" t="s">
        <v>524</v>
      </c>
      <c r="E182" s="431"/>
      <c r="F182" s="166"/>
      <c r="G182" s="311"/>
      <c r="H182" s="1039">
        <v>0</v>
      </c>
    </row>
    <row r="183" spans="1:8" s="847" customFormat="1" ht="15.75" thickBot="1" x14ac:dyDescent="0.3">
      <c r="A183" s="2500">
        <v>6330</v>
      </c>
      <c r="B183" s="2457">
        <v>5342</v>
      </c>
      <c r="C183" s="634"/>
      <c r="D183" s="2458" t="s">
        <v>240</v>
      </c>
      <c r="E183" s="1792">
        <v>7800</v>
      </c>
      <c r="F183" s="430">
        <v>7836</v>
      </c>
      <c r="G183" s="429">
        <v>6900</v>
      </c>
      <c r="H183" s="2459">
        <f>(G183/F183)*100</f>
        <v>88.055130168453289</v>
      </c>
    </row>
    <row r="184" spans="1:8" s="847" customFormat="1" ht="19.5" thickTop="1" thickBot="1" x14ac:dyDescent="0.3">
      <c r="A184" s="626" t="s">
        <v>170</v>
      </c>
      <c r="B184" s="1687"/>
      <c r="C184" s="860"/>
      <c r="D184" s="627"/>
      <c r="E184" s="628">
        <f>E183+E178+E176+E175+E173+E169+E168+E161+E158+E157+E155+E151+E150+E147+E145+E141+E140+E139+E130+E136+E127+E124+E123+E120+E113+E110+E106+E105+E104+E103+E102+E95+E87+E86+E83+E76+E44+E33+E30+E27+E24+E19+E18+E17+E16+E12+E38</f>
        <v>325672</v>
      </c>
      <c r="F184" s="628">
        <f>F183+F179+F178+F177+F176+F175+F174+F173+F172+F169+F168+F161+F158+F157+F155+F151+F150+F147+F145+F141+F140+F139+F136+F130+F127+F124+F123+F120+F113+F110+F106+F105+F104+F103+F102+F95+F87+F86+F85+F83+F76+F73+F70+F66+F62+F54+F49+F45+F44+F42+F36+F33+F30+F27+F24+F19+F18+F17+F16+F12+F40+F38+F22+F25+F14+F10</f>
        <v>328834</v>
      </c>
      <c r="G184" s="628">
        <f>G183+G181+G178+G179+G177+G176+G175+G174+G173+G172+G169+G168+G161+G158+G157+G155+G151+G150+G147+G145+G141+G140+G139+G136+G130+G127+G124+G123+G120+G113+G110+G106+G105+G104+G103+G102+G95+G87+G86+G85+G83+G76+G73+G70+G66+G62+G54+G49+G45+G44+G42+G36+G33+G30+G27+G24+G19+G18+G17+G16+G12+G40+G38+G22+G14+G10+G25</f>
        <v>318358</v>
      </c>
      <c r="H184" s="829">
        <f>(G184/F184)*100</f>
        <v>96.814198045214312</v>
      </c>
    </row>
    <row r="185" spans="1:8" s="847" customFormat="1" ht="15.75" thickTop="1" x14ac:dyDescent="0.25">
      <c r="A185" s="641"/>
      <c r="B185" s="1700"/>
      <c r="C185" s="830"/>
      <c r="D185" s="641"/>
      <c r="E185" s="178"/>
      <c r="F185" s="715"/>
      <c r="G185" s="166"/>
      <c r="H185" s="813"/>
    </row>
    <row r="186" spans="1:8" s="847" customFormat="1" ht="15" x14ac:dyDescent="0.25">
      <c r="A186" s="641"/>
      <c r="B186" s="1700"/>
      <c r="C186" s="830"/>
      <c r="D186" s="641"/>
      <c r="E186" s="178"/>
      <c r="F186" s="178"/>
      <c r="G186" s="178"/>
      <c r="H186" s="813"/>
    </row>
    <row r="187" spans="1:8" s="847" customFormat="1" ht="18" x14ac:dyDescent="0.25">
      <c r="A187" s="33" t="s">
        <v>1453</v>
      </c>
      <c r="B187" s="28"/>
      <c r="C187" s="10"/>
      <c r="D187" s="1047"/>
      <c r="E187" s="303"/>
      <c r="F187" s="16"/>
      <c r="G187" s="17"/>
      <c r="H187" s="365"/>
    </row>
    <row r="188" spans="1:8" s="847" customFormat="1" ht="13.5" thickBot="1" x14ac:dyDescent="0.25">
      <c r="A188" s="580"/>
      <c r="B188" s="580"/>
      <c r="C188" s="581"/>
      <c r="D188" s="373"/>
      <c r="E188" s="374"/>
      <c r="F188" s="570"/>
      <c r="G188" s="374"/>
      <c r="H188" s="1701" t="s">
        <v>122</v>
      </c>
    </row>
    <row r="189" spans="1:8" s="847" customFormat="1" ht="14.25" thickTop="1" thickBot="1" x14ac:dyDescent="0.25">
      <c r="A189" s="582" t="s">
        <v>123</v>
      </c>
      <c r="B189" s="583" t="s">
        <v>124</v>
      </c>
      <c r="C189" s="585" t="s">
        <v>474</v>
      </c>
      <c r="D189" s="650" t="s">
        <v>125</v>
      </c>
      <c r="E189" s="650" t="s">
        <v>416</v>
      </c>
      <c r="F189" s="650" t="s">
        <v>417</v>
      </c>
      <c r="G189" s="650" t="s">
        <v>589</v>
      </c>
      <c r="H189" s="586" t="s">
        <v>590</v>
      </c>
    </row>
    <row r="190" spans="1:8" s="427" customFormat="1" ht="14.25" thickTop="1" thickBot="1" x14ac:dyDescent="0.25">
      <c r="A190" s="521">
        <v>1</v>
      </c>
      <c r="B190" s="522">
        <v>2</v>
      </c>
      <c r="C190" s="522">
        <v>3</v>
      </c>
      <c r="D190" s="522">
        <v>4</v>
      </c>
      <c r="E190" s="522">
        <v>5</v>
      </c>
      <c r="F190" s="508">
        <v>6</v>
      </c>
      <c r="G190" s="508">
        <v>7</v>
      </c>
      <c r="H190" s="587" t="s">
        <v>44</v>
      </c>
    </row>
    <row r="191" spans="1:8" ht="15.75" thickTop="1" x14ac:dyDescent="0.25">
      <c r="A191" s="50">
        <v>6172</v>
      </c>
      <c r="B191" s="1686">
        <v>6121</v>
      </c>
      <c r="C191" s="859"/>
      <c r="D191" s="848" t="s">
        <v>400</v>
      </c>
      <c r="E191" s="48">
        <v>500</v>
      </c>
      <c r="F191" s="431">
        <v>870</v>
      </c>
      <c r="G191" s="431">
        <v>858</v>
      </c>
      <c r="H191" s="852">
        <f>(G191/F191)*100</f>
        <v>98.620689655172413</v>
      </c>
    </row>
    <row r="192" spans="1:8" ht="15" x14ac:dyDescent="0.25">
      <c r="A192" s="50">
        <v>6172</v>
      </c>
      <c r="B192" s="1686">
        <v>6122</v>
      </c>
      <c r="C192" s="859"/>
      <c r="D192" s="848" t="s">
        <v>401</v>
      </c>
      <c r="E192" s="48"/>
      <c r="F192" s="431">
        <v>33</v>
      </c>
      <c r="G192" s="431">
        <v>33</v>
      </c>
      <c r="H192" s="852">
        <f>(G192/F192)*100</f>
        <v>100</v>
      </c>
    </row>
    <row r="193" spans="1:9" ht="15.75" thickBot="1" x14ac:dyDescent="0.3">
      <c r="A193" s="50">
        <v>6172</v>
      </c>
      <c r="B193" s="1686">
        <v>6123</v>
      </c>
      <c r="C193" s="859"/>
      <c r="D193" s="848" t="s">
        <v>780</v>
      </c>
      <c r="E193" s="48">
        <v>1650</v>
      </c>
      <c r="F193" s="431">
        <v>1497</v>
      </c>
      <c r="G193" s="431">
        <v>1497</v>
      </c>
      <c r="H193" s="852">
        <f>(G193/F193)*100</f>
        <v>100</v>
      </c>
    </row>
    <row r="194" spans="1:9" s="106" customFormat="1" ht="20.25" customHeight="1" thickTop="1" thickBot="1" x14ac:dyDescent="0.3">
      <c r="A194" s="588" t="s">
        <v>169</v>
      </c>
      <c r="B194" s="763"/>
      <c r="C194" s="590"/>
      <c r="D194" s="591"/>
      <c r="E194" s="592">
        <f>E193+E191</f>
        <v>2150</v>
      </c>
      <c r="F194" s="592">
        <f>F193+F192+F191</f>
        <v>2400</v>
      </c>
      <c r="G194" s="592">
        <f>G193+G192+G191</f>
        <v>2388</v>
      </c>
      <c r="H194" s="831">
        <f>(G194/F194)*100</f>
        <v>99.5</v>
      </c>
    </row>
    <row r="195" spans="1:9" s="375" customFormat="1" ht="13.5" thickTop="1" x14ac:dyDescent="0.2">
      <c r="A195" s="580"/>
      <c r="B195" s="1492"/>
      <c r="C195" s="817"/>
      <c r="D195" s="373"/>
      <c r="E195" s="374"/>
      <c r="F195" s="374"/>
      <c r="G195" s="374"/>
      <c r="H195" s="1701"/>
      <c r="I195" s="106"/>
    </row>
    <row r="196" spans="1:9" s="375" customFormat="1" x14ac:dyDescent="0.2">
      <c r="A196" s="580"/>
      <c r="B196" s="1492"/>
      <c r="C196" s="817"/>
      <c r="D196" s="373"/>
      <c r="E196" s="374"/>
      <c r="F196" s="374"/>
      <c r="G196" s="374"/>
      <c r="H196" s="1701"/>
      <c r="I196" s="106"/>
    </row>
    <row r="197" spans="1:9" s="375" customFormat="1" x14ac:dyDescent="0.2">
      <c r="A197" s="580"/>
      <c r="B197" s="1492"/>
      <c r="C197" s="817"/>
      <c r="D197" s="373"/>
      <c r="E197" s="374"/>
      <c r="F197" s="374"/>
      <c r="G197" s="374"/>
      <c r="H197" s="1701"/>
      <c r="I197" s="106"/>
    </row>
    <row r="198" spans="1:9" s="375" customFormat="1" ht="15.75" x14ac:dyDescent="0.2">
      <c r="A198" s="3137" t="s">
        <v>1450</v>
      </c>
      <c r="B198" s="3137"/>
      <c r="C198" s="3137"/>
      <c r="D198" s="3137"/>
      <c r="E198" s="3137"/>
      <c r="F198" s="3137"/>
      <c r="G198" s="3137"/>
      <c r="H198" s="3137"/>
      <c r="I198" s="106"/>
    </row>
    <row r="199" spans="1:9" s="375" customFormat="1" x14ac:dyDescent="0.2">
      <c r="A199" s="3136" t="s">
        <v>1459</v>
      </c>
      <c r="B199" s="3136"/>
      <c r="C199" s="3136"/>
      <c r="D199" s="3136"/>
      <c r="E199" s="3136"/>
      <c r="F199" s="3136"/>
      <c r="G199" s="3136"/>
      <c r="H199" s="3136"/>
      <c r="I199" s="106"/>
    </row>
    <row r="200" spans="1:9" s="375" customFormat="1" ht="16.5" thickBot="1" x14ac:dyDescent="0.3">
      <c r="A200" s="33"/>
      <c r="B200" s="580"/>
      <c r="C200" s="581"/>
      <c r="D200" s="373"/>
      <c r="E200" s="374"/>
      <c r="F200" s="570"/>
      <c r="G200" s="374"/>
      <c r="H200" s="1701" t="s">
        <v>122</v>
      </c>
      <c r="I200" s="106"/>
    </row>
    <row r="201" spans="1:9" s="375" customFormat="1" ht="13.5" thickTop="1" thickBot="1" x14ac:dyDescent="0.25">
      <c r="A201" s="582" t="s">
        <v>123</v>
      </c>
      <c r="B201" s="583" t="s">
        <v>124</v>
      </c>
      <c r="C201" s="585" t="s">
        <v>474</v>
      </c>
      <c r="D201" s="650" t="s">
        <v>125</v>
      </c>
      <c r="E201" s="650" t="s">
        <v>416</v>
      </c>
      <c r="F201" s="650" t="s">
        <v>417</v>
      </c>
      <c r="G201" s="650" t="s">
        <v>589</v>
      </c>
      <c r="H201" s="586" t="s">
        <v>590</v>
      </c>
      <c r="I201" s="106"/>
    </row>
    <row r="202" spans="1:9" s="375" customFormat="1" ht="13.5" thickTop="1" thickBot="1" x14ac:dyDescent="0.25">
      <c r="A202" s="521">
        <v>1</v>
      </c>
      <c r="B202" s="522">
        <v>2</v>
      </c>
      <c r="C202" s="522">
        <v>3</v>
      </c>
      <c r="D202" s="522">
        <v>4</v>
      </c>
      <c r="E202" s="522">
        <v>5</v>
      </c>
      <c r="F202" s="508">
        <v>6</v>
      </c>
      <c r="G202" s="508">
        <v>7</v>
      </c>
      <c r="H202" s="587" t="s">
        <v>44</v>
      </c>
      <c r="I202" s="106"/>
    </row>
    <row r="203" spans="1:9" ht="15.75" thickTop="1" x14ac:dyDescent="0.25">
      <c r="A203" s="2447">
        <v>5512</v>
      </c>
      <c r="B203" s="2219">
        <v>5321</v>
      </c>
      <c r="C203" s="514" t="s">
        <v>1386</v>
      </c>
      <c r="D203" s="2236" t="s">
        <v>759</v>
      </c>
      <c r="E203" s="1194">
        <v>5000</v>
      </c>
      <c r="F203" s="1194">
        <v>4032</v>
      </c>
      <c r="G203" s="1194">
        <v>3966</v>
      </c>
      <c r="H203" s="2489">
        <f>(G203/F203)*100</f>
        <v>98.363095238095227</v>
      </c>
    </row>
    <row r="204" spans="1:9" ht="15.75" thickBot="1" x14ac:dyDescent="0.3">
      <c r="A204" s="2447">
        <v>5512</v>
      </c>
      <c r="B204" s="2219">
        <v>6341</v>
      </c>
      <c r="C204" s="514" t="s">
        <v>1386</v>
      </c>
      <c r="D204" s="2007" t="s">
        <v>172</v>
      </c>
      <c r="E204" s="1159"/>
      <c r="F204" s="1159">
        <v>1968</v>
      </c>
      <c r="G204" s="1159">
        <v>1821</v>
      </c>
      <c r="H204" s="2492">
        <f t="shared" ref="H204" si="35">(G204/F204)*100</f>
        <v>92.530487804878049</v>
      </c>
    </row>
    <row r="205" spans="1:9" ht="19.5" thickTop="1" thickBot="1" x14ac:dyDescent="0.3">
      <c r="A205" s="588" t="s">
        <v>1451</v>
      </c>
      <c r="B205" s="763"/>
      <c r="C205" s="590"/>
      <c r="D205" s="591"/>
      <c r="E205" s="592">
        <f>SUM(E203:E204)</f>
        <v>5000</v>
      </c>
      <c r="F205" s="592">
        <f t="shared" ref="F205:G205" si="36">SUM(F203:F204)</f>
        <v>6000</v>
      </c>
      <c r="G205" s="592">
        <f t="shared" si="36"/>
        <v>5787</v>
      </c>
      <c r="H205" s="831">
        <f>(G205/F205)*100</f>
        <v>96.45</v>
      </c>
    </row>
    <row r="206" spans="1:9" ht="18.75" thickTop="1" x14ac:dyDescent="0.25">
      <c r="A206" s="354"/>
      <c r="B206" s="2501"/>
      <c r="C206" s="57"/>
      <c r="D206" s="355"/>
      <c r="E206" s="17"/>
      <c r="F206" s="17"/>
      <c r="G206" s="17"/>
      <c r="H206" s="2502"/>
    </row>
    <row r="207" spans="1:9" x14ac:dyDescent="0.2">
      <c r="A207" s="3136" t="s">
        <v>1460</v>
      </c>
      <c r="B207" s="3136"/>
      <c r="C207" s="3136"/>
      <c r="D207" s="3136"/>
      <c r="E207" s="3136"/>
      <c r="F207" s="3136"/>
      <c r="G207" s="3136"/>
      <c r="H207" s="3136"/>
    </row>
    <row r="208" spans="1:9" ht="13.5" thickBot="1" x14ac:dyDescent="0.25">
      <c r="A208" s="580"/>
      <c r="B208" s="580"/>
      <c r="C208" s="581"/>
      <c r="F208" s="570"/>
      <c r="H208" s="1701" t="s">
        <v>122</v>
      </c>
    </row>
    <row r="209" spans="1:8" ht="14.25" thickTop="1" thickBot="1" x14ac:dyDescent="0.25">
      <c r="A209" s="582" t="s">
        <v>123</v>
      </c>
      <c r="B209" s="583" t="s">
        <v>124</v>
      </c>
      <c r="C209" s="585" t="s">
        <v>474</v>
      </c>
      <c r="D209" s="650" t="s">
        <v>125</v>
      </c>
      <c r="E209" s="650" t="s">
        <v>416</v>
      </c>
      <c r="F209" s="650" t="s">
        <v>417</v>
      </c>
      <c r="G209" s="650" t="s">
        <v>589</v>
      </c>
      <c r="H209" s="586" t="s">
        <v>590</v>
      </c>
    </row>
    <row r="210" spans="1:8" ht="14.25" thickTop="1" thickBot="1" x14ac:dyDescent="0.25">
      <c r="A210" s="521">
        <v>1</v>
      </c>
      <c r="B210" s="522">
        <v>2</v>
      </c>
      <c r="C210" s="522">
        <v>3</v>
      </c>
      <c r="D210" s="522">
        <v>4</v>
      </c>
      <c r="E210" s="522">
        <v>5</v>
      </c>
      <c r="F210" s="508">
        <v>6</v>
      </c>
      <c r="G210" s="508">
        <v>7</v>
      </c>
      <c r="H210" s="587" t="s">
        <v>44</v>
      </c>
    </row>
    <row r="211" spans="1:8" ht="15.75" thickTop="1" x14ac:dyDescent="0.25">
      <c r="A211" s="2777">
        <v>5512</v>
      </c>
      <c r="B211" s="1155">
        <v>5222</v>
      </c>
      <c r="C211" s="514" t="s">
        <v>1385</v>
      </c>
      <c r="D211" s="2007" t="s">
        <v>1015</v>
      </c>
      <c r="E211" s="1164">
        <v>2000</v>
      </c>
      <c r="F211" s="1164">
        <v>0</v>
      </c>
      <c r="G211" s="1164">
        <v>0</v>
      </c>
      <c r="H211" s="2485">
        <v>0</v>
      </c>
    </row>
    <row r="212" spans="1:8" ht="15.75" thickBot="1" x14ac:dyDescent="0.3">
      <c r="A212" s="2778">
        <v>5512</v>
      </c>
      <c r="B212" s="2219">
        <v>6341</v>
      </c>
      <c r="C212" s="514" t="s">
        <v>1385</v>
      </c>
      <c r="D212" s="2007" t="s">
        <v>172</v>
      </c>
      <c r="E212" s="1159"/>
      <c r="F212" s="1159">
        <v>2000</v>
      </c>
      <c r="G212" s="1159">
        <v>1995</v>
      </c>
      <c r="H212" s="2492">
        <f t="shared" ref="H212" si="37">(G212/F212)*100</f>
        <v>99.75</v>
      </c>
    </row>
    <row r="213" spans="1:8" ht="19.5" thickTop="1" thickBot="1" x14ac:dyDescent="0.3">
      <c r="A213" s="588" t="s">
        <v>1451</v>
      </c>
      <c r="B213" s="763"/>
      <c r="C213" s="590"/>
      <c r="D213" s="591"/>
      <c r="E213" s="592">
        <f>E212+E211</f>
        <v>2000</v>
      </c>
      <c r="F213" s="592">
        <f>F212+F211</f>
        <v>2000</v>
      </c>
      <c r="G213" s="592">
        <f>G212+G211</f>
        <v>1995</v>
      </c>
      <c r="H213" s="831">
        <f>(G213/F213)*100</f>
        <v>99.75</v>
      </c>
    </row>
    <row r="214" spans="1:8" ht="18.75" thickTop="1" x14ac:dyDescent="0.25">
      <c r="A214" s="354"/>
      <c r="B214" s="2501"/>
      <c r="C214" s="57"/>
      <c r="D214" s="355"/>
      <c r="E214" s="17"/>
      <c r="F214" s="17"/>
      <c r="G214" s="17"/>
      <c r="H214" s="2502"/>
    </row>
    <row r="215" spans="1:8" x14ac:dyDescent="0.2">
      <c r="A215" s="3136" t="s">
        <v>1461</v>
      </c>
      <c r="B215" s="3136"/>
      <c r="C215" s="3136"/>
      <c r="D215" s="3136"/>
      <c r="E215" s="3136"/>
      <c r="F215" s="3136"/>
      <c r="G215" s="3136"/>
      <c r="H215" s="3136"/>
    </row>
    <row r="216" spans="1:8" ht="13.5" thickBot="1" x14ac:dyDescent="0.25">
      <c r="A216" s="580"/>
      <c r="B216" s="580"/>
      <c r="C216" s="581"/>
      <c r="F216" s="570"/>
      <c r="H216" s="1701" t="s">
        <v>122</v>
      </c>
    </row>
    <row r="217" spans="1:8" ht="14.25" thickTop="1" thickBot="1" x14ac:dyDescent="0.25">
      <c r="A217" s="582" t="s">
        <v>123</v>
      </c>
      <c r="B217" s="583" t="s">
        <v>124</v>
      </c>
      <c r="C217" s="585" t="s">
        <v>474</v>
      </c>
      <c r="D217" s="650" t="s">
        <v>125</v>
      </c>
      <c r="E217" s="650" t="s">
        <v>416</v>
      </c>
      <c r="F217" s="650" t="s">
        <v>417</v>
      </c>
      <c r="G217" s="650" t="s">
        <v>589</v>
      </c>
      <c r="H217" s="586" t="s">
        <v>590</v>
      </c>
    </row>
    <row r="218" spans="1:8" ht="14.25" thickTop="1" thickBot="1" x14ac:dyDescent="0.25">
      <c r="A218" s="521">
        <v>1</v>
      </c>
      <c r="B218" s="522">
        <v>2</v>
      </c>
      <c r="C218" s="522">
        <v>3</v>
      </c>
      <c r="D218" s="522">
        <v>4</v>
      </c>
      <c r="E218" s="522">
        <v>5</v>
      </c>
      <c r="F218" s="508">
        <v>6</v>
      </c>
      <c r="G218" s="508">
        <v>7</v>
      </c>
      <c r="H218" s="587" t="s">
        <v>44</v>
      </c>
    </row>
    <row r="219" spans="1:8" ht="15.75" thickTop="1" x14ac:dyDescent="0.25">
      <c r="A219" s="2777">
        <v>3900</v>
      </c>
      <c r="B219" s="1683">
        <v>5222</v>
      </c>
      <c r="C219" s="514" t="s">
        <v>1382</v>
      </c>
      <c r="D219" s="2007" t="s">
        <v>1015</v>
      </c>
      <c r="E219" s="1005"/>
      <c r="F219" s="1056">
        <v>170</v>
      </c>
      <c r="G219" s="1056">
        <v>170</v>
      </c>
      <c r="H219" s="2484">
        <f>(G219/F219)*100</f>
        <v>100</v>
      </c>
    </row>
    <row r="220" spans="1:8" ht="15" x14ac:dyDescent="0.25">
      <c r="A220" s="2777">
        <v>5511</v>
      </c>
      <c r="B220" s="1155">
        <v>5311</v>
      </c>
      <c r="C220" s="514" t="s">
        <v>1382</v>
      </c>
      <c r="D220" s="2487" t="s">
        <v>1047</v>
      </c>
      <c r="E220" s="1164"/>
      <c r="F220" s="1194">
        <v>985</v>
      </c>
      <c r="G220" s="1194">
        <v>963</v>
      </c>
      <c r="H220" s="2003">
        <f t="shared" ref="H220:H224" si="38">(G220/F220)*100</f>
        <v>97.766497461928935</v>
      </c>
    </row>
    <row r="221" spans="1:8" ht="15" x14ac:dyDescent="0.25">
      <c r="A221" s="2777">
        <v>5512</v>
      </c>
      <c r="B221" s="1155">
        <v>5222</v>
      </c>
      <c r="C221" s="514" t="s">
        <v>1382</v>
      </c>
      <c r="D221" s="2007" t="s">
        <v>1015</v>
      </c>
      <c r="E221" s="1195"/>
      <c r="F221" s="1194">
        <v>635</v>
      </c>
      <c r="G221" s="1194">
        <v>635</v>
      </c>
      <c r="H221" s="1193">
        <f t="shared" si="38"/>
        <v>100</v>
      </c>
    </row>
    <row r="222" spans="1:8" ht="15" x14ac:dyDescent="0.25">
      <c r="A222" s="2778">
        <v>5511</v>
      </c>
      <c r="B222" s="2219">
        <v>6331</v>
      </c>
      <c r="C222" s="514" t="s">
        <v>1382</v>
      </c>
      <c r="D222" s="2490" t="s">
        <v>1100</v>
      </c>
      <c r="E222" s="1159"/>
      <c r="F222" s="1159">
        <v>1230</v>
      </c>
      <c r="G222" s="1159">
        <v>1196</v>
      </c>
      <c r="H222" s="2491">
        <f t="shared" si="38"/>
        <v>97.235772357723576</v>
      </c>
    </row>
    <row r="223" spans="1:8" ht="15.75" thickBot="1" x14ac:dyDescent="0.3">
      <c r="A223" s="2778">
        <v>5512</v>
      </c>
      <c r="B223" s="2219">
        <v>6341</v>
      </c>
      <c r="C223" s="514" t="s">
        <v>1382</v>
      </c>
      <c r="D223" s="2007" t="s">
        <v>172</v>
      </c>
      <c r="E223" s="1195"/>
      <c r="F223" s="1194">
        <v>40</v>
      </c>
      <c r="G223" s="1194">
        <v>40</v>
      </c>
      <c r="H223" s="1193">
        <f t="shared" si="38"/>
        <v>100</v>
      </c>
    </row>
    <row r="224" spans="1:8" ht="19.5" thickTop="1" thickBot="1" x14ac:dyDescent="0.3">
      <c r="A224" s="588" t="s">
        <v>1451</v>
      </c>
      <c r="B224" s="763"/>
      <c r="C224" s="590"/>
      <c r="D224" s="591"/>
      <c r="E224" s="592">
        <f>SUM(E219:E223)</f>
        <v>0</v>
      </c>
      <c r="F224" s="592">
        <f t="shared" ref="F224:G224" si="39">SUM(F219:F223)</f>
        <v>3060</v>
      </c>
      <c r="G224" s="592">
        <f t="shared" si="39"/>
        <v>3004</v>
      </c>
      <c r="H224" s="831">
        <f t="shared" si="38"/>
        <v>98.169934640522868</v>
      </c>
    </row>
    <row r="225" spans="1:14" ht="18.75" thickTop="1" x14ac:dyDescent="0.25">
      <c r="A225" s="354"/>
      <c r="B225" s="2501"/>
      <c r="C225" s="57"/>
      <c r="D225" s="355"/>
      <c r="E225" s="17"/>
      <c r="F225" s="17"/>
      <c r="G225" s="17"/>
      <c r="H225" s="2502"/>
    </row>
    <row r="226" spans="1:14" x14ac:dyDescent="0.2">
      <c r="A226" s="3136" t="s">
        <v>1456</v>
      </c>
      <c r="B226" s="3136"/>
      <c r="C226" s="3136"/>
      <c r="D226" s="3136"/>
      <c r="E226" s="3136"/>
      <c r="F226" s="3136"/>
      <c r="G226" s="3136"/>
      <c r="H226" s="3136"/>
    </row>
    <row r="227" spans="1:14" ht="16.5" thickBot="1" x14ac:dyDescent="0.3">
      <c r="A227" s="33"/>
      <c r="B227" s="580"/>
      <c r="C227" s="581"/>
      <c r="F227" s="570"/>
      <c r="H227" s="1701" t="s">
        <v>122</v>
      </c>
    </row>
    <row r="228" spans="1:14" ht="14.25" thickTop="1" thickBot="1" x14ac:dyDescent="0.25">
      <c r="A228" s="582" t="s">
        <v>123</v>
      </c>
      <c r="B228" s="583" t="s">
        <v>124</v>
      </c>
      <c r="C228" s="585" t="s">
        <v>474</v>
      </c>
      <c r="D228" s="650" t="s">
        <v>125</v>
      </c>
      <c r="E228" s="650" t="s">
        <v>416</v>
      </c>
      <c r="F228" s="650" t="s">
        <v>417</v>
      </c>
      <c r="G228" s="650" t="s">
        <v>589</v>
      </c>
      <c r="H228" s="586" t="s">
        <v>590</v>
      </c>
    </row>
    <row r="229" spans="1:14" ht="14.25" thickTop="1" thickBot="1" x14ac:dyDescent="0.25">
      <c r="A229" s="521">
        <v>1</v>
      </c>
      <c r="B229" s="522">
        <v>2</v>
      </c>
      <c r="C229" s="522">
        <v>3</v>
      </c>
      <c r="D229" s="522">
        <v>4</v>
      </c>
      <c r="E229" s="522">
        <v>5</v>
      </c>
      <c r="F229" s="508">
        <v>6</v>
      </c>
      <c r="G229" s="508">
        <v>7</v>
      </c>
      <c r="H229" s="587" t="s">
        <v>44</v>
      </c>
    </row>
    <row r="230" spans="1:14" ht="15.75" thickTop="1" x14ac:dyDescent="0.25">
      <c r="A230" s="2777">
        <v>3429</v>
      </c>
      <c r="B230" s="1683">
        <v>5222</v>
      </c>
      <c r="C230" s="514" t="s">
        <v>1384</v>
      </c>
      <c r="D230" s="2007" t="s">
        <v>1015</v>
      </c>
      <c r="E230" s="1005"/>
      <c r="F230" s="1056">
        <v>25</v>
      </c>
      <c r="G230" s="1056">
        <v>25</v>
      </c>
      <c r="H230" s="2484">
        <f t="shared" ref="H230" si="40">(G230/F230)*100</f>
        <v>100</v>
      </c>
      <c r="K230" s="373" t="s">
        <v>1856</v>
      </c>
      <c r="L230" s="374">
        <f>E231+E230+E221+E220+E219+E211+E203</f>
        <v>7000</v>
      </c>
      <c r="M230" s="374">
        <f t="shared" ref="M230:N230" si="41">F231+F230+F221+F220+F219+F211+F203</f>
        <v>7898</v>
      </c>
      <c r="N230" s="374">
        <f t="shared" si="41"/>
        <v>7802</v>
      </c>
    </row>
    <row r="231" spans="1:14" ht="15.75" x14ac:dyDescent="0.25">
      <c r="A231" s="2777">
        <v>5512</v>
      </c>
      <c r="B231" s="1155">
        <v>5222</v>
      </c>
      <c r="C231" s="514" t="s">
        <v>1384</v>
      </c>
      <c r="D231" s="2007" t="s">
        <v>1015</v>
      </c>
      <c r="E231" s="1164"/>
      <c r="F231" s="1164">
        <v>2051</v>
      </c>
      <c r="G231" s="1164">
        <v>2043</v>
      </c>
      <c r="H231" s="2485">
        <f>(G231/F231)*100</f>
        <v>99.60994636762554</v>
      </c>
      <c r="I231" s="1284"/>
      <c r="K231" s="373" t="s">
        <v>1855</v>
      </c>
      <c r="L231" s="374">
        <f>E232+E223+E222+E212+E204</f>
        <v>2000</v>
      </c>
      <c r="M231" s="374">
        <f>F232+F223+F222+F212+F204</f>
        <v>5238</v>
      </c>
      <c r="N231" s="374">
        <f>G232+G223+G222+G212+G204</f>
        <v>5052</v>
      </c>
    </row>
    <row r="232" spans="1:14" ht="16.5" thickBot="1" x14ac:dyDescent="0.3">
      <c r="A232" s="2778">
        <v>5512</v>
      </c>
      <c r="B232" s="2219">
        <v>6341</v>
      </c>
      <c r="C232" s="514" t="s">
        <v>1384</v>
      </c>
      <c r="D232" s="2007" t="s">
        <v>172</v>
      </c>
      <c r="E232" s="1159">
        <v>2000</v>
      </c>
      <c r="F232" s="1159">
        <v>0</v>
      </c>
      <c r="G232" s="1159">
        <v>0</v>
      </c>
      <c r="H232" s="2492">
        <v>0</v>
      </c>
      <c r="I232" s="1284"/>
      <c r="L232" s="536">
        <f>SUM(L230:L231)</f>
        <v>9000</v>
      </c>
      <c r="M232" s="536">
        <f t="shared" ref="M232:N232" si="42">SUM(M230:M231)</f>
        <v>13136</v>
      </c>
      <c r="N232" s="536">
        <f t="shared" si="42"/>
        <v>12854</v>
      </c>
    </row>
    <row r="233" spans="1:14" ht="19.5" thickTop="1" thickBot="1" x14ac:dyDescent="0.3">
      <c r="A233" s="588" t="s">
        <v>1451</v>
      </c>
      <c r="B233" s="763"/>
      <c r="C233" s="590"/>
      <c r="D233" s="591"/>
      <c r="E233" s="592">
        <f>SUM(E230:E232)</f>
        <v>2000</v>
      </c>
      <c r="F233" s="592">
        <f t="shared" ref="F233:G233" si="43">SUM(F230:F232)</f>
        <v>2076</v>
      </c>
      <c r="G233" s="592">
        <f t="shared" si="43"/>
        <v>2068</v>
      </c>
      <c r="H233" s="831">
        <f>(G233/F233)*100</f>
        <v>99.614643545279378</v>
      </c>
      <c r="I233" s="1284"/>
      <c r="J233" s="1284"/>
      <c r="K233" s="1284"/>
      <c r="L233" s="1284"/>
      <c r="M233" s="1284"/>
      <c r="N233" s="1428"/>
    </row>
    <row r="234" spans="1:14" ht="19.5" thickTop="1" thickBot="1" x14ac:dyDescent="0.3">
      <c r="A234" s="354"/>
      <c r="B234" s="2501"/>
      <c r="C234" s="57"/>
      <c r="D234" s="355"/>
      <c r="E234" s="17"/>
      <c r="F234" s="17"/>
      <c r="G234" s="17"/>
      <c r="H234" s="2502"/>
    </row>
    <row r="235" spans="1:14" ht="19.5" thickTop="1" thickBot="1" x14ac:dyDescent="0.3">
      <c r="A235" s="588" t="s">
        <v>1451</v>
      </c>
      <c r="B235" s="763"/>
      <c r="C235" s="590"/>
      <c r="D235" s="591"/>
      <c r="E235" s="592">
        <f>E233+E224+E213+E205</f>
        <v>9000</v>
      </c>
      <c r="F235" s="592">
        <f>F233+F224+F213+F205</f>
        <v>13136</v>
      </c>
      <c r="G235" s="592">
        <f>G233+G224+G213+G205</f>
        <v>12854</v>
      </c>
      <c r="H235" s="831">
        <f>(G235/F235)*100</f>
        <v>97.853227771010964</v>
      </c>
    </row>
    <row r="236" spans="1:14" ht="13.5" thickTop="1" x14ac:dyDescent="0.2">
      <c r="A236" s="580"/>
      <c r="C236" s="817"/>
    </row>
    <row r="237" spans="1:14" x14ac:dyDescent="0.2">
      <c r="A237" s="580"/>
      <c r="C237" s="817"/>
    </row>
    <row r="238" spans="1:14" x14ac:dyDescent="0.2">
      <c r="A238" s="580"/>
      <c r="C238" s="817"/>
    </row>
    <row r="239" spans="1:14" x14ac:dyDescent="0.2">
      <c r="A239" s="580"/>
      <c r="C239" s="817"/>
    </row>
    <row r="240" spans="1:14" x14ac:dyDescent="0.2">
      <c r="A240" s="580"/>
      <c r="C240" s="817"/>
    </row>
    <row r="241" spans="1:12" ht="16.5" x14ac:dyDescent="0.25">
      <c r="A241" s="357" t="s">
        <v>2022</v>
      </c>
      <c r="B241" s="358"/>
      <c r="C241" s="359"/>
      <c r="D241" s="359"/>
      <c r="E241" s="827">
        <f>E242+E243+E244+E245+E246</f>
        <v>327822</v>
      </c>
      <c r="F241" s="827">
        <f>F242+F243+F244+F245+F246</f>
        <v>331234</v>
      </c>
      <c r="G241" s="827">
        <f>G242+G243+G244+G245+G246</f>
        <v>320746</v>
      </c>
      <c r="H241" s="832">
        <f>G241/F241*100</f>
        <v>96.833658380480273</v>
      </c>
      <c r="J241" s="1421">
        <f>SUM(J242:J246)</f>
        <v>327822000</v>
      </c>
      <c r="K241" s="1421">
        <f>SUM(K242:K246)</f>
        <v>331234099</v>
      </c>
      <c r="L241" s="1421">
        <f>SUM(L242:L246)</f>
        <v>320714374.52000004</v>
      </c>
    </row>
    <row r="242" spans="1:12" ht="15" x14ac:dyDescent="0.2">
      <c r="A242" s="516" t="s">
        <v>1454</v>
      </c>
      <c r="B242" s="657"/>
      <c r="C242" s="1062"/>
      <c r="D242" s="1062"/>
      <c r="E242" s="1706">
        <f>E184-E246</f>
        <v>317872</v>
      </c>
      <c r="F242" s="1706">
        <f>F184-F246-F244</f>
        <v>319126</v>
      </c>
      <c r="G242" s="1706">
        <f>G184-G246-G244</f>
        <v>310091</v>
      </c>
      <c r="H242" s="1707">
        <f>G242/F242*100</f>
        <v>97.168829866573077</v>
      </c>
      <c r="J242" s="1284">
        <f>336822000-J243-J246-J248</f>
        <v>317872000</v>
      </c>
      <c r="K242" s="1284">
        <f>344370099-K243-K244-K246-K248</f>
        <v>319126479</v>
      </c>
      <c r="L242" s="1284">
        <f>333352764.23-L243-L244-L246+216460-L248</f>
        <v>310058648.84000003</v>
      </c>
    </row>
    <row r="243" spans="1:12" ht="15" x14ac:dyDescent="0.2">
      <c r="A243" s="516" t="s">
        <v>1455</v>
      </c>
      <c r="B243" s="657"/>
      <c r="C243" s="1062"/>
      <c r="D243" s="1062"/>
      <c r="E243" s="755">
        <f>E194</f>
        <v>2150</v>
      </c>
      <c r="F243" s="755">
        <f>F194</f>
        <v>2400</v>
      </c>
      <c r="G243" s="755">
        <f>G194</f>
        <v>2388</v>
      </c>
      <c r="H243" s="1707">
        <f>G243/F243*100</f>
        <v>99.5</v>
      </c>
      <c r="J243" s="1284">
        <v>2150000</v>
      </c>
      <c r="K243" s="1284">
        <v>2400000</v>
      </c>
      <c r="L243" s="1284">
        <v>2387941.7400000002</v>
      </c>
    </row>
    <row r="244" spans="1:12" ht="15" x14ac:dyDescent="0.2">
      <c r="A244" s="516" t="s">
        <v>149</v>
      </c>
      <c r="B244" s="657"/>
      <c r="C244" s="1062"/>
      <c r="D244" s="1062"/>
      <c r="E244" s="545">
        <v>0</v>
      </c>
      <c r="F244" s="541">
        <f>F46+F51+F55+F63+F67+F71+F78+F79+F90+F91+F97+F98+F109+F112+F132+F143+F144+F154+F163+F164+F48+F53+F57+F65+F69+F72+F74+F75+F108+F115+F153+F171</f>
        <v>1872</v>
      </c>
      <c r="G244" s="541">
        <f>G46+G51+G55+G63+G67+G71+G78+G79+G90+G91+G97+G98+G109+G112+G132+G143+G144+G154+G163+G164+G48+G53+G57+G65+G69+G72+G74+G75+G108+G115+G153+G171</f>
        <v>1367</v>
      </c>
      <c r="H244" s="1707">
        <f>G244/F244*100</f>
        <v>73.023504273504273</v>
      </c>
      <c r="J244" s="1284">
        <v>0</v>
      </c>
      <c r="K244" s="1284">
        <v>1872020</v>
      </c>
      <c r="L244" s="1284">
        <v>1367483.94</v>
      </c>
    </row>
    <row r="245" spans="1:12" ht="15" x14ac:dyDescent="0.2">
      <c r="A245" s="516" t="s">
        <v>726</v>
      </c>
      <c r="B245" s="657"/>
      <c r="C245" s="1062"/>
      <c r="D245" s="1062"/>
      <c r="E245" s="545">
        <v>0</v>
      </c>
      <c r="F245" s="545">
        <v>0</v>
      </c>
      <c r="G245" s="545">
        <v>0</v>
      </c>
      <c r="H245" s="1707">
        <v>0</v>
      </c>
      <c r="J245" s="1284">
        <v>0</v>
      </c>
      <c r="K245" s="1284">
        <v>0</v>
      </c>
      <c r="L245" s="1284">
        <v>0</v>
      </c>
    </row>
    <row r="246" spans="1:12" ht="15" x14ac:dyDescent="0.2">
      <c r="A246" s="516" t="s">
        <v>326</v>
      </c>
      <c r="B246" s="657"/>
      <c r="C246" s="1062"/>
      <c r="D246" s="1062"/>
      <c r="E246" s="545">
        <f>SUM(E183)</f>
        <v>7800</v>
      </c>
      <c r="F246" s="545">
        <f>SUM(F183)</f>
        <v>7836</v>
      </c>
      <c r="G246" s="545">
        <f>SUM(G183)</f>
        <v>6900</v>
      </c>
      <c r="H246" s="1707">
        <f>G246/F246*100</f>
        <v>88.055130168453289</v>
      </c>
      <c r="J246" s="1284">
        <v>7800000</v>
      </c>
      <c r="K246" s="1284">
        <v>7835600</v>
      </c>
      <c r="L246" s="1284">
        <v>6900300</v>
      </c>
    </row>
    <row r="247" spans="1:12" ht="15" x14ac:dyDescent="0.2">
      <c r="A247" s="516"/>
      <c r="B247" s="657"/>
      <c r="C247" s="1062"/>
      <c r="D247" s="1062"/>
      <c r="E247" s="545"/>
      <c r="F247" s="545"/>
      <c r="G247" s="545"/>
      <c r="H247" s="1707"/>
      <c r="J247" s="1284"/>
      <c r="K247" s="1284"/>
      <c r="L247" s="1284"/>
    </row>
    <row r="248" spans="1:12" s="3060" customFormat="1" ht="16.5" x14ac:dyDescent="0.25">
      <c r="A248" s="357" t="s">
        <v>1450</v>
      </c>
      <c r="B248" s="3055"/>
      <c r="C248" s="3056"/>
      <c r="D248" s="3056"/>
      <c r="E248" s="3057">
        <f>E235</f>
        <v>9000</v>
      </c>
      <c r="F248" s="3058">
        <f>F235</f>
        <v>13136</v>
      </c>
      <c r="G248" s="3058">
        <f>G235</f>
        <v>12854</v>
      </c>
      <c r="H248" s="3059">
        <f t="shared" ref="H248" si="44">G248/F248*100</f>
        <v>97.853227771010964</v>
      </c>
      <c r="J248" s="2743">
        <v>9000000</v>
      </c>
      <c r="K248" s="2743">
        <v>13136000</v>
      </c>
      <c r="L248" s="2743">
        <v>12854849.710000001</v>
      </c>
    </row>
    <row r="249" spans="1:12" x14ac:dyDescent="0.2">
      <c r="A249" s="580"/>
      <c r="C249" s="817"/>
    </row>
    <row r="250" spans="1:12" ht="24" thickBot="1" x14ac:dyDescent="0.4">
      <c r="A250" s="599" t="s">
        <v>1115</v>
      </c>
      <c r="B250" s="600"/>
      <c r="C250" s="601"/>
      <c r="D250" s="602"/>
      <c r="E250" s="546">
        <f>SUM(E184,E194,E235)</f>
        <v>336822</v>
      </c>
      <c r="F250" s="546">
        <f>SUM(F184,F194,F235)</f>
        <v>344370</v>
      </c>
      <c r="G250" s="546">
        <f>SUM(G184,G194,G235)</f>
        <v>333600</v>
      </c>
      <c r="H250" s="547">
        <f>(G250/F250)*100</f>
        <v>96.872549873682374</v>
      </c>
      <c r="J250" s="2744">
        <f>J248+J241</f>
        <v>336822000</v>
      </c>
      <c r="K250" s="2744">
        <f>K248+K241</f>
        <v>344370099</v>
      </c>
      <c r="L250" s="2744">
        <f>L248+L241</f>
        <v>333569224.23000002</v>
      </c>
    </row>
    <row r="251" spans="1:12" ht="13.5" thickTop="1" x14ac:dyDescent="0.2"/>
  </sheetData>
  <mergeCells count="17">
    <mergeCell ref="A226:H226"/>
    <mergeCell ref="A198:H198"/>
    <mergeCell ref="A199:H199"/>
    <mergeCell ref="A207:H207"/>
    <mergeCell ref="A215:H215"/>
    <mergeCell ref="D12:D13"/>
    <mergeCell ref="D155:D156"/>
    <mergeCell ref="C63:C64"/>
    <mergeCell ref="D63:D64"/>
    <mergeCell ref="C67:C68"/>
    <mergeCell ref="D67:D68"/>
    <mergeCell ref="D46:D47"/>
    <mergeCell ref="C46:C47"/>
    <mergeCell ref="C51:C52"/>
    <mergeCell ref="D51:D52"/>
    <mergeCell ref="C55:C56"/>
    <mergeCell ref="D55:D56"/>
  </mergeCells>
  <phoneticPr fontId="0" type="noConversion"/>
  <pageMargins left="0.6692913385826772" right="0.98425196850393704" top="0.98425196850393704" bottom="0.98425196850393704" header="0.51181102362204722" footer="0.51181102362204722"/>
  <pageSetup paperSize="9" scale="66" firstPageNumber="25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rowBreaks count="3" manualBreakCount="3">
    <brk id="57" max="7" man="1"/>
    <brk id="115" max="7" man="1"/>
    <brk id="186" max="7" man="1"/>
  </rowBreaks>
  <ignoredErrors>
    <ignoredError sqref="E233:G233 E205:G205" formulaRange="1"/>
  </ignoredError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33"/>
  <sheetViews>
    <sheetView showGridLines="0" view="pageBreakPreview" zoomScaleNormal="100" zoomScaleSheetLayoutView="100" workbookViewId="0">
      <selection activeCell="K14" sqref="K14"/>
    </sheetView>
  </sheetViews>
  <sheetFormatPr defaultRowHeight="12.75" x14ac:dyDescent="0.2"/>
  <cols>
    <col min="1" max="1" width="5.5703125" style="1226" customWidth="1"/>
    <col min="2" max="2" width="6.7109375" style="1226" customWidth="1"/>
    <col min="3" max="3" width="9.85546875" style="1226" customWidth="1"/>
    <col min="4" max="4" width="46.42578125" style="1227" customWidth="1"/>
    <col min="5" max="5" width="15.42578125" style="1252" customWidth="1"/>
    <col min="6" max="6" width="15.28515625" style="1252" customWidth="1"/>
    <col min="7" max="7" width="15.85546875" style="1252" customWidth="1"/>
    <col min="8" max="8" width="10" style="1227" customWidth="1"/>
    <col min="9" max="9" width="14.7109375" style="1227" bestFit="1" customWidth="1"/>
    <col min="10" max="10" width="9.140625" style="1227"/>
    <col min="11" max="11" width="14.7109375" style="1227" bestFit="1" customWidth="1"/>
    <col min="12" max="12" width="16" style="1227" bestFit="1" customWidth="1"/>
    <col min="13" max="256" width="9.140625" style="1227"/>
    <col min="257" max="257" width="5.5703125" style="1227" customWidth="1"/>
    <col min="258" max="258" width="6.7109375" style="1227" customWidth="1"/>
    <col min="259" max="259" width="9" style="1227" bestFit="1" customWidth="1"/>
    <col min="260" max="260" width="46.42578125" style="1227" customWidth="1"/>
    <col min="261" max="261" width="13.85546875" style="1227" customWidth="1"/>
    <col min="262" max="262" width="15.28515625" style="1227" customWidth="1"/>
    <col min="263" max="263" width="15.85546875" style="1227" customWidth="1"/>
    <col min="264" max="264" width="8.85546875" style="1227" customWidth="1"/>
    <col min="265" max="265" width="14.7109375" style="1227" bestFit="1" customWidth="1"/>
    <col min="266" max="512" width="9.140625" style="1227"/>
    <col min="513" max="513" width="5.5703125" style="1227" customWidth="1"/>
    <col min="514" max="514" width="6.7109375" style="1227" customWidth="1"/>
    <col min="515" max="515" width="9" style="1227" bestFit="1" customWidth="1"/>
    <col min="516" max="516" width="46.42578125" style="1227" customWidth="1"/>
    <col min="517" max="517" width="13.85546875" style="1227" customWidth="1"/>
    <col min="518" max="518" width="15.28515625" style="1227" customWidth="1"/>
    <col min="519" max="519" width="15.85546875" style="1227" customWidth="1"/>
    <col min="520" max="520" width="8.85546875" style="1227" customWidth="1"/>
    <col min="521" max="521" width="14.7109375" style="1227" bestFit="1" customWidth="1"/>
    <col min="522" max="768" width="9.140625" style="1227"/>
    <col min="769" max="769" width="5.5703125" style="1227" customWidth="1"/>
    <col min="770" max="770" width="6.7109375" style="1227" customWidth="1"/>
    <col min="771" max="771" width="9" style="1227" bestFit="1" customWidth="1"/>
    <col min="772" max="772" width="46.42578125" style="1227" customWidth="1"/>
    <col min="773" max="773" width="13.85546875" style="1227" customWidth="1"/>
    <col min="774" max="774" width="15.28515625" style="1227" customWidth="1"/>
    <col min="775" max="775" width="15.85546875" style="1227" customWidth="1"/>
    <col min="776" max="776" width="8.85546875" style="1227" customWidth="1"/>
    <col min="777" max="777" width="14.7109375" style="1227" bestFit="1" customWidth="1"/>
    <col min="778" max="1024" width="9.140625" style="1227"/>
    <col min="1025" max="1025" width="5.5703125" style="1227" customWidth="1"/>
    <col min="1026" max="1026" width="6.7109375" style="1227" customWidth="1"/>
    <col min="1027" max="1027" width="9" style="1227" bestFit="1" customWidth="1"/>
    <col min="1028" max="1028" width="46.42578125" style="1227" customWidth="1"/>
    <col min="1029" max="1029" width="13.85546875" style="1227" customWidth="1"/>
    <col min="1030" max="1030" width="15.28515625" style="1227" customWidth="1"/>
    <col min="1031" max="1031" width="15.85546875" style="1227" customWidth="1"/>
    <col min="1032" max="1032" width="8.85546875" style="1227" customWidth="1"/>
    <col min="1033" max="1033" width="14.7109375" style="1227" bestFit="1" customWidth="1"/>
    <col min="1034" max="1280" width="9.140625" style="1227"/>
    <col min="1281" max="1281" width="5.5703125" style="1227" customWidth="1"/>
    <col min="1282" max="1282" width="6.7109375" style="1227" customWidth="1"/>
    <col min="1283" max="1283" width="9" style="1227" bestFit="1" customWidth="1"/>
    <col min="1284" max="1284" width="46.42578125" style="1227" customWidth="1"/>
    <col min="1285" max="1285" width="13.85546875" style="1227" customWidth="1"/>
    <col min="1286" max="1286" width="15.28515625" style="1227" customWidth="1"/>
    <col min="1287" max="1287" width="15.85546875" style="1227" customWidth="1"/>
    <col min="1288" max="1288" width="8.85546875" style="1227" customWidth="1"/>
    <col min="1289" max="1289" width="14.7109375" style="1227" bestFit="1" customWidth="1"/>
    <col min="1290" max="1536" width="9.140625" style="1227"/>
    <col min="1537" max="1537" width="5.5703125" style="1227" customWidth="1"/>
    <col min="1538" max="1538" width="6.7109375" style="1227" customWidth="1"/>
    <col min="1539" max="1539" width="9" style="1227" bestFit="1" customWidth="1"/>
    <col min="1540" max="1540" width="46.42578125" style="1227" customWidth="1"/>
    <col min="1541" max="1541" width="13.85546875" style="1227" customWidth="1"/>
    <col min="1542" max="1542" width="15.28515625" style="1227" customWidth="1"/>
    <col min="1543" max="1543" width="15.85546875" style="1227" customWidth="1"/>
    <col min="1544" max="1544" width="8.85546875" style="1227" customWidth="1"/>
    <col min="1545" max="1545" width="14.7109375" style="1227" bestFit="1" customWidth="1"/>
    <col min="1546" max="1792" width="9.140625" style="1227"/>
    <col min="1793" max="1793" width="5.5703125" style="1227" customWidth="1"/>
    <col min="1794" max="1794" width="6.7109375" style="1227" customWidth="1"/>
    <col min="1795" max="1795" width="9" style="1227" bestFit="1" customWidth="1"/>
    <col min="1796" max="1796" width="46.42578125" style="1227" customWidth="1"/>
    <col min="1797" max="1797" width="13.85546875" style="1227" customWidth="1"/>
    <col min="1798" max="1798" width="15.28515625" style="1227" customWidth="1"/>
    <col min="1799" max="1799" width="15.85546875" style="1227" customWidth="1"/>
    <col min="1800" max="1800" width="8.85546875" style="1227" customWidth="1"/>
    <col min="1801" max="1801" width="14.7109375" style="1227" bestFit="1" customWidth="1"/>
    <col min="1802" max="2048" width="9.140625" style="1227"/>
    <col min="2049" max="2049" width="5.5703125" style="1227" customWidth="1"/>
    <col min="2050" max="2050" width="6.7109375" style="1227" customWidth="1"/>
    <col min="2051" max="2051" width="9" style="1227" bestFit="1" customWidth="1"/>
    <col min="2052" max="2052" width="46.42578125" style="1227" customWidth="1"/>
    <col min="2053" max="2053" width="13.85546875" style="1227" customWidth="1"/>
    <col min="2054" max="2054" width="15.28515625" style="1227" customWidth="1"/>
    <col min="2055" max="2055" width="15.85546875" style="1227" customWidth="1"/>
    <col min="2056" max="2056" width="8.85546875" style="1227" customWidth="1"/>
    <col min="2057" max="2057" width="14.7109375" style="1227" bestFit="1" customWidth="1"/>
    <col min="2058" max="2304" width="9.140625" style="1227"/>
    <col min="2305" max="2305" width="5.5703125" style="1227" customWidth="1"/>
    <col min="2306" max="2306" width="6.7109375" style="1227" customWidth="1"/>
    <col min="2307" max="2307" width="9" style="1227" bestFit="1" customWidth="1"/>
    <col min="2308" max="2308" width="46.42578125" style="1227" customWidth="1"/>
    <col min="2309" max="2309" width="13.85546875" style="1227" customWidth="1"/>
    <col min="2310" max="2310" width="15.28515625" style="1227" customWidth="1"/>
    <col min="2311" max="2311" width="15.85546875" style="1227" customWidth="1"/>
    <col min="2312" max="2312" width="8.85546875" style="1227" customWidth="1"/>
    <col min="2313" max="2313" width="14.7109375" style="1227" bestFit="1" customWidth="1"/>
    <col min="2314" max="2560" width="9.140625" style="1227"/>
    <col min="2561" max="2561" width="5.5703125" style="1227" customWidth="1"/>
    <col min="2562" max="2562" width="6.7109375" style="1227" customWidth="1"/>
    <col min="2563" max="2563" width="9" style="1227" bestFit="1" customWidth="1"/>
    <col min="2564" max="2564" width="46.42578125" style="1227" customWidth="1"/>
    <col min="2565" max="2565" width="13.85546875" style="1227" customWidth="1"/>
    <col min="2566" max="2566" width="15.28515625" style="1227" customWidth="1"/>
    <col min="2567" max="2567" width="15.85546875" style="1227" customWidth="1"/>
    <col min="2568" max="2568" width="8.85546875" style="1227" customWidth="1"/>
    <col min="2569" max="2569" width="14.7109375" style="1227" bestFit="1" customWidth="1"/>
    <col min="2570" max="2816" width="9.140625" style="1227"/>
    <col min="2817" max="2817" width="5.5703125" style="1227" customWidth="1"/>
    <col min="2818" max="2818" width="6.7109375" style="1227" customWidth="1"/>
    <col min="2819" max="2819" width="9" style="1227" bestFit="1" customWidth="1"/>
    <col min="2820" max="2820" width="46.42578125" style="1227" customWidth="1"/>
    <col min="2821" max="2821" width="13.85546875" style="1227" customWidth="1"/>
    <col min="2822" max="2822" width="15.28515625" style="1227" customWidth="1"/>
    <col min="2823" max="2823" width="15.85546875" style="1227" customWidth="1"/>
    <col min="2824" max="2824" width="8.85546875" style="1227" customWidth="1"/>
    <col min="2825" max="2825" width="14.7109375" style="1227" bestFit="1" customWidth="1"/>
    <col min="2826" max="3072" width="9.140625" style="1227"/>
    <col min="3073" max="3073" width="5.5703125" style="1227" customWidth="1"/>
    <col min="3074" max="3074" width="6.7109375" style="1227" customWidth="1"/>
    <col min="3075" max="3075" width="9" style="1227" bestFit="1" customWidth="1"/>
    <col min="3076" max="3076" width="46.42578125" style="1227" customWidth="1"/>
    <col min="3077" max="3077" width="13.85546875" style="1227" customWidth="1"/>
    <col min="3078" max="3078" width="15.28515625" style="1227" customWidth="1"/>
    <col min="3079" max="3079" width="15.85546875" style="1227" customWidth="1"/>
    <col min="3080" max="3080" width="8.85546875" style="1227" customWidth="1"/>
    <col min="3081" max="3081" width="14.7109375" style="1227" bestFit="1" customWidth="1"/>
    <col min="3082" max="3328" width="9.140625" style="1227"/>
    <col min="3329" max="3329" width="5.5703125" style="1227" customWidth="1"/>
    <col min="3330" max="3330" width="6.7109375" style="1227" customWidth="1"/>
    <col min="3331" max="3331" width="9" style="1227" bestFit="1" customWidth="1"/>
    <col min="3332" max="3332" width="46.42578125" style="1227" customWidth="1"/>
    <col min="3333" max="3333" width="13.85546875" style="1227" customWidth="1"/>
    <col min="3334" max="3334" width="15.28515625" style="1227" customWidth="1"/>
    <col min="3335" max="3335" width="15.85546875" style="1227" customWidth="1"/>
    <col min="3336" max="3336" width="8.85546875" style="1227" customWidth="1"/>
    <col min="3337" max="3337" width="14.7109375" style="1227" bestFit="1" customWidth="1"/>
    <col min="3338" max="3584" width="9.140625" style="1227"/>
    <col min="3585" max="3585" width="5.5703125" style="1227" customWidth="1"/>
    <col min="3586" max="3586" width="6.7109375" style="1227" customWidth="1"/>
    <col min="3587" max="3587" width="9" style="1227" bestFit="1" customWidth="1"/>
    <col min="3588" max="3588" width="46.42578125" style="1227" customWidth="1"/>
    <col min="3589" max="3589" width="13.85546875" style="1227" customWidth="1"/>
    <col min="3590" max="3590" width="15.28515625" style="1227" customWidth="1"/>
    <col min="3591" max="3591" width="15.85546875" style="1227" customWidth="1"/>
    <col min="3592" max="3592" width="8.85546875" style="1227" customWidth="1"/>
    <col min="3593" max="3593" width="14.7109375" style="1227" bestFit="1" customWidth="1"/>
    <col min="3594" max="3840" width="9.140625" style="1227"/>
    <col min="3841" max="3841" width="5.5703125" style="1227" customWidth="1"/>
    <col min="3842" max="3842" width="6.7109375" style="1227" customWidth="1"/>
    <col min="3843" max="3843" width="9" style="1227" bestFit="1" customWidth="1"/>
    <col min="3844" max="3844" width="46.42578125" style="1227" customWidth="1"/>
    <col min="3845" max="3845" width="13.85546875" style="1227" customWidth="1"/>
    <col min="3846" max="3846" width="15.28515625" style="1227" customWidth="1"/>
    <col min="3847" max="3847" width="15.85546875" style="1227" customWidth="1"/>
    <col min="3848" max="3848" width="8.85546875" style="1227" customWidth="1"/>
    <col min="3849" max="3849" width="14.7109375" style="1227" bestFit="1" customWidth="1"/>
    <col min="3850" max="4096" width="9.140625" style="1227"/>
    <col min="4097" max="4097" width="5.5703125" style="1227" customWidth="1"/>
    <col min="4098" max="4098" width="6.7109375" style="1227" customWidth="1"/>
    <col min="4099" max="4099" width="9" style="1227" bestFit="1" customWidth="1"/>
    <col min="4100" max="4100" width="46.42578125" style="1227" customWidth="1"/>
    <col min="4101" max="4101" width="13.85546875" style="1227" customWidth="1"/>
    <col min="4102" max="4102" width="15.28515625" style="1227" customWidth="1"/>
    <col min="4103" max="4103" width="15.85546875" style="1227" customWidth="1"/>
    <col min="4104" max="4104" width="8.85546875" style="1227" customWidth="1"/>
    <col min="4105" max="4105" width="14.7109375" style="1227" bestFit="1" customWidth="1"/>
    <col min="4106" max="4352" width="9.140625" style="1227"/>
    <col min="4353" max="4353" width="5.5703125" style="1227" customWidth="1"/>
    <col min="4354" max="4354" width="6.7109375" style="1227" customWidth="1"/>
    <col min="4355" max="4355" width="9" style="1227" bestFit="1" customWidth="1"/>
    <col min="4356" max="4356" width="46.42578125" style="1227" customWidth="1"/>
    <col min="4357" max="4357" width="13.85546875" style="1227" customWidth="1"/>
    <col min="4358" max="4358" width="15.28515625" style="1227" customWidth="1"/>
    <col min="4359" max="4359" width="15.85546875" style="1227" customWidth="1"/>
    <col min="4360" max="4360" width="8.85546875" style="1227" customWidth="1"/>
    <col min="4361" max="4361" width="14.7109375" style="1227" bestFit="1" customWidth="1"/>
    <col min="4362" max="4608" width="9.140625" style="1227"/>
    <col min="4609" max="4609" width="5.5703125" style="1227" customWidth="1"/>
    <col min="4610" max="4610" width="6.7109375" style="1227" customWidth="1"/>
    <col min="4611" max="4611" width="9" style="1227" bestFit="1" customWidth="1"/>
    <col min="4612" max="4612" width="46.42578125" style="1227" customWidth="1"/>
    <col min="4613" max="4613" width="13.85546875" style="1227" customWidth="1"/>
    <col min="4614" max="4614" width="15.28515625" style="1227" customWidth="1"/>
    <col min="4615" max="4615" width="15.85546875" style="1227" customWidth="1"/>
    <col min="4616" max="4616" width="8.85546875" style="1227" customWidth="1"/>
    <col min="4617" max="4617" width="14.7109375" style="1227" bestFit="1" customWidth="1"/>
    <col min="4618" max="4864" width="9.140625" style="1227"/>
    <col min="4865" max="4865" width="5.5703125" style="1227" customWidth="1"/>
    <col min="4866" max="4866" width="6.7109375" style="1227" customWidth="1"/>
    <col min="4867" max="4867" width="9" style="1227" bestFit="1" customWidth="1"/>
    <col min="4868" max="4868" width="46.42578125" style="1227" customWidth="1"/>
    <col min="4869" max="4869" width="13.85546875" style="1227" customWidth="1"/>
    <col min="4870" max="4870" width="15.28515625" style="1227" customWidth="1"/>
    <col min="4871" max="4871" width="15.85546875" style="1227" customWidth="1"/>
    <col min="4872" max="4872" width="8.85546875" style="1227" customWidth="1"/>
    <col min="4873" max="4873" width="14.7109375" style="1227" bestFit="1" customWidth="1"/>
    <col min="4874" max="5120" width="9.140625" style="1227"/>
    <col min="5121" max="5121" width="5.5703125" style="1227" customWidth="1"/>
    <col min="5122" max="5122" width="6.7109375" style="1227" customWidth="1"/>
    <col min="5123" max="5123" width="9" style="1227" bestFit="1" customWidth="1"/>
    <col min="5124" max="5124" width="46.42578125" style="1227" customWidth="1"/>
    <col min="5125" max="5125" width="13.85546875" style="1227" customWidth="1"/>
    <col min="5126" max="5126" width="15.28515625" style="1227" customWidth="1"/>
    <col min="5127" max="5127" width="15.85546875" style="1227" customWidth="1"/>
    <col min="5128" max="5128" width="8.85546875" style="1227" customWidth="1"/>
    <col min="5129" max="5129" width="14.7109375" style="1227" bestFit="1" customWidth="1"/>
    <col min="5130" max="5376" width="9.140625" style="1227"/>
    <col min="5377" max="5377" width="5.5703125" style="1227" customWidth="1"/>
    <col min="5378" max="5378" width="6.7109375" style="1227" customWidth="1"/>
    <col min="5379" max="5379" width="9" style="1227" bestFit="1" customWidth="1"/>
    <col min="5380" max="5380" width="46.42578125" style="1227" customWidth="1"/>
    <col min="5381" max="5381" width="13.85546875" style="1227" customWidth="1"/>
    <col min="5382" max="5382" width="15.28515625" style="1227" customWidth="1"/>
    <col min="5383" max="5383" width="15.85546875" style="1227" customWidth="1"/>
    <col min="5384" max="5384" width="8.85546875" style="1227" customWidth="1"/>
    <col min="5385" max="5385" width="14.7109375" style="1227" bestFit="1" customWidth="1"/>
    <col min="5386" max="5632" width="9.140625" style="1227"/>
    <col min="5633" max="5633" width="5.5703125" style="1227" customWidth="1"/>
    <col min="5634" max="5634" width="6.7109375" style="1227" customWidth="1"/>
    <col min="5635" max="5635" width="9" style="1227" bestFit="1" customWidth="1"/>
    <col min="5636" max="5636" width="46.42578125" style="1227" customWidth="1"/>
    <col min="5637" max="5637" width="13.85546875" style="1227" customWidth="1"/>
    <col min="5638" max="5638" width="15.28515625" style="1227" customWidth="1"/>
    <col min="5639" max="5639" width="15.85546875" style="1227" customWidth="1"/>
    <col min="5640" max="5640" width="8.85546875" style="1227" customWidth="1"/>
    <col min="5641" max="5641" width="14.7109375" style="1227" bestFit="1" customWidth="1"/>
    <col min="5642" max="5888" width="9.140625" style="1227"/>
    <col min="5889" max="5889" width="5.5703125" style="1227" customWidth="1"/>
    <col min="5890" max="5890" width="6.7109375" style="1227" customWidth="1"/>
    <col min="5891" max="5891" width="9" style="1227" bestFit="1" customWidth="1"/>
    <col min="5892" max="5892" width="46.42578125" style="1227" customWidth="1"/>
    <col min="5893" max="5893" width="13.85546875" style="1227" customWidth="1"/>
    <col min="5894" max="5894" width="15.28515625" style="1227" customWidth="1"/>
    <col min="5895" max="5895" width="15.85546875" style="1227" customWidth="1"/>
    <col min="5896" max="5896" width="8.85546875" style="1227" customWidth="1"/>
    <col min="5897" max="5897" width="14.7109375" style="1227" bestFit="1" customWidth="1"/>
    <col min="5898" max="6144" width="9.140625" style="1227"/>
    <col min="6145" max="6145" width="5.5703125" style="1227" customWidth="1"/>
    <col min="6146" max="6146" width="6.7109375" style="1227" customWidth="1"/>
    <col min="6147" max="6147" width="9" style="1227" bestFit="1" customWidth="1"/>
    <col min="6148" max="6148" width="46.42578125" style="1227" customWidth="1"/>
    <col min="6149" max="6149" width="13.85546875" style="1227" customWidth="1"/>
    <col min="6150" max="6150" width="15.28515625" style="1227" customWidth="1"/>
    <col min="6151" max="6151" width="15.85546875" style="1227" customWidth="1"/>
    <col min="6152" max="6152" width="8.85546875" style="1227" customWidth="1"/>
    <col min="6153" max="6153" width="14.7109375" style="1227" bestFit="1" customWidth="1"/>
    <col min="6154" max="6400" width="9.140625" style="1227"/>
    <col min="6401" max="6401" width="5.5703125" style="1227" customWidth="1"/>
    <col min="6402" max="6402" width="6.7109375" style="1227" customWidth="1"/>
    <col min="6403" max="6403" width="9" style="1227" bestFit="1" customWidth="1"/>
    <col min="6404" max="6404" width="46.42578125" style="1227" customWidth="1"/>
    <col min="6405" max="6405" width="13.85546875" style="1227" customWidth="1"/>
    <col min="6406" max="6406" width="15.28515625" style="1227" customWidth="1"/>
    <col min="6407" max="6407" width="15.85546875" style="1227" customWidth="1"/>
    <col min="6408" max="6408" width="8.85546875" style="1227" customWidth="1"/>
    <col min="6409" max="6409" width="14.7109375" style="1227" bestFit="1" customWidth="1"/>
    <col min="6410" max="6656" width="9.140625" style="1227"/>
    <col min="6657" max="6657" width="5.5703125" style="1227" customWidth="1"/>
    <col min="6658" max="6658" width="6.7109375" style="1227" customWidth="1"/>
    <col min="6659" max="6659" width="9" style="1227" bestFit="1" customWidth="1"/>
    <col min="6660" max="6660" width="46.42578125" style="1227" customWidth="1"/>
    <col min="6661" max="6661" width="13.85546875" style="1227" customWidth="1"/>
    <col min="6662" max="6662" width="15.28515625" style="1227" customWidth="1"/>
    <col min="6663" max="6663" width="15.85546875" style="1227" customWidth="1"/>
    <col min="6664" max="6664" width="8.85546875" style="1227" customWidth="1"/>
    <col min="6665" max="6665" width="14.7109375" style="1227" bestFit="1" customWidth="1"/>
    <col min="6666" max="6912" width="9.140625" style="1227"/>
    <col min="6913" max="6913" width="5.5703125" style="1227" customWidth="1"/>
    <col min="6914" max="6914" width="6.7109375" style="1227" customWidth="1"/>
    <col min="6915" max="6915" width="9" style="1227" bestFit="1" customWidth="1"/>
    <col min="6916" max="6916" width="46.42578125" style="1227" customWidth="1"/>
    <col min="6917" max="6917" width="13.85546875" style="1227" customWidth="1"/>
    <col min="6918" max="6918" width="15.28515625" style="1227" customWidth="1"/>
    <col min="6919" max="6919" width="15.85546875" style="1227" customWidth="1"/>
    <col min="6920" max="6920" width="8.85546875" style="1227" customWidth="1"/>
    <col min="6921" max="6921" width="14.7109375" style="1227" bestFit="1" customWidth="1"/>
    <col min="6922" max="7168" width="9.140625" style="1227"/>
    <col min="7169" max="7169" width="5.5703125" style="1227" customWidth="1"/>
    <col min="7170" max="7170" width="6.7109375" style="1227" customWidth="1"/>
    <col min="7171" max="7171" width="9" style="1227" bestFit="1" customWidth="1"/>
    <col min="7172" max="7172" width="46.42578125" style="1227" customWidth="1"/>
    <col min="7173" max="7173" width="13.85546875" style="1227" customWidth="1"/>
    <col min="7174" max="7174" width="15.28515625" style="1227" customWidth="1"/>
    <col min="7175" max="7175" width="15.85546875" style="1227" customWidth="1"/>
    <col min="7176" max="7176" width="8.85546875" style="1227" customWidth="1"/>
    <col min="7177" max="7177" width="14.7109375" style="1227" bestFit="1" customWidth="1"/>
    <col min="7178" max="7424" width="9.140625" style="1227"/>
    <col min="7425" max="7425" width="5.5703125" style="1227" customWidth="1"/>
    <col min="7426" max="7426" width="6.7109375" style="1227" customWidth="1"/>
    <col min="7427" max="7427" width="9" style="1227" bestFit="1" customWidth="1"/>
    <col min="7428" max="7428" width="46.42578125" style="1227" customWidth="1"/>
    <col min="7429" max="7429" width="13.85546875" style="1227" customWidth="1"/>
    <col min="7430" max="7430" width="15.28515625" style="1227" customWidth="1"/>
    <col min="7431" max="7431" width="15.85546875" style="1227" customWidth="1"/>
    <col min="7432" max="7432" width="8.85546875" style="1227" customWidth="1"/>
    <col min="7433" max="7433" width="14.7109375" style="1227" bestFit="1" customWidth="1"/>
    <col min="7434" max="7680" width="9.140625" style="1227"/>
    <col min="7681" max="7681" width="5.5703125" style="1227" customWidth="1"/>
    <col min="7682" max="7682" width="6.7109375" style="1227" customWidth="1"/>
    <col min="7683" max="7683" width="9" style="1227" bestFit="1" customWidth="1"/>
    <col min="7684" max="7684" width="46.42578125" style="1227" customWidth="1"/>
    <col min="7685" max="7685" width="13.85546875" style="1227" customWidth="1"/>
    <col min="7686" max="7686" width="15.28515625" style="1227" customWidth="1"/>
    <col min="7687" max="7687" width="15.85546875" style="1227" customWidth="1"/>
    <col min="7688" max="7688" width="8.85546875" style="1227" customWidth="1"/>
    <col min="7689" max="7689" width="14.7109375" style="1227" bestFit="1" customWidth="1"/>
    <col min="7690" max="7936" width="9.140625" style="1227"/>
    <col min="7937" max="7937" width="5.5703125" style="1227" customWidth="1"/>
    <col min="7938" max="7938" width="6.7109375" style="1227" customWidth="1"/>
    <col min="7939" max="7939" width="9" style="1227" bestFit="1" customWidth="1"/>
    <col min="7940" max="7940" width="46.42578125" style="1227" customWidth="1"/>
    <col min="7941" max="7941" width="13.85546875" style="1227" customWidth="1"/>
    <col min="7942" max="7942" width="15.28515625" style="1227" customWidth="1"/>
    <col min="7943" max="7943" width="15.85546875" style="1227" customWidth="1"/>
    <col min="7944" max="7944" width="8.85546875" style="1227" customWidth="1"/>
    <col min="7945" max="7945" width="14.7109375" style="1227" bestFit="1" customWidth="1"/>
    <col min="7946" max="8192" width="9.140625" style="1227"/>
    <col min="8193" max="8193" width="5.5703125" style="1227" customWidth="1"/>
    <col min="8194" max="8194" width="6.7109375" style="1227" customWidth="1"/>
    <col min="8195" max="8195" width="9" style="1227" bestFit="1" customWidth="1"/>
    <col min="8196" max="8196" width="46.42578125" style="1227" customWidth="1"/>
    <col min="8197" max="8197" width="13.85546875" style="1227" customWidth="1"/>
    <col min="8198" max="8198" width="15.28515625" style="1227" customWidth="1"/>
    <col min="8199" max="8199" width="15.85546875" style="1227" customWidth="1"/>
    <col min="8200" max="8200" width="8.85546875" style="1227" customWidth="1"/>
    <col min="8201" max="8201" width="14.7109375" style="1227" bestFit="1" customWidth="1"/>
    <col min="8202" max="8448" width="9.140625" style="1227"/>
    <col min="8449" max="8449" width="5.5703125" style="1227" customWidth="1"/>
    <col min="8450" max="8450" width="6.7109375" style="1227" customWidth="1"/>
    <col min="8451" max="8451" width="9" style="1227" bestFit="1" customWidth="1"/>
    <col min="8452" max="8452" width="46.42578125" style="1227" customWidth="1"/>
    <col min="8453" max="8453" width="13.85546875" style="1227" customWidth="1"/>
    <col min="8454" max="8454" width="15.28515625" style="1227" customWidth="1"/>
    <col min="8455" max="8455" width="15.85546875" style="1227" customWidth="1"/>
    <col min="8456" max="8456" width="8.85546875" style="1227" customWidth="1"/>
    <col min="8457" max="8457" width="14.7109375" style="1227" bestFit="1" customWidth="1"/>
    <col min="8458" max="8704" width="9.140625" style="1227"/>
    <col min="8705" max="8705" width="5.5703125" style="1227" customWidth="1"/>
    <col min="8706" max="8706" width="6.7109375" style="1227" customWidth="1"/>
    <col min="8707" max="8707" width="9" style="1227" bestFit="1" customWidth="1"/>
    <col min="8708" max="8708" width="46.42578125" style="1227" customWidth="1"/>
    <col min="8709" max="8709" width="13.85546875" style="1227" customWidth="1"/>
    <col min="8710" max="8710" width="15.28515625" style="1227" customWidth="1"/>
    <col min="8711" max="8711" width="15.85546875" style="1227" customWidth="1"/>
    <col min="8712" max="8712" width="8.85546875" style="1227" customWidth="1"/>
    <col min="8713" max="8713" width="14.7109375" style="1227" bestFit="1" customWidth="1"/>
    <col min="8714" max="8960" width="9.140625" style="1227"/>
    <col min="8961" max="8961" width="5.5703125" style="1227" customWidth="1"/>
    <col min="8962" max="8962" width="6.7109375" style="1227" customWidth="1"/>
    <col min="8963" max="8963" width="9" style="1227" bestFit="1" customWidth="1"/>
    <col min="8964" max="8964" width="46.42578125" style="1227" customWidth="1"/>
    <col min="8965" max="8965" width="13.85546875" style="1227" customWidth="1"/>
    <col min="8966" max="8966" width="15.28515625" style="1227" customWidth="1"/>
    <col min="8967" max="8967" width="15.85546875" style="1227" customWidth="1"/>
    <col min="8968" max="8968" width="8.85546875" style="1227" customWidth="1"/>
    <col min="8969" max="8969" width="14.7109375" style="1227" bestFit="1" customWidth="1"/>
    <col min="8970" max="9216" width="9.140625" style="1227"/>
    <col min="9217" max="9217" width="5.5703125" style="1227" customWidth="1"/>
    <col min="9218" max="9218" width="6.7109375" style="1227" customWidth="1"/>
    <col min="9219" max="9219" width="9" style="1227" bestFit="1" customWidth="1"/>
    <col min="9220" max="9220" width="46.42578125" style="1227" customWidth="1"/>
    <col min="9221" max="9221" width="13.85546875" style="1227" customWidth="1"/>
    <col min="9222" max="9222" width="15.28515625" style="1227" customWidth="1"/>
    <col min="9223" max="9223" width="15.85546875" style="1227" customWidth="1"/>
    <col min="9224" max="9224" width="8.85546875" style="1227" customWidth="1"/>
    <col min="9225" max="9225" width="14.7109375" style="1227" bestFit="1" customWidth="1"/>
    <col min="9226" max="9472" width="9.140625" style="1227"/>
    <col min="9473" max="9473" width="5.5703125" style="1227" customWidth="1"/>
    <col min="9474" max="9474" width="6.7109375" style="1227" customWidth="1"/>
    <col min="9475" max="9475" width="9" style="1227" bestFit="1" customWidth="1"/>
    <col min="9476" max="9476" width="46.42578125" style="1227" customWidth="1"/>
    <col min="9477" max="9477" width="13.85546875" style="1227" customWidth="1"/>
    <col min="9478" max="9478" width="15.28515625" style="1227" customWidth="1"/>
    <col min="9479" max="9479" width="15.85546875" style="1227" customWidth="1"/>
    <col min="9480" max="9480" width="8.85546875" style="1227" customWidth="1"/>
    <col min="9481" max="9481" width="14.7109375" style="1227" bestFit="1" customWidth="1"/>
    <col min="9482" max="9728" width="9.140625" style="1227"/>
    <col min="9729" max="9729" width="5.5703125" style="1227" customWidth="1"/>
    <col min="9730" max="9730" width="6.7109375" style="1227" customWidth="1"/>
    <col min="9731" max="9731" width="9" style="1227" bestFit="1" customWidth="1"/>
    <col min="9732" max="9732" width="46.42578125" style="1227" customWidth="1"/>
    <col min="9733" max="9733" width="13.85546875" style="1227" customWidth="1"/>
    <col min="9734" max="9734" width="15.28515625" style="1227" customWidth="1"/>
    <col min="9735" max="9735" width="15.85546875" style="1227" customWidth="1"/>
    <col min="9736" max="9736" width="8.85546875" style="1227" customWidth="1"/>
    <col min="9737" max="9737" width="14.7109375" style="1227" bestFit="1" customWidth="1"/>
    <col min="9738" max="9984" width="9.140625" style="1227"/>
    <col min="9985" max="9985" width="5.5703125" style="1227" customWidth="1"/>
    <col min="9986" max="9986" width="6.7109375" style="1227" customWidth="1"/>
    <col min="9987" max="9987" width="9" style="1227" bestFit="1" customWidth="1"/>
    <col min="9988" max="9988" width="46.42578125" style="1227" customWidth="1"/>
    <col min="9989" max="9989" width="13.85546875" style="1227" customWidth="1"/>
    <col min="9990" max="9990" width="15.28515625" style="1227" customWidth="1"/>
    <col min="9991" max="9991" width="15.85546875" style="1227" customWidth="1"/>
    <col min="9992" max="9992" width="8.85546875" style="1227" customWidth="1"/>
    <col min="9993" max="9993" width="14.7109375" style="1227" bestFit="1" customWidth="1"/>
    <col min="9994" max="10240" width="9.140625" style="1227"/>
    <col min="10241" max="10241" width="5.5703125" style="1227" customWidth="1"/>
    <col min="10242" max="10242" width="6.7109375" style="1227" customWidth="1"/>
    <col min="10243" max="10243" width="9" style="1227" bestFit="1" customWidth="1"/>
    <col min="10244" max="10244" width="46.42578125" style="1227" customWidth="1"/>
    <col min="10245" max="10245" width="13.85546875" style="1227" customWidth="1"/>
    <col min="10246" max="10246" width="15.28515625" style="1227" customWidth="1"/>
    <col min="10247" max="10247" width="15.85546875" style="1227" customWidth="1"/>
    <col min="10248" max="10248" width="8.85546875" style="1227" customWidth="1"/>
    <col min="10249" max="10249" width="14.7109375" style="1227" bestFit="1" customWidth="1"/>
    <col min="10250" max="10496" width="9.140625" style="1227"/>
    <col min="10497" max="10497" width="5.5703125" style="1227" customWidth="1"/>
    <col min="10498" max="10498" width="6.7109375" style="1227" customWidth="1"/>
    <col min="10499" max="10499" width="9" style="1227" bestFit="1" customWidth="1"/>
    <col min="10500" max="10500" width="46.42578125" style="1227" customWidth="1"/>
    <col min="10501" max="10501" width="13.85546875" style="1227" customWidth="1"/>
    <col min="10502" max="10502" width="15.28515625" style="1227" customWidth="1"/>
    <col min="10503" max="10503" width="15.85546875" style="1227" customWidth="1"/>
    <col min="10504" max="10504" width="8.85546875" style="1227" customWidth="1"/>
    <col min="10505" max="10505" width="14.7109375" style="1227" bestFit="1" customWidth="1"/>
    <col min="10506" max="10752" width="9.140625" style="1227"/>
    <col min="10753" max="10753" width="5.5703125" style="1227" customWidth="1"/>
    <col min="10754" max="10754" width="6.7109375" style="1227" customWidth="1"/>
    <col min="10755" max="10755" width="9" style="1227" bestFit="1" customWidth="1"/>
    <col min="10756" max="10756" width="46.42578125" style="1227" customWidth="1"/>
    <col min="10757" max="10757" width="13.85546875" style="1227" customWidth="1"/>
    <col min="10758" max="10758" width="15.28515625" style="1227" customWidth="1"/>
    <col min="10759" max="10759" width="15.85546875" style="1227" customWidth="1"/>
    <col min="10760" max="10760" width="8.85546875" style="1227" customWidth="1"/>
    <col min="10761" max="10761" width="14.7109375" style="1227" bestFit="1" customWidth="1"/>
    <col min="10762" max="11008" width="9.140625" style="1227"/>
    <col min="11009" max="11009" width="5.5703125" style="1227" customWidth="1"/>
    <col min="11010" max="11010" width="6.7109375" style="1227" customWidth="1"/>
    <col min="11011" max="11011" width="9" style="1227" bestFit="1" customWidth="1"/>
    <col min="11012" max="11012" width="46.42578125" style="1227" customWidth="1"/>
    <col min="11013" max="11013" width="13.85546875" style="1227" customWidth="1"/>
    <col min="11014" max="11014" width="15.28515625" style="1227" customWidth="1"/>
    <col min="11015" max="11015" width="15.85546875" style="1227" customWidth="1"/>
    <col min="11016" max="11016" width="8.85546875" style="1227" customWidth="1"/>
    <col min="11017" max="11017" width="14.7109375" style="1227" bestFit="1" customWidth="1"/>
    <col min="11018" max="11264" width="9.140625" style="1227"/>
    <col min="11265" max="11265" width="5.5703125" style="1227" customWidth="1"/>
    <col min="11266" max="11266" width="6.7109375" style="1227" customWidth="1"/>
    <col min="11267" max="11267" width="9" style="1227" bestFit="1" customWidth="1"/>
    <col min="11268" max="11268" width="46.42578125" style="1227" customWidth="1"/>
    <col min="11269" max="11269" width="13.85546875" style="1227" customWidth="1"/>
    <col min="11270" max="11270" width="15.28515625" style="1227" customWidth="1"/>
    <col min="11271" max="11271" width="15.85546875" style="1227" customWidth="1"/>
    <col min="11272" max="11272" width="8.85546875" style="1227" customWidth="1"/>
    <col min="11273" max="11273" width="14.7109375" style="1227" bestFit="1" customWidth="1"/>
    <col min="11274" max="11520" width="9.140625" style="1227"/>
    <col min="11521" max="11521" width="5.5703125" style="1227" customWidth="1"/>
    <col min="11522" max="11522" width="6.7109375" style="1227" customWidth="1"/>
    <col min="11523" max="11523" width="9" style="1227" bestFit="1" customWidth="1"/>
    <col min="11524" max="11524" width="46.42578125" style="1227" customWidth="1"/>
    <col min="11525" max="11525" width="13.85546875" style="1227" customWidth="1"/>
    <col min="11526" max="11526" width="15.28515625" style="1227" customWidth="1"/>
    <col min="11527" max="11527" width="15.85546875" style="1227" customWidth="1"/>
    <col min="11528" max="11528" width="8.85546875" style="1227" customWidth="1"/>
    <col min="11529" max="11529" width="14.7109375" style="1227" bestFit="1" customWidth="1"/>
    <col min="11530" max="11776" width="9.140625" style="1227"/>
    <col min="11777" max="11777" width="5.5703125" style="1227" customWidth="1"/>
    <col min="11778" max="11778" width="6.7109375" style="1227" customWidth="1"/>
    <col min="11779" max="11779" width="9" style="1227" bestFit="1" customWidth="1"/>
    <col min="11780" max="11780" width="46.42578125" style="1227" customWidth="1"/>
    <col min="11781" max="11781" width="13.85546875" style="1227" customWidth="1"/>
    <col min="11782" max="11782" width="15.28515625" style="1227" customWidth="1"/>
    <col min="11783" max="11783" width="15.85546875" style="1227" customWidth="1"/>
    <col min="11784" max="11784" width="8.85546875" style="1227" customWidth="1"/>
    <col min="11785" max="11785" width="14.7109375" style="1227" bestFit="1" customWidth="1"/>
    <col min="11786" max="12032" width="9.140625" style="1227"/>
    <col min="12033" max="12033" width="5.5703125" style="1227" customWidth="1"/>
    <col min="12034" max="12034" width="6.7109375" style="1227" customWidth="1"/>
    <col min="12035" max="12035" width="9" style="1227" bestFit="1" customWidth="1"/>
    <col min="12036" max="12036" width="46.42578125" style="1227" customWidth="1"/>
    <col min="12037" max="12037" width="13.85546875" style="1227" customWidth="1"/>
    <col min="12038" max="12038" width="15.28515625" style="1227" customWidth="1"/>
    <col min="12039" max="12039" width="15.85546875" style="1227" customWidth="1"/>
    <col min="12040" max="12040" width="8.85546875" style="1227" customWidth="1"/>
    <col min="12041" max="12041" width="14.7109375" style="1227" bestFit="1" customWidth="1"/>
    <col min="12042" max="12288" width="9.140625" style="1227"/>
    <col min="12289" max="12289" width="5.5703125" style="1227" customWidth="1"/>
    <col min="12290" max="12290" width="6.7109375" style="1227" customWidth="1"/>
    <col min="12291" max="12291" width="9" style="1227" bestFit="1" customWidth="1"/>
    <col min="12292" max="12292" width="46.42578125" style="1227" customWidth="1"/>
    <col min="12293" max="12293" width="13.85546875" style="1227" customWidth="1"/>
    <col min="12294" max="12294" width="15.28515625" style="1227" customWidth="1"/>
    <col min="12295" max="12295" width="15.85546875" style="1227" customWidth="1"/>
    <col min="12296" max="12296" width="8.85546875" style="1227" customWidth="1"/>
    <col min="12297" max="12297" width="14.7109375" style="1227" bestFit="1" customWidth="1"/>
    <col min="12298" max="12544" width="9.140625" style="1227"/>
    <col min="12545" max="12545" width="5.5703125" style="1227" customWidth="1"/>
    <col min="12546" max="12546" width="6.7109375" style="1227" customWidth="1"/>
    <col min="12547" max="12547" width="9" style="1227" bestFit="1" customWidth="1"/>
    <col min="12548" max="12548" width="46.42578125" style="1227" customWidth="1"/>
    <col min="12549" max="12549" width="13.85546875" style="1227" customWidth="1"/>
    <col min="12550" max="12550" width="15.28515625" style="1227" customWidth="1"/>
    <col min="12551" max="12551" width="15.85546875" style="1227" customWidth="1"/>
    <col min="12552" max="12552" width="8.85546875" style="1227" customWidth="1"/>
    <col min="12553" max="12553" width="14.7109375" style="1227" bestFit="1" customWidth="1"/>
    <col min="12554" max="12800" width="9.140625" style="1227"/>
    <col min="12801" max="12801" width="5.5703125" style="1227" customWidth="1"/>
    <col min="12802" max="12802" width="6.7109375" style="1227" customWidth="1"/>
    <col min="12803" max="12803" width="9" style="1227" bestFit="1" customWidth="1"/>
    <col min="12804" max="12804" width="46.42578125" style="1227" customWidth="1"/>
    <col min="12805" max="12805" width="13.85546875" style="1227" customWidth="1"/>
    <col min="12806" max="12806" width="15.28515625" style="1227" customWidth="1"/>
    <col min="12807" max="12807" width="15.85546875" style="1227" customWidth="1"/>
    <col min="12808" max="12808" width="8.85546875" style="1227" customWidth="1"/>
    <col min="12809" max="12809" width="14.7109375" style="1227" bestFit="1" customWidth="1"/>
    <col min="12810" max="13056" width="9.140625" style="1227"/>
    <col min="13057" max="13057" width="5.5703125" style="1227" customWidth="1"/>
    <col min="13058" max="13058" width="6.7109375" style="1227" customWidth="1"/>
    <col min="13059" max="13059" width="9" style="1227" bestFit="1" customWidth="1"/>
    <col min="13060" max="13060" width="46.42578125" style="1227" customWidth="1"/>
    <col min="13061" max="13061" width="13.85546875" style="1227" customWidth="1"/>
    <col min="13062" max="13062" width="15.28515625" style="1227" customWidth="1"/>
    <col min="13063" max="13063" width="15.85546875" style="1227" customWidth="1"/>
    <col min="13064" max="13064" width="8.85546875" style="1227" customWidth="1"/>
    <col min="13065" max="13065" width="14.7109375" style="1227" bestFit="1" customWidth="1"/>
    <col min="13066" max="13312" width="9.140625" style="1227"/>
    <col min="13313" max="13313" width="5.5703125" style="1227" customWidth="1"/>
    <col min="13314" max="13314" width="6.7109375" style="1227" customWidth="1"/>
    <col min="13315" max="13315" width="9" style="1227" bestFit="1" customWidth="1"/>
    <col min="13316" max="13316" width="46.42578125" style="1227" customWidth="1"/>
    <col min="13317" max="13317" width="13.85546875" style="1227" customWidth="1"/>
    <col min="13318" max="13318" width="15.28515625" style="1227" customWidth="1"/>
    <col min="13319" max="13319" width="15.85546875" style="1227" customWidth="1"/>
    <col min="13320" max="13320" width="8.85546875" style="1227" customWidth="1"/>
    <col min="13321" max="13321" width="14.7109375" style="1227" bestFit="1" customWidth="1"/>
    <col min="13322" max="13568" width="9.140625" style="1227"/>
    <col min="13569" max="13569" width="5.5703125" style="1227" customWidth="1"/>
    <col min="13570" max="13570" width="6.7109375" style="1227" customWidth="1"/>
    <col min="13571" max="13571" width="9" style="1227" bestFit="1" customWidth="1"/>
    <col min="13572" max="13572" width="46.42578125" style="1227" customWidth="1"/>
    <col min="13573" max="13573" width="13.85546875" style="1227" customWidth="1"/>
    <col min="13574" max="13574" width="15.28515625" style="1227" customWidth="1"/>
    <col min="13575" max="13575" width="15.85546875" style="1227" customWidth="1"/>
    <col min="13576" max="13576" width="8.85546875" style="1227" customWidth="1"/>
    <col min="13577" max="13577" width="14.7109375" style="1227" bestFit="1" customWidth="1"/>
    <col min="13578" max="13824" width="9.140625" style="1227"/>
    <col min="13825" max="13825" width="5.5703125" style="1227" customWidth="1"/>
    <col min="13826" max="13826" width="6.7109375" style="1227" customWidth="1"/>
    <col min="13827" max="13827" width="9" style="1227" bestFit="1" customWidth="1"/>
    <col min="13828" max="13828" width="46.42578125" style="1227" customWidth="1"/>
    <col min="13829" max="13829" width="13.85546875" style="1227" customWidth="1"/>
    <col min="13830" max="13830" width="15.28515625" style="1227" customWidth="1"/>
    <col min="13831" max="13831" width="15.85546875" style="1227" customWidth="1"/>
    <col min="13832" max="13832" width="8.85546875" style="1227" customWidth="1"/>
    <col min="13833" max="13833" width="14.7109375" style="1227" bestFit="1" customWidth="1"/>
    <col min="13834" max="14080" width="9.140625" style="1227"/>
    <col min="14081" max="14081" width="5.5703125" style="1227" customWidth="1"/>
    <col min="14082" max="14082" width="6.7109375" style="1227" customWidth="1"/>
    <col min="14083" max="14083" width="9" style="1227" bestFit="1" customWidth="1"/>
    <col min="14084" max="14084" width="46.42578125" style="1227" customWidth="1"/>
    <col min="14085" max="14085" width="13.85546875" style="1227" customWidth="1"/>
    <col min="14086" max="14086" width="15.28515625" style="1227" customWidth="1"/>
    <col min="14087" max="14087" width="15.85546875" style="1227" customWidth="1"/>
    <col min="14088" max="14088" width="8.85546875" style="1227" customWidth="1"/>
    <col min="14089" max="14089" width="14.7109375" style="1227" bestFit="1" customWidth="1"/>
    <col min="14090" max="14336" width="9.140625" style="1227"/>
    <col min="14337" max="14337" width="5.5703125" style="1227" customWidth="1"/>
    <col min="14338" max="14338" width="6.7109375" style="1227" customWidth="1"/>
    <col min="14339" max="14339" width="9" style="1227" bestFit="1" customWidth="1"/>
    <col min="14340" max="14340" width="46.42578125" style="1227" customWidth="1"/>
    <col min="14341" max="14341" width="13.85546875" style="1227" customWidth="1"/>
    <col min="14342" max="14342" width="15.28515625" style="1227" customWidth="1"/>
    <col min="14343" max="14343" width="15.85546875" style="1227" customWidth="1"/>
    <col min="14344" max="14344" width="8.85546875" style="1227" customWidth="1"/>
    <col min="14345" max="14345" width="14.7109375" style="1227" bestFit="1" customWidth="1"/>
    <col min="14346" max="14592" width="9.140625" style="1227"/>
    <col min="14593" max="14593" width="5.5703125" style="1227" customWidth="1"/>
    <col min="14594" max="14594" width="6.7109375" style="1227" customWidth="1"/>
    <col min="14595" max="14595" width="9" style="1227" bestFit="1" customWidth="1"/>
    <col min="14596" max="14596" width="46.42578125" style="1227" customWidth="1"/>
    <col min="14597" max="14597" width="13.85546875" style="1227" customWidth="1"/>
    <col min="14598" max="14598" width="15.28515625" style="1227" customWidth="1"/>
    <col min="14599" max="14599" width="15.85546875" style="1227" customWidth="1"/>
    <col min="14600" max="14600" width="8.85546875" style="1227" customWidth="1"/>
    <col min="14601" max="14601" width="14.7109375" style="1227" bestFit="1" customWidth="1"/>
    <col min="14602" max="14848" width="9.140625" style="1227"/>
    <col min="14849" max="14849" width="5.5703125" style="1227" customWidth="1"/>
    <col min="14850" max="14850" width="6.7109375" style="1227" customWidth="1"/>
    <col min="14851" max="14851" width="9" style="1227" bestFit="1" customWidth="1"/>
    <col min="14852" max="14852" width="46.42578125" style="1227" customWidth="1"/>
    <col min="14853" max="14853" width="13.85546875" style="1227" customWidth="1"/>
    <col min="14854" max="14854" width="15.28515625" style="1227" customWidth="1"/>
    <col min="14855" max="14855" width="15.85546875" style="1227" customWidth="1"/>
    <col min="14856" max="14856" width="8.85546875" style="1227" customWidth="1"/>
    <col min="14857" max="14857" width="14.7109375" style="1227" bestFit="1" customWidth="1"/>
    <col min="14858" max="15104" width="9.140625" style="1227"/>
    <col min="15105" max="15105" width="5.5703125" style="1227" customWidth="1"/>
    <col min="15106" max="15106" width="6.7109375" style="1227" customWidth="1"/>
    <col min="15107" max="15107" width="9" style="1227" bestFit="1" customWidth="1"/>
    <col min="15108" max="15108" width="46.42578125" style="1227" customWidth="1"/>
    <col min="15109" max="15109" width="13.85546875" style="1227" customWidth="1"/>
    <col min="15110" max="15110" width="15.28515625" style="1227" customWidth="1"/>
    <col min="15111" max="15111" width="15.85546875" style="1227" customWidth="1"/>
    <col min="15112" max="15112" width="8.85546875" style="1227" customWidth="1"/>
    <col min="15113" max="15113" width="14.7109375" style="1227" bestFit="1" customWidth="1"/>
    <col min="15114" max="15360" width="9.140625" style="1227"/>
    <col min="15361" max="15361" width="5.5703125" style="1227" customWidth="1"/>
    <col min="15362" max="15362" width="6.7109375" style="1227" customWidth="1"/>
    <col min="15363" max="15363" width="9" style="1227" bestFit="1" customWidth="1"/>
    <col min="15364" max="15364" width="46.42578125" style="1227" customWidth="1"/>
    <col min="15365" max="15365" width="13.85546875" style="1227" customWidth="1"/>
    <col min="15366" max="15366" width="15.28515625" style="1227" customWidth="1"/>
    <col min="15367" max="15367" width="15.85546875" style="1227" customWidth="1"/>
    <col min="15368" max="15368" width="8.85546875" style="1227" customWidth="1"/>
    <col min="15369" max="15369" width="14.7109375" style="1227" bestFit="1" customWidth="1"/>
    <col min="15370" max="15616" width="9.140625" style="1227"/>
    <col min="15617" max="15617" width="5.5703125" style="1227" customWidth="1"/>
    <col min="15618" max="15618" width="6.7109375" style="1227" customWidth="1"/>
    <col min="15619" max="15619" width="9" style="1227" bestFit="1" customWidth="1"/>
    <col min="15620" max="15620" width="46.42578125" style="1227" customWidth="1"/>
    <col min="15621" max="15621" width="13.85546875" style="1227" customWidth="1"/>
    <col min="15622" max="15622" width="15.28515625" style="1227" customWidth="1"/>
    <col min="15623" max="15623" width="15.85546875" style="1227" customWidth="1"/>
    <col min="15624" max="15624" width="8.85546875" style="1227" customWidth="1"/>
    <col min="15625" max="15625" width="14.7109375" style="1227" bestFit="1" customWidth="1"/>
    <col min="15626" max="15872" width="9.140625" style="1227"/>
    <col min="15873" max="15873" width="5.5703125" style="1227" customWidth="1"/>
    <col min="15874" max="15874" width="6.7109375" style="1227" customWidth="1"/>
    <col min="15875" max="15875" width="9" style="1227" bestFit="1" customWidth="1"/>
    <col min="15876" max="15876" width="46.42578125" style="1227" customWidth="1"/>
    <col min="15877" max="15877" width="13.85546875" style="1227" customWidth="1"/>
    <col min="15878" max="15878" width="15.28515625" style="1227" customWidth="1"/>
    <col min="15879" max="15879" width="15.85546875" style="1227" customWidth="1"/>
    <col min="15880" max="15880" width="8.85546875" style="1227" customWidth="1"/>
    <col min="15881" max="15881" width="14.7109375" style="1227" bestFit="1" customWidth="1"/>
    <col min="15882" max="16128" width="9.140625" style="1227"/>
    <col min="16129" max="16129" width="5.5703125" style="1227" customWidth="1"/>
    <col min="16130" max="16130" width="6.7109375" style="1227" customWidth="1"/>
    <col min="16131" max="16131" width="9" style="1227" bestFit="1" customWidth="1"/>
    <col min="16132" max="16132" width="46.42578125" style="1227" customWidth="1"/>
    <col min="16133" max="16133" width="13.85546875" style="1227" customWidth="1"/>
    <col min="16134" max="16134" width="15.28515625" style="1227" customWidth="1"/>
    <col min="16135" max="16135" width="15.85546875" style="1227" customWidth="1"/>
    <col min="16136" max="16136" width="8.85546875" style="1227" customWidth="1"/>
    <col min="16137" max="16137" width="14.7109375" style="1227" bestFit="1" customWidth="1"/>
    <col min="16138" max="16384" width="9.140625" style="1227"/>
  </cols>
  <sheetData>
    <row r="1" spans="1:8" ht="18.75" thickBot="1" x14ac:dyDescent="0.3">
      <c r="A1" s="1290" t="s">
        <v>389</v>
      </c>
      <c r="B1" s="1291"/>
      <c r="C1" s="1291"/>
      <c r="D1" s="1291"/>
      <c r="E1" s="1291"/>
      <c r="F1" s="1291"/>
      <c r="G1" s="1291"/>
      <c r="H1" s="2327"/>
    </row>
    <row r="2" spans="1:8" ht="36.75" customHeight="1" x14ac:dyDescent="0.25">
      <c r="G2" s="2326"/>
      <c r="H2" s="2325" t="s">
        <v>749</v>
      </c>
    </row>
    <row r="3" spans="1:8" s="1126" customFormat="1" ht="12.75" customHeight="1" x14ac:dyDescent="0.2">
      <c r="A3" s="1206" t="s">
        <v>259</v>
      </c>
      <c r="B3" s="1185"/>
      <c r="C3" s="1225" t="s">
        <v>570</v>
      </c>
      <c r="G3" s="1183"/>
    </row>
    <row r="4" spans="1:8" s="1126" customFormat="1" ht="12.75" customHeight="1" x14ac:dyDescent="0.25">
      <c r="A4" s="1204"/>
      <c r="B4" s="1185"/>
      <c r="C4" s="1225" t="s">
        <v>1397</v>
      </c>
    </row>
    <row r="5" spans="1:8" ht="18" x14ac:dyDescent="0.25">
      <c r="A5" s="1230" t="s">
        <v>814</v>
      </c>
    </row>
    <row r="7" spans="1:8" ht="15.75" thickBot="1" x14ac:dyDescent="0.3">
      <c r="A7" s="1232" t="s">
        <v>173</v>
      </c>
      <c r="H7" s="1249" t="s">
        <v>122</v>
      </c>
    </row>
    <row r="8" spans="1:8" ht="13.5" hidden="1" thickBot="1" x14ac:dyDescent="0.25">
      <c r="H8" s="1249" t="s">
        <v>122</v>
      </c>
    </row>
    <row r="9" spans="1:8" ht="25.5" thickTop="1" thickBot="1" x14ac:dyDescent="0.25">
      <c r="A9" s="1233" t="s">
        <v>123</v>
      </c>
      <c r="B9" s="1234" t="s">
        <v>509</v>
      </c>
      <c r="C9" s="1234" t="s">
        <v>267</v>
      </c>
      <c r="D9" s="1235" t="s">
        <v>125</v>
      </c>
      <c r="E9" s="1256" t="s">
        <v>416</v>
      </c>
      <c r="F9" s="1256" t="s">
        <v>417</v>
      </c>
      <c r="G9" s="1257" t="s">
        <v>589</v>
      </c>
      <c r="H9" s="1258" t="s">
        <v>590</v>
      </c>
    </row>
    <row r="10" spans="1:8" ht="14.25" thickTop="1" thickBot="1" x14ac:dyDescent="0.25">
      <c r="A10" s="1171">
        <v>1</v>
      </c>
      <c r="B10" s="1170">
        <v>2</v>
      </c>
      <c r="C10" s="1170">
        <v>3</v>
      </c>
      <c r="D10" s="1170">
        <v>4</v>
      </c>
      <c r="E10" s="1169">
        <v>5</v>
      </c>
      <c r="F10" s="1169">
        <v>6</v>
      </c>
      <c r="G10" s="1293">
        <v>7</v>
      </c>
      <c r="H10" s="1238" t="s">
        <v>44</v>
      </c>
    </row>
    <row r="11" spans="1:8" ht="15.95" hidden="1" customHeight="1" thickTop="1" x14ac:dyDescent="0.25">
      <c r="A11" s="1239">
        <v>6172</v>
      </c>
      <c r="B11" s="1240">
        <v>5141</v>
      </c>
      <c r="C11" s="1346" t="s">
        <v>1125</v>
      </c>
      <c r="D11" s="1259" t="s">
        <v>621</v>
      </c>
      <c r="E11" s="1244">
        <v>0</v>
      </c>
      <c r="F11" s="1244">
        <v>0</v>
      </c>
      <c r="G11" s="1271">
        <v>0</v>
      </c>
      <c r="H11" s="1245" t="e">
        <f>G11/F11*100</f>
        <v>#DIV/0!</v>
      </c>
    </row>
    <row r="12" spans="1:8" ht="15.95" customHeight="1" thickTop="1" x14ac:dyDescent="0.25">
      <c r="A12" s="1239">
        <v>6409</v>
      </c>
      <c r="B12" s="1240">
        <v>5909</v>
      </c>
      <c r="C12" s="1346" t="s">
        <v>1101</v>
      </c>
      <c r="D12" s="1259" t="s">
        <v>524</v>
      </c>
      <c r="E12" s="1244">
        <v>0</v>
      </c>
      <c r="F12" s="1244">
        <v>0</v>
      </c>
      <c r="G12" s="1271">
        <v>-26</v>
      </c>
      <c r="H12" s="1245">
        <v>0</v>
      </c>
    </row>
    <row r="13" spans="1:8" ht="15.95" customHeight="1" thickBot="1" x14ac:dyDescent="0.3">
      <c r="A13" s="1239">
        <v>6330</v>
      </c>
      <c r="B13" s="1240">
        <v>5345</v>
      </c>
      <c r="C13" s="1346" t="s">
        <v>1101</v>
      </c>
      <c r="D13" s="1259" t="s">
        <v>514</v>
      </c>
      <c r="E13" s="1244">
        <v>0</v>
      </c>
      <c r="F13" s="1244">
        <v>0</v>
      </c>
      <c r="G13" s="1271">
        <f>1018+26000</f>
        <v>27018</v>
      </c>
      <c r="H13" s="1250">
        <v>0</v>
      </c>
    </row>
    <row r="14" spans="1:8" ht="15.95" hidden="1" customHeight="1" thickTop="1" thickBot="1" x14ac:dyDescent="0.3">
      <c r="A14" s="1239"/>
      <c r="B14" s="1240"/>
      <c r="C14" s="1346"/>
      <c r="D14" s="1259"/>
      <c r="E14" s="1244"/>
      <c r="F14" s="1244"/>
      <c r="G14" s="1271"/>
      <c r="H14" s="1250"/>
    </row>
    <row r="15" spans="1:8" ht="16.5" thickTop="1" thickBot="1" x14ac:dyDescent="0.3">
      <c r="A15" s="2737" t="s">
        <v>511</v>
      </c>
      <c r="B15" s="2738"/>
      <c r="C15" s="2738"/>
      <c r="D15" s="2738"/>
      <c r="E15" s="1242">
        <f>SUM(E11:E13)</f>
        <v>0</v>
      </c>
      <c r="F15" s="1242">
        <f>SUM(F11:F13)</f>
        <v>0</v>
      </c>
      <c r="G15" s="1242">
        <f>SUM(G11:G13)</f>
        <v>26992</v>
      </c>
      <c r="H15" s="1250">
        <v>0</v>
      </c>
    </row>
    <row r="16" spans="1:8" ht="13.5" thickTop="1" x14ac:dyDescent="0.2"/>
    <row r="17" spans="1:12" s="1294" customFormat="1" x14ac:dyDescent="0.2">
      <c r="A17" s="1226"/>
      <c r="B17" s="1226"/>
      <c r="C17" s="1226"/>
      <c r="D17" s="1227"/>
      <c r="E17" s="1252"/>
      <c r="F17" s="1252"/>
      <c r="G17" s="1252"/>
      <c r="H17" s="1227"/>
    </row>
    <row r="18" spans="1:12" s="1294" customFormat="1" ht="16.5" x14ac:dyDescent="0.25">
      <c r="A18" s="1276" t="s">
        <v>325</v>
      </c>
      <c r="B18" s="1277"/>
      <c r="C18" s="1278"/>
      <c r="D18" s="1279"/>
      <c r="E18" s="1280">
        <f>SUM(E19:E21)</f>
        <v>0</v>
      </c>
      <c r="F18" s="1280">
        <f>F19+F20+F21+F22</f>
        <v>0</v>
      </c>
      <c r="G18" s="1280">
        <f>G19+G20+G21+G22</f>
        <v>26992</v>
      </c>
      <c r="H18" s="2324">
        <v>0</v>
      </c>
      <c r="J18" s="1296">
        <f>J19+J20+J21</f>
        <v>0</v>
      </c>
      <c r="K18" s="1296">
        <f>K19+K20+K21</f>
        <v>0</v>
      </c>
      <c r="L18" s="1296">
        <f>L19+L20+L21</f>
        <v>26992490.259999998</v>
      </c>
    </row>
    <row r="19" spans="1:12" s="1294" customFormat="1" ht="15" x14ac:dyDescent="0.2">
      <c r="A19" s="1140" t="s">
        <v>183</v>
      </c>
      <c r="B19" s="1142"/>
      <c r="C19" s="1138"/>
      <c r="D19" s="1283"/>
      <c r="E19" s="1141">
        <f>E11+E12</f>
        <v>0</v>
      </c>
      <c r="F19" s="1141">
        <f>F11+F12</f>
        <v>0</v>
      </c>
      <c r="G19" s="1141">
        <f>G11+G12</f>
        <v>-26</v>
      </c>
      <c r="H19" s="1281">
        <v>0</v>
      </c>
      <c r="J19" s="1297">
        <v>0</v>
      </c>
      <c r="K19" s="1297">
        <v>0</v>
      </c>
      <c r="L19" s="1297">
        <v>-25520.62</v>
      </c>
    </row>
    <row r="20" spans="1:12" ht="15" x14ac:dyDescent="0.2">
      <c r="A20" s="1140" t="s">
        <v>184</v>
      </c>
      <c r="B20" s="1139"/>
      <c r="C20" s="1138"/>
      <c r="D20" s="1285"/>
      <c r="E20" s="1141">
        <v>0</v>
      </c>
      <c r="F20" s="1141">
        <v>0</v>
      </c>
      <c r="G20" s="1141">
        <v>0</v>
      </c>
      <c r="H20" s="1281">
        <v>0</v>
      </c>
      <c r="J20" s="1284">
        <v>0</v>
      </c>
      <c r="K20" s="1284">
        <v>0</v>
      </c>
      <c r="L20" s="1284">
        <v>0</v>
      </c>
    </row>
    <row r="21" spans="1:12" ht="15" x14ac:dyDescent="0.2">
      <c r="A21" s="1140" t="s">
        <v>326</v>
      </c>
      <c r="B21" s="1139"/>
      <c r="C21" s="1138"/>
      <c r="D21" s="1285"/>
      <c r="E21" s="1141">
        <f>E13</f>
        <v>0</v>
      </c>
      <c r="F21" s="1141">
        <f>F13</f>
        <v>0</v>
      </c>
      <c r="G21" s="1141">
        <f>G13</f>
        <v>27018</v>
      </c>
      <c r="H21" s="1281">
        <v>0</v>
      </c>
      <c r="J21" s="1284">
        <v>0</v>
      </c>
      <c r="K21" s="1284">
        <v>0</v>
      </c>
      <c r="L21" s="1284">
        <f>1018010.88+26000000</f>
        <v>27018010.879999999</v>
      </c>
    </row>
    <row r="22" spans="1:12" ht="15" x14ac:dyDescent="0.2">
      <c r="A22" s="1140"/>
      <c r="B22" s="1139"/>
      <c r="C22" s="1138"/>
      <c r="D22" s="1285"/>
      <c r="E22" s="1141"/>
      <c r="F22" s="1141"/>
      <c r="G22" s="1141"/>
      <c r="H22" s="1286"/>
    </row>
    <row r="23" spans="1:12" s="1251" customFormat="1" ht="24" thickBot="1" x14ac:dyDescent="0.4">
      <c r="A23" s="3212" t="s">
        <v>376</v>
      </c>
      <c r="B23" s="3267"/>
      <c r="C23" s="3267"/>
      <c r="D23" s="3267"/>
      <c r="E23" s="1135">
        <f>SUM(E18)</f>
        <v>0</v>
      </c>
      <c r="F23" s="1135">
        <f>SUM(F18)</f>
        <v>0</v>
      </c>
      <c r="G23" s="1135">
        <f>SUM(G18)</f>
        <v>26992</v>
      </c>
      <c r="H23" s="1287">
        <v>0</v>
      </c>
    </row>
    <row r="24" spans="1:12" ht="13.5" thickTop="1" x14ac:dyDescent="0.2"/>
    <row r="25" spans="1:12" s="1283" customFormat="1" ht="15" x14ac:dyDescent="0.2">
      <c r="A25" s="1226"/>
      <c r="B25" s="1226"/>
      <c r="C25" s="1226"/>
      <c r="D25" s="1227"/>
      <c r="E25" s="1252"/>
      <c r="F25" s="1252"/>
      <c r="G25" s="1252"/>
      <c r="H25" s="1227"/>
    </row>
    <row r="28" spans="1:12" s="1288" customFormat="1" x14ac:dyDescent="0.2">
      <c r="A28" s="1226"/>
      <c r="B28" s="1226"/>
      <c r="C28" s="1226"/>
      <c r="D28" s="1227"/>
      <c r="E28" s="1252"/>
      <c r="F28" s="1252"/>
      <c r="G28" s="1252"/>
      <c r="H28" s="1227"/>
    </row>
    <row r="29" spans="1:12" s="1126" customFormat="1" x14ac:dyDescent="0.2">
      <c r="A29" s="1226"/>
      <c r="B29" s="1226"/>
      <c r="C29" s="1226"/>
      <c r="D29" s="1227"/>
      <c r="E29" s="1252"/>
      <c r="F29" s="1252"/>
      <c r="G29" s="1252"/>
      <c r="H29" s="1227"/>
    </row>
    <row r="30" spans="1:12" s="1126" customFormat="1" x14ac:dyDescent="0.2">
      <c r="A30" s="1226"/>
      <c r="B30" s="1226"/>
      <c r="C30" s="1226"/>
      <c r="D30" s="1227"/>
      <c r="E30" s="1252"/>
      <c r="F30" s="1252"/>
      <c r="G30" s="1252"/>
      <c r="H30" s="1227"/>
    </row>
    <row r="31" spans="1:12" s="1126" customFormat="1" x14ac:dyDescent="0.2">
      <c r="A31" s="1226"/>
      <c r="B31" s="1226"/>
      <c r="C31" s="1226"/>
      <c r="D31" s="1227"/>
      <c r="E31" s="1252"/>
      <c r="F31" s="1252"/>
      <c r="G31" s="1252"/>
      <c r="H31" s="1227"/>
    </row>
    <row r="32" spans="1:12" s="1126" customFormat="1" ht="23.25" x14ac:dyDescent="0.35">
      <c r="A32" s="1226"/>
      <c r="B32" s="1226"/>
      <c r="C32" s="1226"/>
      <c r="D32" s="1227"/>
      <c r="E32" s="1252"/>
      <c r="F32" s="1252"/>
      <c r="G32" s="1252"/>
      <c r="H32" s="1227"/>
      <c r="J32" s="1133"/>
    </row>
    <row r="33" spans="1:8" s="1133" customFormat="1" ht="54.75" customHeight="1" x14ac:dyDescent="0.35">
      <c r="A33" s="1226"/>
      <c r="B33" s="1226"/>
      <c r="C33" s="1226"/>
      <c r="D33" s="1227"/>
      <c r="E33" s="1252"/>
      <c r="F33" s="1252"/>
      <c r="G33" s="1252"/>
      <c r="H33" s="1227"/>
    </row>
  </sheetData>
  <mergeCells count="1">
    <mergeCell ref="A23:D23"/>
  </mergeCells>
  <pageMargins left="0.98425196850393704" right="0.78740157480314965" top="0.98425196850393704" bottom="0.98425196850393704" header="0.51181102362204722" footer="0.51181102362204722"/>
  <pageSetup paperSize="9" scale="65" firstPageNumber="130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P140"/>
  <sheetViews>
    <sheetView showGridLines="0" view="pageBreakPreview" topLeftCell="A96" zoomScaleNormal="100" zoomScaleSheetLayoutView="100" workbookViewId="0">
      <selection activeCell="K14" sqref="K14"/>
    </sheetView>
  </sheetViews>
  <sheetFormatPr defaultColWidth="9.140625" defaultRowHeight="12.75" x14ac:dyDescent="0.2"/>
  <cols>
    <col min="1" max="1" width="5.28515625" style="1226" customWidth="1"/>
    <col min="2" max="2" width="6.7109375" style="1226" customWidth="1"/>
    <col min="3" max="3" width="9.7109375" style="1226" customWidth="1"/>
    <col min="4" max="4" width="46.42578125" style="1226" customWidth="1"/>
    <col min="5" max="5" width="15.42578125" style="1227" customWidth="1"/>
    <col min="6" max="6" width="15.5703125" style="1252" customWidth="1"/>
    <col min="7" max="7" width="15.85546875" style="1252" customWidth="1"/>
    <col min="8" max="8" width="9.28515625" style="1252" customWidth="1"/>
    <col min="9" max="9" width="6.28515625" style="1227" customWidth="1"/>
    <col min="10" max="10" width="7.42578125" style="1227" customWidth="1"/>
    <col min="11" max="11" width="17.28515625" style="1227" bestFit="1" customWidth="1"/>
    <col min="12" max="12" width="19.28515625" style="1227" bestFit="1" customWidth="1"/>
    <col min="13" max="13" width="17.42578125" style="1227" customWidth="1"/>
    <col min="14" max="16384" width="9.140625" style="1227"/>
  </cols>
  <sheetData>
    <row r="1" spans="1:9" ht="18.75" thickBot="1" x14ac:dyDescent="0.3">
      <c r="A1" s="1211" t="s">
        <v>579</v>
      </c>
      <c r="B1" s="1210"/>
      <c r="C1" s="1222"/>
      <c r="D1" s="1208"/>
      <c r="E1" s="1207"/>
      <c r="F1" s="1208"/>
      <c r="G1" s="1314"/>
      <c r="H1" s="1291"/>
    </row>
    <row r="2" spans="1:9" x14ac:dyDescent="0.2">
      <c r="A2" s="1313"/>
    </row>
    <row r="3" spans="1:9" ht="18" x14ac:dyDescent="0.25">
      <c r="A3" s="1206" t="s">
        <v>259</v>
      </c>
      <c r="C3" s="1225" t="s">
        <v>1266</v>
      </c>
      <c r="H3" s="1292" t="s">
        <v>580</v>
      </c>
    </row>
    <row r="4" spans="1:9" ht="13.5" customHeight="1" x14ac:dyDescent="0.25">
      <c r="A4" s="1230"/>
      <c r="C4" s="1225" t="s">
        <v>244</v>
      </c>
    </row>
    <row r="5" spans="1:9" ht="18.75" customHeight="1" x14ac:dyDescent="0.25">
      <c r="A5" s="1230" t="s">
        <v>581</v>
      </c>
    </row>
    <row r="6" spans="1:9" ht="13.5" customHeight="1" x14ac:dyDescent="0.25">
      <c r="A6" s="1230"/>
    </row>
    <row r="7" spans="1:9" s="1183" customFormat="1" ht="15" x14ac:dyDescent="0.25">
      <c r="A7" s="1232" t="s">
        <v>1393</v>
      </c>
      <c r="B7" s="1226"/>
      <c r="C7" s="1226"/>
      <c r="D7" s="1226"/>
      <c r="E7" s="1227"/>
      <c r="F7" s="1252"/>
      <c r="G7" s="1252"/>
      <c r="H7" s="1252"/>
      <c r="I7" s="1227"/>
    </row>
    <row r="8" spans="1:9" s="1126" customFormat="1" ht="15" x14ac:dyDescent="0.25">
      <c r="A8" s="1232" t="s">
        <v>1755</v>
      </c>
      <c r="B8" s="1226"/>
      <c r="C8" s="1226"/>
      <c r="D8" s="1226"/>
      <c r="E8" s="1227"/>
      <c r="F8" s="1252"/>
      <c r="G8" s="1252"/>
      <c r="H8" s="1249" t="s">
        <v>122</v>
      </c>
      <c r="I8" s="1227"/>
    </row>
    <row r="9" spans="1:9" s="1126" customFormat="1" ht="15.75" thickBot="1" x14ac:dyDescent="0.3">
      <c r="A9" s="1232" t="s">
        <v>1754</v>
      </c>
      <c r="B9" s="1226"/>
      <c r="C9" s="1226"/>
      <c r="D9" s="1226"/>
      <c r="E9" s="1227"/>
      <c r="F9" s="1252"/>
      <c r="G9" s="1252"/>
      <c r="H9" s="1249"/>
      <c r="I9" s="1227"/>
    </row>
    <row r="10" spans="1:9" ht="25.5" thickTop="1" thickBot="1" x14ac:dyDescent="0.25">
      <c r="A10" s="1233" t="s">
        <v>123</v>
      </c>
      <c r="B10" s="1234" t="s">
        <v>509</v>
      </c>
      <c r="C10" s="1234" t="s">
        <v>267</v>
      </c>
      <c r="D10" s="1235" t="s">
        <v>125</v>
      </c>
      <c r="E10" s="1256" t="s">
        <v>416</v>
      </c>
      <c r="F10" s="1256" t="s">
        <v>417</v>
      </c>
      <c r="G10" s="1257" t="s">
        <v>589</v>
      </c>
      <c r="H10" s="1258" t="s">
        <v>590</v>
      </c>
    </row>
    <row r="11" spans="1:9" ht="14.25" thickTop="1" thickBot="1" x14ac:dyDescent="0.25">
      <c r="A11" s="1171">
        <v>1</v>
      </c>
      <c r="B11" s="1170">
        <v>2</v>
      </c>
      <c r="C11" s="1170">
        <v>3</v>
      </c>
      <c r="D11" s="1170">
        <v>5</v>
      </c>
      <c r="E11" s="1169">
        <v>6</v>
      </c>
      <c r="F11" s="1169">
        <v>7</v>
      </c>
      <c r="G11" s="1293">
        <v>8</v>
      </c>
      <c r="H11" s="1238" t="s">
        <v>510</v>
      </c>
    </row>
    <row r="12" spans="1:9" s="1265" customFormat="1" ht="45.75" thickTop="1" x14ac:dyDescent="0.2">
      <c r="A12" s="1310">
        <v>6402</v>
      </c>
      <c r="B12" s="1316">
        <v>5368</v>
      </c>
      <c r="C12" s="1344" t="s">
        <v>1112</v>
      </c>
      <c r="D12" s="1259" t="s">
        <v>372</v>
      </c>
      <c r="E12" s="1264">
        <v>0</v>
      </c>
      <c r="F12" s="1264">
        <v>154</v>
      </c>
      <c r="G12" s="1264">
        <v>154</v>
      </c>
      <c r="H12" s="1245">
        <f>G12/F12*100</f>
        <v>100</v>
      </c>
      <c r="I12" s="2755"/>
    </row>
    <row r="13" spans="1:9" ht="15" hidden="1" x14ac:dyDescent="0.2">
      <c r="A13" s="1239">
        <v>2212</v>
      </c>
      <c r="B13" s="1240">
        <v>6121</v>
      </c>
      <c r="C13" s="1344" t="s">
        <v>1192</v>
      </c>
      <c r="D13" s="1259" t="s">
        <v>400</v>
      </c>
      <c r="E13" s="1264">
        <v>0</v>
      </c>
      <c r="F13" s="1264">
        <v>0</v>
      </c>
      <c r="G13" s="1264">
        <v>0</v>
      </c>
      <c r="H13" s="1245" t="e">
        <f>G13/F13*100</f>
        <v>#DIV/0!</v>
      </c>
      <c r="I13" s="1252"/>
    </row>
    <row r="14" spans="1:9" ht="15" hidden="1" x14ac:dyDescent="0.2">
      <c r="A14" s="1239">
        <v>2212</v>
      </c>
      <c r="B14" s="1311">
        <v>6121</v>
      </c>
      <c r="C14" s="1344" t="s">
        <v>1163</v>
      </c>
      <c r="D14" s="1259" t="s">
        <v>400</v>
      </c>
      <c r="E14" s="1264">
        <v>0</v>
      </c>
      <c r="F14" s="1264">
        <v>0</v>
      </c>
      <c r="G14" s="1264">
        <v>0</v>
      </c>
      <c r="H14" s="1245" t="e">
        <f>G14/F14*100</f>
        <v>#DIV/0!</v>
      </c>
      <c r="I14" s="1252"/>
    </row>
    <row r="15" spans="1:9" ht="30.75" thickBot="1" x14ac:dyDescent="0.25">
      <c r="A15" s="1310">
        <v>6402</v>
      </c>
      <c r="B15" s="2754">
        <v>5366</v>
      </c>
      <c r="C15" s="1344" t="s">
        <v>1112</v>
      </c>
      <c r="D15" s="1259" t="s">
        <v>1753</v>
      </c>
      <c r="E15" s="1264">
        <v>0</v>
      </c>
      <c r="F15" s="1264">
        <v>373</v>
      </c>
      <c r="G15" s="1264">
        <v>373</v>
      </c>
      <c r="H15" s="1245">
        <f>G15/F15*100</f>
        <v>100</v>
      </c>
      <c r="I15" s="1252"/>
    </row>
    <row r="16" spans="1:9" ht="16.5" thickTop="1" thickBot="1" x14ac:dyDescent="0.3">
      <c r="A16" s="2734" t="s">
        <v>511</v>
      </c>
      <c r="B16" s="2735"/>
      <c r="C16" s="2735"/>
      <c r="D16" s="2736"/>
      <c r="E16" s="1242">
        <f>SUM(E13:E15)</f>
        <v>0</v>
      </c>
      <c r="F16" s="1242">
        <f>SUM(F12:F15)</f>
        <v>527</v>
      </c>
      <c r="G16" s="1242">
        <f>SUM(G12:G15)</f>
        <v>527</v>
      </c>
      <c r="H16" s="1246">
        <v>0</v>
      </c>
      <c r="I16" s="1252"/>
    </row>
    <row r="17" spans="1:10" ht="15.75" thickTop="1" x14ac:dyDescent="0.25">
      <c r="A17" s="1266"/>
      <c r="B17" s="1266"/>
      <c r="C17" s="1266"/>
      <c r="D17" s="1266"/>
      <c r="E17" s="1248"/>
      <c r="F17" s="1248"/>
      <c r="G17" s="1248"/>
      <c r="H17" s="1267"/>
      <c r="I17" s="1252"/>
    </row>
    <row r="18" spans="1:10" s="1183" customFormat="1" ht="15" x14ac:dyDescent="0.25">
      <c r="A18" s="1232" t="s">
        <v>856</v>
      </c>
      <c r="B18" s="1226"/>
      <c r="C18" s="1226"/>
      <c r="D18" s="1226"/>
      <c r="E18" s="1227"/>
      <c r="F18" s="1252"/>
      <c r="G18" s="1252"/>
      <c r="H18" s="1252"/>
      <c r="I18" s="1227"/>
    </row>
    <row r="19" spans="1:10" s="1126" customFormat="1" ht="15.75" thickBot="1" x14ac:dyDescent="0.3">
      <c r="A19" s="1232" t="s">
        <v>855</v>
      </c>
      <c r="B19" s="1226"/>
      <c r="C19" s="1226"/>
      <c r="D19" s="1226"/>
      <c r="E19" s="1227"/>
      <c r="F19" s="1252"/>
      <c r="G19" s="1252"/>
      <c r="H19" s="1249" t="s">
        <v>122</v>
      </c>
      <c r="I19" s="1227"/>
    </row>
    <row r="20" spans="1:10" ht="25.5" thickTop="1" thickBot="1" x14ac:dyDescent="0.25">
      <c r="A20" s="1233" t="s">
        <v>123</v>
      </c>
      <c r="B20" s="1234" t="s">
        <v>509</v>
      </c>
      <c r="C20" s="1234" t="s">
        <v>267</v>
      </c>
      <c r="D20" s="1235" t="s">
        <v>125</v>
      </c>
      <c r="E20" s="1256" t="s">
        <v>416</v>
      </c>
      <c r="F20" s="1256" t="s">
        <v>417</v>
      </c>
      <c r="G20" s="1257" t="s">
        <v>589</v>
      </c>
      <c r="H20" s="1258" t="s">
        <v>590</v>
      </c>
    </row>
    <row r="21" spans="1:10" ht="14.25" thickTop="1" thickBot="1" x14ac:dyDescent="0.25">
      <c r="A21" s="1171">
        <v>1</v>
      </c>
      <c r="B21" s="1170">
        <v>2</v>
      </c>
      <c r="C21" s="1170">
        <v>3</v>
      </c>
      <c r="D21" s="1170">
        <v>5</v>
      </c>
      <c r="E21" s="1169">
        <v>6</v>
      </c>
      <c r="F21" s="1169">
        <v>7</v>
      </c>
      <c r="G21" s="1293">
        <v>8</v>
      </c>
      <c r="H21" s="1238" t="s">
        <v>510</v>
      </c>
    </row>
    <row r="22" spans="1:10" ht="15.75" hidden="1" thickTop="1" x14ac:dyDescent="0.2">
      <c r="A22" s="1239">
        <v>2212</v>
      </c>
      <c r="B22" s="1240">
        <v>6121</v>
      </c>
      <c r="C22" s="1240">
        <v>36</v>
      </c>
      <c r="D22" s="1259" t="s">
        <v>400</v>
      </c>
      <c r="E22" s="1264">
        <v>0</v>
      </c>
      <c r="F22" s="1264"/>
      <c r="G22" s="1264"/>
      <c r="H22" s="1245" t="e">
        <f>G22/F22*100</f>
        <v>#DIV/0!</v>
      </c>
      <c r="I22" s="1252"/>
    </row>
    <row r="23" spans="1:10" ht="16.5" thickTop="1" thickBot="1" x14ac:dyDescent="0.25">
      <c r="A23" s="1239">
        <v>2212</v>
      </c>
      <c r="B23" s="1240">
        <v>6121</v>
      </c>
      <c r="C23" s="2330" t="s">
        <v>1249</v>
      </c>
      <c r="D23" s="1259" t="s">
        <v>400</v>
      </c>
      <c r="E23" s="1264">
        <v>0</v>
      </c>
      <c r="F23" s="1264">
        <v>528</v>
      </c>
      <c r="G23" s="1264">
        <v>528</v>
      </c>
      <c r="H23" s="1245">
        <f>G23/F23*100</f>
        <v>100</v>
      </c>
      <c r="I23" s="1252"/>
    </row>
    <row r="24" spans="1:10" ht="15.75" hidden="1" thickBot="1" x14ac:dyDescent="0.25">
      <c r="A24" s="1239">
        <v>2212</v>
      </c>
      <c r="B24" s="1311">
        <v>6121</v>
      </c>
      <c r="C24" s="1311">
        <v>38100874</v>
      </c>
      <c r="D24" s="1259" t="s">
        <v>400</v>
      </c>
      <c r="E24" s="1264">
        <v>0</v>
      </c>
      <c r="F24" s="1264">
        <v>0</v>
      </c>
      <c r="G24" s="1264">
        <v>0</v>
      </c>
      <c r="H24" s="1245" t="e">
        <f>G24/F24*100</f>
        <v>#DIV/0!</v>
      </c>
      <c r="I24" s="1252"/>
    </row>
    <row r="25" spans="1:10" ht="15.75" hidden="1" thickBot="1" x14ac:dyDescent="0.25">
      <c r="A25" s="1239">
        <v>2212</v>
      </c>
      <c r="B25" s="1311">
        <v>6121</v>
      </c>
      <c r="C25" s="1311">
        <v>38500871</v>
      </c>
      <c r="D25" s="1259" t="s">
        <v>400</v>
      </c>
      <c r="E25" s="1264">
        <v>0</v>
      </c>
      <c r="F25" s="1264">
        <v>0</v>
      </c>
      <c r="G25" s="1264">
        <v>0</v>
      </c>
      <c r="H25" s="1245" t="e">
        <f>G25/F25*100</f>
        <v>#DIV/0!</v>
      </c>
      <c r="I25" s="1252"/>
    </row>
    <row r="26" spans="1:10" ht="16.5" thickTop="1" thickBot="1" x14ac:dyDescent="0.3">
      <c r="A26" s="2734" t="s">
        <v>511</v>
      </c>
      <c r="B26" s="2735"/>
      <c r="C26" s="2735"/>
      <c r="D26" s="2736"/>
      <c r="E26" s="1242">
        <f>SUM(E23:E25)</f>
        <v>0</v>
      </c>
      <c r="F26" s="1242">
        <f>SUM(F22:F25)</f>
        <v>528</v>
      </c>
      <c r="G26" s="1242">
        <f>SUM(G22:G25)</f>
        <v>528</v>
      </c>
      <c r="H26" s="1246">
        <f>G26/F26*100</f>
        <v>100</v>
      </c>
      <c r="I26" s="1252"/>
    </row>
    <row r="27" spans="1:10" s="1312" customFormat="1" ht="18.75" thickTop="1" x14ac:dyDescent="0.25">
      <c r="A27" s="1230"/>
      <c r="B27" s="1226"/>
      <c r="C27" s="1226"/>
      <c r="D27" s="1226"/>
      <c r="E27" s="1227"/>
      <c r="F27" s="1252"/>
      <c r="G27" s="1252"/>
      <c r="H27" s="1252"/>
      <c r="I27" s="1227"/>
      <c r="J27" s="1282"/>
    </row>
    <row r="28" spans="1:10" s="1183" customFormat="1" ht="15" x14ac:dyDescent="0.25">
      <c r="A28" s="1232" t="s">
        <v>1004</v>
      </c>
      <c r="B28" s="1226"/>
      <c r="C28" s="1226"/>
      <c r="D28" s="1226"/>
      <c r="E28" s="1227"/>
      <c r="F28" s="1252"/>
      <c r="G28" s="1252"/>
      <c r="H28" s="1252"/>
      <c r="I28" s="1227"/>
    </row>
    <row r="29" spans="1:10" s="1126" customFormat="1" ht="15.75" thickBot="1" x14ac:dyDescent="0.3">
      <c r="A29" s="1232" t="s">
        <v>1005</v>
      </c>
      <c r="B29" s="1226"/>
      <c r="C29" s="1226"/>
      <c r="D29" s="1226"/>
      <c r="E29" s="1227"/>
      <c r="F29" s="1252"/>
      <c r="G29" s="1252"/>
      <c r="H29" s="1249" t="s">
        <v>122</v>
      </c>
      <c r="I29" s="1227"/>
    </row>
    <row r="30" spans="1:10" ht="25.5" thickTop="1" thickBot="1" x14ac:dyDescent="0.25">
      <c r="A30" s="1233" t="s">
        <v>123</v>
      </c>
      <c r="B30" s="1234" t="s">
        <v>509</v>
      </c>
      <c r="C30" s="1234" t="s">
        <v>267</v>
      </c>
      <c r="D30" s="1235" t="s">
        <v>125</v>
      </c>
      <c r="E30" s="1256" t="s">
        <v>416</v>
      </c>
      <c r="F30" s="1256" t="s">
        <v>417</v>
      </c>
      <c r="G30" s="1257" t="s">
        <v>589</v>
      </c>
      <c r="H30" s="1258" t="s">
        <v>590</v>
      </c>
    </row>
    <row r="31" spans="1:10" ht="14.25" thickTop="1" thickBot="1" x14ac:dyDescent="0.25">
      <c r="A31" s="1171">
        <v>1</v>
      </c>
      <c r="B31" s="1170">
        <v>2</v>
      </c>
      <c r="C31" s="1170">
        <v>3</v>
      </c>
      <c r="D31" s="1170">
        <v>5</v>
      </c>
      <c r="E31" s="1169">
        <v>6</v>
      </c>
      <c r="F31" s="1169">
        <v>7</v>
      </c>
      <c r="G31" s="1293">
        <v>8</v>
      </c>
      <c r="H31" s="1238" t="s">
        <v>510</v>
      </c>
    </row>
    <row r="32" spans="1:10" ht="15.75" hidden="1" thickTop="1" x14ac:dyDescent="0.2">
      <c r="A32" s="1239">
        <v>2212</v>
      </c>
      <c r="B32" s="1240">
        <v>6121</v>
      </c>
      <c r="C32" s="1240">
        <v>36</v>
      </c>
      <c r="D32" s="1259" t="s">
        <v>400</v>
      </c>
      <c r="E32" s="1264">
        <v>0</v>
      </c>
      <c r="F32" s="1264"/>
      <c r="G32" s="1264"/>
      <c r="H32" s="1245" t="e">
        <f>G32/F32*100</f>
        <v>#DIV/0!</v>
      </c>
      <c r="I32" s="1252"/>
    </row>
    <row r="33" spans="1:10" ht="16.5" thickTop="1" thickBot="1" x14ac:dyDescent="0.25">
      <c r="A33" s="1239">
        <v>2212</v>
      </c>
      <c r="B33" s="1240">
        <v>5169</v>
      </c>
      <c r="C33" s="2330" t="s">
        <v>1191</v>
      </c>
      <c r="D33" s="1259" t="s">
        <v>568</v>
      </c>
      <c r="E33" s="1264">
        <v>0</v>
      </c>
      <c r="F33" s="1264">
        <v>17</v>
      </c>
      <c r="G33" s="1264">
        <v>0</v>
      </c>
      <c r="H33" s="1245">
        <f>G33/F33*100</f>
        <v>0</v>
      </c>
      <c r="I33" s="1252"/>
    </row>
    <row r="34" spans="1:10" ht="15.75" hidden="1" thickBot="1" x14ac:dyDescent="0.25">
      <c r="A34" s="1239">
        <v>2212</v>
      </c>
      <c r="B34" s="1311">
        <v>6121</v>
      </c>
      <c r="C34" s="1311">
        <v>38100874</v>
      </c>
      <c r="D34" s="1259" t="s">
        <v>400</v>
      </c>
      <c r="E34" s="1264">
        <v>0</v>
      </c>
      <c r="F34" s="1264">
        <v>0</v>
      </c>
      <c r="G34" s="1264">
        <v>0</v>
      </c>
      <c r="H34" s="1245" t="e">
        <f>G34/F34*100</f>
        <v>#DIV/0!</v>
      </c>
      <c r="I34" s="1252"/>
    </row>
    <row r="35" spans="1:10" ht="15.75" hidden="1" thickBot="1" x14ac:dyDescent="0.25">
      <c r="A35" s="1239">
        <v>2212</v>
      </c>
      <c r="B35" s="1311">
        <v>6121</v>
      </c>
      <c r="C35" s="1311">
        <v>38500871</v>
      </c>
      <c r="D35" s="1259" t="s">
        <v>400</v>
      </c>
      <c r="E35" s="1264">
        <v>0</v>
      </c>
      <c r="F35" s="1264">
        <v>0</v>
      </c>
      <c r="G35" s="1264">
        <v>0</v>
      </c>
      <c r="H35" s="1245" t="e">
        <f>G35/F35*100</f>
        <v>#DIV/0!</v>
      </c>
      <c r="I35" s="1252"/>
    </row>
    <row r="36" spans="1:10" ht="16.5" thickTop="1" thickBot="1" x14ac:dyDescent="0.3">
      <c r="A36" s="2734" t="s">
        <v>511</v>
      </c>
      <c r="B36" s="2735"/>
      <c r="C36" s="2735"/>
      <c r="D36" s="2736"/>
      <c r="E36" s="1242">
        <f>SUM(E33:E35)</f>
        <v>0</v>
      </c>
      <c r="F36" s="1242">
        <f>SUM(F32:F35)</f>
        <v>17</v>
      </c>
      <c r="G36" s="1242">
        <f>SUM(G32:G35)</f>
        <v>0</v>
      </c>
      <c r="H36" s="1246">
        <f>G36/F36*100</f>
        <v>0</v>
      </c>
      <c r="I36" s="1252"/>
    </row>
    <row r="37" spans="1:10" s="1312" customFormat="1" ht="18.75" thickTop="1" x14ac:dyDescent="0.25">
      <c r="A37" s="1230"/>
      <c r="B37" s="1226"/>
      <c r="C37" s="1226"/>
      <c r="D37" s="1226"/>
      <c r="E37" s="1227"/>
      <c r="F37" s="1252"/>
      <c r="G37" s="1252"/>
      <c r="H37" s="1252"/>
      <c r="I37" s="1227"/>
      <c r="J37" s="1282"/>
    </row>
    <row r="38" spans="1:10" s="1312" customFormat="1" ht="18" hidden="1" x14ac:dyDescent="0.25">
      <c r="A38" s="1230"/>
      <c r="B38" s="1226"/>
      <c r="C38" s="1226"/>
      <c r="D38" s="1226"/>
      <c r="E38" s="1227"/>
      <c r="F38" s="1252"/>
      <c r="G38" s="1252"/>
      <c r="H38" s="1252"/>
      <c r="I38" s="1227"/>
      <c r="J38" s="1282"/>
    </row>
    <row r="39" spans="1:10" s="1312" customFormat="1" ht="18" hidden="1" x14ac:dyDescent="0.25">
      <c r="A39" s="1230"/>
      <c r="B39" s="1226"/>
      <c r="C39" s="1226"/>
      <c r="D39" s="1226"/>
      <c r="E39" s="1227"/>
      <c r="F39" s="1252"/>
      <c r="G39" s="1252"/>
      <c r="H39" s="1252"/>
      <c r="I39" s="1227"/>
      <c r="J39" s="1282"/>
    </row>
    <row r="40" spans="1:10" ht="13.5" hidden="1" customHeight="1" x14ac:dyDescent="0.25">
      <c r="A40" s="1266"/>
      <c r="B40" s="1266"/>
      <c r="C40" s="1266"/>
      <c r="D40" s="1266"/>
      <c r="E40" s="1248"/>
      <c r="F40" s="1248"/>
      <c r="G40" s="1248"/>
      <c r="H40" s="1267"/>
      <c r="I40" s="1307"/>
    </row>
    <row r="41" spans="1:10" s="1183" customFormat="1" ht="15" x14ac:dyDescent="0.25">
      <c r="A41" s="1232" t="s">
        <v>1752</v>
      </c>
      <c r="B41" s="1226"/>
      <c r="C41" s="1226"/>
      <c r="D41" s="1226"/>
      <c r="E41" s="1227"/>
      <c r="F41" s="1252"/>
      <c r="G41" s="1252"/>
      <c r="H41" s="1252"/>
      <c r="I41" s="1227"/>
    </row>
    <row r="42" spans="1:10" s="1126" customFormat="1" ht="15.75" thickBot="1" x14ac:dyDescent="0.3">
      <c r="A42" s="1232" t="s">
        <v>1261</v>
      </c>
      <c r="B42" s="1226"/>
      <c r="C42" s="1226"/>
      <c r="D42" s="1226"/>
      <c r="E42" s="1227"/>
      <c r="F42" s="1252"/>
      <c r="G42" s="1252"/>
      <c r="H42" s="1306" t="s">
        <v>122</v>
      </c>
      <c r="I42" s="1227"/>
    </row>
    <row r="43" spans="1:10" ht="25.5" thickTop="1" thickBot="1" x14ac:dyDescent="0.25">
      <c r="A43" s="1233" t="s">
        <v>123</v>
      </c>
      <c r="B43" s="1234" t="s">
        <v>509</v>
      </c>
      <c r="C43" s="1234" t="s">
        <v>267</v>
      </c>
      <c r="D43" s="1235" t="s">
        <v>125</v>
      </c>
      <c r="E43" s="1256" t="s">
        <v>416</v>
      </c>
      <c r="F43" s="1256" t="s">
        <v>417</v>
      </c>
      <c r="G43" s="1257" t="s">
        <v>589</v>
      </c>
      <c r="H43" s="1258" t="s">
        <v>590</v>
      </c>
    </row>
    <row r="44" spans="1:10" ht="14.25" thickTop="1" thickBot="1" x14ac:dyDescent="0.25">
      <c r="A44" s="1171">
        <v>1</v>
      </c>
      <c r="B44" s="1170">
        <v>2</v>
      </c>
      <c r="C44" s="1170">
        <v>3</v>
      </c>
      <c r="D44" s="1170">
        <v>5</v>
      </c>
      <c r="E44" s="1169">
        <v>6</v>
      </c>
      <c r="F44" s="1169">
        <v>7</v>
      </c>
      <c r="G44" s="1293">
        <v>8</v>
      </c>
      <c r="H44" s="1238" t="s">
        <v>510</v>
      </c>
    </row>
    <row r="45" spans="1:10" ht="15.75" hidden="1" thickTop="1" x14ac:dyDescent="0.2">
      <c r="A45" s="1239">
        <v>2212</v>
      </c>
      <c r="B45" s="1311">
        <v>6121</v>
      </c>
      <c r="C45" s="1311">
        <v>12</v>
      </c>
      <c r="D45" s="1259" t="s">
        <v>400</v>
      </c>
      <c r="E45" s="1264">
        <v>0</v>
      </c>
      <c r="F45" s="1264">
        <v>0</v>
      </c>
      <c r="G45" s="1264">
        <v>0</v>
      </c>
      <c r="H45" s="1245" t="e">
        <f t="shared" ref="H45:H50" si="0">G45/F45*100</f>
        <v>#DIV/0!</v>
      </c>
    </row>
    <row r="46" spans="1:10" ht="15.75" hidden="1" thickTop="1" x14ac:dyDescent="0.2">
      <c r="A46" s="1239">
        <v>2212</v>
      </c>
      <c r="B46" s="1240">
        <v>6121</v>
      </c>
      <c r="C46" s="1240">
        <v>38100880</v>
      </c>
      <c r="D46" s="1259" t="s">
        <v>400</v>
      </c>
      <c r="E46" s="1264">
        <v>0</v>
      </c>
      <c r="F46" s="1264">
        <v>0</v>
      </c>
      <c r="G46" s="1264">
        <v>0</v>
      </c>
      <c r="H46" s="1245" t="e">
        <f t="shared" si="0"/>
        <v>#DIV/0!</v>
      </c>
    </row>
    <row r="47" spans="1:10" ht="16.5" thickTop="1" thickBot="1" x14ac:dyDescent="0.25">
      <c r="A47" s="1239">
        <v>2212</v>
      </c>
      <c r="B47" s="1240">
        <v>6121</v>
      </c>
      <c r="C47" s="1346" t="s">
        <v>1249</v>
      </c>
      <c r="D47" s="1259" t="s">
        <v>400</v>
      </c>
      <c r="E47" s="1264">
        <v>2880</v>
      </c>
      <c r="F47" s="1264">
        <v>2880</v>
      </c>
      <c r="G47" s="1264">
        <v>1277</v>
      </c>
      <c r="H47" s="1245">
        <f t="shared" si="0"/>
        <v>44.340277777777779</v>
      </c>
      <c r="I47" s="1252"/>
    </row>
    <row r="48" spans="1:10" ht="15.75" hidden="1" thickBot="1" x14ac:dyDescent="0.25">
      <c r="A48" s="1239">
        <v>2212</v>
      </c>
      <c r="B48" s="1311">
        <v>6121</v>
      </c>
      <c r="C48" s="1311">
        <v>38500881</v>
      </c>
      <c r="D48" s="1259" t="s">
        <v>400</v>
      </c>
      <c r="E48" s="1264">
        <v>0</v>
      </c>
      <c r="F48" s="1264">
        <v>0</v>
      </c>
      <c r="G48" s="1264">
        <v>0</v>
      </c>
      <c r="H48" s="1245" t="e">
        <f t="shared" si="0"/>
        <v>#DIV/0!</v>
      </c>
      <c r="I48" s="1252"/>
    </row>
    <row r="49" spans="1:9" ht="15.75" hidden="1" thickBot="1" x14ac:dyDescent="0.25">
      <c r="A49" s="1239">
        <v>2212</v>
      </c>
      <c r="B49" s="1311">
        <v>6121</v>
      </c>
      <c r="C49" s="1311">
        <v>38500871</v>
      </c>
      <c r="D49" s="1259" t="s">
        <v>400</v>
      </c>
      <c r="E49" s="1264">
        <v>0</v>
      </c>
      <c r="F49" s="1264">
        <v>0</v>
      </c>
      <c r="G49" s="1264">
        <v>0</v>
      </c>
      <c r="H49" s="1245" t="e">
        <f t="shared" si="0"/>
        <v>#DIV/0!</v>
      </c>
      <c r="I49" s="1252"/>
    </row>
    <row r="50" spans="1:9" ht="16.5" thickTop="1" thickBot="1" x14ac:dyDescent="0.3">
      <c r="A50" s="2734" t="s">
        <v>511</v>
      </c>
      <c r="B50" s="2735"/>
      <c r="C50" s="2735"/>
      <c r="D50" s="2736"/>
      <c r="E50" s="1242">
        <f>SUM(E45:E49)</f>
        <v>2880</v>
      </c>
      <c r="F50" s="1242">
        <f>SUM(F45:F49)</f>
        <v>2880</v>
      </c>
      <c r="G50" s="1242">
        <f>SUM(G45:G49)</f>
        <v>1277</v>
      </c>
      <c r="H50" s="1246">
        <f t="shared" si="0"/>
        <v>44.340277777777779</v>
      </c>
      <c r="I50" s="1252"/>
    </row>
    <row r="51" spans="1:9" ht="15.75" thickTop="1" x14ac:dyDescent="0.25">
      <c r="A51" s="1266"/>
      <c r="B51" s="1266"/>
      <c r="C51" s="1266"/>
      <c r="D51" s="1266"/>
      <c r="E51" s="1248"/>
      <c r="F51" s="1248"/>
      <c r="G51" s="1248"/>
      <c r="H51" s="1267"/>
      <c r="I51" s="1307"/>
    </row>
    <row r="52" spans="1:9" s="1183" customFormat="1" ht="15" x14ac:dyDescent="0.25">
      <c r="A52" s="1232" t="s">
        <v>1751</v>
      </c>
      <c r="B52" s="1226"/>
      <c r="C52" s="1226"/>
      <c r="D52" s="1226"/>
      <c r="E52" s="1227"/>
      <c r="F52" s="1252"/>
      <c r="G52" s="1252"/>
      <c r="H52" s="1252"/>
      <c r="I52" s="1227"/>
    </row>
    <row r="53" spans="1:9" s="1126" customFormat="1" ht="15.75" thickBot="1" x14ac:dyDescent="0.3">
      <c r="A53" s="1232" t="s">
        <v>1260</v>
      </c>
      <c r="B53" s="1226"/>
      <c r="C53" s="1226"/>
      <c r="D53" s="1226"/>
      <c r="E53" s="1227"/>
      <c r="F53" s="1252"/>
      <c r="G53" s="1252"/>
      <c r="H53" s="1306" t="s">
        <v>122</v>
      </c>
      <c r="I53" s="1227"/>
    </row>
    <row r="54" spans="1:9" ht="25.5" thickTop="1" thickBot="1" x14ac:dyDescent="0.25">
      <c r="A54" s="1233" t="s">
        <v>123</v>
      </c>
      <c r="B54" s="1234" t="s">
        <v>509</v>
      </c>
      <c r="C54" s="1234" t="s">
        <v>267</v>
      </c>
      <c r="D54" s="1235" t="s">
        <v>125</v>
      </c>
      <c r="E54" s="1256" t="s">
        <v>416</v>
      </c>
      <c r="F54" s="1256" t="s">
        <v>417</v>
      </c>
      <c r="G54" s="1257" t="s">
        <v>589</v>
      </c>
      <c r="H54" s="1258" t="s">
        <v>590</v>
      </c>
    </row>
    <row r="55" spans="1:9" ht="14.25" thickTop="1" thickBot="1" x14ac:dyDescent="0.25">
      <c r="A55" s="1171">
        <v>1</v>
      </c>
      <c r="B55" s="1170">
        <v>2</v>
      </c>
      <c r="C55" s="1170">
        <v>3</v>
      </c>
      <c r="D55" s="1170">
        <v>5</v>
      </c>
      <c r="E55" s="1169">
        <v>6</v>
      </c>
      <c r="F55" s="1169">
        <v>7</v>
      </c>
      <c r="G55" s="1293">
        <v>8</v>
      </c>
      <c r="H55" s="1238" t="s">
        <v>510</v>
      </c>
    </row>
    <row r="56" spans="1:9" ht="15.75" hidden="1" thickTop="1" x14ac:dyDescent="0.2">
      <c r="A56" s="1239">
        <v>2212</v>
      </c>
      <c r="B56" s="1311">
        <v>6121</v>
      </c>
      <c r="C56" s="1311">
        <v>12</v>
      </c>
      <c r="D56" s="1259" t="s">
        <v>400</v>
      </c>
      <c r="E56" s="1264">
        <v>0</v>
      </c>
      <c r="F56" s="1264">
        <v>0</v>
      </c>
      <c r="G56" s="1264">
        <v>0</v>
      </c>
      <c r="H56" s="1245" t="e">
        <f t="shared" ref="H56:H61" si="1">G56/F56*100</f>
        <v>#DIV/0!</v>
      </c>
    </row>
    <row r="57" spans="1:9" ht="15.75" hidden="1" thickTop="1" x14ac:dyDescent="0.2">
      <c r="A57" s="1239">
        <v>2212</v>
      </c>
      <c r="B57" s="1240">
        <v>6121</v>
      </c>
      <c r="C57" s="1240">
        <v>38100880</v>
      </c>
      <c r="D57" s="1259" t="s">
        <v>400</v>
      </c>
      <c r="E57" s="1264">
        <v>0</v>
      </c>
      <c r="F57" s="1264">
        <v>0</v>
      </c>
      <c r="G57" s="1264">
        <v>0</v>
      </c>
      <c r="H57" s="1245" t="e">
        <f t="shared" si="1"/>
        <v>#DIV/0!</v>
      </c>
    </row>
    <row r="58" spans="1:9" ht="16.5" thickTop="1" thickBot="1" x14ac:dyDescent="0.25">
      <c r="A58" s="1239">
        <v>2212</v>
      </c>
      <c r="B58" s="1240">
        <v>6121</v>
      </c>
      <c r="C58" s="1346" t="s">
        <v>1249</v>
      </c>
      <c r="D58" s="1259" t="s">
        <v>400</v>
      </c>
      <c r="E58" s="1264">
        <v>1160</v>
      </c>
      <c r="F58" s="1264">
        <v>1160</v>
      </c>
      <c r="G58" s="1264">
        <v>380</v>
      </c>
      <c r="H58" s="1245">
        <f t="shared" si="1"/>
        <v>32.758620689655174</v>
      </c>
      <c r="I58" s="1252"/>
    </row>
    <row r="59" spans="1:9" ht="15.75" hidden="1" thickBot="1" x14ac:dyDescent="0.25">
      <c r="A59" s="1239">
        <v>2212</v>
      </c>
      <c r="B59" s="1311">
        <v>6121</v>
      </c>
      <c r="C59" s="1311">
        <v>38500881</v>
      </c>
      <c r="D59" s="1259" t="s">
        <v>400</v>
      </c>
      <c r="E59" s="1264">
        <v>0</v>
      </c>
      <c r="F59" s="1264">
        <v>0</v>
      </c>
      <c r="G59" s="1264">
        <v>0</v>
      </c>
      <c r="H59" s="1245" t="e">
        <f t="shared" si="1"/>
        <v>#DIV/0!</v>
      </c>
      <c r="I59" s="1252"/>
    </row>
    <row r="60" spans="1:9" ht="15.75" hidden="1" thickBot="1" x14ac:dyDescent="0.25">
      <c r="A60" s="1239">
        <v>2212</v>
      </c>
      <c r="B60" s="1311">
        <v>6121</v>
      </c>
      <c r="C60" s="1311">
        <v>38500871</v>
      </c>
      <c r="D60" s="1259" t="s">
        <v>400</v>
      </c>
      <c r="E60" s="1264">
        <v>0</v>
      </c>
      <c r="F60" s="1264">
        <v>0</v>
      </c>
      <c r="G60" s="1264">
        <v>0</v>
      </c>
      <c r="H60" s="1245" t="e">
        <f t="shared" si="1"/>
        <v>#DIV/0!</v>
      </c>
      <c r="I60" s="1252"/>
    </row>
    <row r="61" spans="1:9" ht="16.5" thickTop="1" thickBot="1" x14ac:dyDescent="0.3">
      <c r="A61" s="2734" t="s">
        <v>511</v>
      </c>
      <c r="B61" s="2735"/>
      <c r="C61" s="2735"/>
      <c r="D61" s="2736"/>
      <c r="E61" s="1242">
        <f>SUM(E56:E60)</f>
        <v>1160</v>
      </c>
      <c r="F61" s="1242">
        <f>SUM(F56:F60)</f>
        <v>1160</v>
      </c>
      <c r="G61" s="1242">
        <f>SUM(G56:G60)</f>
        <v>380</v>
      </c>
      <c r="H61" s="1246">
        <f t="shared" si="1"/>
        <v>32.758620689655174</v>
      </c>
      <c r="I61" s="1252"/>
    </row>
    <row r="62" spans="1:9" ht="15.75" thickTop="1" x14ac:dyDescent="0.25">
      <c r="A62" s="1266"/>
      <c r="B62" s="1266"/>
      <c r="C62" s="1266"/>
      <c r="D62" s="1266"/>
      <c r="E62" s="1248"/>
      <c r="F62" s="1248"/>
      <c r="G62" s="1248"/>
      <c r="H62" s="1267"/>
      <c r="I62" s="1307"/>
    </row>
    <row r="63" spans="1:9" s="1183" customFormat="1" ht="15" hidden="1" x14ac:dyDescent="0.25">
      <c r="A63" s="1232" t="s">
        <v>1259</v>
      </c>
      <c r="B63" s="1226"/>
      <c r="C63" s="1226"/>
      <c r="D63" s="1226"/>
      <c r="E63" s="1227"/>
      <c r="F63" s="1252"/>
      <c r="G63" s="1252"/>
      <c r="H63" s="1252"/>
      <c r="I63" s="1227"/>
    </row>
    <row r="64" spans="1:9" s="1126" customFormat="1" ht="15" hidden="1" x14ac:dyDescent="0.25">
      <c r="A64" s="1232" t="s">
        <v>1258</v>
      </c>
      <c r="B64" s="1226"/>
      <c r="C64" s="1226"/>
      <c r="D64" s="1226"/>
      <c r="E64" s="1227"/>
      <c r="F64" s="1252"/>
      <c r="G64" s="1252"/>
      <c r="H64" s="1306" t="s">
        <v>122</v>
      </c>
      <c r="I64" s="1227"/>
    </row>
    <row r="65" spans="1:9" ht="25.5" hidden="1" thickTop="1" thickBot="1" x14ac:dyDescent="0.25">
      <c r="A65" s="1233" t="s">
        <v>123</v>
      </c>
      <c r="B65" s="1234" t="s">
        <v>509</v>
      </c>
      <c r="C65" s="1234" t="s">
        <v>267</v>
      </c>
      <c r="D65" s="1235" t="s">
        <v>125</v>
      </c>
      <c r="E65" s="1256" t="s">
        <v>416</v>
      </c>
      <c r="F65" s="1256" t="s">
        <v>417</v>
      </c>
      <c r="G65" s="1257" t="s">
        <v>589</v>
      </c>
      <c r="H65" s="1258" t="s">
        <v>590</v>
      </c>
    </row>
    <row r="66" spans="1:9" ht="14.25" hidden="1" thickTop="1" thickBot="1" x14ac:dyDescent="0.25">
      <c r="A66" s="1171">
        <v>1</v>
      </c>
      <c r="B66" s="1170">
        <v>2</v>
      </c>
      <c r="C66" s="1170">
        <v>3</v>
      </c>
      <c r="D66" s="1170">
        <v>5</v>
      </c>
      <c r="E66" s="1169">
        <v>6</v>
      </c>
      <c r="F66" s="1169">
        <v>7</v>
      </c>
      <c r="G66" s="1293">
        <v>8</v>
      </c>
      <c r="H66" s="1238" t="s">
        <v>510</v>
      </c>
    </row>
    <row r="67" spans="1:9" ht="15" hidden="1" x14ac:dyDescent="0.2">
      <c r="A67" s="1239">
        <v>2212</v>
      </c>
      <c r="B67" s="1311">
        <v>6121</v>
      </c>
      <c r="C67" s="1346" t="s">
        <v>1249</v>
      </c>
      <c r="D67" s="1259" t="s">
        <v>400</v>
      </c>
      <c r="E67" s="1264">
        <v>0</v>
      </c>
      <c r="F67" s="1264"/>
      <c r="G67" s="1264"/>
      <c r="H67" s="1245" t="e">
        <f t="shared" ref="H67:H72" si="2">G67/F67*100</f>
        <v>#DIV/0!</v>
      </c>
    </row>
    <row r="68" spans="1:9" ht="15" hidden="1" x14ac:dyDescent="0.2">
      <c r="A68" s="1239">
        <v>2212</v>
      </c>
      <c r="B68" s="1240">
        <v>6121</v>
      </c>
      <c r="C68" s="2330" t="s">
        <v>1253</v>
      </c>
      <c r="D68" s="1259" t="s">
        <v>400</v>
      </c>
      <c r="E68" s="1264">
        <v>0</v>
      </c>
      <c r="F68" s="1264"/>
      <c r="G68" s="1264"/>
      <c r="H68" s="1245" t="e">
        <f t="shared" si="2"/>
        <v>#DIV/0!</v>
      </c>
    </row>
    <row r="69" spans="1:9" ht="15" hidden="1" x14ac:dyDescent="0.2">
      <c r="A69" s="1239">
        <v>2212</v>
      </c>
      <c r="B69" s="1240">
        <v>6121</v>
      </c>
      <c r="C69" s="2330" t="s">
        <v>1252</v>
      </c>
      <c r="D69" s="1259" t="s">
        <v>400</v>
      </c>
      <c r="E69" s="1264"/>
      <c r="F69" s="1264"/>
      <c r="G69" s="1264"/>
      <c r="H69" s="1245" t="e">
        <f t="shared" si="2"/>
        <v>#DIV/0!</v>
      </c>
      <c r="I69" s="1252"/>
    </row>
    <row r="70" spans="1:9" ht="15" hidden="1" x14ac:dyDescent="0.2">
      <c r="A70" s="1239">
        <v>2212</v>
      </c>
      <c r="B70" s="1311">
        <v>6121</v>
      </c>
      <c r="C70" s="2330">
        <v>38500881</v>
      </c>
      <c r="D70" s="1259" t="s">
        <v>400</v>
      </c>
      <c r="E70" s="1264">
        <v>0</v>
      </c>
      <c r="F70" s="1264"/>
      <c r="G70" s="1264"/>
      <c r="H70" s="1245" t="e">
        <f t="shared" si="2"/>
        <v>#DIV/0!</v>
      </c>
      <c r="I70" s="1252"/>
    </row>
    <row r="71" spans="1:9" ht="15" hidden="1" x14ac:dyDescent="0.2">
      <c r="A71" s="1239">
        <v>2212</v>
      </c>
      <c r="B71" s="1311">
        <v>6121</v>
      </c>
      <c r="C71" s="2330" t="s">
        <v>1188</v>
      </c>
      <c r="D71" s="1259" t="s">
        <v>400</v>
      </c>
      <c r="E71" s="1264">
        <v>0</v>
      </c>
      <c r="F71" s="1264"/>
      <c r="G71" s="1264"/>
      <c r="H71" s="1245" t="e">
        <f t="shared" si="2"/>
        <v>#DIV/0!</v>
      </c>
      <c r="I71" s="1252"/>
    </row>
    <row r="72" spans="1:9" ht="16.5" hidden="1" thickTop="1" thickBot="1" x14ac:dyDescent="0.3">
      <c r="A72" s="2734" t="s">
        <v>511</v>
      </c>
      <c r="B72" s="2735"/>
      <c r="C72" s="2735"/>
      <c r="D72" s="2736"/>
      <c r="E72" s="1242">
        <f>SUM(E67:E71)</f>
        <v>0</v>
      </c>
      <c r="F72" s="1242">
        <f>SUM(F67:F71)</f>
        <v>0</v>
      </c>
      <c r="G72" s="1242">
        <f>SUM(G67:G71)</f>
        <v>0</v>
      </c>
      <c r="H72" s="1246" t="e">
        <f t="shared" si="2"/>
        <v>#DIV/0!</v>
      </c>
      <c r="I72" s="1252"/>
    </row>
    <row r="73" spans="1:9" ht="15" hidden="1" x14ac:dyDescent="0.25">
      <c r="A73" s="1266"/>
      <c r="B73" s="1266"/>
      <c r="C73" s="1266"/>
      <c r="D73" s="1266"/>
      <c r="E73" s="1248"/>
      <c r="F73" s="1248"/>
      <c r="G73" s="1248"/>
      <c r="H73" s="1267"/>
      <c r="I73" s="1307"/>
    </row>
    <row r="74" spans="1:9" s="1183" customFormat="1" ht="15" hidden="1" x14ac:dyDescent="0.25">
      <c r="A74" s="1232" t="s">
        <v>1257</v>
      </c>
      <c r="B74" s="1226"/>
      <c r="C74" s="1226"/>
      <c r="D74" s="1226"/>
      <c r="E74" s="1227"/>
      <c r="F74" s="1252"/>
      <c r="G74" s="1252"/>
      <c r="H74" s="1252"/>
      <c r="I74" s="1227"/>
    </row>
    <row r="75" spans="1:9" s="1126" customFormat="1" ht="15" hidden="1" x14ac:dyDescent="0.25">
      <c r="A75" s="1232" t="s">
        <v>1256</v>
      </c>
      <c r="B75" s="1226"/>
      <c r="C75" s="1226"/>
      <c r="D75" s="1226"/>
      <c r="E75" s="1227"/>
      <c r="F75" s="1252"/>
      <c r="G75" s="1252"/>
      <c r="H75" s="1306" t="s">
        <v>122</v>
      </c>
      <c r="I75" s="1227"/>
    </row>
    <row r="76" spans="1:9" ht="25.5" hidden="1" thickTop="1" thickBot="1" x14ac:dyDescent="0.25">
      <c r="A76" s="1233" t="s">
        <v>123</v>
      </c>
      <c r="B76" s="1234" t="s">
        <v>509</v>
      </c>
      <c r="C76" s="1234" t="s">
        <v>267</v>
      </c>
      <c r="D76" s="1235" t="s">
        <v>125</v>
      </c>
      <c r="E76" s="1256" t="s">
        <v>416</v>
      </c>
      <c r="F76" s="1256" t="s">
        <v>417</v>
      </c>
      <c r="G76" s="1257" t="s">
        <v>589</v>
      </c>
      <c r="H76" s="1258" t="s">
        <v>590</v>
      </c>
    </row>
    <row r="77" spans="1:9" ht="14.25" hidden="1" thickTop="1" thickBot="1" x14ac:dyDescent="0.25">
      <c r="A77" s="1171">
        <v>1</v>
      </c>
      <c r="B77" s="1170">
        <v>2</v>
      </c>
      <c r="C77" s="1170">
        <v>3</v>
      </c>
      <c r="D77" s="1170">
        <v>5</v>
      </c>
      <c r="E77" s="1169">
        <v>6</v>
      </c>
      <c r="F77" s="1169">
        <v>7</v>
      </c>
      <c r="G77" s="1293">
        <v>8</v>
      </c>
      <c r="H77" s="1238" t="s">
        <v>510</v>
      </c>
    </row>
    <row r="78" spans="1:9" ht="15" hidden="1" x14ac:dyDescent="0.2">
      <c r="A78" s="1239">
        <v>2212</v>
      </c>
      <c r="B78" s="1311">
        <v>6121</v>
      </c>
      <c r="C78" s="1346" t="s">
        <v>1249</v>
      </c>
      <c r="D78" s="1259" t="s">
        <v>400</v>
      </c>
      <c r="E78" s="1264">
        <v>0</v>
      </c>
      <c r="F78" s="1264"/>
      <c r="G78" s="1264"/>
      <c r="H78" s="1245" t="e">
        <f t="shared" ref="H78:H83" si="3">G78/F78*100</f>
        <v>#DIV/0!</v>
      </c>
    </row>
    <row r="79" spans="1:9" ht="15" hidden="1" x14ac:dyDescent="0.2">
      <c r="A79" s="1239">
        <v>2212</v>
      </c>
      <c r="B79" s="1240">
        <v>6121</v>
      </c>
      <c r="C79" s="2330" t="s">
        <v>1253</v>
      </c>
      <c r="D79" s="1259" t="s">
        <v>400</v>
      </c>
      <c r="E79" s="1264">
        <v>0</v>
      </c>
      <c r="F79" s="1264"/>
      <c r="G79" s="1264"/>
      <c r="H79" s="1245" t="e">
        <f t="shared" si="3"/>
        <v>#DIV/0!</v>
      </c>
    </row>
    <row r="80" spans="1:9" ht="15" hidden="1" x14ac:dyDescent="0.2">
      <c r="A80" s="1239">
        <v>2212</v>
      </c>
      <c r="B80" s="1240">
        <v>6121</v>
      </c>
      <c r="C80" s="2330" t="s">
        <v>1252</v>
      </c>
      <c r="D80" s="1259" t="s">
        <v>400</v>
      </c>
      <c r="E80" s="1264">
        <v>0</v>
      </c>
      <c r="F80" s="1264"/>
      <c r="G80" s="1264"/>
      <c r="H80" s="1245" t="e">
        <f t="shared" si="3"/>
        <v>#DIV/0!</v>
      </c>
      <c r="I80" s="1252"/>
    </row>
    <row r="81" spans="1:9" ht="15" hidden="1" x14ac:dyDescent="0.2">
      <c r="A81" s="1239">
        <v>2212</v>
      </c>
      <c r="B81" s="1311">
        <v>6121</v>
      </c>
      <c r="C81" s="2330">
        <v>38500881</v>
      </c>
      <c r="D81" s="1259" t="s">
        <v>400</v>
      </c>
      <c r="E81" s="1264">
        <v>0</v>
      </c>
      <c r="F81" s="1264"/>
      <c r="G81" s="1264"/>
      <c r="H81" s="1245" t="e">
        <f t="shared" si="3"/>
        <v>#DIV/0!</v>
      </c>
      <c r="I81" s="1252"/>
    </row>
    <row r="82" spans="1:9" ht="15" hidden="1" x14ac:dyDescent="0.2">
      <c r="A82" s="1239">
        <v>2212</v>
      </c>
      <c r="B82" s="1311">
        <v>6121</v>
      </c>
      <c r="C82" s="2330" t="s">
        <v>1188</v>
      </c>
      <c r="D82" s="1259" t="s">
        <v>400</v>
      </c>
      <c r="E82" s="1264">
        <v>0</v>
      </c>
      <c r="F82" s="1264"/>
      <c r="G82" s="1264"/>
      <c r="H82" s="1245" t="e">
        <f t="shared" si="3"/>
        <v>#DIV/0!</v>
      </c>
      <c r="I82" s="1252"/>
    </row>
    <row r="83" spans="1:9" ht="16.5" hidden="1" thickTop="1" thickBot="1" x14ac:dyDescent="0.3">
      <c r="A83" s="2734" t="s">
        <v>511</v>
      </c>
      <c r="B83" s="2735"/>
      <c r="C83" s="2735"/>
      <c r="D83" s="2736"/>
      <c r="E83" s="1242">
        <f>SUM(E78:E82)</f>
        <v>0</v>
      </c>
      <c r="F83" s="1242">
        <f>SUM(F78:F82)</f>
        <v>0</v>
      </c>
      <c r="G83" s="1242">
        <f>SUM(G78:G82)</f>
        <v>0</v>
      </c>
      <c r="H83" s="1246" t="e">
        <f t="shared" si="3"/>
        <v>#DIV/0!</v>
      </c>
      <c r="I83" s="1252"/>
    </row>
    <row r="84" spans="1:9" hidden="1" x14ac:dyDescent="0.2">
      <c r="A84" s="1307"/>
      <c r="B84" s="1307"/>
      <c r="C84" s="1307"/>
      <c r="D84" s="1307"/>
      <c r="E84" s="1309"/>
      <c r="F84" s="1308"/>
      <c r="G84" s="1308"/>
      <c r="H84" s="1308"/>
      <c r="I84" s="1307"/>
    </row>
    <row r="85" spans="1:9" s="1183" customFormat="1" ht="15" hidden="1" x14ac:dyDescent="0.25">
      <c r="A85" s="1232" t="s">
        <v>1255</v>
      </c>
      <c r="B85" s="1226"/>
      <c r="C85" s="1226"/>
      <c r="D85" s="1226"/>
      <c r="E85" s="1227"/>
      <c r="F85" s="1252"/>
      <c r="G85" s="1252"/>
      <c r="H85" s="1252"/>
      <c r="I85" s="1227"/>
    </row>
    <row r="86" spans="1:9" s="1126" customFormat="1" ht="15" hidden="1" x14ac:dyDescent="0.25">
      <c r="A86" s="1232" t="s">
        <v>1254</v>
      </c>
      <c r="B86" s="1226"/>
      <c r="C86" s="1226"/>
      <c r="D86" s="1226"/>
      <c r="E86" s="1227"/>
      <c r="F86" s="1252"/>
      <c r="G86" s="1252"/>
      <c r="H86" s="1306" t="s">
        <v>122</v>
      </c>
      <c r="I86" s="1227"/>
    </row>
    <row r="87" spans="1:9" ht="25.5" hidden="1" thickTop="1" thickBot="1" x14ac:dyDescent="0.25">
      <c r="A87" s="1233" t="s">
        <v>123</v>
      </c>
      <c r="B87" s="1234" t="s">
        <v>509</v>
      </c>
      <c r="C87" s="1234" t="s">
        <v>267</v>
      </c>
      <c r="D87" s="1235" t="s">
        <v>125</v>
      </c>
      <c r="E87" s="1256" t="s">
        <v>416</v>
      </c>
      <c r="F87" s="1256" t="s">
        <v>417</v>
      </c>
      <c r="G87" s="1257" t="s">
        <v>589</v>
      </c>
      <c r="H87" s="1258" t="s">
        <v>590</v>
      </c>
    </row>
    <row r="88" spans="1:9" ht="14.25" hidden="1" thickTop="1" thickBot="1" x14ac:dyDescent="0.25">
      <c r="A88" s="1171">
        <v>1</v>
      </c>
      <c r="B88" s="1170">
        <v>2</v>
      </c>
      <c r="C88" s="1170">
        <v>3</v>
      </c>
      <c r="D88" s="1170">
        <v>5</v>
      </c>
      <c r="E88" s="1169">
        <v>6</v>
      </c>
      <c r="F88" s="1169">
        <v>7</v>
      </c>
      <c r="G88" s="1293">
        <v>8</v>
      </c>
      <c r="H88" s="1238" t="s">
        <v>510</v>
      </c>
    </row>
    <row r="89" spans="1:9" ht="15" hidden="1" x14ac:dyDescent="0.2">
      <c r="A89" s="1239">
        <v>2212</v>
      </c>
      <c r="B89" s="1311">
        <v>6121</v>
      </c>
      <c r="C89" s="1346" t="s">
        <v>1249</v>
      </c>
      <c r="D89" s="1259" t="s">
        <v>400</v>
      </c>
      <c r="E89" s="1264">
        <v>0</v>
      </c>
      <c r="F89" s="1264"/>
      <c r="G89" s="1264"/>
      <c r="H89" s="1245" t="e">
        <f t="shared" ref="H89:H94" si="4">G89/F89*100</f>
        <v>#DIV/0!</v>
      </c>
    </row>
    <row r="90" spans="1:9" ht="15" hidden="1" x14ac:dyDescent="0.2">
      <c r="A90" s="1239">
        <v>2212</v>
      </c>
      <c r="B90" s="1240">
        <v>6121</v>
      </c>
      <c r="C90" s="2330" t="s">
        <v>1253</v>
      </c>
      <c r="D90" s="1259" t="s">
        <v>400</v>
      </c>
      <c r="E90" s="1264">
        <v>0</v>
      </c>
      <c r="F90" s="1264"/>
      <c r="G90" s="1264"/>
      <c r="H90" s="1245" t="e">
        <f t="shared" si="4"/>
        <v>#DIV/0!</v>
      </c>
    </row>
    <row r="91" spans="1:9" ht="15" hidden="1" x14ac:dyDescent="0.2">
      <c r="A91" s="1239">
        <v>2212</v>
      </c>
      <c r="B91" s="1240">
        <v>6121</v>
      </c>
      <c r="C91" s="2330" t="s">
        <v>1252</v>
      </c>
      <c r="D91" s="1259" t="s">
        <v>400</v>
      </c>
      <c r="E91" s="1264">
        <v>0</v>
      </c>
      <c r="F91" s="1264"/>
      <c r="G91" s="1264"/>
      <c r="H91" s="1245" t="e">
        <f t="shared" si="4"/>
        <v>#DIV/0!</v>
      </c>
      <c r="I91" s="1252"/>
    </row>
    <row r="92" spans="1:9" ht="15" hidden="1" x14ac:dyDescent="0.2">
      <c r="A92" s="1239">
        <v>2212</v>
      </c>
      <c r="B92" s="1311">
        <v>6121</v>
      </c>
      <c r="C92" s="2330">
        <v>38500881</v>
      </c>
      <c r="D92" s="1259" t="s">
        <v>400</v>
      </c>
      <c r="E92" s="1264">
        <v>0</v>
      </c>
      <c r="F92" s="1264"/>
      <c r="G92" s="1264"/>
      <c r="H92" s="1245" t="e">
        <f t="shared" si="4"/>
        <v>#DIV/0!</v>
      </c>
      <c r="I92" s="1252"/>
    </row>
    <row r="93" spans="1:9" ht="15" hidden="1" x14ac:dyDescent="0.2">
      <c r="A93" s="1239">
        <v>2212</v>
      </c>
      <c r="B93" s="1311">
        <v>6121</v>
      </c>
      <c r="C93" s="2330" t="s">
        <v>1188</v>
      </c>
      <c r="D93" s="1259" t="s">
        <v>400</v>
      </c>
      <c r="E93" s="1264">
        <v>0</v>
      </c>
      <c r="F93" s="1264"/>
      <c r="G93" s="1264"/>
      <c r="H93" s="1245" t="e">
        <f t="shared" si="4"/>
        <v>#DIV/0!</v>
      </c>
      <c r="I93" s="1252"/>
    </row>
    <row r="94" spans="1:9" ht="16.5" hidden="1" thickTop="1" thickBot="1" x14ac:dyDescent="0.3">
      <c r="A94" s="2734" t="s">
        <v>511</v>
      </c>
      <c r="B94" s="2735"/>
      <c r="C94" s="2735"/>
      <c r="D94" s="2736"/>
      <c r="E94" s="1242">
        <f>SUM(E89:E93)</f>
        <v>0</v>
      </c>
      <c r="F94" s="1242">
        <f>SUM(F89:F93)</f>
        <v>0</v>
      </c>
      <c r="G94" s="1242">
        <f>SUM(G89:G93)</f>
        <v>0</v>
      </c>
      <c r="H94" s="1246" t="e">
        <f t="shared" si="4"/>
        <v>#DIV/0!</v>
      </c>
      <c r="I94" s="1252"/>
    </row>
    <row r="95" spans="1:9" hidden="1" x14ac:dyDescent="0.2">
      <c r="A95" s="1307"/>
      <c r="B95" s="1307"/>
      <c r="C95" s="1307"/>
      <c r="D95" s="1307"/>
      <c r="E95" s="1309"/>
      <c r="F95" s="1308"/>
      <c r="G95" s="1308"/>
      <c r="H95" s="1308"/>
      <c r="I95" s="1307"/>
    </row>
    <row r="96" spans="1:9" s="1183" customFormat="1" ht="15" x14ac:dyDescent="0.25">
      <c r="A96" s="1232" t="s">
        <v>1251</v>
      </c>
      <c r="B96" s="1226"/>
      <c r="C96" s="1226"/>
      <c r="D96" s="1226"/>
      <c r="E96" s="1227"/>
      <c r="F96" s="1252"/>
      <c r="G96" s="1252"/>
      <c r="H96" s="1252"/>
      <c r="I96" s="1227"/>
    </row>
    <row r="97" spans="1:9" s="1126" customFormat="1" ht="15.75" thickBot="1" x14ac:dyDescent="0.3">
      <c r="A97" s="1232" t="s">
        <v>1250</v>
      </c>
      <c r="B97" s="1226"/>
      <c r="C97" s="1226"/>
      <c r="D97" s="1226"/>
      <c r="E97" s="1227"/>
      <c r="F97" s="1252"/>
      <c r="G97" s="1252"/>
      <c r="H97" s="1306" t="s">
        <v>122</v>
      </c>
      <c r="I97" s="1227"/>
    </row>
    <row r="98" spans="1:9" ht="25.5" thickTop="1" thickBot="1" x14ac:dyDescent="0.25">
      <c r="A98" s="1233" t="s">
        <v>123</v>
      </c>
      <c r="B98" s="1234" t="s">
        <v>509</v>
      </c>
      <c r="C98" s="1234" t="s">
        <v>267</v>
      </c>
      <c r="D98" s="1235" t="s">
        <v>125</v>
      </c>
      <c r="E98" s="1256" t="s">
        <v>416</v>
      </c>
      <c r="F98" s="1256" t="s">
        <v>417</v>
      </c>
      <c r="G98" s="1257" t="s">
        <v>589</v>
      </c>
      <c r="H98" s="1258" t="s">
        <v>590</v>
      </c>
    </row>
    <row r="99" spans="1:9" ht="14.25" thickTop="1" thickBot="1" x14ac:dyDescent="0.25">
      <c r="A99" s="1171">
        <v>1</v>
      </c>
      <c r="B99" s="1170">
        <v>2</v>
      </c>
      <c r="C99" s="1170">
        <v>3</v>
      </c>
      <c r="D99" s="1170">
        <v>5</v>
      </c>
      <c r="E99" s="1169">
        <v>6</v>
      </c>
      <c r="F99" s="1169">
        <v>7</v>
      </c>
      <c r="G99" s="1293">
        <v>8</v>
      </c>
      <c r="H99" s="1238" t="s">
        <v>510</v>
      </c>
    </row>
    <row r="100" spans="1:9" ht="15.75" hidden="1" thickTop="1" x14ac:dyDescent="0.2">
      <c r="A100" s="1239">
        <v>2212</v>
      </c>
      <c r="B100" s="1311">
        <v>6121</v>
      </c>
      <c r="C100" s="1311">
        <v>12</v>
      </c>
      <c r="D100" s="1259" t="s">
        <v>400</v>
      </c>
      <c r="E100" s="1264">
        <v>0</v>
      </c>
      <c r="F100" s="1264">
        <v>0</v>
      </c>
      <c r="G100" s="1264">
        <v>0</v>
      </c>
      <c r="H100" s="1245" t="e">
        <f t="shared" ref="H100:H105" si="5">G100/F100*100</f>
        <v>#DIV/0!</v>
      </c>
    </row>
    <row r="101" spans="1:9" ht="15.75" hidden="1" thickTop="1" x14ac:dyDescent="0.2">
      <c r="A101" s="1239">
        <v>2212</v>
      </c>
      <c r="B101" s="1240">
        <v>6121</v>
      </c>
      <c r="C101" s="1240">
        <v>38100880</v>
      </c>
      <c r="D101" s="1259" t="s">
        <v>400</v>
      </c>
      <c r="E101" s="1264">
        <v>0</v>
      </c>
      <c r="F101" s="1264">
        <v>0</v>
      </c>
      <c r="G101" s="1264">
        <v>0</v>
      </c>
      <c r="H101" s="1245" t="e">
        <f t="shared" si="5"/>
        <v>#DIV/0!</v>
      </c>
    </row>
    <row r="102" spans="1:9" ht="16.5" thickTop="1" thickBot="1" x14ac:dyDescent="0.25">
      <c r="A102" s="1239">
        <v>2212</v>
      </c>
      <c r="B102" s="1240">
        <v>6121</v>
      </c>
      <c r="C102" s="1346" t="s">
        <v>1249</v>
      </c>
      <c r="D102" s="1259" t="s">
        <v>400</v>
      </c>
      <c r="E102" s="1264">
        <v>2880</v>
      </c>
      <c r="F102" s="1264">
        <v>738</v>
      </c>
      <c r="G102" s="1264">
        <v>738</v>
      </c>
      <c r="H102" s="1245">
        <f t="shared" si="5"/>
        <v>100</v>
      </c>
      <c r="I102" s="1252"/>
    </row>
    <row r="103" spans="1:9" ht="15.75" hidden="1" thickBot="1" x14ac:dyDescent="0.25">
      <c r="A103" s="1239">
        <v>2212</v>
      </c>
      <c r="B103" s="1311">
        <v>6121</v>
      </c>
      <c r="C103" s="1311">
        <v>38500881</v>
      </c>
      <c r="D103" s="1259" t="s">
        <v>400</v>
      </c>
      <c r="E103" s="1264">
        <v>0</v>
      </c>
      <c r="F103" s="1264">
        <v>0</v>
      </c>
      <c r="G103" s="1264">
        <v>0</v>
      </c>
      <c r="H103" s="1245" t="e">
        <f t="shared" si="5"/>
        <v>#DIV/0!</v>
      </c>
      <c r="I103" s="1252"/>
    </row>
    <row r="104" spans="1:9" ht="15.75" hidden="1" thickBot="1" x14ac:dyDescent="0.25">
      <c r="A104" s="1239">
        <v>2212</v>
      </c>
      <c r="B104" s="1311">
        <v>6121</v>
      </c>
      <c r="C104" s="1311">
        <v>38500871</v>
      </c>
      <c r="D104" s="1259" t="s">
        <v>400</v>
      </c>
      <c r="E104" s="1264">
        <v>0</v>
      </c>
      <c r="F104" s="1264">
        <v>0</v>
      </c>
      <c r="G104" s="1264">
        <v>0</v>
      </c>
      <c r="H104" s="1245" t="e">
        <f t="shared" si="5"/>
        <v>#DIV/0!</v>
      </c>
      <c r="I104" s="1252"/>
    </row>
    <row r="105" spans="1:9" ht="16.5" thickTop="1" thickBot="1" x14ac:dyDescent="0.3">
      <c r="A105" s="2734" t="s">
        <v>511</v>
      </c>
      <c r="B105" s="2735"/>
      <c r="C105" s="2735"/>
      <c r="D105" s="2736"/>
      <c r="E105" s="1242">
        <f>SUM(E100:E104)</f>
        <v>2880</v>
      </c>
      <c r="F105" s="1242">
        <f>SUM(F100:F104)</f>
        <v>738</v>
      </c>
      <c r="G105" s="1242">
        <f>SUM(G100:G104)</f>
        <v>738</v>
      </c>
      <c r="H105" s="1246">
        <f t="shared" si="5"/>
        <v>100</v>
      </c>
      <c r="I105" s="1252"/>
    </row>
    <row r="106" spans="1:9" ht="13.5" thickTop="1" x14ac:dyDescent="0.2">
      <c r="A106" s="1307"/>
      <c r="B106" s="1307"/>
      <c r="C106" s="1307"/>
      <c r="D106" s="1307"/>
      <c r="E106" s="1309"/>
      <c r="F106" s="1308"/>
      <c r="G106" s="1308"/>
      <c r="H106" s="1308"/>
      <c r="I106" s="1307"/>
    </row>
    <row r="107" spans="1:9" hidden="1" x14ac:dyDescent="0.2">
      <c r="A107" s="1307"/>
      <c r="B107" s="1307"/>
      <c r="C107" s="1307"/>
      <c r="D107" s="1307"/>
      <c r="E107" s="1309"/>
      <c r="F107" s="1308"/>
      <c r="G107" s="1308"/>
      <c r="H107" s="1308"/>
      <c r="I107" s="1307"/>
    </row>
    <row r="108" spans="1:9" hidden="1" x14ac:dyDescent="0.2">
      <c r="A108" s="1307"/>
      <c r="B108" s="1307"/>
      <c r="C108" s="1307"/>
      <c r="D108" s="1307"/>
      <c r="E108" s="1309"/>
      <c r="F108" s="1308"/>
      <c r="G108" s="1308"/>
      <c r="H108" s="1308"/>
      <c r="I108" s="1307"/>
    </row>
    <row r="109" spans="1:9" hidden="1" x14ac:dyDescent="0.2">
      <c r="A109" s="1307"/>
      <c r="B109" s="1307"/>
      <c r="C109" s="1307"/>
      <c r="D109" s="1307"/>
      <c r="E109" s="1309"/>
      <c r="F109" s="1308"/>
      <c r="G109" s="1308"/>
      <c r="H109" s="1308"/>
      <c r="I109" s="1307"/>
    </row>
    <row r="110" spans="1:9" hidden="1" x14ac:dyDescent="0.2">
      <c r="A110" s="1307"/>
      <c r="B110" s="1307"/>
      <c r="C110" s="1307"/>
      <c r="D110" s="1307"/>
      <c r="E110" s="1309"/>
      <c r="F110" s="1308"/>
      <c r="G110" s="1308"/>
      <c r="H110" s="1308"/>
      <c r="I110" s="1307"/>
    </row>
    <row r="111" spans="1:9" hidden="1" x14ac:dyDescent="0.2">
      <c r="A111" s="1307"/>
      <c r="B111" s="1307"/>
      <c r="C111" s="1307"/>
      <c r="D111" s="1307"/>
      <c r="E111" s="1309"/>
      <c r="F111" s="1308"/>
      <c r="G111" s="1308"/>
      <c r="H111" s="1308"/>
      <c r="I111" s="1307"/>
    </row>
    <row r="112" spans="1:9" hidden="1" x14ac:dyDescent="0.2">
      <c r="A112" s="1307"/>
      <c r="B112" s="1307"/>
      <c r="C112" s="1307"/>
      <c r="D112" s="1307"/>
      <c r="E112" s="1309"/>
      <c r="F112" s="1308"/>
      <c r="G112" s="1308"/>
      <c r="H112" s="1308"/>
      <c r="I112" s="1307"/>
    </row>
    <row r="113" spans="1:9" hidden="1" x14ac:dyDescent="0.2">
      <c r="A113" s="1307"/>
      <c r="B113" s="1307"/>
      <c r="C113" s="1307"/>
      <c r="D113" s="1307"/>
      <c r="E113" s="1309"/>
      <c r="F113" s="1308"/>
      <c r="G113" s="1308"/>
      <c r="H113" s="1308"/>
      <c r="I113" s="1307"/>
    </row>
    <row r="114" spans="1:9" x14ac:dyDescent="0.2">
      <c r="A114" s="1307"/>
      <c r="B114" s="1307"/>
      <c r="C114" s="1307"/>
      <c r="D114" s="1307"/>
      <c r="E114" s="1309"/>
      <c r="F114" s="1308"/>
      <c r="G114" s="1308"/>
      <c r="H114" s="1308"/>
      <c r="I114" s="1307"/>
    </row>
    <row r="115" spans="1:9" ht="15.75" thickBot="1" x14ac:dyDescent="0.3">
      <c r="A115" s="1232" t="s">
        <v>173</v>
      </c>
      <c r="H115" s="1306" t="s">
        <v>122</v>
      </c>
      <c r="I115" s="1305"/>
    </row>
    <row r="116" spans="1:9" ht="25.5" thickTop="1" thickBot="1" x14ac:dyDescent="0.25">
      <c r="A116" s="1233" t="s">
        <v>123</v>
      </c>
      <c r="B116" s="1234" t="s">
        <v>509</v>
      </c>
      <c r="C116" s="1234" t="s">
        <v>267</v>
      </c>
      <c r="D116" s="1235" t="s">
        <v>125</v>
      </c>
      <c r="E116" s="1256" t="s">
        <v>416</v>
      </c>
      <c r="F116" s="1256" t="s">
        <v>417</v>
      </c>
      <c r="G116" s="1257" t="s">
        <v>589</v>
      </c>
      <c r="H116" s="1258" t="s">
        <v>590</v>
      </c>
    </row>
    <row r="117" spans="1:9" ht="14.25" thickTop="1" thickBot="1" x14ac:dyDescent="0.25">
      <c r="A117" s="1171">
        <v>1</v>
      </c>
      <c r="B117" s="1170">
        <v>2</v>
      </c>
      <c r="C117" s="1170">
        <v>3</v>
      </c>
      <c r="D117" s="1170">
        <v>5</v>
      </c>
      <c r="E117" s="1169">
        <v>6</v>
      </c>
      <c r="F117" s="1169">
        <v>7</v>
      </c>
      <c r="G117" s="1293">
        <v>8</v>
      </c>
      <c r="H117" s="1238" t="s">
        <v>510</v>
      </c>
    </row>
    <row r="118" spans="1:9" s="1254" customFormat="1" ht="15.75" thickTop="1" x14ac:dyDescent="0.25">
      <c r="A118" s="1304">
        <v>6330</v>
      </c>
      <c r="B118" s="1240">
        <v>5345</v>
      </c>
      <c r="C118" s="2329" t="s">
        <v>1101</v>
      </c>
      <c r="D118" s="1301" t="s">
        <v>514</v>
      </c>
      <c r="E118" s="1255">
        <v>0</v>
      </c>
      <c r="F118" s="1255">
        <v>0</v>
      </c>
      <c r="G118" s="1303">
        <v>74378</v>
      </c>
      <c r="H118" s="1243">
        <v>0</v>
      </c>
    </row>
    <row r="119" spans="1:9" s="1254" customFormat="1" ht="15.75" thickBot="1" x14ac:dyDescent="0.3">
      <c r="A119" s="1239">
        <v>6409</v>
      </c>
      <c r="B119" s="1240">
        <v>5909</v>
      </c>
      <c r="C119" s="1346" t="s">
        <v>1101</v>
      </c>
      <c r="D119" s="1301" t="s">
        <v>524</v>
      </c>
      <c r="E119" s="1264">
        <v>0</v>
      </c>
      <c r="F119" s="1264">
        <v>0</v>
      </c>
      <c r="G119" s="1300">
        <v>0</v>
      </c>
      <c r="H119" s="1245">
        <v>0</v>
      </c>
    </row>
    <row r="120" spans="1:9" ht="16.5" thickTop="1" thickBot="1" x14ac:dyDescent="0.3">
      <c r="A120" s="2734" t="s">
        <v>511</v>
      </c>
      <c r="B120" s="2735"/>
      <c r="C120" s="2735"/>
      <c r="D120" s="2736"/>
      <c r="E120" s="1242">
        <f>SUM(E118:E119)</f>
        <v>0</v>
      </c>
      <c r="F120" s="1242">
        <f>SUM(F118:F119)</f>
        <v>0</v>
      </c>
      <c r="G120" s="1242">
        <f>SUM(G118:G119)</f>
        <v>74378</v>
      </c>
      <c r="H120" s="1246">
        <v>0</v>
      </c>
    </row>
    <row r="121" spans="1:9" ht="17.25" customHeight="1" thickTop="1" x14ac:dyDescent="0.2"/>
    <row r="122" spans="1:9" ht="14.25" customHeight="1" x14ac:dyDescent="0.2"/>
    <row r="123" spans="1:9" ht="15.75" customHeight="1" x14ac:dyDescent="0.2"/>
    <row r="124" spans="1:9" ht="12.75" hidden="1" customHeight="1" x14ac:dyDescent="0.2"/>
    <row r="125" spans="1:9" ht="18.75" hidden="1" customHeight="1" x14ac:dyDescent="0.2"/>
    <row r="126" spans="1:9" ht="15" hidden="1" customHeight="1" x14ac:dyDescent="0.2"/>
    <row r="127" spans="1:9" ht="19.5" customHeight="1" x14ac:dyDescent="0.2"/>
    <row r="128" spans="1:9" ht="18.75" customHeight="1" x14ac:dyDescent="0.2"/>
    <row r="129" spans="1:16" ht="16.5" x14ac:dyDescent="0.25">
      <c r="A129" s="1276" t="s">
        <v>325</v>
      </c>
      <c r="B129" s="1277"/>
      <c r="C129" s="1278"/>
      <c r="D129" s="1279"/>
      <c r="E129" s="1280">
        <f>SUM(E130:E132)</f>
        <v>6920</v>
      </c>
      <c r="F129" s="1280">
        <f>F130+F131+F132+F133</f>
        <v>5850</v>
      </c>
      <c r="G129" s="1280">
        <f>G130+G131+G132+G133</f>
        <v>77828</v>
      </c>
      <c r="H129" s="1299">
        <f>G129/F129*100</f>
        <v>1330.3931623931624</v>
      </c>
      <c r="K129" s="1282">
        <f>K130+K131+K132</f>
        <v>6920000</v>
      </c>
      <c r="L129" s="1282">
        <f>L130+L131+L132</f>
        <v>5850283.5</v>
      </c>
      <c r="M129" s="1282">
        <f>M130+M131+M132</f>
        <v>77828291.109999999</v>
      </c>
    </row>
    <row r="130" spans="1:16" ht="15" x14ac:dyDescent="0.2">
      <c r="A130" s="1140" t="s">
        <v>183</v>
      </c>
      <c r="B130" s="1142"/>
      <c r="C130" s="1138"/>
      <c r="D130" s="1283"/>
      <c r="E130" s="1141">
        <f>+E12+E15+E33+E119</f>
        <v>0</v>
      </c>
      <c r="F130" s="1141">
        <f>+F12+F15+F33+F119</f>
        <v>544</v>
      </c>
      <c r="G130" s="1141">
        <f>+G12+G15+G33+G119</f>
        <v>527</v>
      </c>
      <c r="H130" s="1298">
        <f>G130/F130*100</f>
        <v>96.875</v>
      </c>
      <c r="K130" s="1284">
        <v>0</v>
      </c>
      <c r="L130" s="1284">
        <v>544418.14</v>
      </c>
      <c r="M130" s="1284">
        <f>527331.14-272.12</f>
        <v>527059.02</v>
      </c>
    </row>
    <row r="131" spans="1:16" ht="15" x14ac:dyDescent="0.2">
      <c r="A131" s="1140" t="s">
        <v>184</v>
      </c>
      <c r="B131" s="1139"/>
      <c r="C131" s="1138"/>
      <c r="D131" s="1285"/>
      <c r="E131" s="1141">
        <f>+E23+E47+E58+E102</f>
        <v>6920</v>
      </c>
      <c r="F131" s="1141">
        <f>+F23+F47+F58+F102</f>
        <v>5306</v>
      </c>
      <c r="G131" s="1141">
        <f>+G23+G47+G58+G102</f>
        <v>2923</v>
      </c>
      <c r="H131" s="1298">
        <f>G131/F131*100</f>
        <v>55.088578967206935</v>
      </c>
      <c r="K131" s="1284">
        <v>6920000</v>
      </c>
      <c r="L131" s="1284">
        <v>5305865.3600000003</v>
      </c>
      <c r="M131" s="1284">
        <v>2923139.36</v>
      </c>
    </row>
    <row r="132" spans="1:16" ht="15" x14ac:dyDescent="0.2">
      <c r="A132" s="1140" t="s">
        <v>326</v>
      </c>
      <c r="B132" s="1139"/>
      <c r="C132" s="1138"/>
      <c r="D132" s="1285"/>
      <c r="E132" s="1141">
        <f>E118</f>
        <v>0</v>
      </c>
      <c r="F132" s="1141">
        <f>F118</f>
        <v>0</v>
      </c>
      <c r="G132" s="1141">
        <f>G118</f>
        <v>74378</v>
      </c>
      <c r="H132" s="1298">
        <v>0</v>
      </c>
      <c r="K132" s="1284">
        <v>0</v>
      </c>
      <c r="L132" s="1284">
        <v>0</v>
      </c>
      <c r="M132" s="1284">
        <v>74378092.730000004</v>
      </c>
    </row>
    <row r="133" spans="1:16" ht="15" x14ac:dyDescent="0.2">
      <c r="A133" s="1140"/>
      <c r="B133" s="1139"/>
      <c r="C133" s="1138"/>
      <c r="D133" s="1285"/>
      <c r="E133" s="1141"/>
      <c r="F133" s="1141"/>
      <c r="G133" s="1141"/>
      <c r="H133" s="1137"/>
    </row>
    <row r="134" spans="1:16" ht="51" customHeight="1" thickBot="1" x14ac:dyDescent="0.4">
      <c r="A134" s="3212" t="s">
        <v>941</v>
      </c>
      <c r="B134" s="3267"/>
      <c r="C134" s="3267"/>
      <c r="D134" s="3267"/>
      <c r="E134" s="1135">
        <f>SUM(E129)</f>
        <v>6920</v>
      </c>
      <c r="F134" s="1135">
        <f>SUM(F129)</f>
        <v>5850</v>
      </c>
      <c r="G134" s="1135">
        <f>SUM(G129)</f>
        <v>77828</v>
      </c>
      <c r="H134" s="1134">
        <f>(G134/F134)*100</f>
        <v>1330.3931623931624</v>
      </c>
    </row>
    <row r="135" spans="1:16" ht="13.5" thickTop="1" x14ac:dyDescent="0.2"/>
    <row r="140" spans="1:16" x14ac:dyDescent="0.2">
      <c r="P140" s="1252"/>
    </row>
  </sheetData>
  <mergeCells count="1">
    <mergeCell ref="A134:D134"/>
  </mergeCells>
  <pageMargins left="0.78740157480314965" right="0.98425196850393704" top="0.98425196850393704" bottom="0.98425196850393704" header="0.51181102362204722" footer="0.51181102362204722"/>
  <pageSetup paperSize="9" scale="65" firstPageNumber="131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rowBreaks count="1" manualBreakCount="1">
    <brk id="114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746"/>
  <sheetViews>
    <sheetView showGridLines="0" view="pageBreakPreview" topLeftCell="A592" zoomScaleNormal="100" zoomScaleSheetLayoutView="100" workbookViewId="0">
      <selection activeCell="H618" sqref="H618"/>
    </sheetView>
  </sheetViews>
  <sheetFormatPr defaultRowHeight="12.75" x14ac:dyDescent="0.2"/>
  <cols>
    <col min="1" max="1" width="5" style="1226" customWidth="1"/>
    <col min="2" max="2" width="6.7109375" style="1226" customWidth="1"/>
    <col min="3" max="3" width="10.140625" style="1226" customWidth="1"/>
    <col min="4" max="4" width="46.42578125" style="1227" customWidth="1"/>
    <col min="5" max="5" width="15.42578125" style="1252" customWidth="1"/>
    <col min="6" max="6" width="15.5703125" style="1252" customWidth="1"/>
    <col min="7" max="7" width="15.85546875" style="1252" customWidth="1"/>
    <col min="8" max="8" width="9" style="1227" customWidth="1"/>
    <col min="9" max="9" width="5.28515625" style="1227" customWidth="1"/>
    <col min="10" max="10" width="16" style="1227" bestFit="1" customWidth="1"/>
    <col min="11" max="11" width="17.28515625" style="1227" customWidth="1"/>
    <col min="12" max="12" width="17.42578125" style="1227" customWidth="1"/>
    <col min="13" max="256" width="9.140625" style="1227"/>
    <col min="257" max="257" width="4.7109375" style="1227" customWidth="1"/>
    <col min="258" max="258" width="6.7109375" style="1227" customWidth="1"/>
    <col min="259" max="259" width="8.85546875" style="1227" customWidth="1"/>
    <col min="260" max="260" width="46.42578125" style="1227" customWidth="1"/>
    <col min="261" max="261" width="12.85546875" style="1227" customWidth="1"/>
    <col min="262" max="262" width="15.5703125" style="1227" customWidth="1"/>
    <col min="263" max="263" width="15.85546875" style="1227" customWidth="1"/>
    <col min="264" max="264" width="7.140625" style="1227" customWidth="1"/>
    <col min="265" max="265" width="5.28515625" style="1227" customWidth="1"/>
    <col min="266" max="266" width="9.140625" style="1227"/>
    <col min="267" max="267" width="15.5703125" style="1227" customWidth="1"/>
    <col min="268" max="268" width="16" style="1227" customWidth="1"/>
    <col min="269" max="512" width="9.140625" style="1227"/>
    <col min="513" max="513" width="4.7109375" style="1227" customWidth="1"/>
    <col min="514" max="514" width="6.7109375" style="1227" customWidth="1"/>
    <col min="515" max="515" width="8.85546875" style="1227" customWidth="1"/>
    <col min="516" max="516" width="46.42578125" style="1227" customWidth="1"/>
    <col min="517" max="517" width="12.85546875" style="1227" customWidth="1"/>
    <col min="518" max="518" width="15.5703125" style="1227" customWidth="1"/>
    <col min="519" max="519" width="15.85546875" style="1227" customWidth="1"/>
    <col min="520" max="520" width="7.140625" style="1227" customWidth="1"/>
    <col min="521" max="521" width="5.28515625" style="1227" customWidth="1"/>
    <col min="522" max="522" width="9.140625" style="1227"/>
    <col min="523" max="523" width="15.5703125" style="1227" customWidth="1"/>
    <col min="524" max="524" width="16" style="1227" customWidth="1"/>
    <col min="525" max="768" width="9.140625" style="1227"/>
    <col min="769" max="769" width="4.7109375" style="1227" customWidth="1"/>
    <col min="770" max="770" width="6.7109375" style="1227" customWidth="1"/>
    <col min="771" max="771" width="8.85546875" style="1227" customWidth="1"/>
    <col min="772" max="772" width="46.42578125" style="1227" customWidth="1"/>
    <col min="773" max="773" width="12.85546875" style="1227" customWidth="1"/>
    <col min="774" max="774" width="15.5703125" style="1227" customWidth="1"/>
    <col min="775" max="775" width="15.85546875" style="1227" customWidth="1"/>
    <col min="776" max="776" width="7.140625" style="1227" customWidth="1"/>
    <col min="777" max="777" width="5.28515625" style="1227" customWidth="1"/>
    <col min="778" max="778" width="9.140625" style="1227"/>
    <col min="779" max="779" width="15.5703125" style="1227" customWidth="1"/>
    <col min="780" max="780" width="16" style="1227" customWidth="1"/>
    <col min="781" max="1024" width="9.140625" style="1227"/>
    <col min="1025" max="1025" width="4.7109375" style="1227" customWidth="1"/>
    <col min="1026" max="1026" width="6.7109375" style="1227" customWidth="1"/>
    <col min="1027" max="1027" width="8.85546875" style="1227" customWidth="1"/>
    <col min="1028" max="1028" width="46.42578125" style="1227" customWidth="1"/>
    <col min="1029" max="1029" width="12.85546875" style="1227" customWidth="1"/>
    <col min="1030" max="1030" width="15.5703125" style="1227" customWidth="1"/>
    <col min="1031" max="1031" width="15.85546875" style="1227" customWidth="1"/>
    <col min="1032" max="1032" width="7.140625" style="1227" customWidth="1"/>
    <col min="1033" max="1033" width="5.28515625" style="1227" customWidth="1"/>
    <col min="1034" max="1034" width="9.140625" style="1227"/>
    <col min="1035" max="1035" width="15.5703125" style="1227" customWidth="1"/>
    <col min="1036" max="1036" width="16" style="1227" customWidth="1"/>
    <col min="1037" max="1280" width="9.140625" style="1227"/>
    <col min="1281" max="1281" width="4.7109375" style="1227" customWidth="1"/>
    <col min="1282" max="1282" width="6.7109375" style="1227" customWidth="1"/>
    <col min="1283" max="1283" width="8.85546875" style="1227" customWidth="1"/>
    <col min="1284" max="1284" width="46.42578125" style="1227" customWidth="1"/>
    <col min="1285" max="1285" width="12.85546875" style="1227" customWidth="1"/>
    <col min="1286" max="1286" width="15.5703125" style="1227" customWidth="1"/>
    <col min="1287" max="1287" width="15.85546875" style="1227" customWidth="1"/>
    <col min="1288" max="1288" width="7.140625" style="1227" customWidth="1"/>
    <col min="1289" max="1289" width="5.28515625" style="1227" customWidth="1"/>
    <col min="1290" max="1290" width="9.140625" style="1227"/>
    <col min="1291" max="1291" width="15.5703125" style="1227" customWidth="1"/>
    <col min="1292" max="1292" width="16" style="1227" customWidth="1"/>
    <col min="1293" max="1536" width="9.140625" style="1227"/>
    <col min="1537" max="1537" width="4.7109375" style="1227" customWidth="1"/>
    <col min="1538" max="1538" width="6.7109375" style="1227" customWidth="1"/>
    <col min="1539" max="1539" width="8.85546875" style="1227" customWidth="1"/>
    <col min="1540" max="1540" width="46.42578125" style="1227" customWidth="1"/>
    <col min="1541" max="1541" width="12.85546875" style="1227" customWidth="1"/>
    <col min="1542" max="1542" width="15.5703125" style="1227" customWidth="1"/>
    <col min="1543" max="1543" width="15.85546875" style="1227" customWidth="1"/>
    <col min="1544" max="1544" width="7.140625" style="1227" customWidth="1"/>
    <col min="1545" max="1545" width="5.28515625" style="1227" customWidth="1"/>
    <col min="1546" max="1546" width="9.140625" style="1227"/>
    <col min="1547" max="1547" width="15.5703125" style="1227" customWidth="1"/>
    <col min="1548" max="1548" width="16" style="1227" customWidth="1"/>
    <col min="1549" max="1792" width="9.140625" style="1227"/>
    <col min="1793" max="1793" width="4.7109375" style="1227" customWidth="1"/>
    <col min="1794" max="1794" width="6.7109375" style="1227" customWidth="1"/>
    <col min="1795" max="1795" width="8.85546875" style="1227" customWidth="1"/>
    <col min="1796" max="1796" width="46.42578125" style="1227" customWidth="1"/>
    <col min="1797" max="1797" width="12.85546875" style="1227" customWidth="1"/>
    <col min="1798" max="1798" width="15.5703125" style="1227" customWidth="1"/>
    <col min="1799" max="1799" width="15.85546875" style="1227" customWidth="1"/>
    <col min="1800" max="1800" width="7.140625" style="1227" customWidth="1"/>
    <col min="1801" max="1801" width="5.28515625" style="1227" customWidth="1"/>
    <col min="1802" max="1802" width="9.140625" style="1227"/>
    <col min="1803" max="1803" width="15.5703125" style="1227" customWidth="1"/>
    <col min="1804" max="1804" width="16" style="1227" customWidth="1"/>
    <col min="1805" max="2048" width="9.140625" style="1227"/>
    <col min="2049" max="2049" width="4.7109375" style="1227" customWidth="1"/>
    <col min="2050" max="2050" width="6.7109375" style="1227" customWidth="1"/>
    <col min="2051" max="2051" width="8.85546875" style="1227" customWidth="1"/>
    <col min="2052" max="2052" width="46.42578125" style="1227" customWidth="1"/>
    <col min="2053" max="2053" width="12.85546875" style="1227" customWidth="1"/>
    <col min="2054" max="2054" width="15.5703125" style="1227" customWidth="1"/>
    <col min="2055" max="2055" width="15.85546875" style="1227" customWidth="1"/>
    <col min="2056" max="2056" width="7.140625" style="1227" customWidth="1"/>
    <col min="2057" max="2057" width="5.28515625" style="1227" customWidth="1"/>
    <col min="2058" max="2058" width="9.140625" style="1227"/>
    <col min="2059" max="2059" width="15.5703125" style="1227" customWidth="1"/>
    <col min="2060" max="2060" width="16" style="1227" customWidth="1"/>
    <col min="2061" max="2304" width="9.140625" style="1227"/>
    <col min="2305" max="2305" width="4.7109375" style="1227" customWidth="1"/>
    <col min="2306" max="2306" width="6.7109375" style="1227" customWidth="1"/>
    <col min="2307" max="2307" width="8.85546875" style="1227" customWidth="1"/>
    <col min="2308" max="2308" width="46.42578125" style="1227" customWidth="1"/>
    <col min="2309" max="2309" width="12.85546875" style="1227" customWidth="1"/>
    <col min="2310" max="2310" width="15.5703125" style="1227" customWidth="1"/>
    <col min="2311" max="2311" width="15.85546875" style="1227" customWidth="1"/>
    <col min="2312" max="2312" width="7.140625" style="1227" customWidth="1"/>
    <col min="2313" max="2313" width="5.28515625" style="1227" customWidth="1"/>
    <col min="2314" max="2314" width="9.140625" style="1227"/>
    <col min="2315" max="2315" width="15.5703125" style="1227" customWidth="1"/>
    <col min="2316" max="2316" width="16" style="1227" customWidth="1"/>
    <col min="2317" max="2560" width="9.140625" style="1227"/>
    <col min="2561" max="2561" width="4.7109375" style="1227" customWidth="1"/>
    <col min="2562" max="2562" width="6.7109375" style="1227" customWidth="1"/>
    <col min="2563" max="2563" width="8.85546875" style="1227" customWidth="1"/>
    <col min="2564" max="2564" width="46.42578125" style="1227" customWidth="1"/>
    <col min="2565" max="2565" width="12.85546875" style="1227" customWidth="1"/>
    <col min="2566" max="2566" width="15.5703125" style="1227" customWidth="1"/>
    <col min="2567" max="2567" width="15.85546875" style="1227" customWidth="1"/>
    <col min="2568" max="2568" width="7.140625" style="1227" customWidth="1"/>
    <col min="2569" max="2569" width="5.28515625" style="1227" customWidth="1"/>
    <col min="2570" max="2570" width="9.140625" style="1227"/>
    <col min="2571" max="2571" width="15.5703125" style="1227" customWidth="1"/>
    <col min="2572" max="2572" width="16" style="1227" customWidth="1"/>
    <col min="2573" max="2816" width="9.140625" style="1227"/>
    <col min="2817" max="2817" width="4.7109375" style="1227" customWidth="1"/>
    <col min="2818" max="2818" width="6.7109375" style="1227" customWidth="1"/>
    <col min="2819" max="2819" width="8.85546875" style="1227" customWidth="1"/>
    <col min="2820" max="2820" width="46.42578125" style="1227" customWidth="1"/>
    <col min="2821" max="2821" width="12.85546875" style="1227" customWidth="1"/>
    <col min="2822" max="2822" width="15.5703125" style="1227" customWidth="1"/>
    <col min="2823" max="2823" width="15.85546875" style="1227" customWidth="1"/>
    <col min="2824" max="2824" width="7.140625" style="1227" customWidth="1"/>
    <col min="2825" max="2825" width="5.28515625" style="1227" customWidth="1"/>
    <col min="2826" max="2826" width="9.140625" style="1227"/>
    <col min="2827" max="2827" width="15.5703125" style="1227" customWidth="1"/>
    <col min="2828" max="2828" width="16" style="1227" customWidth="1"/>
    <col min="2829" max="3072" width="9.140625" style="1227"/>
    <col min="3073" max="3073" width="4.7109375" style="1227" customWidth="1"/>
    <col min="3074" max="3074" width="6.7109375" style="1227" customWidth="1"/>
    <col min="3075" max="3075" width="8.85546875" style="1227" customWidth="1"/>
    <col min="3076" max="3076" width="46.42578125" style="1227" customWidth="1"/>
    <col min="3077" max="3077" width="12.85546875" style="1227" customWidth="1"/>
    <col min="3078" max="3078" width="15.5703125" style="1227" customWidth="1"/>
    <col min="3079" max="3079" width="15.85546875" style="1227" customWidth="1"/>
    <col min="3080" max="3080" width="7.140625" style="1227" customWidth="1"/>
    <col min="3081" max="3081" width="5.28515625" style="1227" customWidth="1"/>
    <col min="3082" max="3082" width="9.140625" style="1227"/>
    <col min="3083" max="3083" width="15.5703125" style="1227" customWidth="1"/>
    <col min="3084" max="3084" width="16" style="1227" customWidth="1"/>
    <col min="3085" max="3328" width="9.140625" style="1227"/>
    <col min="3329" max="3329" width="4.7109375" style="1227" customWidth="1"/>
    <col min="3330" max="3330" width="6.7109375" style="1227" customWidth="1"/>
    <col min="3331" max="3331" width="8.85546875" style="1227" customWidth="1"/>
    <col min="3332" max="3332" width="46.42578125" style="1227" customWidth="1"/>
    <col min="3333" max="3333" width="12.85546875" style="1227" customWidth="1"/>
    <col min="3334" max="3334" width="15.5703125" style="1227" customWidth="1"/>
    <col min="3335" max="3335" width="15.85546875" style="1227" customWidth="1"/>
    <col min="3336" max="3336" width="7.140625" style="1227" customWidth="1"/>
    <col min="3337" max="3337" width="5.28515625" style="1227" customWidth="1"/>
    <col min="3338" max="3338" width="9.140625" style="1227"/>
    <col min="3339" max="3339" width="15.5703125" style="1227" customWidth="1"/>
    <col min="3340" max="3340" width="16" style="1227" customWidth="1"/>
    <col min="3341" max="3584" width="9.140625" style="1227"/>
    <col min="3585" max="3585" width="4.7109375" style="1227" customWidth="1"/>
    <col min="3586" max="3586" width="6.7109375" style="1227" customWidth="1"/>
    <col min="3587" max="3587" width="8.85546875" style="1227" customWidth="1"/>
    <col min="3588" max="3588" width="46.42578125" style="1227" customWidth="1"/>
    <col min="3589" max="3589" width="12.85546875" style="1227" customWidth="1"/>
    <col min="3590" max="3590" width="15.5703125" style="1227" customWidth="1"/>
    <col min="3591" max="3591" width="15.85546875" style="1227" customWidth="1"/>
    <col min="3592" max="3592" width="7.140625" style="1227" customWidth="1"/>
    <col min="3593" max="3593" width="5.28515625" style="1227" customWidth="1"/>
    <col min="3594" max="3594" width="9.140625" style="1227"/>
    <col min="3595" max="3595" width="15.5703125" style="1227" customWidth="1"/>
    <col min="3596" max="3596" width="16" style="1227" customWidth="1"/>
    <col min="3597" max="3840" width="9.140625" style="1227"/>
    <col min="3841" max="3841" width="4.7109375" style="1227" customWidth="1"/>
    <col min="3842" max="3842" width="6.7109375" style="1227" customWidth="1"/>
    <col min="3843" max="3843" width="8.85546875" style="1227" customWidth="1"/>
    <col min="3844" max="3844" width="46.42578125" style="1227" customWidth="1"/>
    <col min="3845" max="3845" width="12.85546875" style="1227" customWidth="1"/>
    <col min="3846" max="3846" width="15.5703125" style="1227" customWidth="1"/>
    <col min="3847" max="3847" width="15.85546875" style="1227" customWidth="1"/>
    <col min="3848" max="3848" width="7.140625" style="1227" customWidth="1"/>
    <col min="3849" max="3849" width="5.28515625" style="1227" customWidth="1"/>
    <col min="3850" max="3850" width="9.140625" style="1227"/>
    <col min="3851" max="3851" width="15.5703125" style="1227" customWidth="1"/>
    <col min="3852" max="3852" width="16" style="1227" customWidth="1"/>
    <col min="3853" max="4096" width="9.140625" style="1227"/>
    <col min="4097" max="4097" width="4.7109375" style="1227" customWidth="1"/>
    <col min="4098" max="4098" width="6.7109375" style="1227" customWidth="1"/>
    <col min="4099" max="4099" width="8.85546875" style="1227" customWidth="1"/>
    <col min="4100" max="4100" width="46.42578125" style="1227" customWidth="1"/>
    <col min="4101" max="4101" width="12.85546875" style="1227" customWidth="1"/>
    <col min="4102" max="4102" width="15.5703125" style="1227" customWidth="1"/>
    <col min="4103" max="4103" width="15.85546875" style="1227" customWidth="1"/>
    <col min="4104" max="4104" width="7.140625" style="1227" customWidth="1"/>
    <col min="4105" max="4105" width="5.28515625" style="1227" customWidth="1"/>
    <col min="4106" max="4106" width="9.140625" style="1227"/>
    <col min="4107" max="4107" width="15.5703125" style="1227" customWidth="1"/>
    <col min="4108" max="4108" width="16" style="1227" customWidth="1"/>
    <col min="4109" max="4352" width="9.140625" style="1227"/>
    <col min="4353" max="4353" width="4.7109375" style="1227" customWidth="1"/>
    <col min="4354" max="4354" width="6.7109375" style="1227" customWidth="1"/>
    <col min="4355" max="4355" width="8.85546875" style="1227" customWidth="1"/>
    <col min="4356" max="4356" width="46.42578125" style="1227" customWidth="1"/>
    <col min="4357" max="4357" width="12.85546875" style="1227" customWidth="1"/>
    <col min="4358" max="4358" width="15.5703125" style="1227" customWidth="1"/>
    <col min="4359" max="4359" width="15.85546875" style="1227" customWidth="1"/>
    <col min="4360" max="4360" width="7.140625" style="1227" customWidth="1"/>
    <col min="4361" max="4361" width="5.28515625" style="1227" customWidth="1"/>
    <col min="4362" max="4362" width="9.140625" style="1227"/>
    <col min="4363" max="4363" width="15.5703125" style="1227" customWidth="1"/>
    <col min="4364" max="4364" width="16" style="1227" customWidth="1"/>
    <col min="4365" max="4608" width="9.140625" style="1227"/>
    <col min="4609" max="4609" width="4.7109375" style="1227" customWidth="1"/>
    <col min="4610" max="4610" width="6.7109375" style="1227" customWidth="1"/>
    <col min="4611" max="4611" width="8.85546875" style="1227" customWidth="1"/>
    <col min="4612" max="4612" width="46.42578125" style="1227" customWidth="1"/>
    <col min="4613" max="4613" width="12.85546875" style="1227" customWidth="1"/>
    <col min="4614" max="4614" width="15.5703125" style="1227" customWidth="1"/>
    <col min="4615" max="4615" width="15.85546875" style="1227" customWidth="1"/>
    <col min="4616" max="4616" width="7.140625" style="1227" customWidth="1"/>
    <col min="4617" max="4617" width="5.28515625" style="1227" customWidth="1"/>
    <col min="4618" max="4618" width="9.140625" style="1227"/>
    <col min="4619" max="4619" width="15.5703125" style="1227" customWidth="1"/>
    <col min="4620" max="4620" width="16" style="1227" customWidth="1"/>
    <col min="4621" max="4864" width="9.140625" style="1227"/>
    <col min="4865" max="4865" width="4.7109375" style="1227" customWidth="1"/>
    <col min="4866" max="4866" width="6.7109375" style="1227" customWidth="1"/>
    <col min="4867" max="4867" width="8.85546875" style="1227" customWidth="1"/>
    <col min="4868" max="4868" width="46.42578125" style="1227" customWidth="1"/>
    <col min="4869" max="4869" width="12.85546875" style="1227" customWidth="1"/>
    <col min="4870" max="4870" width="15.5703125" style="1227" customWidth="1"/>
    <col min="4871" max="4871" width="15.85546875" style="1227" customWidth="1"/>
    <col min="4872" max="4872" width="7.140625" style="1227" customWidth="1"/>
    <col min="4873" max="4873" width="5.28515625" style="1227" customWidth="1"/>
    <col min="4874" max="4874" width="9.140625" style="1227"/>
    <col min="4875" max="4875" width="15.5703125" style="1227" customWidth="1"/>
    <col min="4876" max="4876" width="16" style="1227" customWidth="1"/>
    <col min="4877" max="5120" width="9.140625" style="1227"/>
    <col min="5121" max="5121" width="4.7109375" style="1227" customWidth="1"/>
    <col min="5122" max="5122" width="6.7109375" style="1227" customWidth="1"/>
    <col min="5123" max="5123" width="8.85546875" style="1227" customWidth="1"/>
    <col min="5124" max="5124" width="46.42578125" style="1227" customWidth="1"/>
    <col min="5125" max="5125" width="12.85546875" style="1227" customWidth="1"/>
    <col min="5126" max="5126" width="15.5703125" style="1227" customWidth="1"/>
    <col min="5127" max="5127" width="15.85546875" style="1227" customWidth="1"/>
    <col min="5128" max="5128" width="7.140625" style="1227" customWidth="1"/>
    <col min="5129" max="5129" width="5.28515625" style="1227" customWidth="1"/>
    <col min="5130" max="5130" width="9.140625" style="1227"/>
    <col min="5131" max="5131" width="15.5703125" style="1227" customWidth="1"/>
    <col min="5132" max="5132" width="16" style="1227" customWidth="1"/>
    <col min="5133" max="5376" width="9.140625" style="1227"/>
    <col min="5377" max="5377" width="4.7109375" style="1227" customWidth="1"/>
    <col min="5378" max="5378" width="6.7109375" style="1227" customWidth="1"/>
    <col min="5379" max="5379" width="8.85546875" style="1227" customWidth="1"/>
    <col min="5380" max="5380" width="46.42578125" style="1227" customWidth="1"/>
    <col min="5381" max="5381" width="12.85546875" style="1227" customWidth="1"/>
    <col min="5382" max="5382" width="15.5703125" style="1227" customWidth="1"/>
    <col min="5383" max="5383" width="15.85546875" style="1227" customWidth="1"/>
    <col min="5384" max="5384" width="7.140625" style="1227" customWidth="1"/>
    <col min="5385" max="5385" width="5.28515625" style="1227" customWidth="1"/>
    <col min="5386" max="5386" width="9.140625" style="1227"/>
    <col min="5387" max="5387" width="15.5703125" style="1227" customWidth="1"/>
    <col min="5388" max="5388" width="16" style="1227" customWidth="1"/>
    <col min="5389" max="5632" width="9.140625" style="1227"/>
    <col min="5633" max="5633" width="4.7109375" style="1227" customWidth="1"/>
    <col min="5634" max="5634" width="6.7109375" style="1227" customWidth="1"/>
    <col min="5635" max="5635" width="8.85546875" style="1227" customWidth="1"/>
    <col min="5636" max="5636" width="46.42578125" style="1227" customWidth="1"/>
    <col min="5637" max="5637" width="12.85546875" style="1227" customWidth="1"/>
    <col min="5638" max="5638" width="15.5703125" style="1227" customWidth="1"/>
    <col min="5639" max="5639" width="15.85546875" style="1227" customWidth="1"/>
    <col min="5640" max="5640" width="7.140625" style="1227" customWidth="1"/>
    <col min="5641" max="5641" width="5.28515625" style="1227" customWidth="1"/>
    <col min="5642" max="5642" width="9.140625" style="1227"/>
    <col min="5643" max="5643" width="15.5703125" style="1227" customWidth="1"/>
    <col min="5644" max="5644" width="16" style="1227" customWidth="1"/>
    <col min="5645" max="5888" width="9.140625" style="1227"/>
    <col min="5889" max="5889" width="4.7109375" style="1227" customWidth="1"/>
    <col min="5890" max="5890" width="6.7109375" style="1227" customWidth="1"/>
    <col min="5891" max="5891" width="8.85546875" style="1227" customWidth="1"/>
    <col min="5892" max="5892" width="46.42578125" style="1227" customWidth="1"/>
    <col min="5893" max="5893" width="12.85546875" style="1227" customWidth="1"/>
    <col min="5894" max="5894" width="15.5703125" style="1227" customWidth="1"/>
    <col min="5895" max="5895" width="15.85546875" style="1227" customWidth="1"/>
    <col min="5896" max="5896" width="7.140625" style="1227" customWidth="1"/>
    <col min="5897" max="5897" width="5.28515625" style="1227" customWidth="1"/>
    <col min="5898" max="5898" width="9.140625" style="1227"/>
    <col min="5899" max="5899" width="15.5703125" style="1227" customWidth="1"/>
    <col min="5900" max="5900" width="16" style="1227" customWidth="1"/>
    <col min="5901" max="6144" width="9.140625" style="1227"/>
    <col min="6145" max="6145" width="4.7109375" style="1227" customWidth="1"/>
    <col min="6146" max="6146" width="6.7109375" style="1227" customWidth="1"/>
    <col min="6147" max="6147" width="8.85546875" style="1227" customWidth="1"/>
    <col min="6148" max="6148" width="46.42578125" style="1227" customWidth="1"/>
    <col min="6149" max="6149" width="12.85546875" style="1227" customWidth="1"/>
    <col min="6150" max="6150" width="15.5703125" style="1227" customWidth="1"/>
    <col min="6151" max="6151" width="15.85546875" style="1227" customWidth="1"/>
    <col min="6152" max="6152" width="7.140625" style="1227" customWidth="1"/>
    <col min="6153" max="6153" width="5.28515625" style="1227" customWidth="1"/>
    <col min="6154" max="6154" width="9.140625" style="1227"/>
    <col min="6155" max="6155" width="15.5703125" style="1227" customWidth="1"/>
    <col min="6156" max="6156" width="16" style="1227" customWidth="1"/>
    <col min="6157" max="6400" width="9.140625" style="1227"/>
    <col min="6401" max="6401" width="4.7109375" style="1227" customWidth="1"/>
    <col min="6402" max="6402" width="6.7109375" style="1227" customWidth="1"/>
    <col min="6403" max="6403" width="8.85546875" style="1227" customWidth="1"/>
    <col min="6404" max="6404" width="46.42578125" style="1227" customWidth="1"/>
    <col min="6405" max="6405" width="12.85546875" style="1227" customWidth="1"/>
    <col min="6406" max="6406" width="15.5703125" style="1227" customWidth="1"/>
    <col min="6407" max="6407" width="15.85546875" style="1227" customWidth="1"/>
    <col min="6408" max="6408" width="7.140625" style="1227" customWidth="1"/>
    <col min="6409" max="6409" width="5.28515625" style="1227" customWidth="1"/>
    <col min="6410" max="6410" width="9.140625" style="1227"/>
    <col min="6411" max="6411" width="15.5703125" style="1227" customWidth="1"/>
    <col min="6412" max="6412" width="16" style="1227" customWidth="1"/>
    <col min="6413" max="6656" width="9.140625" style="1227"/>
    <col min="6657" max="6657" width="4.7109375" style="1227" customWidth="1"/>
    <col min="6658" max="6658" width="6.7109375" style="1227" customWidth="1"/>
    <col min="6659" max="6659" width="8.85546875" style="1227" customWidth="1"/>
    <col min="6660" max="6660" width="46.42578125" style="1227" customWidth="1"/>
    <col min="6661" max="6661" width="12.85546875" style="1227" customWidth="1"/>
    <col min="6662" max="6662" width="15.5703125" style="1227" customWidth="1"/>
    <col min="6663" max="6663" width="15.85546875" style="1227" customWidth="1"/>
    <col min="6664" max="6664" width="7.140625" style="1227" customWidth="1"/>
    <col min="6665" max="6665" width="5.28515625" style="1227" customWidth="1"/>
    <col min="6666" max="6666" width="9.140625" style="1227"/>
    <col min="6667" max="6667" width="15.5703125" style="1227" customWidth="1"/>
    <col min="6668" max="6668" width="16" style="1227" customWidth="1"/>
    <col min="6669" max="6912" width="9.140625" style="1227"/>
    <col min="6913" max="6913" width="4.7109375" style="1227" customWidth="1"/>
    <col min="6914" max="6914" width="6.7109375" style="1227" customWidth="1"/>
    <col min="6915" max="6915" width="8.85546875" style="1227" customWidth="1"/>
    <col min="6916" max="6916" width="46.42578125" style="1227" customWidth="1"/>
    <col min="6917" max="6917" width="12.85546875" style="1227" customWidth="1"/>
    <col min="6918" max="6918" width="15.5703125" style="1227" customWidth="1"/>
    <col min="6919" max="6919" width="15.85546875" style="1227" customWidth="1"/>
    <col min="6920" max="6920" width="7.140625" style="1227" customWidth="1"/>
    <col min="6921" max="6921" width="5.28515625" style="1227" customWidth="1"/>
    <col min="6922" max="6922" width="9.140625" style="1227"/>
    <col min="6923" max="6923" width="15.5703125" style="1227" customWidth="1"/>
    <col min="6924" max="6924" width="16" style="1227" customWidth="1"/>
    <col min="6925" max="7168" width="9.140625" style="1227"/>
    <col min="7169" max="7169" width="4.7109375" style="1227" customWidth="1"/>
    <col min="7170" max="7170" width="6.7109375" style="1227" customWidth="1"/>
    <col min="7171" max="7171" width="8.85546875" style="1227" customWidth="1"/>
    <col min="7172" max="7172" width="46.42578125" style="1227" customWidth="1"/>
    <col min="7173" max="7173" width="12.85546875" style="1227" customWidth="1"/>
    <col min="7174" max="7174" width="15.5703125" style="1227" customWidth="1"/>
    <col min="7175" max="7175" width="15.85546875" style="1227" customWidth="1"/>
    <col min="7176" max="7176" width="7.140625" style="1227" customWidth="1"/>
    <col min="7177" max="7177" width="5.28515625" style="1227" customWidth="1"/>
    <col min="7178" max="7178" width="9.140625" style="1227"/>
    <col min="7179" max="7179" width="15.5703125" style="1227" customWidth="1"/>
    <col min="7180" max="7180" width="16" style="1227" customWidth="1"/>
    <col min="7181" max="7424" width="9.140625" style="1227"/>
    <col min="7425" max="7425" width="4.7109375" style="1227" customWidth="1"/>
    <col min="7426" max="7426" width="6.7109375" style="1227" customWidth="1"/>
    <col min="7427" max="7427" width="8.85546875" style="1227" customWidth="1"/>
    <col min="7428" max="7428" width="46.42578125" style="1227" customWidth="1"/>
    <col min="7429" max="7429" width="12.85546875" style="1227" customWidth="1"/>
    <col min="7430" max="7430" width="15.5703125" style="1227" customWidth="1"/>
    <col min="7431" max="7431" width="15.85546875" style="1227" customWidth="1"/>
    <col min="7432" max="7432" width="7.140625" style="1227" customWidth="1"/>
    <col min="7433" max="7433" width="5.28515625" style="1227" customWidth="1"/>
    <col min="7434" max="7434" width="9.140625" style="1227"/>
    <col min="7435" max="7435" width="15.5703125" style="1227" customWidth="1"/>
    <col min="7436" max="7436" width="16" style="1227" customWidth="1"/>
    <col min="7437" max="7680" width="9.140625" style="1227"/>
    <col min="7681" max="7681" width="4.7109375" style="1227" customWidth="1"/>
    <col min="7682" max="7682" width="6.7109375" style="1227" customWidth="1"/>
    <col min="7683" max="7683" width="8.85546875" style="1227" customWidth="1"/>
    <col min="7684" max="7684" width="46.42578125" style="1227" customWidth="1"/>
    <col min="7685" max="7685" width="12.85546875" style="1227" customWidth="1"/>
    <col min="7686" max="7686" width="15.5703125" style="1227" customWidth="1"/>
    <col min="7687" max="7687" width="15.85546875" style="1227" customWidth="1"/>
    <col min="7688" max="7688" width="7.140625" style="1227" customWidth="1"/>
    <col min="7689" max="7689" width="5.28515625" style="1227" customWidth="1"/>
    <col min="7690" max="7690" width="9.140625" style="1227"/>
    <col min="7691" max="7691" width="15.5703125" style="1227" customWidth="1"/>
    <col min="7692" max="7692" width="16" style="1227" customWidth="1"/>
    <col min="7693" max="7936" width="9.140625" style="1227"/>
    <col min="7937" max="7937" width="4.7109375" style="1227" customWidth="1"/>
    <col min="7938" max="7938" width="6.7109375" style="1227" customWidth="1"/>
    <col min="7939" max="7939" width="8.85546875" style="1227" customWidth="1"/>
    <col min="7940" max="7940" width="46.42578125" style="1227" customWidth="1"/>
    <col min="7941" max="7941" width="12.85546875" style="1227" customWidth="1"/>
    <col min="7942" max="7942" width="15.5703125" style="1227" customWidth="1"/>
    <col min="7943" max="7943" width="15.85546875" style="1227" customWidth="1"/>
    <col min="7944" max="7944" width="7.140625" style="1227" customWidth="1"/>
    <col min="7945" max="7945" width="5.28515625" style="1227" customWidth="1"/>
    <col min="7946" max="7946" width="9.140625" style="1227"/>
    <col min="7947" max="7947" width="15.5703125" style="1227" customWidth="1"/>
    <col min="7948" max="7948" width="16" style="1227" customWidth="1"/>
    <col min="7949" max="8192" width="9.140625" style="1227"/>
    <col min="8193" max="8193" width="4.7109375" style="1227" customWidth="1"/>
    <col min="8194" max="8194" width="6.7109375" style="1227" customWidth="1"/>
    <col min="8195" max="8195" width="8.85546875" style="1227" customWidth="1"/>
    <col min="8196" max="8196" width="46.42578125" style="1227" customWidth="1"/>
    <col min="8197" max="8197" width="12.85546875" style="1227" customWidth="1"/>
    <col min="8198" max="8198" width="15.5703125" style="1227" customWidth="1"/>
    <col min="8199" max="8199" width="15.85546875" style="1227" customWidth="1"/>
    <col min="8200" max="8200" width="7.140625" style="1227" customWidth="1"/>
    <col min="8201" max="8201" width="5.28515625" style="1227" customWidth="1"/>
    <col min="8202" max="8202" width="9.140625" style="1227"/>
    <col min="8203" max="8203" width="15.5703125" style="1227" customWidth="1"/>
    <col min="8204" max="8204" width="16" style="1227" customWidth="1"/>
    <col min="8205" max="8448" width="9.140625" style="1227"/>
    <col min="8449" max="8449" width="4.7109375" style="1227" customWidth="1"/>
    <col min="8450" max="8450" width="6.7109375" style="1227" customWidth="1"/>
    <col min="8451" max="8451" width="8.85546875" style="1227" customWidth="1"/>
    <col min="8452" max="8452" width="46.42578125" style="1227" customWidth="1"/>
    <col min="8453" max="8453" width="12.85546875" style="1227" customWidth="1"/>
    <col min="8454" max="8454" width="15.5703125" style="1227" customWidth="1"/>
    <col min="8455" max="8455" width="15.85546875" style="1227" customWidth="1"/>
    <col min="8456" max="8456" width="7.140625" style="1227" customWidth="1"/>
    <col min="8457" max="8457" width="5.28515625" style="1227" customWidth="1"/>
    <col min="8458" max="8458" width="9.140625" style="1227"/>
    <col min="8459" max="8459" width="15.5703125" style="1227" customWidth="1"/>
    <col min="8460" max="8460" width="16" style="1227" customWidth="1"/>
    <col min="8461" max="8704" width="9.140625" style="1227"/>
    <col min="8705" max="8705" width="4.7109375" style="1227" customWidth="1"/>
    <col min="8706" max="8706" width="6.7109375" style="1227" customWidth="1"/>
    <col min="8707" max="8707" width="8.85546875" style="1227" customWidth="1"/>
    <col min="8708" max="8708" width="46.42578125" style="1227" customWidth="1"/>
    <col min="8709" max="8709" width="12.85546875" style="1227" customWidth="1"/>
    <col min="8710" max="8710" width="15.5703125" style="1227" customWidth="1"/>
    <col min="8711" max="8711" width="15.85546875" style="1227" customWidth="1"/>
    <col min="8712" max="8712" width="7.140625" style="1227" customWidth="1"/>
    <col min="8713" max="8713" width="5.28515625" style="1227" customWidth="1"/>
    <col min="8714" max="8714" width="9.140625" style="1227"/>
    <col min="8715" max="8715" width="15.5703125" style="1227" customWidth="1"/>
    <col min="8716" max="8716" width="16" style="1227" customWidth="1"/>
    <col min="8717" max="8960" width="9.140625" style="1227"/>
    <col min="8961" max="8961" width="4.7109375" style="1227" customWidth="1"/>
    <col min="8962" max="8962" width="6.7109375" style="1227" customWidth="1"/>
    <col min="8963" max="8963" width="8.85546875" style="1227" customWidth="1"/>
    <col min="8964" max="8964" width="46.42578125" style="1227" customWidth="1"/>
    <col min="8965" max="8965" width="12.85546875" style="1227" customWidth="1"/>
    <col min="8966" max="8966" width="15.5703125" style="1227" customWidth="1"/>
    <col min="8967" max="8967" width="15.85546875" style="1227" customWidth="1"/>
    <col min="8968" max="8968" width="7.140625" style="1227" customWidth="1"/>
    <col min="8969" max="8969" width="5.28515625" style="1227" customWidth="1"/>
    <col min="8970" max="8970" width="9.140625" style="1227"/>
    <col min="8971" max="8971" width="15.5703125" style="1227" customWidth="1"/>
    <col min="8972" max="8972" width="16" style="1227" customWidth="1"/>
    <col min="8973" max="9216" width="9.140625" style="1227"/>
    <col min="9217" max="9217" width="4.7109375" style="1227" customWidth="1"/>
    <col min="9218" max="9218" width="6.7109375" style="1227" customWidth="1"/>
    <col min="9219" max="9219" width="8.85546875" style="1227" customWidth="1"/>
    <col min="9220" max="9220" width="46.42578125" style="1227" customWidth="1"/>
    <col min="9221" max="9221" width="12.85546875" style="1227" customWidth="1"/>
    <col min="9222" max="9222" width="15.5703125" style="1227" customWidth="1"/>
    <col min="9223" max="9223" width="15.85546875" style="1227" customWidth="1"/>
    <col min="9224" max="9224" width="7.140625" style="1227" customWidth="1"/>
    <col min="9225" max="9225" width="5.28515625" style="1227" customWidth="1"/>
    <col min="9226" max="9226" width="9.140625" style="1227"/>
    <col min="9227" max="9227" width="15.5703125" style="1227" customWidth="1"/>
    <col min="9228" max="9228" width="16" style="1227" customWidth="1"/>
    <col min="9229" max="9472" width="9.140625" style="1227"/>
    <col min="9473" max="9473" width="4.7109375" style="1227" customWidth="1"/>
    <col min="9474" max="9474" width="6.7109375" style="1227" customWidth="1"/>
    <col min="9475" max="9475" width="8.85546875" style="1227" customWidth="1"/>
    <col min="9476" max="9476" width="46.42578125" style="1227" customWidth="1"/>
    <col min="9477" max="9477" width="12.85546875" style="1227" customWidth="1"/>
    <col min="9478" max="9478" width="15.5703125" style="1227" customWidth="1"/>
    <col min="9479" max="9479" width="15.85546875" style="1227" customWidth="1"/>
    <col min="9480" max="9480" width="7.140625" style="1227" customWidth="1"/>
    <col min="9481" max="9481" width="5.28515625" style="1227" customWidth="1"/>
    <col min="9482" max="9482" width="9.140625" style="1227"/>
    <col min="9483" max="9483" width="15.5703125" style="1227" customWidth="1"/>
    <col min="9484" max="9484" width="16" style="1227" customWidth="1"/>
    <col min="9485" max="9728" width="9.140625" style="1227"/>
    <col min="9729" max="9729" width="4.7109375" style="1227" customWidth="1"/>
    <col min="9730" max="9730" width="6.7109375" style="1227" customWidth="1"/>
    <col min="9731" max="9731" width="8.85546875" style="1227" customWidth="1"/>
    <col min="9732" max="9732" width="46.42578125" style="1227" customWidth="1"/>
    <col min="9733" max="9733" width="12.85546875" style="1227" customWidth="1"/>
    <col min="9734" max="9734" width="15.5703125" style="1227" customWidth="1"/>
    <col min="9735" max="9735" width="15.85546875" style="1227" customWidth="1"/>
    <col min="9736" max="9736" width="7.140625" style="1227" customWidth="1"/>
    <col min="9737" max="9737" width="5.28515625" style="1227" customWidth="1"/>
    <col min="9738" max="9738" width="9.140625" style="1227"/>
    <col min="9739" max="9739" width="15.5703125" style="1227" customWidth="1"/>
    <col min="9740" max="9740" width="16" style="1227" customWidth="1"/>
    <col min="9741" max="9984" width="9.140625" style="1227"/>
    <col min="9985" max="9985" width="4.7109375" style="1227" customWidth="1"/>
    <col min="9986" max="9986" width="6.7109375" style="1227" customWidth="1"/>
    <col min="9987" max="9987" width="8.85546875" style="1227" customWidth="1"/>
    <col min="9988" max="9988" width="46.42578125" style="1227" customWidth="1"/>
    <col min="9989" max="9989" width="12.85546875" style="1227" customWidth="1"/>
    <col min="9990" max="9990" width="15.5703125" style="1227" customWidth="1"/>
    <col min="9991" max="9991" width="15.85546875" style="1227" customWidth="1"/>
    <col min="9992" max="9992" width="7.140625" style="1227" customWidth="1"/>
    <col min="9993" max="9993" width="5.28515625" style="1227" customWidth="1"/>
    <col min="9994" max="9994" width="9.140625" style="1227"/>
    <col min="9995" max="9995" width="15.5703125" style="1227" customWidth="1"/>
    <col min="9996" max="9996" width="16" style="1227" customWidth="1"/>
    <col min="9997" max="10240" width="9.140625" style="1227"/>
    <col min="10241" max="10241" width="4.7109375" style="1227" customWidth="1"/>
    <col min="10242" max="10242" width="6.7109375" style="1227" customWidth="1"/>
    <col min="10243" max="10243" width="8.85546875" style="1227" customWidth="1"/>
    <col min="10244" max="10244" width="46.42578125" style="1227" customWidth="1"/>
    <col min="10245" max="10245" width="12.85546875" style="1227" customWidth="1"/>
    <col min="10246" max="10246" width="15.5703125" style="1227" customWidth="1"/>
    <col min="10247" max="10247" width="15.85546875" style="1227" customWidth="1"/>
    <col min="10248" max="10248" width="7.140625" style="1227" customWidth="1"/>
    <col min="10249" max="10249" width="5.28515625" style="1227" customWidth="1"/>
    <col min="10250" max="10250" width="9.140625" style="1227"/>
    <col min="10251" max="10251" width="15.5703125" style="1227" customWidth="1"/>
    <col min="10252" max="10252" width="16" style="1227" customWidth="1"/>
    <col min="10253" max="10496" width="9.140625" style="1227"/>
    <col min="10497" max="10497" width="4.7109375" style="1227" customWidth="1"/>
    <col min="10498" max="10498" width="6.7109375" style="1227" customWidth="1"/>
    <col min="10499" max="10499" width="8.85546875" style="1227" customWidth="1"/>
    <col min="10500" max="10500" width="46.42578125" style="1227" customWidth="1"/>
    <col min="10501" max="10501" width="12.85546875" style="1227" customWidth="1"/>
    <col min="10502" max="10502" width="15.5703125" style="1227" customWidth="1"/>
    <col min="10503" max="10503" width="15.85546875" style="1227" customWidth="1"/>
    <col min="10504" max="10504" width="7.140625" style="1227" customWidth="1"/>
    <col min="10505" max="10505" width="5.28515625" style="1227" customWidth="1"/>
    <col min="10506" max="10506" width="9.140625" style="1227"/>
    <col min="10507" max="10507" width="15.5703125" style="1227" customWidth="1"/>
    <col min="10508" max="10508" width="16" style="1227" customWidth="1"/>
    <col min="10509" max="10752" width="9.140625" style="1227"/>
    <col min="10753" max="10753" width="4.7109375" style="1227" customWidth="1"/>
    <col min="10754" max="10754" width="6.7109375" style="1227" customWidth="1"/>
    <col min="10755" max="10755" width="8.85546875" style="1227" customWidth="1"/>
    <col min="10756" max="10756" width="46.42578125" style="1227" customWidth="1"/>
    <col min="10757" max="10757" width="12.85546875" style="1227" customWidth="1"/>
    <col min="10758" max="10758" width="15.5703125" style="1227" customWidth="1"/>
    <col min="10759" max="10759" width="15.85546875" style="1227" customWidth="1"/>
    <col min="10760" max="10760" width="7.140625" style="1227" customWidth="1"/>
    <col min="10761" max="10761" width="5.28515625" style="1227" customWidth="1"/>
    <col min="10762" max="10762" width="9.140625" style="1227"/>
    <col min="10763" max="10763" width="15.5703125" style="1227" customWidth="1"/>
    <col min="10764" max="10764" width="16" style="1227" customWidth="1"/>
    <col min="10765" max="11008" width="9.140625" style="1227"/>
    <col min="11009" max="11009" width="4.7109375" style="1227" customWidth="1"/>
    <col min="11010" max="11010" width="6.7109375" style="1227" customWidth="1"/>
    <col min="11011" max="11011" width="8.85546875" style="1227" customWidth="1"/>
    <col min="11012" max="11012" width="46.42578125" style="1227" customWidth="1"/>
    <col min="11013" max="11013" width="12.85546875" style="1227" customWidth="1"/>
    <col min="11014" max="11014" width="15.5703125" style="1227" customWidth="1"/>
    <col min="11015" max="11015" width="15.85546875" style="1227" customWidth="1"/>
    <col min="11016" max="11016" width="7.140625" style="1227" customWidth="1"/>
    <col min="11017" max="11017" width="5.28515625" style="1227" customWidth="1"/>
    <col min="11018" max="11018" width="9.140625" style="1227"/>
    <col min="11019" max="11019" width="15.5703125" style="1227" customWidth="1"/>
    <col min="11020" max="11020" width="16" style="1227" customWidth="1"/>
    <col min="11021" max="11264" width="9.140625" style="1227"/>
    <col min="11265" max="11265" width="4.7109375" style="1227" customWidth="1"/>
    <col min="11266" max="11266" width="6.7109375" style="1227" customWidth="1"/>
    <col min="11267" max="11267" width="8.85546875" style="1227" customWidth="1"/>
    <col min="11268" max="11268" width="46.42578125" style="1227" customWidth="1"/>
    <col min="11269" max="11269" width="12.85546875" style="1227" customWidth="1"/>
    <col min="11270" max="11270" width="15.5703125" style="1227" customWidth="1"/>
    <col min="11271" max="11271" width="15.85546875" style="1227" customWidth="1"/>
    <col min="11272" max="11272" width="7.140625" style="1227" customWidth="1"/>
    <col min="11273" max="11273" width="5.28515625" style="1227" customWidth="1"/>
    <col min="11274" max="11274" width="9.140625" style="1227"/>
    <col min="11275" max="11275" width="15.5703125" style="1227" customWidth="1"/>
    <col min="11276" max="11276" width="16" style="1227" customWidth="1"/>
    <col min="11277" max="11520" width="9.140625" style="1227"/>
    <col min="11521" max="11521" width="4.7109375" style="1227" customWidth="1"/>
    <col min="11522" max="11522" width="6.7109375" style="1227" customWidth="1"/>
    <col min="11523" max="11523" width="8.85546875" style="1227" customWidth="1"/>
    <col min="11524" max="11524" width="46.42578125" style="1227" customWidth="1"/>
    <col min="11525" max="11525" width="12.85546875" style="1227" customWidth="1"/>
    <col min="11526" max="11526" width="15.5703125" style="1227" customWidth="1"/>
    <col min="11527" max="11527" width="15.85546875" style="1227" customWidth="1"/>
    <col min="11528" max="11528" width="7.140625" style="1227" customWidth="1"/>
    <col min="11529" max="11529" width="5.28515625" style="1227" customWidth="1"/>
    <col min="11530" max="11530" width="9.140625" style="1227"/>
    <col min="11531" max="11531" width="15.5703125" style="1227" customWidth="1"/>
    <col min="11532" max="11532" width="16" style="1227" customWidth="1"/>
    <col min="11533" max="11776" width="9.140625" style="1227"/>
    <col min="11777" max="11777" width="4.7109375" style="1227" customWidth="1"/>
    <col min="11778" max="11778" width="6.7109375" style="1227" customWidth="1"/>
    <col min="11779" max="11779" width="8.85546875" style="1227" customWidth="1"/>
    <col min="11780" max="11780" width="46.42578125" style="1227" customWidth="1"/>
    <col min="11781" max="11781" width="12.85546875" style="1227" customWidth="1"/>
    <col min="11782" max="11782" width="15.5703125" style="1227" customWidth="1"/>
    <col min="11783" max="11783" width="15.85546875" style="1227" customWidth="1"/>
    <col min="11784" max="11784" width="7.140625" style="1227" customWidth="1"/>
    <col min="11785" max="11785" width="5.28515625" style="1227" customWidth="1"/>
    <col min="11786" max="11786" width="9.140625" style="1227"/>
    <col min="11787" max="11787" width="15.5703125" style="1227" customWidth="1"/>
    <col min="11788" max="11788" width="16" style="1227" customWidth="1"/>
    <col min="11789" max="12032" width="9.140625" style="1227"/>
    <col min="12033" max="12033" width="4.7109375" style="1227" customWidth="1"/>
    <col min="12034" max="12034" width="6.7109375" style="1227" customWidth="1"/>
    <col min="12035" max="12035" width="8.85546875" style="1227" customWidth="1"/>
    <col min="12036" max="12036" width="46.42578125" style="1227" customWidth="1"/>
    <col min="12037" max="12037" width="12.85546875" style="1227" customWidth="1"/>
    <col min="12038" max="12038" width="15.5703125" style="1227" customWidth="1"/>
    <col min="12039" max="12039" width="15.85546875" style="1227" customWidth="1"/>
    <col min="12040" max="12040" width="7.140625" style="1227" customWidth="1"/>
    <col min="12041" max="12041" width="5.28515625" style="1227" customWidth="1"/>
    <col min="12042" max="12042" width="9.140625" style="1227"/>
    <col min="12043" max="12043" width="15.5703125" style="1227" customWidth="1"/>
    <col min="12044" max="12044" width="16" style="1227" customWidth="1"/>
    <col min="12045" max="12288" width="9.140625" style="1227"/>
    <col min="12289" max="12289" width="4.7109375" style="1227" customWidth="1"/>
    <col min="12290" max="12290" width="6.7109375" style="1227" customWidth="1"/>
    <col min="12291" max="12291" width="8.85546875" style="1227" customWidth="1"/>
    <col min="12292" max="12292" width="46.42578125" style="1227" customWidth="1"/>
    <col min="12293" max="12293" width="12.85546875" style="1227" customWidth="1"/>
    <col min="12294" max="12294" width="15.5703125" style="1227" customWidth="1"/>
    <col min="12295" max="12295" width="15.85546875" style="1227" customWidth="1"/>
    <col min="12296" max="12296" width="7.140625" style="1227" customWidth="1"/>
    <col min="12297" max="12297" width="5.28515625" style="1227" customWidth="1"/>
    <col min="12298" max="12298" width="9.140625" style="1227"/>
    <col min="12299" max="12299" width="15.5703125" style="1227" customWidth="1"/>
    <col min="12300" max="12300" width="16" style="1227" customWidth="1"/>
    <col min="12301" max="12544" width="9.140625" style="1227"/>
    <col min="12545" max="12545" width="4.7109375" style="1227" customWidth="1"/>
    <col min="12546" max="12546" width="6.7109375" style="1227" customWidth="1"/>
    <col min="12547" max="12547" width="8.85546875" style="1227" customWidth="1"/>
    <col min="12548" max="12548" width="46.42578125" style="1227" customWidth="1"/>
    <col min="12549" max="12549" width="12.85546875" style="1227" customWidth="1"/>
    <col min="12550" max="12550" width="15.5703125" style="1227" customWidth="1"/>
    <col min="12551" max="12551" width="15.85546875" style="1227" customWidth="1"/>
    <col min="12552" max="12552" width="7.140625" style="1227" customWidth="1"/>
    <col min="12553" max="12553" width="5.28515625" style="1227" customWidth="1"/>
    <col min="12554" max="12554" width="9.140625" style="1227"/>
    <col min="12555" max="12555" width="15.5703125" style="1227" customWidth="1"/>
    <col min="12556" max="12556" width="16" style="1227" customWidth="1"/>
    <col min="12557" max="12800" width="9.140625" style="1227"/>
    <col min="12801" max="12801" width="4.7109375" style="1227" customWidth="1"/>
    <col min="12802" max="12802" width="6.7109375" style="1227" customWidth="1"/>
    <col min="12803" max="12803" width="8.85546875" style="1227" customWidth="1"/>
    <col min="12804" max="12804" width="46.42578125" style="1227" customWidth="1"/>
    <col min="12805" max="12805" width="12.85546875" style="1227" customWidth="1"/>
    <col min="12806" max="12806" width="15.5703125" style="1227" customWidth="1"/>
    <col min="12807" max="12807" width="15.85546875" style="1227" customWidth="1"/>
    <col min="12808" max="12808" width="7.140625" style="1227" customWidth="1"/>
    <col min="12809" max="12809" width="5.28515625" style="1227" customWidth="1"/>
    <col min="12810" max="12810" width="9.140625" style="1227"/>
    <col min="12811" max="12811" width="15.5703125" style="1227" customWidth="1"/>
    <col min="12812" max="12812" width="16" style="1227" customWidth="1"/>
    <col min="12813" max="13056" width="9.140625" style="1227"/>
    <col min="13057" max="13057" width="4.7109375" style="1227" customWidth="1"/>
    <col min="13058" max="13058" width="6.7109375" style="1227" customWidth="1"/>
    <col min="13059" max="13059" width="8.85546875" style="1227" customWidth="1"/>
    <col min="13060" max="13060" width="46.42578125" style="1227" customWidth="1"/>
    <col min="13061" max="13061" width="12.85546875" style="1227" customWidth="1"/>
    <col min="13062" max="13062" width="15.5703125" style="1227" customWidth="1"/>
    <col min="13063" max="13063" width="15.85546875" style="1227" customWidth="1"/>
    <col min="13064" max="13064" width="7.140625" style="1227" customWidth="1"/>
    <col min="13065" max="13065" width="5.28515625" style="1227" customWidth="1"/>
    <col min="13066" max="13066" width="9.140625" style="1227"/>
    <col min="13067" max="13067" width="15.5703125" style="1227" customWidth="1"/>
    <col min="13068" max="13068" width="16" style="1227" customWidth="1"/>
    <col min="13069" max="13312" width="9.140625" style="1227"/>
    <col min="13313" max="13313" width="4.7109375" style="1227" customWidth="1"/>
    <col min="13314" max="13314" width="6.7109375" style="1227" customWidth="1"/>
    <col min="13315" max="13315" width="8.85546875" style="1227" customWidth="1"/>
    <col min="13316" max="13316" width="46.42578125" style="1227" customWidth="1"/>
    <col min="13317" max="13317" width="12.85546875" style="1227" customWidth="1"/>
    <col min="13318" max="13318" width="15.5703125" style="1227" customWidth="1"/>
    <col min="13319" max="13319" width="15.85546875" style="1227" customWidth="1"/>
    <col min="13320" max="13320" width="7.140625" style="1227" customWidth="1"/>
    <col min="13321" max="13321" width="5.28515625" style="1227" customWidth="1"/>
    <col min="13322" max="13322" width="9.140625" style="1227"/>
    <col min="13323" max="13323" width="15.5703125" style="1227" customWidth="1"/>
    <col min="13324" max="13324" width="16" style="1227" customWidth="1"/>
    <col min="13325" max="13568" width="9.140625" style="1227"/>
    <col min="13569" max="13569" width="4.7109375" style="1227" customWidth="1"/>
    <col min="13570" max="13570" width="6.7109375" style="1227" customWidth="1"/>
    <col min="13571" max="13571" width="8.85546875" style="1227" customWidth="1"/>
    <col min="13572" max="13572" width="46.42578125" style="1227" customWidth="1"/>
    <col min="13573" max="13573" width="12.85546875" style="1227" customWidth="1"/>
    <col min="13574" max="13574" width="15.5703125" style="1227" customWidth="1"/>
    <col min="13575" max="13575" width="15.85546875" style="1227" customWidth="1"/>
    <col min="13576" max="13576" width="7.140625" style="1227" customWidth="1"/>
    <col min="13577" max="13577" width="5.28515625" style="1227" customWidth="1"/>
    <col min="13578" max="13578" width="9.140625" style="1227"/>
    <col min="13579" max="13579" width="15.5703125" style="1227" customWidth="1"/>
    <col min="13580" max="13580" width="16" style="1227" customWidth="1"/>
    <col min="13581" max="13824" width="9.140625" style="1227"/>
    <col min="13825" max="13825" width="4.7109375" style="1227" customWidth="1"/>
    <col min="13826" max="13826" width="6.7109375" style="1227" customWidth="1"/>
    <col min="13827" max="13827" width="8.85546875" style="1227" customWidth="1"/>
    <col min="13828" max="13828" width="46.42578125" style="1227" customWidth="1"/>
    <col min="13829" max="13829" width="12.85546875" style="1227" customWidth="1"/>
    <col min="13830" max="13830" width="15.5703125" style="1227" customWidth="1"/>
    <col min="13831" max="13831" width="15.85546875" style="1227" customWidth="1"/>
    <col min="13832" max="13832" width="7.140625" style="1227" customWidth="1"/>
    <col min="13833" max="13833" width="5.28515625" style="1227" customWidth="1"/>
    <col min="13834" max="13834" width="9.140625" style="1227"/>
    <col min="13835" max="13835" width="15.5703125" style="1227" customWidth="1"/>
    <col min="13836" max="13836" width="16" style="1227" customWidth="1"/>
    <col min="13837" max="14080" width="9.140625" style="1227"/>
    <col min="14081" max="14081" width="4.7109375" style="1227" customWidth="1"/>
    <col min="14082" max="14082" width="6.7109375" style="1227" customWidth="1"/>
    <col min="14083" max="14083" width="8.85546875" style="1227" customWidth="1"/>
    <col min="14084" max="14084" width="46.42578125" style="1227" customWidth="1"/>
    <col min="14085" max="14085" width="12.85546875" style="1227" customWidth="1"/>
    <col min="14086" max="14086" width="15.5703125" style="1227" customWidth="1"/>
    <col min="14087" max="14087" width="15.85546875" style="1227" customWidth="1"/>
    <col min="14088" max="14088" width="7.140625" style="1227" customWidth="1"/>
    <col min="14089" max="14089" width="5.28515625" style="1227" customWidth="1"/>
    <col min="14090" max="14090" width="9.140625" style="1227"/>
    <col min="14091" max="14091" width="15.5703125" style="1227" customWidth="1"/>
    <col min="14092" max="14092" width="16" style="1227" customWidth="1"/>
    <col min="14093" max="14336" width="9.140625" style="1227"/>
    <col min="14337" max="14337" width="4.7109375" style="1227" customWidth="1"/>
    <col min="14338" max="14338" width="6.7109375" style="1227" customWidth="1"/>
    <col min="14339" max="14339" width="8.85546875" style="1227" customWidth="1"/>
    <col min="14340" max="14340" width="46.42578125" style="1227" customWidth="1"/>
    <col min="14341" max="14341" width="12.85546875" style="1227" customWidth="1"/>
    <col min="14342" max="14342" width="15.5703125" style="1227" customWidth="1"/>
    <col min="14343" max="14343" width="15.85546875" style="1227" customWidth="1"/>
    <col min="14344" max="14344" width="7.140625" style="1227" customWidth="1"/>
    <col min="14345" max="14345" width="5.28515625" style="1227" customWidth="1"/>
    <col min="14346" max="14346" width="9.140625" style="1227"/>
    <col min="14347" max="14347" width="15.5703125" style="1227" customWidth="1"/>
    <col min="14348" max="14348" width="16" style="1227" customWidth="1"/>
    <col min="14349" max="14592" width="9.140625" style="1227"/>
    <col min="14593" max="14593" width="4.7109375" style="1227" customWidth="1"/>
    <col min="14594" max="14594" width="6.7109375" style="1227" customWidth="1"/>
    <col min="14595" max="14595" width="8.85546875" style="1227" customWidth="1"/>
    <col min="14596" max="14596" width="46.42578125" style="1227" customWidth="1"/>
    <col min="14597" max="14597" width="12.85546875" style="1227" customWidth="1"/>
    <col min="14598" max="14598" width="15.5703125" style="1227" customWidth="1"/>
    <col min="14599" max="14599" width="15.85546875" style="1227" customWidth="1"/>
    <col min="14600" max="14600" width="7.140625" style="1227" customWidth="1"/>
    <col min="14601" max="14601" width="5.28515625" style="1227" customWidth="1"/>
    <col min="14602" max="14602" width="9.140625" style="1227"/>
    <col min="14603" max="14603" width="15.5703125" style="1227" customWidth="1"/>
    <col min="14604" max="14604" width="16" style="1227" customWidth="1"/>
    <col min="14605" max="14848" width="9.140625" style="1227"/>
    <col min="14849" max="14849" width="4.7109375" style="1227" customWidth="1"/>
    <col min="14850" max="14850" width="6.7109375" style="1227" customWidth="1"/>
    <col min="14851" max="14851" width="8.85546875" style="1227" customWidth="1"/>
    <col min="14852" max="14852" width="46.42578125" style="1227" customWidth="1"/>
    <col min="14853" max="14853" width="12.85546875" style="1227" customWidth="1"/>
    <col min="14854" max="14854" width="15.5703125" style="1227" customWidth="1"/>
    <col min="14855" max="14855" width="15.85546875" style="1227" customWidth="1"/>
    <col min="14856" max="14856" width="7.140625" style="1227" customWidth="1"/>
    <col min="14857" max="14857" width="5.28515625" style="1227" customWidth="1"/>
    <col min="14858" max="14858" width="9.140625" style="1227"/>
    <col min="14859" max="14859" width="15.5703125" style="1227" customWidth="1"/>
    <col min="14860" max="14860" width="16" style="1227" customWidth="1"/>
    <col min="14861" max="15104" width="9.140625" style="1227"/>
    <col min="15105" max="15105" width="4.7109375" style="1227" customWidth="1"/>
    <col min="15106" max="15106" width="6.7109375" style="1227" customWidth="1"/>
    <col min="15107" max="15107" width="8.85546875" style="1227" customWidth="1"/>
    <col min="15108" max="15108" width="46.42578125" style="1227" customWidth="1"/>
    <col min="15109" max="15109" width="12.85546875" style="1227" customWidth="1"/>
    <col min="15110" max="15110" width="15.5703125" style="1227" customWidth="1"/>
    <col min="15111" max="15111" width="15.85546875" style="1227" customWidth="1"/>
    <col min="15112" max="15112" width="7.140625" style="1227" customWidth="1"/>
    <col min="15113" max="15113" width="5.28515625" style="1227" customWidth="1"/>
    <col min="15114" max="15114" width="9.140625" style="1227"/>
    <col min="15115" max="15115" width="15.5703125" style="1227" customWidth="1"/>
    <col min="15116" max="15116" width="16" style="1227" customWidth="1"/>
    <col min="15117" max="15360" width="9.140625" style="1227"/>
    <col min="15361" max="15361" width="4.7109375" style="1227" customWidth="1"/>
    <col min="15362" max="15362" width="6.7109375" style="1227" customWidth="1"/>
    <col min="15363" max="15363" width="8.85546875" style="1227" customWidth="1"/>
    <col min="15364" max="15364" width="46.42578125" style="1227" customWidth="1"/>
    <col min="15365" max="15365" width="12.85546875" style="1227" customWidth="1"/>
    <col min="15366" max="15366" width="15.5703125" style="1227" customWidth="1"/>
    <col min="15367" max="15367" width="15.85546875" style="1227" customWidth="1"/>
    <col min="15368" max="15368" width="7.140625" style="1227" customWidth="1"/>
    <col min="15369" max="15369" width="5.28515625" style="1227" customWidth="1"/>
    <col min="15370" max="15370" width="9.140625" style="1227"/>
    <col min="15371" max="15371" width="15.5703125" style="1227" customWidth="1"/>
    <col min="15372" max="15372" width="16" style="1227" customWidth="1"/>
    <col min="15373" max="15616" width="9.140625" style="1227"/>
    <col min="15617" max="15617" width="4.7109375" style="1227" customWidth="1"/>
    <col min="15618" max="15618" width="6.7109375" style="1227" customWidth="1"/>
    <col min="15619" max="15619" width="8.85546875" style="1227" customWidth="1"/>
    <col min="15620" max="15620" width="46.42578125" style="1227" customWidth="1"/>
    <col min="15621" max="15621" width="12.85546875" style="1227" customWidth="1"/>
    <col min="15622" max="15622" width="15.5703125" style="1227" customWidth="1"/>
    <col min="15623" max="15623" width="15.85546875" style="1227" customWidth="1"/>
    <col min="15624" max="15624" width="7.140625" style="1227" customWidth="1"/>
    <col min="15625" max="15625" width="5.28515625" style="1227" customWidth="1"/>
    <col min="15626" max="15626" width="9.140625" style="1227"/>
    <col min="15627" max="15627" width="15.5703125" style="1227" customWidth="1"/>
    <col min="15628" max="15628" width="16" style="1227" customWidth="1"/>
    <col min="15629" max="15872" width="9.140625" style="1227"/>
    <col min="15873" max="15873" width="4.7109375" style="1227" customWidth="1"/>
    <col min="15874" max="15874" width="6.7109375" style="1227" customWidth="1"/>
    <col min="15875" max="15875" width="8.85546875" style="1227" customWidth="1"/>
    <col min="15876" max="15876" width="46.42578125" style="1227" customWidth="1"/>
    <col min="15877" max="15877" width="12.85546875" style="1227" customWidth="1"/>
    <col min="15878" max="15878" width="15.5703125" style="1227" customWidth="1"/>
    <col min="15879" max="15879" width="15.85546875" style="1227" customWidth="1"/>
    <col min="15880" max="15880" width="7.140625" style="1227" customWidth="1"/>
    <col min="15881" max="15881" width="5.28515625" style="1227" customWidth="1"/>
    <col min="15882" max="15882" width="9.140625" style="1227"/>
    <col min="15883" max="15883" width="15.5703125" style="1227" customWidth="1"/>
    <col min="15884" max="15884" width="16" style="1227" customWidth="1"/>
    <col min="15885" max="16128" width="9.140625" style="1227"/>
    <col min="16129" max="16129" width="4.7109375" style="1227" customWidth="1"/>
    <col min="16130" max="16130" width="6.7109375" style="1227" customWidth="1"/>
    <col min="16131" max="16131" width="8.85546875" style="1227" customWidth="1"/>
    <col min="16132" max="16132" width="46.42578125" style="1227" customWidth="1"/>
    <col min="16133" max="16133" width="12.85546875" style="1227" customWidth="1"/>
    <col min="16134" max="16134" width="15.5703125" style="1227" customWidth="1"/>
    <col min="16135" max="16135" width="15.85546875" style="1227" customWidth="1"/>
    <col min="16136" max="16136" width="7.140625" style="1227" customWidth="1"/>
    <col min="16137" max="16137" width="5.28515625" style="1227" customWidth="1"/>
    <col min="16138" max="16138" width="9.140625" style="1227"/>
    <col min="16139" max="16139" width="15.5703125" style="1227" customWidth="1"/>
    <col min="16140" max="16140" width="16" style="1227" customWidth="1"/>
    <col min="16141" max="16384" width="9.140625" style="1227"/>
  </cols>
  <sheetData>
    <row r="1" spans="1:8" ht="19.5" customHeight="1" thickBot="1" x14ac:dyDescent="0.3">
      <c r="A1" s="1211" t="s">
        <v>610</v>
      </c>
      <c r="B1" s="1210"/>
      <c r="C1" s="1222"/>
      <c r="D1" s="1208"/>
      <c r="E1" s="1207"/>
      <c r="F1" s="1208"/>
      <c r="G1" s="1314"/>
      <c r="H1" s="1211"/>
    </row>
    <row r="2" spans="1:8" ht="19.5" customHeight="1" x14ac:dyDescent="0.25">
      <c r="A2" s="1230"/>
      <c r="B2" s="2733"/>
      <c r="C2" s="2733"/>
      <c r="D2" s="2733"/>
      <c r="E2" s="2733"/>
      <c r="F2" s="2733"/>
      <c r="G2" s="2733"/>
      <c r="H2" s="2733"/>
    </row>
    <row r="3" spans="1:8" ht="19.5" customHeight="1" x14ac:dyDescent="0.25">
      <c r="A3" s="1206" t="s">
        <v>259</v>
      </c>
      <c r="B3" s="2733"/>
      <c r="C3" s="1225" t="s">
        <v>1266</v>
      </c>
      <c r="D3" s="2733"/>
      <c r="E3" s="2733"/>
      <c r="F3" s="2733"/>
      <c r="G3" s="2733"/>
      <c r="H3" s="1292" t="s">
        <v>611</v>
      </c>
    </row>
    <row r="4" spans="1:8" ht="18" x14ac:dyDescent="0.25">
      <c r="B4" s="1254"/>
      <c r="C4" s="1225" t="s">
        <v>244</v>
      </c>
      <c r="D4" s="1254"/>
      <c r="E4" s="1254"/>
      <c r="F4" s="1254"/>
      <c r="G4" s="1254"/>
      <c r="H4" s="1292"/>
    </row>
    <row r="5" spans="1:8" ht="18" hidden="1" x14ac:dyDescent="0.25">
      <c r="B5" s="1254"/>
      <c r="C5" s="1225" t="s">
        <v>152</v>
      </c>
      <c r="D5" s="1205"/>
      <c r="E5" s="1254"/>
      <c r="F5" s="1254"/>
      <c r="G5" s="1254"/>
      <c r="H5" s="1292"/>
    </row>
    <row r="6" spans="1:8" ht="18" hidden="1" x14ac:dyDescent="0.25">
      <c r="B6" s="1254"/>
      <c r="C6" s="1225" t="s">
        <v>989</v>
      </c>
      <c r="D6" s="1131"/>
      <c r="E6" s="1254"/>
      <c r="F6" s="1254"/>
      <c r="G6" s="1254"/>
      <c r="H6" s="1292"/>
    </row>
    <row r="7" spans="1:8" ht="18" x14ac:dyDescent="0.25">
      <c r="A7" s="1230" t="s">
        <v>612</v>
      </c>
      <c r="B7" s="1254"/>
      <c r="C7" s="1254"/>
      <c r="D7" s="1254"/>
      <c r="E7" s="1254"/>
      <c r="F7" s="1254"/>
      <c r="G7" s="1254"/>
      <c r="H7" s="1292"/>
    </row>
    <row r="8" spans="1:8" ht="18" x14ac:dyDescent="0.25">
      <c r="A8" s="1230"/>
      <c r="B8" s="1254"/>
      <c r="C8" s="1254"/>
      <c r="D8" s="1254"/>
      <c r="E8" s="1254"/>
      <c r="F8" s="1254"/>
      <c r="G8" s="1254"/>
      <c r="H8" s="1292"/>
    </row>
    <row r="9" spans="1:8" ht="18" hidden="1" x14ac:dyDescent="0.25">
      <c r="A9" s="1232" t="s">
        <v>1065</v>
      </c>
      <c r="B9" s="1254"/>
      <c r="C9" s="1254"/>
      <c r="D9" s="1254"/>
      <c r="E9" s="1254"/>
      <c r="F9" s="1254"/>
      <c r="G9" s="1254"/>
      <c r="H9" s="1292"/>
    </row>
    <row r="10" spans="1:8" ht="15.75" hidden="1" x14ac:dyDescent="0.25">
      <c r="A10" s="1231" t="s">
        <v>1064</v>
      </c>
      <c r="H10" s="1249" t="s">
        <v>122</v>
      </c>
    </row>
    <row r="11" spans="1:8" s="1166" customFormat="1" ht="25.5" hidden="1" thickTop="1" thickBot="1" x14ac:dyDescent="0.25">
      <c r="A11" s="1233" t="s">
        <v>123</v>
      </c>
      <c r="B11" s="1234" t="s">
        <v>509</v>
      </c>
      <c r="C11" s="1234" t="s">
        <v>267</v>
      </c>
      <c r="D11" s="1235" t="s">
        <v>125</v>
      </c>
      <c r="E11" s="1256" t="s">
        <v>416</v>
      </c>
      <c r="F11" s="1256" t="s">
        <v>417</v>
      </c>
      <c r="G11" s="1257" t="s">
        <v>589</v>
      </c>
      <c r="H11" s="1258" t="s">
        <v>590</v>
      </c>
    </row>
    <row r="12" spans="1:8" s="1166" customFormat="1" ht="13.5" hidden="1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169">
        <v>5</v>
      </c>
      <c r="F12" s="1169">
        <v>6</v>
      </c>
      <c r="G12" s="1293">
        <v>7</v>
      </c>
      <c r="H12" s="1315" t="s">
        <v>44</v>
      </c>
    </row>
    <row r="13" spans="1:8" ht="15.75" hidden="1" thickTop="1" x14ac:dyDescent="0.2">
      <c r="A13" s="1310">
        <v>3719</v>
      </c>
      <c r="B13" s="1316">
        <v>5169</v>
      </c>
      <c r="C13" s="2331" t="s">
        <v>1101</v>
      </c>
      <c r="D13" s="1259" t="s">
        <v>568</v>
      </c>
      <c r="E13" s="1255">
        <v>0</v>
      </c>
      <c r="F13" s="1255"/>
      <c r="G13" s="1255"/>
      <c r="H13" s="1245" t="e">
        <f>G13/F13*100</f>
        <v>#DIV/0!</v>
      </c>
    </row>
    <row r="14" spans="1:8" ht="15" hidden="1" x14ac:dyDescent="0.2">
      <c r="A14" s="1310">
        <v>3122</v>
      </c>
      <c r="B14" s="1316">
        <v>6121</v>
      </c>
      <c r="C14" s="1319">
        <v>53100872</v>
      </c>
      <c r="D14" s="1259" t="s">
        <v>400</v>
      </c>
      <c r="E14" s="1264">
        <v>0</v>
      </c>
      <c r="F14" s="1264"/>
      <c r="G14" s="1264"/>
      <c r="H14" s="1245" t="e">
        <f>G14/F14*100</f>
        <v>#DIV/0!</v>
      </c>
    </row>
    <row r="15" spans="1:8" ht="15" hidden="1" x14ac:dyDescent="0.2">
      <c r="A15" s="1310">
        <v>3122</v>
      </c>
      <c r="B15" s="1316">
        <v>6121</v>
      </c>
      <c r="C15" s="1319">
        <v>53100874</v>
      </c>
      <c r="D15" s="1259" t="s">
        <v>400</v>
      </c>
      <c r="E15" s="1264">
        <v>0</v>
      </c>
      <c r="F15" s="1264">
        <v>0</v>
      </c>
      <c r="G15" s="1264">
        <v>0</v>
      </c>
      <c r="H15" s="1245" t="e">
        <f>G15/F15*100</f>
        <v>#DIV/0!</v>
      </c>
    </row>
    <row r="16" spans="1:8" ht="15.75" hidden="1" thickBot="1" x14ac:dyDescent="0.25">
      <c r="A16" s="1310">
        <v>3122</v>
      </c>
      <c r="B16" s="1316">
        <v>6121</v>
      </c>
      <c r="C16" s="1319">
        <v>53500871</v>
      </c>
      <c r="D16" s="1259" t="s">
        <v>400</v>
      </c>
      <c r="E16" s="1264">
        <v>0</v>
      </c>
      <c r="F16" s="1264"/>
      <c r="G16" s="1264"/>
      <c r="H16" s="1250">
        <v>0</v>
      </c>
    </row>
    <row r="17" spans="1:9" s="1251" customFormat="1" ht="16.5" hidden="1" thickTop="1" thickBot="1" x14ac:dyDescent="0.3">
      <c r="A17" s="3265" t="s">
        <v>511</v>
      </c>
      <c r="B17" s="3266"/>
      <c r="C17" s="3266"/>
      <c r="D17" s="3266"/>
      <c r="E17" s="1242">
        <f>SUM(E13:E16)</f>
        <v>0</v>
      </c>
      <c r="F17" s="1242">
        <f>SUM(F13:F16)</f>
        <v>0</v>
      </c>
      <c r="G17" s="1242">
        <f>SUM(G13:G16)</f>
        <v>0</v>
      </c>
      <c r="H17" s="1246">
        <v>0</v>
      </c>
      <c r="I17" s="1323"/>
    </row>
    <row r="18" spans="1:9" s="1251" customFormat="1" ht="15" hidden="1" x14ac:dyDescent="0.25">
      <c r="A18" s="1247"/>
      <c r="B18" s="1247"/>
      <c r="C18" s="1247"/>
      <c r="D18" s="1247"/>
      <c r="E18" s="1248"/>
      <c r="F18" s="1248"/>
      <c r="G18" s="1248"/>
      <c r="H18" s="1267"/>
      <c r="I18" s="1323"/>
    </row>
    <row r="19" spans="1:9" ht="18" hidden="1" x14ac:dyDescent="0.25">
      <c r="A19" s="1232" t="s">
        <v>693</v>
      </c>
      <c r="B19" s="1254"/>
      <c r="C19" s="1254"/>
      <c r="D19" s="1254"/>
      <c r="E19" s="1254"/>
      <c r="F19" s="1254"/>
      <c r="G19" s="1254"/>
      <c r="H19" s="1292"/>
    </row>
    <row r="20" spans="1:9" ht="15.75" hidden="1" x14ac:dyDescent="0.25">
      <c r="A20" s="1231" t="s">
        <v>694</v>
      </c>
      <c r="H20" s="1249" t="s">
        <v>122</v>
      </c>
    </row>
    <row r="21" spans="1:9" s="1166" customFormat="1" ht="25.5" hidden="1" thickTop="1" thickBot="1" x14ac:dyDescent="0.25">
      <c r="A21" s="1233" t="s">
        <v>123</v>
      </c>
      <c r="B21" s="1234" t="s">
        <v>509</v>
      </c>
      <c r="C21" s="1234" t="s">
        <v>267</v>
      </c>
      <c r="D21" s="1235" t="s">
        <v>125</v>
      </c>
      <c r="E21" s="1256" t="s">
        <v>416</v>
      </c>
      <c r="F21" s="1256" t="s">
        <v>417</v>
      </c>
      <c r="G21" s="1257" t="s">
        <v>589</v>
      </c>
      <c r="H21" s="1258" t="s">
        <v>590</v>
      </c>
    </row>
    <row r="22" spans="1:9" s="1166" customFormat="1" ht="13.5" hidden="1" thickTop="1" thickBot="1" x14ac:dyDescent="0.25">
      <c r="A22" s="1171">
        <v>1</v>
      </c>
      <c r="B22" s="1170">
        <v>2</v>
      </c>
      <c r="C22" s="1170">
        <v>3</v>
      </c>
      <c r="D22" s="1170">
        <v>4</v>
      </c>
      <c r="E22" s="1169">
        <v>5</v>
      </c>
      <c r="F22" s="1169">
        <v>6</v>
      </c>
      <c r="G22" s="1293">
        <v>7</v>
      </c>
      <c r="H22" s="1315" t="s">
        <v>44</v>
      </c>
    </row>
    <row r="23" spans="1:9" ht="15.75" hidden="1" thickTop="1" x14ac:dyDescent="0.2">
      <c r="A23" s="1310">
        <v>3122</v>
      </c>
      <c r="B23" s="1316">
        <v>6121</v>
      </c>
      <c r="C23" s="1319">
        <v>54100870</v>
      </c>
      <c r="D23" s="1259" t="s">
        <v>400</v>
      </c>
      <c r="E23" s="1255"/>
      <c r="F23" s="1255"/>
      <c r="G23" s="1255"/>
      <c r="H23" s="1243" t="e">
        <f t="shared" ref="H23:H29" si="0">G23/F23*100</f>
        <v>#DIV/0!</v>
      </c>
    </row>
    <row r="24" spans="1:9" ht="15" hidden="1" x14ac:dyDescent="0.2">
      <c r="A24" s="1310">
        <v>3122</v>
      </c>
      <c r="B24" s="1316">
        <v>6121</v>
      </c>
      <c r="C24" s="1319">
        <v>54100874</v>
      </c>
      <c r="D24" s="1259" t="s">
        <v>400</v>
      </c>
      <c r="E24" s="1264"/>
      <c r="F24" s="1264"/>
      <c r="G24" s="1264"/>
      <c r="H24" s="1245" t="e">
        <f t="shared" si="0"/>
        <v>#DIV/0!</v>
      </c>
    </row>
    <row r="25" spans="1:9" ht="15" hidden="1" x14ac:dyDescent="0.2">
      <c r="A25" s="1310">
        <v>3122</v>
      </c>
      <c r="B25" s="1316">
        <v>6121</v>
      </c>
      <c r="C25" s="1319">
        <v>54100880</v>
      </c>
      <c r="D25" s="1259" t="s">
        <v>400</v>
      </c>
      <c r="E25" s="1264"/>
      <c r="F25" s="1264"/>
      <c r="G25" s="1264"/>
      <c r="H25" s="1245" t="e">
        <f t="shared" si="0"/>
        <v>#DIV/0!</v>
      </c>
    </row>
    <row r="26" spans="1:9" ht="15" hidden="1" x14ac:dyDescent="0.2">
      <c r="A26" s="1310">
        <v>3122</v>
      </c>
      <c r="B26" s="1316">
        <v>6121</v>
      </c>
      <c r="C26" s="1319">
        <v>54100884</v>
      </c>
      <c r="D26" s="1259" t="s">
        <v>400</v>
      </c>
      <c r="E26" s="1264"/>
      <c r="F26" s="1264"/>
      <c r="G26" s="1264"/>
      <c r="H26" s="1245" t="e">
        <f t="shared" si="0"/>
        <v>#DIV/0!</v>
      </c>
    </row>
    <row r="27" spans="1:9" ht="15" hidden="1" x14ac:dyDescent="0.2">
      <c r="A27" s="1310">
        <v>3122</v>
      </c>
      <c r="B27" s="1316">
        <v>6121</v>
      </c>
      <c r="C27" s="1319">
        <v>54190877</v>
      </c>
      <c r="D27" s="1259" t="s">
        <v>400</v>
      </c>
      <c r="E27" s="1264"/>
      <c r="F27" s="1264"/>
      <c r="G27" s="1264"/>
      <c r="H27" s="1245" t="e">
        <f t="shared" si="0"/>
        <v>#DIV/0!</v>
      </c>
    </row>
    <row r="28" spans="1:9" ht="15" hidden="1" x14ac:dyDescent="0.2">
      <c r="A28" s="1310">
        <v>3122</v>
      </c>
      <c r="B28" s="1316">
        <v>6121</v>
      </c>
      <c r="C28" s="1319">
        <v>54515835</v>
      </c>
      <c r="D28" s="1259" t="s">
        <v>400</v>
      </c>
      <c r="E28" s="1264"/>
      <c r="F28" s="1264"/>
      <c r="G28" s="1264"/>
      <c r="H28" s="1245" t="e">
        <f t="shared" si="0"/>
        <v>#DIV/0!</v>
      </c>
    </row>
    <row r="29" spans="1:9" s="1251" customFormat="1" ht="16.5" hidden="1" thickTop="1" thickBot="1" x14ac:dyDescent="0.3">
      <c r="A29" s="3265" t="s">
        <v>511</v>
      </c>
      <c r="B29" s="3266"/>
      <c r="C29" s="3266"/>
      <c r="D29" s="3266"/>
      <c r="E29" s="1242">
        <f>SUM(E23:E28)</f>
        <v>0</v>
      </c>
      <c r="F29" s="1242">
        <f>SUM(F23:F28)</f>
        <v>0</v>
      </c>
      <c r="G29" s="1242">
        <f>SUM(G23:G28)</f>
        <v>0</v>
      </c>
      <c r="H29" s="1246" t="e">
        <f t="shared" si="0"/>
        <v>#DIV/0!</v>
      </c>
      <c r="I29" s="1323"/>
    </row>
    <row r="30" spans="1:9" s="1251" customFormat="1" ht="15" hidden="1" x14ac:dyDescent="0.25">
      <c r="A30" s="1247"/>
      <c r="B30" s="1247"/>
      <c r="C30" s="1247"/>
      <c r="D30" s="1247"/>
      <c r="E30" s="1248"/>
      <c r="F30" s="1248"/>
      <c r="G30" s="1248"/>
      <c r="H30" s="1267"/>
      <c r="I30" s="1323"/>
    </row>
    <row r="31" spans="1:9" ht="18" hidden="1" x14ac:dyDescent="0.25">
      <c r="A31" s="1232" t="s">
        <v>60</v>
      </c>
      <c r="B31" s="1254"/>
      <c r="C31" s="1254"/>
      <c r="D31" s="1254"/>
      <c r="E31" s="1254"/>
      <c r="F31" s="1254"/>
      <c r="G31" s="1254"/>
      <c r="H31" s="1292"/>
    </row>
    <row r="32" spans="1:9" ht="15.75" hidden="1" x14ac:dyDescent="0.25">
      <c r="A32" s="1231" t="s">
        <v>61</v>
      </c>
      <c r="H32" s="1249" t="s">
        <v>122</v>
      </c>
    </row>
    <row r="33" spans="1:9" s="1166" customFormat="1" ht="25.5" hidden="1" thickTop="1" thickBot="1" x14ac:dyDescent="0.25">
      <c r="A33" s="1233" t="s">
        <v>123</v>
      </c>
      <c r="B33" s="1234" t="s">
        <v>509</v>
      </c>
      <c r="C33" s="1234" t="s">
        <v>267</v>
      </c>
      <c r="D33" s="1235" t="s">
        <v>125</v>
      </c>
      <c r="E33" s="1256" t="s">
        <v>416</v>
      </c>
      <c r="F33" s="1256" t="s">
        <v>417</v>
      </c>
      <c r="G33" s="1257" t="s">
        <v>589</v>
      </c>
      <c r="H33" s="1258" t="s">
        <v>590</v>
      </c>
    </row>
    <row r="34" spans="1:9" s="1166" customFormat="1" ht="13.5" hidden="1" thickTop="1" thickBot="1" x14ac:dyDescent="0.25">
      <c r="A34" s="1171">
        <v>1</v>
      </c>
      <c r="B34" s="1170">
        <v>2</v>
      </c>
      <c r="C34" s="1170">
        <v>3</v>
      </c>
      <c r="D34" s="1170">
        <v>4</v>
      </c>
      <c r="E34" s="1169">
        <v>5</v>
      </c>
      <c r="F34" s="1169">
        <v>6</v>
      </c>
      <c r="G34" s="1293">
        <v>7</v>
      </c>
      <c r="H34" s="1315" t="s">
        <v>44</v>
      </c>
    </row>
    <row r="35" spans="1:9" s="1166" customFormat="1" ht="15" hidden="1" x14ac:dyDescent="0.2">
      <c r="A35" s="1310">
        <v>3122</v>
      </c>
      <c r="B35" s="1316">
        <v>6121</v>
      </c>
      <c r="C35" s="1319">
        <v>53100870</v>
      </c>
      <c r="D35" s="1259" t="s">
        <v>400</v>
      </c>
      <c r="E35" s="1264"/>
      <c r="F35" s="1264"/>
      <c r="G35" s="1264"/>
      <c r="H35" s="1245" t="e">
        <f t="shared" ref="H35:H44" si="1">G35/F35*100</f>
        <v>#DIV/0!</v>
      </c>
    </row>
    <row r="36" spans="1:9" s="1166" customFormat="1" ht="15" hidden="1" x14ac:dyDescent="0.2">
      <c r="A36" s="1310">
        <v>3122</v>
      </c>
      <c r="B36" s="1316">
        <v>6121</v>
      </c>
      <c r="C36" s="1319">
        <v>53100872</v>
      </c>
      <c r="D36" s="1259" t="s">
        <v>400</v>
      </c>
      <c r="E36" s="1264"/>
      <c r="F36" s="1264"/>
      <c r="G36" s="1264"/>
      <c r="H36" s="1245" t="e">
        <f t="shared" si="1"/>
        <v>#DIV/0!</v>
      </c>
    </row>
    <row r="37" spans="1:9" s="1166" customFormat="1" ht="15" hidden="1" x14ac:dyDescent="0.2">
      <c r="A37" s="1310">
        <v>3122</v>
      </c>
      <c r="B37" s="1316">
        <v>6121</v>
      </c>
      <c r="C37" s="1319">
        <v>53500871</v>
      </c>
      <c r="D37" s="1259" t="s">
        <v>400</v>
      </c>
      <c r="E37" s="1264"/>
      <c r="F37" s="1264"/>
      <c r="G37" s="1264"/>
      <c r="H37" s="1245" t="e">
        <f t="shared" si="1"/>
        <v>#DIV/0!</v>
      </c>
    </row>
    <row r="38" spans="1:9" ht="15" hidden="1" x14ac:dyDescent="0.2">
      <c r="A38" s="1310">
        <v>3122</v>
      </c>
      <c r="B38" s="1316">
        <v>6121</v>
      </c>
      <c r="C38" s="1319">
        <v>54100870</v>
      </c>
      <c r="D38" s="1259" t="s">
        <v>400</v>
      </c>
      <c r="E38" s="1264"/>
      <c r="F38" s="1264"/>
      <c r="G38" s="1264"/>
      <c r="H38" s="1245" t="e">
        <f t="shared" si="1"/>
        <v>#DIV/0!</v>
      </c>
    </row>
    <row r="39" spans="1:9" ht="15" hidden="1" x14ac:dyDescent="0.2">
      <c r="A39" s="1310">
        <v>3122</v>
      </c>
      <c r="B39" s="1316">
        <v>6121</v>
      </c>
      <c r="C39" s="1319">
        <v>54100874</v>
      </c>
      <c r="D39" s="1259" t="s">
        <v>400</v>
      </c>
      <c r="E39" s="1264"/>
      <c r="F39" s="1264"/>
      <c r="G39" s="1264"/>
      <c r="H39" s="1245" t="e">
        <f t="shared" si="1"/>
        <v>#DIV/0!</v>
      </c>
    </row>
    <row r="40" spans="1:9" ht="15" hidden="1" x14ac:dyDescent="0.2">
      <c r="A40" s="1310">
        <v>3122</v>
      </c>
      <c r="B40" s="1316">
        <v>6121</v>
      </c>
      <c r="C40" s="1319">
        <v>54100880</v>
      </c>
      <c r="D40" s="1259" t="s">
        <v>400</v>
      </c>
      <c r="E40" s="1264"/>
      <c r="F40" s="1264"/>
      <c r="G40" s="1264"/>
      <c r="H40" s="1245" t="e">
        <f t="shared" si="1"/>
        <v>#DIV/0!</v>
      </c>
    </row>
    <row r="41" spans="1:9" ht="15" hidden="1" x14ac:dyDescent="0.2">
      <c r="A41" s="1310">
        <v>3122</v>
      </c>
      <c r="B41" s="1316">
        <v>6121</v>
      </c>
      <c r="C41" s="1319">
        <v>54100884</v>
      </c>
      <c r="D41" s="1259" t="s">
        <v>400</v>
      </c>
      <c r="E41" s="1264"/>
      <c r="F41" s="1264"/>
      <c r="G41" s="1264"/>
      <c r="H41" s="1245" t="e">
        <f t="shared" si="1"/>
        <v>#DIV/0!</v>
      </c>
    </row>
    <row r="42" spans="1:9" ht="15" hidden="1" x14ac:dyDescent="0.2">
      <c r="A42" s="1310">
        <v>3122</v>
      </c>
      <c r="B42" s="1316">
        <v>6121</v>
      </c>
      <c r="C42" s="1319">
        <v>54190877</v>
      </c>
      <c r="D42" s="1259" t="s">
        <v>400</v>
      </c>
      <c r="E42" s="1264"/>
      <c r="F42" s="1264"/>
      <c r="G42" s="1264"/>
      <c r="H42" s="1245" t="e">
        <f t="shared" si="1"/>
        <v>#DIV/0!</v>
      </c>
    </row>
    <row r="43" spans="1:9" ht="15" hidden="1" x14ac:dyDescent="0.2">
      <c r="A43" s="1310">
        <v>3122</v>
      </c>
      <c r="B43" s="1316">
        <v>6121</v>
      </c>
      <c r="C43" s="1319">
        <v>54515835</v>
      </c>
      <c r="D43" s="1259" t="s">
        <v>400</v>
      </c>
      <c r="E43" s="1264"/>
      <c r="F43" s="1264"/>
      <c r="G43" s="1264"/>
      <c r="H43" s="1245" t="e">
        <f t="shared" si="1"/>
        <v>#DIV/0!</v>
      </c>
    </row>
    <row r="44" spans="1:9" s="1251" customFormat="1" ht="16.5" hidden="1" thickTop="1" thickBot="1" x14ac:dyDescent="0.3">
      <c r="A44" s="3265" t="s">
        <v>511</v>
      </c>
      <c r="B44" s="3266"/>
      <c r="C44" s="3266"/>
      <c r="D44" s="3266"/>
      <c r="E44" s="1242">
        <f>SUM(E35:E43)</f>
        <v>0</v>
      </c>
      <c r="F44" s="1242">
        <f>SUM(F35:F43)</f>
        <v>0</v>
      </c>
      <c r="G44" s="1242">
        <f>SUM(G35:G43)</f>
        <v>0</v>
      </c>
      <c r="H44" s="1246" t="e">
        <f t="shared" si="1"/>
        <v>#DIV/0!</v>
      </c>
      <c r="I44" s="1323"/>
    </row>
    <row r="45" spans="1:9" s="1251" customFormat="1" ht="15" hidden="1" x14ac:dyDescent="0.25">
      <c r="A45" s="1247"/>
      <c r="B45" s="1247"/>
      <c r="C45" s="1247"/>
      <c r="D45" s="1247"/>
      <c r="E45" s="1248"/>
      <c r="F45" s="1248"/>
      <c r="G45" s="1248"/>
      <c r="H45" s="1267"/>
      <c r="I45" s="1323"/>
    </row>
    <row r="46" spans="1:9" ht="18" hidden="1" x14ac:dyDescent="0.25">
      <c r="A46" s="1232" t="s">
        <v>62</v>
      </c>
      <c r="B46" s="1254"/>
      <c r="C46" s="1254"/>
      <c r="D46" s="1254"/>
      <c r="E46" s="1254"/>
      <c r="F46" s="1254"/>
      <c r="G46" s="1254"/>
      <c r="H46" s="1292"/>
    </row>
    <row r="47" spans="1:9" ht="15.75" hidden="1" x14ac:dyDescent="0.25">
      <c r="A47" s="1231" t="s">
        <v>63</v>
      </c>
      <c r="H47" s="1249" t="s">
        <v>122</v>
      </c>
    </row>
    <row r="48" spans="1:9" s="1166" customFormat="1" ht="25.5" hidden="1" thickTop="1" thickBot="1" x14ac:dyDescent="0.25">
      <c r="A48" s="1233" t="s">
        <v>123</v>
      </c>
      <c r="B48" s="1234" t="s">
        <v>509</v>
      </c>
      <c r="C48" s="1234" t="s">
        <v>267</v>
      </c>
      <c r="D48" s="1235" t="s">
        <v>125</v>
      </c>
      <c r="E48" s="1256" t="s">
        <v>416</v>
      </c>
      <c r="F48" s="1256" t="s">
        <v>417</v>
      </c>
      <c r="G48" s="1257" t="s">
        <v>589</v>
      </c>
      <c r="H48" s="1258" t="s">
        <v>590</v>
      </c>
    </row>
    <row r="49" spans="1:9" s="1166" customFormat="1" ht="13.5" hidden="1" thickTop="1" thickBot="1" x14ac:dyDescent="0.25">
      <c r="A49" s="1171">
        <v>1</v>
      </c>
      <c r="B49" s="1170">
        <v>2</v>
      </c>
      <c r="C49" s="1170">
        <v>3</v>
      </c>
      <c r="D49" s="1170">
        <v>4</v>
      </c>
      <c r="E49" s="1169">
        <v>5</v>
      </c>
      <c r="F49" s="1169">
        <v>6</v>
      </c>
      <c r="G49" s="1293">
        <v>7</v>
      </c>
      <c r="H49" s="1315" t="s">
        <v>44</v>
      </c>
    </row>
    <row r="50" spans="1:9" s="1166" customFormat="1" ht="15" hidden="1" x14ac:dyDescent="0.2">
      <c r="A50" s="1310">
        <v>3121</v>
      </c>
      <c r="B50" s="1316">
        <v>6121</v>
      </c>
      <c r="C50" s="1319">
        <v>54100870</v>
      </c>
      <c r="D50" s="1259" t="s">
        <v>400</v>
      </c>
      <c r="E50" s="1264"/>
      <c r="F50" s="1264"/>
      <c r="G50" s="1264"/>
      <c r="H50" s="1245" t="e">
        <f t="shared" ref="H50:H56" si="2">G50/F50*100</f>
        <v>#DIV/0!</v>
      </c>
    </row>
    <row r="51" spans="1:9" ht="15" hidden="1" x14ac:dyDescent="0.2">
      <c r="A51" s="1310">
        <v>3121</v>
      </c>
      <c r="B51" s="1316">
        <v>6121</v>
      </c>
      <c r="C51" s="1319">
        <v>54100874</v>
      </c>
      <c r="D51" s="1259" t="s">
        <v>400</v>
      </c>
      <c r="E51" s="1264"/>
      <c r="F51" s="1264"/>
      <c r="G51" s="1264"/>
      <c r="H51" s="1245" t="e">
        <f t="shared" si="2"/>
        <v>#DIV/0!</v>
      </c>
    </row>
    <row r="52" spans="1:9" ht="15" hidden="1" x14ac:dyDescent="0.2">
      <c r="A52" s="1310">
        <v>3121</v>
      </c>
      <c r="B52" s="1316">
        <v>6121</v>
      </c>
      <c r="C52" s="1319">
        <v>54100880</v>
      </c>
      <c r="D52" s="1259" t="s">
        <v>400</v>
      </c>
      <c r="E52" s="1264"/>
      <c r="F52" s="1264"/>
      <c r="G52" s="1264"/>
      <c r="H52" s="1245" t="e">
        <f t="shared" si="2"/>
        <v>#DIV/0!</v>
      </c>
    </row>
    <row r="53" spans="1:9" ht="15" hidden="1" x14ac:dyDescent="0.2">
      <c r="A53" s="1310">
        <v>3121</v>
      </c>
      <c r="B53" s="1316">
        <v>6121</v>
      </c>
      <c r="C53" s="1319">
        <v>54100884</v>
      </c>
      <c r="D53" s="1259" t="s">
        <v>400</v>
      </c>
      <c r="E53" s="1264"/>
      <c r="F53" s="1264"/>
      <c r="G53" s="1264"/>
      <c r="H53" s="1245" t="e">
        <f t="shared" si="2"/>
        <v>#DIV/0!</v>
      </c>
    </row>
    <row r="54" spans="1:9" ht="15" hidden="1" x14ac:dyDescent="0.2">
      <c r="A54" s="1310">
        <v>3121</v>
      </c>
      <c r="B54" s="1316">
        <v>6121</v>
      </c>
      <c r="C54" s="1319">
        <v>54190877</v>
      </c>
      <c r="D54" s="1259" t="s">
        <v>400</v>
      </c>
      <c r="E54" s="1264"/>
      <c r="F54" s="1264"/>
      <c r="G54" s="1264"/>
      <c r="H54" s="1245" t="e">
        <f t="shared" si="2"/>
        <v>#DIV/0!</v>
      </c>
    </row>
    <row r="55" spans="1:9" ht="15" hidden="1" x14ac:dyDescent="0.2">
      <c r="A55" s="1310">
        <v>3121</v>
      </c>
      <c r="B55" s="1316">
        <v>6121</v>
      </c>
      <c r="C55" s="1319">
        <v>54515835</v>
      </c>
      <c r="D55" s="1259" t="s">
        <v>400</v>
      </c>
      <c r="E55" s="1264"/>
      <c r="F55" s="1264"/>
      <c r="G55" s="1264"/>
      <c r="H55" s="1245" t="e">
        <f t="shared" si="2"/>
        <v>#DIV/0!</v>
      </c>
    </row>
    <row r="56" spans="1:9" s="1251" customFormat="1" ht="16.5" hidden="1" thickTop="1" thickBot="1" x14ac:dyDescent="0.3">
      <c r="A56" s="3265" t="s">
        <v>511</v>
      </c>
      <c r="B56" s="3266"/>
      <c r="C56" s="3266"/>
      <c r="D56" s="3266"/>
      <c r="E56" s="1242">
        <f>SUM(E50:E55)</f>
        <v>0</v>
      </c>
      <c r="F56" s="1242">
        <f>SUM(F50:F55)</f>
        <v>0</v>
      </c>
      <c r="G56" s="1242">
        <f>SUM(G50:G55)</f>
        <v>0</v>
      </c>
      <c r="H56" s="1246" t="e">
        <f t="shared" si="2"/>
        <v>#DIV/0!</v>
      </c>
      <c r="I56" s="1323"/>
    </row>
    <row r="57" spans="1:9" s="1251" customFormat="1" ht="15" hidden="1" x14ac:dyDescent="0.25">
      <c r="A57" s="1247"/>
      <c r="B57" s="1247"/>
      <c r="C57" s="1247"/>
      <c r="D57" s="1247"/>
      <c r="E57" s="1248"/>
      <c r="F57" s="1248"/>
      <c r="G57" s="1248"/>
      <c r="H57" s="1267"/>
      <c r="I57" s="1323"/>
    </row>
    <row r="58" spans="1:9" ht="18" x14ac:dyDescent="0.25">
      <c r="A58" s="1232" t="s">
        <v>1784</v>
      </c>
      <c r="B58" s="1254"/>
      <c r="C58" s="1254"/>
      <c r="D58" s="1254"/>
      <c r="E58" s="1254"/>
      <c r="F58" s="1254"/>
      <c r="G58" s="1254"/>
      <c r="H58" s="1292"/>
    </row>
    <row r="59" spans="1:9" ht="16.5" thickBot="1" x14ac:dyDescent="0.3">
      <c r="A59" s="1231" t="s">
        <v>1076</v>
      </c>
      <c r="H59" s="1249" t="s">
        <v>122</v>
      </c>
    </row>
    <row r="60" spans="1:9" s="1166" customFormat="1" ht="25.5" thickTop="1" thickBot="1" x14ac:dyDescent="0.25">
      <c r="A60" s="1233" t="s">
        <v>123</v>
      </c>
      <c r="B60" s="1234" t="s">
        <v>509</v>
      </c>
      <c r="C60" s="1234" t="s">
        <v>267</v>
      </c>
      <c r="D60" s="1235" t="s">
        <v>125</v>
      </c>
      <c r="E60" s="1256" t="s">
        <v>416</v>
      </c>
      <c r="F60" s="1256" t="s">
        <v>417</v>
      </c>
      <c r="G60" s="1257" t="s">
        <v>589</v>
      </c>
      <c r="H60" s="1258" t="s">
        <v>590</v>
      </c>
    </row>
    <row r="61" spans="1:9" s="1166" customFormat="1" ht="13.5" thickTop="1" thickBot="1" x14ac:dyDescent="0.25">
      <c r="A61" s="1171">
        <v>1</v>
      </c>
      <c r="B61" s="1170">
        <v>2</v>
      </c>
      <c r="C61" s="1170">
        <v>3</v>
      </c>
      <c r="D61" s="1170">
        <v>4</v>
      </c>
      <c r="E61" s="1169">
        <v>5</v>
      </c>
      <c r="F61" s="1169">
        <v>6</v>
      </c>
      <c r="G61" s="1293">
        <v>7</v>
      </c>
      <c r="H61" s="1315" t="s">
        <v>44</v>
      </c>
    </row>
    <row r="62" spans="1:9" ht="31.5" thickTop="1" thickBot="1" x14ac:dyDescent="0.25">
      <c r="A62" s="1310">
        <v>6409</v>
      </c>
      <c r="B62" s="1316">
        <v>5909</v>
      </c>
      <c r="C62" s="2331" t="s">
        <v>1101</v>
      </c>
      <c r="D62" s="1259" t="s">
        <v>1783</v>
      </c>
      <c r="E62" s="1264">
        <v>0</v>
      </c>
      <c r="F62" s="1264">
        <v>65</v>
      </c>
      <c r="G62" s="1264">
        <v>65</v>
      </c>
      <c r="H62" s="1245">
        <f>G62/F62*100</f>
        <v>100</v>
      </c>
    </row>
    <row r="63" spans="1:9" ht="15.75" hidden="1" thickBot="1" x14ac:dyDescent="0.25">
      <c r="A63" s="1310">
        <v>3122</v>
      </c>
      <c r="B63" s="1316">
        <v>6121</v>
      </c>
      <c r="C63" s="2331" t="s">
        <v>1253</v>
      </c>
      <c r="D63" s="1259" t="s">
        <v>400</v>
      </c>
      <c r="E63" s="1264"/>
      <c r="F63" s="1264"/>
      <c r="G63" s="1264"/>
      <c r="H63" s="1245" t="e">
        <f>G63/F63*100</f>
        <v>#DIV/0!</v>
      </c>
    </row>
    <row r="64" spans="1:9" ht="15.75" hidden="1" thickBot="1" x14ac:dyDescent="0.25">
      <c r="A64" s="1310">
        <v>3122</v>
      </c>
      <c r="B64" s="1316">
        <v>6121</v>
      </c>
      <c r="C64" s="2331" t="s">
        <v>1272</v>
      </c>
      <c r="D64" s="1259" t="s">
        <v>400</v>
      </c>
      <c r="E64" s="1264"/>
      <c r="F64" s="1264"/>
      <c r="G64" s="1264"/>
      <c r="H64" s="1245" t="e">
        <f>G64/F64*100</f>
        <v>#DIV/0!</v>
      </c>
    </row>
    <row r="65" spans="1:9" ht="15.75" hidden="1" thickBot="1" x14ac:dyDescent="0.25">
      <c r="A65" s="1310">
        <v>3122</v>
      </c>
      <c r="B65" s="1316">
        <v>6121</v>
      </c>
      <c r="C65" s="2331" t="s">
        <v>1271</v>
      </c>
      <c r="D65" s="1259" t="s">
        <v>400</v>
      </c>
      <c r="E65" s="1264"/>
      <c r="F65" s="1264"/>
      <c r="G65" s="1264"/>
      <c r="H65" s="1245" t="e">
        <f>G65/F65*100</f>
        <v>#DIV/0!</v>
      </c>
    </row>
    <row r="66" spans="1:9" s="1251" customFormat="1" ht="16.5" thickTop="1" thickBot="1" x14ac:dyDescent="0.3">
      <c r="A66" s="3265" t="s">
        <v>511</v>
      </c>
      <c r="B66" s="3266"/>
      <c r="C66" s="3266"/>
      <c r="D66" s="3266"/>
      <c r="E66" s="1242">
        <f>SUM(E62:E65)</f>
        <v>0</v>
      </c>
      <c r="F66" s="1242">
        <f>SUM(F62:F65)</f>
        <v>65</v>
      </c>
      <c r="G66" s="1242">
        <f>SUM(G62:G65)</f>
        <v>65</v>
      </c>
      <c r="H66" s="1246">
        <f>G66/F66*100</f>
        <v>100</v>
      </c>
      <c r="I66" s="1323"/>
    </row>
    <row r="67" spans="1:9" s="1251" customFormat="1" ht="15.75" thickTop="1" x14ac:dyDescent="0.25">
      <c r="A67" s="1247"/>
      <c r="B67" s="1247"/>
      <c r="C67" s="1247"/>
      <c r="D67" s="1247"/>
      <c r="E67" s="1248"/>
      <c r="F67" s="1248"/>
      <c r="G67" s="1248"/>
      <c r="H67" s="1267"/>
      <c r="I67" s="1323"/>
    </row>
    <row r="68" spans="1:9" ht="18" x14ac:dyDescent="0.25">
      <c r="A68" s="1232" t="s">
        <v>1782</v>
      </c>
      <c r="B68" s="1254"/>
      <c r="C68" s="1254"/>
      <c r="D68" s="1254"/>
      <c r="E68" s="1254"/>
      <c r="F68" s="1254"/>
      <c r="G68" s="1254"/>
      <c r="H68" s="1292"/>
    </row>
    <row r="69" spans="1:9" ht="16.5" thickBot="1" x14ac:dyDescent="0.3">
      <c r="A69" s="1231" t="s">
        <v>1781</v>
      </c>
      <c r="H69" s="1249" t="s">
        <v>122</v>
      </c>
    </row>
    <row r="70" spans="1:9" s="1166" customFormat="1" ht="25.5" thickTop="1" thickBot="1" x14ac:dyDescent="0.25">
      <c r="A70" s="1233" t="s">
        <v>123</v>
      </c>
      <c r="B70" s="1234" t="s">
        <v>509</v>
      </c>
      <c r="C70" s="1234" t="s">
        <v>267</v>
      </c>
      <c r="D70" s="1235" t="s">
        <v>125</v>
      </c>
      <c r="E70" s="1256" t="s">
        <v>416</v>
      </c>
      <c r="F70" s="1256" t="s">
        <v>417</v>
      </c>
      <c r="G70" s="1257" t="s">
        <v>589</v>
      </c>
      <c r="H70" s="1258" t="s">
        <v>590</v>
      </c>
    </row>
    <row r="71" spans="1:9" s="1166" customFormat="1" ht="13.5" thickTop="1" thickBot="1" x14ac:dyDescent="0.25">
      <c r="A71" s="1171">
        <v>1</v>
      </c>
      <c r="B71" s="1170">
        <v>2</v>
      </c>
      <c r="C71" s="1170">
        <v>3</v>
      </c>
      <c r="D71" s="1170">
        <v>4</v>
      </c>
      <c r="E71" s="1169">
        <v>5</v>
      </c>
      <c r="F71" s="1169">
        <v>6</v>
      </c>
      <c r="G71" s="1293">
        <v>7</v>
      </c>
      <c r="H71" s="1315" t="s">
        <v>44</v>
      </c>
    </row>
    <row r="72" spans="1:9" ht="16.5" thickTop="1" thickBot="1" x14ac:dyDescent="0.25">
      <c r="A72" s="1310">
        <v>3522</v>
      </c>
      <c r="B72" s="1316">
        <v>5363</v>
      </c>
      <c r="C72" s="2331" t="s">
        <v>1101</v>
      </c>
      <c r="D72" s="1259" t="s">
        <v>942</v>
      </c>
      <c r="E72" s="1264">
        <v>0</v>
      </c>
      <c r="F72" s="1264">
        <v>75</v>
      </c>
      <c r="G72" s="1264">
        <v>75</v>
      </c>
      <c r="H72" s="1245">
        <f t="shared" ref="H72:H77" si="3">G72/F72*100</f>
        <v>100</v>
      </c>
    </row>
    <row r="73" spans="1:9" ht="15.75" hidden="1" thickBot="1" x14ac:dyDescent="0.25">
      <c r="A73" s="1310">
        <v>3122</v>
      </c>
      <c r="B73" s="1316">
        <v>6121</v>
      </c>
      <c r="C73" s="1319">
        <v>54100880</v>
      </c>
      <c r="D73" s="1259" t="s">
        <v>400</v>
      </c>
      <c r="E73" s="1264"/>
      <c r="F73" s="1264"/>
      <c r="G73" s="1264"/>
      <c r="H73" s="1245" t="e">
        <f t="shared" si="3"/>
        <v>#DIV/0!</v>
      </c>
    </row>
    <row r="74" spans="1:9" ht="15.75" hidden="1" thickBot="1" x14ac:dyDescent="0.25">
      <c r="A74" s="1310">
        <v>3122</v>
      </c>
      <c r="B74" s="1316">
        <v>6121</v>
      </c>
      <c r="C74" s="1319">
        <v>54100884</v>
      </c>
      <c r="D74" s="1259" t="s">
        <v>400</v>
      </c>
      <c r="E74" s="1264"/>
      <c r="F74" s="1264"/>
      <c r="G74" s="1264"/>
      <c r="H74" s="1245" t="e">
        <f t="shared" si="3"/>
        <v>#DIV/0!</v>
      </c>
    </row>
    <row r="75" spans="1:9" ht="15.75" hidden="1" thickBot="1" x14ac:dyDescent="0.25">
      <c r="A75" s="1310">
        <v>3122</v>
      </c>
      <c r="B75" s="1316">
        <v>6121</v>
      </c>
      <c r="C75" s="1319">
        <v>54190877</v>
      </c>
      <c r="D75" s="1259" t="s">
        <v>400</v>
      </c>
      <c r="E75" s="1264"/>
      <c r="F75" s="1264"/>
      <c r="G75" s="1264"/>
      <c r="H75" s="1245" t="e">
        <f t="shared" si="3"/>
        <v>#DIV/0!</v>
      </c>
    </row>
    <row r="76" spans="1:9" ht="15.75" hidden="1" thickBot="1" x14ac:dyDescent="0.25">
      <c r="A76" s="1310">
        <v>3122</v>
      </c>
      <c r="B76" s="1316">
        <v>6121</v>
      </c>
      <c r="C76" s="1319">
        <v>54515835</v>
      </c>
      <c r="D76" s="1259" t="s">
        <v>400</v>
      </c>
      <c r="E76" s="1264"/>
      <c r="F76" s="1264"/>
      <c r="G76" s="1264"/>
      <c r="H76" s="1245" t="e">
        <f t="shared" si="3"/>
        <v>#DIV/0!</v>
      </c>
    </row>
    <row r="77" spans="1:9" s="1251" customFormat="1" ht="16.5" thickTop="1" thickBot="1" x14ac:dyDescent="0.3">
      <c r="A77" s="3265" t="s">
        <v>511</v>
      </c>
      <c r="B77" s="3266"/>
      <c r="C77" s="3266"/>
      <c r="D77" s="3266"/>
      <c r="E77" s="1242">
        <f>SUM(E72:E76)</f>
        <v>0</v>
      </c>
      <c r="F77" s="1242">
        <f>SUM(F72:F76)</f>
        <v>75</v>
      </c>
      <c r="G77" s="1242">
        <f>SUM(G72:G76)</f>
        <v>75</v>
      </c>
      <c r="H77" s="1246">
        <f t="shared" si="3"/>
        <v>100</v>
      </c>
      <c r="I77" s="1323"/>
    </row>
    <row r="78" spans="1:9" s="1251" customFormat="1" ht="15.75" thickTop="1" x14ac:dyDescent="0.25">
      <c r="A78" s="1247"/>
      <c r="B78" s="1247"/>
      <c r="C78" s="1247"/>
      <c r="D78" s="1247"/>
      <c r="E78" s="1248"/>
      <c r="F78" s="1248"/>
      <c r="G78" s="1248"/>
      <c r="H78" s="1267"/>
      <c r="I78" s="1323"/>
    </row>
    <row r="79" spans="1:9" ht="18" hidden="1" x14ac:dyDescent="0.25">
      <c r="A79" s="1232" t="s">
        <v>1066</v>
      </c>
      <c r="B79" s="1254"/>
      <c r="C79" s="1254"/>
      <c r="D79" s="1254"/>
      <c r="E79" s="1254"/>
      <c r="F79" s="1254"/>
      <c r="G79" s="1254"/>
      <c r="H79" s="1292"/>
    </row>
    <row r="80" spans="1:9" ht="15.75" hidden="1" x14ac:dyDescent="0.25">
      <c r="A80" s="1231" t="s">
        <v>67</v>
      </c>
      <c r="H80" s="1249" t="s">
        <v>122</v>
      </c>
    </row>
    <row r="81" spans="1:9" s="1166" customFormat="1" ht="25.5" hidden="1" thickTop="1" thickBot="1" x14ac:dyDescent="0.25">
      <c r="A81" s="1233" t="s">
        <v>123</v>
      </c>
      <c r="B81" s="1234" t="s">
        <v>509</v>
      </c>
      <c r="C81" s="1234" t="s">
        <v>267</v>
      </c>
      <c r="D81" s="1235" t="s">
        <v>125</v>
      </c>
      <c r="E81" s="1256" t="s">
        <v>416</v>
      </c>
      <c r="F81" s="1256" t="s">
        <v>417</v>
      </c>
      <c r="G81" s="1257" t="s">
        <v>589</v>
      </c>
      <c r="H81" s="1258" t="s">
        <v>590</v>
      </c>
    </row>
    <row r="82" spans="1:9" s="1166" customFormat="1" ht="13.5" hidden="1" thickTop="1" thickBot="1" x14ac:dyDescent="0.25">
      <c r="A82" s="1171">
        <v>1</v>
      </c>
      <c r="B82" s="1170">
        <v>2</v>
      </c>
      <c r="C82" s="1170">
        <v>3</v>
      </c>
      <c r="D82" s="1170">
        <v>4</v>
      </c>
      <c r="E82" s="1169">
        <v>5</v>
      </c>
      <c r="F82" s="1169">
        <v>6</v>
      </c>
      <c r="G82" s="1293">
        <v>7</v>
      </c>
      <c r="H82" s="1315" t="s">
        <v>44</v>
      </c>
    </row>
    <row r="83" spans="1:9" ht="15" hidden="1" x14ac:dyDescent="0.2">
      <c r="A83" s="1310">
        <v>3123</v>
      </c>
      <c r="B83" s="1316">
        <v>6121</v>
      </c>
      <c r="C83" s="1319">
        <v>10</v>
      </c>
      <c r="D83" s="1259" t="s">
        <v>400</v>
      </c>
      <c r="E83" s="1264"/>
      <c r="F83" s="1264"/>
      <c r="G83" s="1264"/>
      <c r="H83" s="1245">
        <v>0</v>
      </c>
    </row>
    <row r="84" spans="1:9" ht="15" hidden="1" x14ac:dyDescent="0.2">
      <c r="A84" s="1310">
        <v>3123</v>
      </c>
      <c r="B84" s="1316">
        <v>6121</v>
      </c>
      <c r="C84" s="1319">
        <v>53100884</v>
      </c>
      <c r="D84" s="1259" t="s">
        <v>400</v>
      </c>
      <c r="E84" s="1264"/>
      <c r="F84" s="1264"/>
      <c r="G84" s="1264"/>
      <c r="H84" s="1245" t="e">
        <f t="shared" ref="H84:H89" si="4">G84/F84*100</f>
        <v>#DIV/0!</v>
      </c>
    </row>
    <row r="85" spans="1:9" ht="15" hidden="1" x14ac:dyDescent="0.2">
      <c r="A85" s="1310">
        <v>3123</v>
      </c>
      <c r="B85" s="1316">
        <v>6121</v>
      </c>
      <c r="C85" s="1319">
        <v>54100880</v>
      </c>
      <c r="D85" s="1259" t="s">
        <v>400</v>
      </c>
      <c r="E85" s="1264"/>
      <c r="F85" s="1264"/>
      <c r="G85" s="1264"/>
      <c r="H85" s="1245" t="e">
        <f t="shared" si="4"/>
        <v>#DIV/0!</v>
      </c>
    </row>
    <row r="86" spans="1:9" ht="15" hidden="1" x14ac:dyDescent="0.2">
      <c r="A86" s="1310">
        <v>3123</v>
      </c>
      <c r="B86" s="1316">
        <v>6121</v>
      </c>
      <c r="C86" s="1319">
        <v>54100884</v>
      </c>
      <c r="D86" s="1259" t="s">
        <v>400</v>
      </c>
      <c r="E86" s="1264"/>
      <c r="F86" s="1264"/>
      <c r="G86" s="1264"/>
      <c r="H86" s="1245" t="e">
        <f t="shared" si="4"/>
        <v>#DIV/0!</v>
      </c>
    </row>
    <row r="87" spans="1:9" ht="15" hidden="1" x14ac:dyDescent="0.2">
      <c r="A87" s="1310">
        <v>3123</v>
      </c>
      <c r="B87" s="1316">
        <v>6121</v>
      </c>
      <c r="C87" s="1319">
        <v>54190877</v>
      </c>
      <c r="D87" s="1259" t="s">
        <v>400</v>
      </c>
      <c r="E87" s="1264"/>
      <c r="F87" s="1264"/>
      <c r="G87" s="1264"/>
      <c r="H87" s="1245" t="e">
        <f t="shared" si="4"/>
        <v>#DIV/0!</v>
      </c>
    </row>
    <row r="88" spans="1:9" ht="15" hidden="1" x14ac:dyDescent="0.2">
      <c r="A88" s="1310">
        <v>3123</v>
      </c>
      <c r="B88" s="1316">
        <v>6121</v>
      </c>
      <c r="C88" s="1319">
        <v>54515835</v>
      </c>
      <c r="D88" s="1259" t="s">
        <v>400</v>
      </c>
      <c r="E88" s="1264"/>
      <c r="F88" s="1264"/>
      <c r="G88" s="1264"/>
      <c r="H88" s="1245" t="e">
        <f t="shared" si="4"/>
        <v>#DIV/0!</v>
      </c>
    </row>
    <row r="89" spans="1:9" s="1251" customFormat="1" ht="16.5" hidden="1" thickTop="1" thickBot="1" x14ac:dyDescent="0.3">
      <c r="A89" s="3265" t="s">
        <v>511</v>
      </c>
      <c r="B89" s="3266"/>
      <c r="C89" s="3266"/>
      <c r="D89" s="3266"/>
      <c r="E89" s="1242">
        <f>SUM(E83:E88)</f>
        <v>0</v>
      </c>
      <c r="F89" s="1242">
        <f>SUM(F83:F88)</f>
        <v>0</v>
      </c>
      <c r="G89" s="1242">
        <f>SUM(G83:G88)</f>
        <v>0</v>
      </c>
      <c r="H89" s="1246" t="e">
        <f t="shared" si="4"/>
        <v>#DIV/0!</v>
      </c>
      <c r="I89" s="1323"/>
    </row>
    <row r="90" spans="1:9" s="1251" customFormat="1" ht="15" hidden="1" x14ac:dyDescent="0.25">
      <c r="A90" s="1247"/>
      <c r="B90" s="1247"/>
      <c r="C90" s="1247"/>
      <c r="D90" s="1247"/>
      <c r="E90" s="1248"/>
      <c r="F90" s="1248"/>
      <c r="G90" s="1248"/>
      <c r="H90" s="1267"/>
      <c r="I90" s="1323"/>
    </row>
    <row r="91" spans="1:9" s="1251" customFormat="1" ht="15" hidden="1" x14ac:dyDescent="0.25">
      <c r="A91" s="1247"/>
      <c r="B91" s="1247"/>
      <c r="C91" s="1247"/>
      <c r="D91" s="1247"/>
      <c r="E91" s="1248"/>
      <c r="F91" s="1248"/>
      <c r="G91" s="1248"/>
      <c r="H91" s="1267"/>
      <c r="I91" s="1323"/>
    </row>
    <row r="92" spans="1:9" ht="18" hidden="1" x14ac:dyDescent="0.25">
      <c r="A92" s="1232" t="s">
        <v>68</v>
      </c>
      <c r="B92" s="1254"/>
      <c r="C92" s="1254"/>
      <c r="D92" s="1254"/>
      <c r="E92" s="1254"/>
      <c r="F92" s="1254"/>
      <c r="G92" s="1254"/>
      <c r="H92" s="1292"/>
    </row>
    <row r="93" spans="1:9" ht="15.75" hidden="1" x14ac:dyDescent="0.25">
      <c r="A93" s="1231" t="s">
        <v>69</v>
      </c>
      <c r="H93" s="1249" t="s">
        <v>122</v>
      </c>
    </row>
    <row r="94" spans="1:9" s="1166" customFormat="1" ht="25.5" hidden="1" thickTop="1" thickBot="1" x14ac:dyDescent="0.25">
      <c r="A94" s="1233" t="s">
        <v>123</v>
      </c>
      <c r="B94" s="1234" t="s">
        <v>509</v>
      </c>
      <c r="C94" s="1234" t="s">
        <v>267</v>
      </c>
      <c r="D94" s="1235" t="s">
        <v>125</v>
      </c>
      <c r="E94" s="1256" t="s">
        <v>416</v>
      </c>
      <c r="F94" s="1256" t="s">
        <v>417</v>
      </c>
      <c r="G94" s="1257" t="s">
        <v>589</v>
      </c>
      <c r="H94" s="1258" t="s">
        <v>590</v>
      </c>
    </row>
    <row r="95" spans="1:9" s="1166" customFormat="1" ht="13.5" hidden="1" thickTop="1" thickBot="1" x14ac:dyDescent="0.25">
      <c r="A95" s="1171">
        <v>1</v>
      </c>
      <c r="B95" s="1170">
        <v>2</v>
      </c>
      <c r="C95" s="1170">
        <v>3</v>
      </c>
      <c r="D95" s="1170">
        <v>4</v>
      </c>
      <c r="E95" s="1169">
        <v>5</v>
      </c>
      <c r="F95" s="1169">
        <v>6</v>
      </c>
      <c r="G95" s="1293">
        <v>7</v>
      </c>
      <c r="H95" s="1315" t="s">
        <v>44</v>
      </c>
    </row>
    <row r="96" spans="1:9" s="1166" customFormat="1" ht="15.75" hidden="1" thickTop="1" x14ac:dyDescent="0.2">
      <c r="A96" s="1310">
        <v>3122</v>
      </c>
      <c r="B96" s="1316">
        <v>6121</v>
      </c>
      <c r="C96" s="1319">
        <v>53100870</v>
      </c>
      <c r="D96" s="1259" t="s">
        <v>400</v>
      </c>
      <c r="E96" s="1255"/>
      <c r="F96" s="1708"/>
      <c r="G96" s="1255"/>
      <c r="H96" s="1504" t="e">
        <f t="shared" ref="H96:H107" si="5">G96/F96*100</f>
        <v>#DIV/0!</v>
      </c>
    </row>
    <row r="97" spans="1:9" s="1166" customFormat="1" ht="15" hidden="1" x14ac:dyDescent="0.2">
      <c r="A97" s="1310">
        <v>3122</v>
      </c>
      <c r="B97" s="1316">
        <v>6121</v>
      </c>
      <c r="C97" s="1319">
        <v>53100872</v>
      </c>
      <c r="D97" s="1259" t="s">
        <v>400</v>
      </c>
      <c r="E97" s="1264"/>
      <c r="F97" s="1264"/>
      <c r="G97" s="1264"/>
      <c r="H97" s="1504" t="e">
        <f t="shared" si="5"/>
        <v>#DIV/0!</v>
      </c>
    </row>
    <row r="98" spans="1:9" s="1166" customFormat="1" ht="15" hidden="1" x14ac:dyDescent="0.2">
      <c r="A98" s="1310">
        <v>3122</v>
      </c>
      <c r="B98" s="1316">
        <v>6121</v>
      </c>
      <c r="C98" s="1319">
        <v>53100874</v>
      </c>
      <c r="D98" s="1259" t="s">
        <v>400</v>
      </c>
      <c r="E98" s="1264"/>
      <c r="F98" s="1264"/>
      <c r="G98" s="1264"/>
      <c r="H98" s="1504" t="e">
        <f t="shared" si="5"/>
        <v>#DIV/0!</v>
      </c>
    </row>
    <row r="99" spans="1:9" s="1166" customFormat="1" ht="15" hidden="1" x14ac:dyDescent="0.2">
      <c r="A99" s="1310">
        <v>3122</v>
      </c>
      <c r="B99" s="1316">
        <v>6121</v>
      </c>
      <c r="C99" s="1319">
        <v>53500871</v>
      </c>
      <c r="D99" s="1259" t="s">
        <v>400</v>
      </c>
      <c r="E99" s="1264"/>
      <c r="F99" s="1264"/>
      <c r="G99" s="1264"/>
      <c r="H99" s="1504" t="e">
        <f t="shared" si="5"/>
        <v>#DIV/0!</v>
      </c>
    </row>
    <row r="100" spans="1:9" s="1166" customFormat="1" ht="15" hidden="1" x14ac:dyDescent="0.2">
      <c r="A100" s="1310">
        <v>3122</v>
      </c>
      <c r="B100" s="1316">
        <v>6121</v>
      </c>
      <c r="C100" s="1319">
        <v>54100870</v>
      </c>
      <c r="D100" s="1259" t="s">
        <v>400</v>
      </c>
      <c r="E100" s="1264"/>
      <c r="F100" s="1264"/>
      <c r="G100" s="1264"/>
      <c r="H100" s="1504" t="e">
        <f t="shared" si="5"/>
        <v>#DIV/0!</v>
      </c>
    </row>
    <row r="101" spans="1:9" s="1166" customFormat="1" ht="15" hidden="1" x14ac:dyDescent="0.2">
      <c r="A101" s="1310">
        <v>3122</v>
      </c>
      <c r="B101" s="1316">
        <v>6121</v>
      </c>
      <c r="C101" s="1319">
        <v>54100872</v>
      </c>
      <c r="D101" s="1259" t="s">
        <v>400</v>
      </c>
      <c r="E101" s="1264"/>
      <c r="F101" s="1264"/>
      <c r="G101" s="1264"/>
      <c r="H101" s="1504" t="e">
        <f t="shared" si="5"/>
        <v>#DIV/0!</v>
      </c>
    </row>
    <row r="102" spans="1:9" s="1166" customFormat="1" ht="15" hidden="1" x14ac:dyDescent="0.2">
      <c r="A102" s="1310">
        <v>3122</v>
      </c>
      <c r="B102" s="1316">
        <v>6121</v>
      </c>
      <c r="C102" s="1319">
        <v>54100874</v>
      </c>
      <c r="D102" s="1259" t="s">
        <v>400</v>
      </c>
      <c r="E102" s="1503"/>
      <c r="F102" s="1264"/>
      <c r="G102" s="1264"/>
      <c r="H102" s="1504" t="e">
        <f t="shared" si="5"/>
        <v>#DIV/0!</v>
      </c>
    </row>
    <row r="103" spans="1:9" s="1166" customFormat="1" ht="15" hidden="1" x14ac:dyDescent="0.2">
      <c r="A103" s="1310">
        <v>3122</v>
      </c>
      <c r="B103" s="1316">
        <v>6121</v>
      </c>
      <c r="C103" s="1319">
        <v>54100880</v>
      </c>
      <c r="D103" s="1259" t="s">
        <v>400</v>
      </c>
      <c r="E103" s="1264"/>
      <c r="F103" s="1264"/>
      <c r="G103" s="1264"/>
      <c r="H103" s="1504" t="e">
        <f t="shared" si="5"/>
        <v>#DIV/0!</v>
      </c>
    </row>
    <row r="104" spans="1:9" s="1166" customFormat="1" ht="15" hidden="1" x14ac:dyDescent="0.2">
      <c r="A104" s="1310">
        <v>3122</v>
      </c>
      <c r="B104" s="1316">
        <v>6121</v>
      </c>
      <c r="C104" s="1319">
        <v>54100884</v>
      </c>
      <c r="D104" s="1259" t="s">
        <v>400</v>
      </c>
      <c r="E104" s="1503"/>
      <c r="F104" s="1264"/>
      <c r="G104" s="1264"/>
      <c r="H104" s="1504" t="e">
        <f t="shared" si="5"/>
        <v>#DIV/0!</v>
      </c>
    </row>
    <row r="105" spans="1:9" ht="15" hidden="1" x14ac:dyDescent="0.2">
      <c r="A105" s="1310">
        <v>3122</v>
      </c>
      <c r="B105" s="1316">
        <v>6121</v>
      </c>
      <c r="C105" s="1319">
        <v>54190877</v>
      </c>
      <c r="D105" s="1259" t="s">
        <v>400</v>
      </c>
      <c r="E105" s="1264"/>
      <c r="F105" s="1264"/>
      <c r="G105" s="1264"/>
      <c r="H105" s="1504" t="e">
        <f t="shared" si="5"/>
        <v>#DIV/0!</v>
      </c>
    </row>
    <row r="106" spans="1:9" ht="15" hidden="1" x14ac:dyDescent="0.2">
      <c r="A106" s="1310">
        <v>3122</v>
      </c>
      <c r="B106" s="1316">
        <v>6121</v>
      </c>
      <c r="C106" s="1319">
        <v>54500871</v>
      </c>
      <c r="D106" s="1259" t="s">
        <v>400</v>
      </c>
      <c r="E106" s="1264"/>
      <c r="F106" s="1264"/>
      <c r="G106" s="1264"/>
      <c r="H106" s="1504" t="e">
        <f t="shared" si="5"/>
        <v>#DIV/0!</v>
      </c>
    </row>
    <row r="107" spans="1:9" ht="15" hidden="1" x14ac:dyDescent="0.2">
      <c r="A107" s="1310">
        <v>3122</v>
      </c>
      <c r="B107" s="1316">
        <v>6121</v>
      </c>
      <c r="C107" s="1319">
        <v>54515835</v>
      </c>
      <c r="D107" s="1259" t="s">
        <v>400</v>
      </c>
      <c r="E107" s="1264"/>
      <c r="F107" s="1264"/>
      <c r="G107" s="1264"/>
      <c r="H107" s="1245" t="e">
        <f t="shared" si="5"/>
        <v>#DIV/0!</v>
      </c>
    </row>
    <row r="108" spans="1:9" ht="15.75" hidden="1" thickBot="1" x14ac:dyDescent="0.25">
      <c r="A108" s="1310">
        <v>3122</v>
      </c>
      <c r="B108" s="1316">
        <v>6121</v>
      </c>
      <c r="C108" s="1319">
        <v>53500871</v>
      </c>
      <c r="D108" s="1259" t="s">
        <v>400</v>
      </c>
      <c r="E108" s="1264">
        <v>0</v>
      </c>
      <c r="F108" s="1264"/>
      <c r="G108" s="1264"/>
      <c r="H108" s="1250">
        <v>0</v>
      </c>
    </row>
    <row r="109" spans="1:9" s="1251" customFormat="1" ht="16.5" hidden="1" thickTop="1" thickBot="1" x14ac:dyDescent="0.3">
      <c r="A109" s="3265" t="s">
        <v>511</v>
      </c>
      <c r="B109" s="3266"/>
      <c r="C109" s="3266"/>
      <c r="D109" s="3266"/>
      <c r="E109" s="1242">
        <f>SUM(E96:E108)</f>
        <v>0</v>
      </c>
      <c r="F109" s="1242">
        <f>SUM(F96:F108)</f>
        <v>0</v>
      </c>
      <c r="G109" s="1242">
        <f>SUM(G96:G108)</f>
        <v>0</v>
      </c>
      <c r="H109" s="1246" t="e">
        <f>G109/F109*100</f>
        <v>#DIV/0!</v>
      </c>
      <c r="I109" s="1323"/>
    </row>
    <row r="110" spans="1:9" s="1251" customFormat="1" ht="15" hidden="1" x14ac:dyDescent="0.25">
      <c r="A110" s="1247"/>
      <c r="B110" s="1247"/>
      <c r="C110" s="1247"/>
      <c r="D110" s="1247"/>
      <c r="E110" s="1248"/>
      <c r="F110" s="1248"/>
      <c r="G110" s="1248"/>
      <c r="H110" s="1267"/>
      <c r="I110" s="1323"/>
    </row>
    <row r="111" spans="1:9" ht="18" hidden="1" x14ac:dyDescent="0.25">
      <c r="A111" s="1232" t="s">
        <v>70</v>
      </c>
      <c r="B111" s="1254"/>
      <c r="C111" s="1254"/>
      <c r="D111" s="1254"/>
      <c r="E111" s="1254"/>
      <c r="F111" s="1254"/>
      <c r="G111" s="1254"/>
      <c r="H111" s="1292"/>
    </row>
    <row r="112" spans="1:9" ht="15.75" hidden="1" x14ac:dyDescent="0.25">
      <c r="A112" s="1231" t="s">
        <v>71</v>
      </c>
      <c r="H112" s="1249" t="s">
        <v>122</v>
      </c>
    </row>
    <row r="113" spans="1:9" s="1166" customFormat="1" ht="25.5" hidden="1" thickTop="1" thickBot="1" x14ac:dyDescent="0.25">
      <c r="A113" s="1233" t="s">
        <v>123</v>
      </c>
      <c r="B113" s="1234" t="s">
        <v>509</v>
      </c>
      <c r="C113" s="1234" t="s">
        <v>267</v>
      </c>
      <c r="D113" s="1235" t="s">
        <v>125</v>
      </c>
      <c r="E113" s="1256" t="s">
        <v>416</v>
      </c>
      <c r="F113" s="1256" t="s">
        <v>417</v>
      </c>
      <c r="G113" s="1257" t="s">
        <v>589</v>
      </c>
      <c r="H113" s="1258" t="s">
        <v>590</v>
      </c>
    </row>
    <row r="114" spans="1:9" s="1166" customFormat="1" ht="13.5" hidden="1" thickTop="1" thickBot="1" x14ac:dyDescent="0.25">
      <c r="A114" s="1171">
        <v>1</v>
      </c>
      <c r="B114" s="1170">
        <v>2</v>
      </c>
      <c r="C114" s="1170">
        <v>3</v>
      </c>
      <c r="D114" s="1170">
        <v>4</v>
      </c>
      <c r="E114" s="1169">
        <v>5</v>
      </c>
      <c r="F114" s="1169">
        <v>6</v>
      </c>
      <c r="G114" s="1293">
        <v>7</v>
      </c>
      <c r="H114" s="1315" t="s">
        <v>44</v>
      </c>
    </row>
    <row r="115" spans="1:9" ht="15" hidden="1" x14ac:dyDescent="0.2">
      <c r="A115" s="1310">
        <v>3122</v>
      </c>
      <c r="B115" s="1316">
        <v>6121</v>
      </c>
      <c r="C115" s="1319">
        <v>54100870</v>
      </c>
      <c r="D115" s="1259" t="s">
        <v>400</v>
      </c>
      <c r="E115" s="1264"/>
      <c r="F115" s="1264"/>
      <c r="G115" s="1264"/>
      <c r="H115" s="1245" t="e">
        <f t="shared" ref="H115:H121" si="6">G115/F115*100</f>
        <v>#DIV/0!</v>
      </c>
    </row>
    <row r="116" spans="1:9" ht="15" hidden="1" x14ac:dyDescent="0.2">
      <c r="A116" s="1310">
        <v>3122</v>
      </c>
      <c r="B116" s="1316">
        <v>6121</v>
      </c>
      <c r="C116" s="1319">
        <v>54100874</v>
      </c>
      <c r="D116" s="1259" t="s">
        <v>400</v>
      </c>
      <c r="E116" s="1264"/>
      <c r="F116" s="1264"/>
      <c r="G116" s="1264"/>
      <c r="H116" s="1245" t="e">
        <f t="shared" si="6"/>
        <v>#DIV/0!</v>
      </c>
    </row>
    <row r="117" spans="1:9" ht="15" hidden="1" x14ac:dyDescent="0.2">
      <c r="A117" s="1310">
        <v>3122</v>
      </c>
      <c r="B117" s="1316">
        <v>6121</v>
      </c>
      <c r="C117" s="1319">
        <v>54100880</v>
      </c>
      <c r="D117" s="1259" t="s">
        <v>400</v>
      </c>
      <c r="E117" s="1264"/>
      <c r="F117" s="1264"/>
      <c r="G117" s="1264"/>
      <c r="H117" s="1245" t="e">
        <f t="shared" si="6"/>
        <v>#DIV/0!</v>
      </c>
    </row>
    <row r="118" spans="1:9" ht="15" hidden="1" x14ac:dyDescent="0.2">
      <c r="A118" s="1310">
        <v>3122</v>
      </c>
      <c r="B118" s="1316">
        <v>6121</v>
      </c>
      <c r="C118" s="1319">
        <v>54100884</v>
      </c>
      <c r="D118" s="1259" t="s">
        <v>400</v>
      </c>
      <c r="E118" s="1264"/>
      <c r="F118" s="1264"/>
      <c r="G118" s="1264"/>
      <c r="H118" s="1245" t="e">
        <f t="shared" si="6"/>
        <v>#DIV/0!</v>
      </c>
    </row>
    <row r="119" spans="1:9" ht="15" hidden="1" x14ac:dyDescent="0.2">
      <c r="A119" s="1310">
        <v>3122</v>
      </c>
      <c r="B119" s="1316">
        <v>6121</v>
      </c>
      <c r="C119" s="1319">
        <v>54190877</v>
      </c>
      <c r="D119" s="1259" t="s">
        <v>400</v>
      </c>
      <c r="E119" s="1264"/>
      <c r="F119" s="1264"/>
      <c r="G119" s="1264"/>
      <c r="H119" s="1245" t="e">
        <f t="shared" si="6"/>
        <v>#DIV/0!</v>
      </c>
    </row>
    <row r="120" spans="1:9" ht="15" hidden="1" x14ac:dyDescent="0.2">
      <c r="A120" s="1310">
        <v>3122</v>
      </c>
      <c r="B120" s="1316">
        <v>6121</v>
      </c>
      <c r="C120" s="1319">
        <v>54515835</v>
      </c>
      <c r="D120" s="1259" t="s">
        <v>400</v>
      </c>
      <c r="E120" s="1264"/>
      <c r="F120" s="1264"/>
      <c r="G120" s="1264"/>
      <c r="H120" s="1245" t="e">
        <f t="shared" si="6"/>
        <v>#DIV/0!</v>
      </c>
    </row>
    <row r="121" spans="1:9" s="1251" customFormat="1" ht="16.5" hidden="1" thickTop="1" thickBot="1" x14ac:dyDescent="0.3">
      <c r="A121" s="3265" t="s">
        <v>511</v>
      </c>
      <c r="B121" s="3266"/>
      <c r="C121" s="3266"/>
      <c r="D121" s="3266"/>
      <c r="E121" s="1242">
        <f>SUM(E115:E120)</f>
        <v>0</v>
      </c>
      <c r="F121" s="1242">
        <f>SUM(F115:F120)</f>
        <v>0</v>
      </c>
      <c r="G121" s="1242">
        <f>SUM(G115:G120)</f>
        <v>0</v>
      </c>
      <c r="H121" s="1246" t="e">
        <f t="shared" si="6"/>
        <v>#DIV/0!</v>
      </c>
      <c r="I121" s="1323"/>
    </row>
    <row r="122" spans="1:9" s="1251" customFormat="1" ht="15" hidden="1" x14ac:dyDescent="0.25">
      <c r="A122" s="1247"/>
      <c r="B122" s="1247"/>
      <c r="C122" s="1247"/>
      <c r="D122" s="1247"/>
      <c r="E122" s="1248"/>
      <c r="F122" s="1248"/>
      <c r="G122" s="1248"/>
      <c r="H122" s="1267"/>
      <c r="I122" s="1323"/>
    </row>
    <row r="123" spans="1:9" ht="18" hidden="1" x14ac:dyDescent="0.25">
      <c r="A123" s="1232" t="s">
        <v>1008</v>
      </c>
      <c r="B123" s="1254"/>
      <c r="C123" s="1254"/>
      <c r="D123" s="1254"/>
      <c r="E123" s="1254"/>
      <c r="F123" s="1254"/>
      <c r="G123" s="1254"/>
      <c r="H123" s="1292"/>
    </row>
    <row r="124" spans="1:9" ht="15.75" hidden="1" x14ac:dyDescent="0.25">
      <c r="A124" s="1231" t="s">
        <v>72</v>
      </c>
      <c r="H124" s="1249" t="s">
        <v>122</v>
      </c>
    </row>
    <row r="125" spans="1:9" s="1166" customFormat="1" ht="25.5" hidden="1" thickTop="1" thickBot="1" x14ac:dyDescent="0.25">
      <c r="A125" s="1233" t="s">
        <v>123</v>
      </c>
      <c r="B125" s="1234" t="s">
        <v>509</v>
      </c>
      <c r="C125" s="1234" t="s">
        <v>267</v>
      </c>
      <c r="D125" s="1235" t="s">
        <v>125</v>
      </c>
      <c r="E125" s="1256" t="s">
        <v>416</v>
      </c>
      <c r="F125" s="1256" t="s">
        <v>417</v>
      </c>
      <c r="G125" s="1257" t="s">
        <v>589</v>
      </c>
      <c r="H125" s="1258" t="s">
        <v>590</v>
      </c>
    </row>
    <row r="126" spans="1:9" s="1166" customFormat="1" ht="13.5" hidden="1" thickTop="1" thickBot="1" x14ac:dyDescent="0.25">
      <c r="A126" s="1171">
        <v>1</v>
      </c>
      <c r="B126" s="1170">
        <v>2</v>
      </c>
      <c r="C126" s="1170">
        <v>3</v>
      </c>
      <c r="D126" s="1170">
        <v>4</v>
      </c>
      <c r="E126" s="1169">
        <v>5</v>
      </c>
      <c r="F126" s="1169">
        <v>6</v>
      </c>
      <c r="G126" s="1293">
        <v>7</v>
      </c>
      <c r="H126" s="1315" t="s">
        <v>44</v>
      </c>
    </row>
    <row r="127" spans="1:9" ht="15.75" hidden="1" thickTop="1" x14ac:dyDescent="0.2">
      <c r="A127" s="1310">
        <v>3121</v>
      </c>
      <c r="B127" s="1316">
        <v>6121</v>
      </c>
      <c r="C127" s="1319">
        <v>54100870</v>
      </c>
      <c r="D127" s="1259" t="s">
        <v>400</v>
      </c>
      <c r="E127" s="1255"/>
      <c r="F127" s="1255"/>
      <c r="G127" s="1255"/>
      <c r="H127" s="1243" t="e">
        <f t="shared" ref="H127:H133" si="7">G127/F127*100</f>
        <v>#DIV/0!</v>
      </c>
    </row>
    <row r="128" spans="1:9" ht="15" hidden="1" x14ac:dyDescent="0.2">
      <c r="A128" s="1310">
        <v>3121</v>
      </c>
      <c r="B128" s="1316">
        <v>6121</v>
      </c>
      <c r="C128" s="1319">
        <v>54100874</v>
      </c>
      <c r="D128" s="1259" t="s">
        <v>400</v>
      </c>
      <c r="E128" s="1264"/>
      <c r="F128" s="1264"/>
      <c r="G128" s="1264"/>
      <c r="H128" s="1245" t="e">
        <f t="shared" si="7"/>
        <v>#DIV/0!</v>
      </c>
    </row>
    <row r="129" spans="1:9" ht="15" hidden="1" x14ac:dyDescent="0.2">
      <c r="A129" s="1310">
        <v>3121</v>
      </c>
      <c r="B129" s="1316">
        <v>6121</v>
      </c>
      <c r="C129" s="1319">
        <v>54100880</v>
      </c>
      <c r="D129" s="1259" t="s">
        <v>400</v>
      </c>
      <c r="E129" s="1264"/>
      <c r="F129" s="1264"/>
      <c r="G129" s="1264"/>
      <c r="H129" s="1245" t="e">
        <f t="shared" si="7"/>
        <v>#DIV/0!</v>
      </c>
    </row>
    <row r="130" spans="1:9" ht="15" hidden="1" x14ac:dyDescent="0.2">
      <c r="A130" s="1310">
        <v>3121</v>
      </c>
      <c r="B130" s="1316">
        <v>6121</v>
      </c>
      <c r="C130" s="1319">
        <v>54100884</v>
      </c>
      <c r="D130" s="1259" t="s">
        <v>400</v>
      </c>
      <c r="E130" s="1264"/>
      <c r="F130" s="1264"/>
      <c r="G130" s="1264"/>
      <c r="H130" s="1245" t="e">
        <f t="shared" si="7"/>
        <v>#DIV/0!</v>
      </c>
    </row>
    <row r="131" spans="1:9" ht="15" hidden="1" x14ac:dyDescent="0.2">
      <c r="A131" s="1310">
        <v>3121</v>
      </c>
      <c r="B131" s="1316">
        <v>6121</v>
      </c>
      <c r="C131" s="1319">
        <v>54190877</v>
      </c>
      <c r="D131" s="1259" t="s">
        <v>400</v>
      </c>
      <c r="E131" s="1264"/>
      <c r="F131" s="1264"/>
      <c r="G131" s="1264"/>
      <c r="H131" s="1245" t="e">
        <f t="shared" si="7"/>
        <v>#DIV/0!</v>
      </c>
    </row>
    <row r="132" spans="1:9" ht="15" hidden="1" x14ac:dyDescent="0.2">
      <c r="A132" s="1310">
        <v>3121</v>
      </c>
      <c r="B132" s="1316">
        <v>6121</v>
      </c>
      <c r="C132" s="1319">
        <v>54515835</v>
      </c>
      <c r="D132" s="1259" t="s">
        <v>400</v>
      </c>
      <c r="E132" s="1264"/>
      <c r="F132" s="1264"/>
      <c r="G132" s="1264"/>
      <c r="H132" s="1245" t="e">
        <f t="shared" si="7"/>
        <v>#DIV/0!</v>
      </c>
    </row>
    <row r="133" spans="1:9" s="1251" customFormat="1" ht="16.5" hidden="1" thickTop="1" thickBot="1" x14ac:dyDescent="0.3">
      <c r="A133" s="3265" t="s">
        <v>511</v>
      </c>
      <c r="B133" s="3266"/>
      <c r="C133" s="3266"/>
      <c r="D133" s="3266"/>
      <c r="E133" s="1242">
        <f>SUM(E127:E132)</f>
        <v>0</v>
      </c>
      <c r="F133" s="1242">
        <f>SUM(F127:F132)</f>
        <v>0</v>
      </c>
      <c r="G133" s="1242">
        <f>SUM(G127:G132)</f>
        <v>0</v>
      </c>
      <c r="H133" s="1246" t="e">
        <f t="shared" si="7"/>
        <v>#DIV/0!</v>
      </c>
      <c r="I133" s="1323"/>
    </row>
    <row r="134" spans="1:9" hidden="1" x14ac:dyDescent="0.2"/>
    <row r="135" spans="1:9" ht="18" hidden="1" x14ac:dyDescent="0.25">
      <c r="A135" s="1232" t="s">
        <v>73</v>
      </c>
      <c r="B135" s="1254"/>
      <c r="C135" s="1254"/>
      <c r="D135" s="1254"/>
      <c r="E135" s="1254"/>
      <c r="F135" s="1254"/>
      <c r="G135" s="1254"/>
      <c r="H135" s="1292"/>
    </row>
    <row r="136" spans="1:9" ht="15.75" hidden="1" x14ac:dyDescent="0.25">
      <c r="A136" s="1231" t="s">
        <v>74</v>
      </c>
      <c r="H136" s="1249" t="s">
        <v>122</v>
      </c>
    </row>
    <row r="137" spans="1:9" s="1166" customFormat="1" ht="25.5" hidden="1" thickTop="1" thickBot="1" x14ac:dyDescent="0.25">
      <c r="A137" s="1233" t="s">
        <v>123</v>
      </c>
      <c r="B137" s="1234" t="s">
        <v>509</v>
      </c>
      <c r="C137" s="1234" t="s">
        <v>267</v>
      </c>
      <c r="D137" s="1235" t="s">
        <v>125</v>
      </c>
      <c r="E137" s="1256" t="s">
        <v>416</v>
      </c>
      <c r="F137" s="1256" t="s">
        <v>417</v>
      </c>
      <c r="G137" s="1257" t="s">
        <v>589</v>
      </c>
      <c r="H137" s="1258" t="s">
        <v>590</v>
      </c>
    </row>
    <row r="138" spans="1:9" s="1166" customFormat="1" ht="13.5" hidden="1" thickTop="1" thickBot="1" x14ac:dyDescent="0.25">
      <c r="A138" s="1171">
        <v>1</v>
      </c>
      <c r="B138" s="1170">
        <v>2</v>
      </c>
      <c r="C138" s="1170">
        <v>3</v>
      </c>
      <c r="D138" s="1170">
        <v>4</v>
      </c>
      <c r="E138" s="1169">
        <v>5</v>
      </c>
      <c r="F138" s="1169">
        <v>6</v>
      </c>
      <c r="G138" s="1293">
        <v>7</v>
      </c>
      <c r="H138" s="1315" t="s">
        <v>44</v>
      </c>
    </row>
    <row r="139" spans="1:9" ht="15" hidden="1" x14ac:dyDescent="0.2">
      <c r="A139" s="1310">
        <v>3122</v>
      </c>
      <c r="B139" s="1316">
        <v>6121</v>
      </c>
      <c r="C139" s="1319">
        <v>53100870</v>
      </c>
      <c r="D139" s="1259" t="s">
        <v>400</v>
      </c>
      <c r="E139" s="1264"/>
      <c r="F139" s="1264"/>
      <c r="G139" s="1264"/>
      <c r="H139" s="1245">
        <v>0</v>
      </c>
    </row>
    <row r="140" spans="1:9" ht="15" hidden="1" x14ac:dyDescent="0.2">
      <c r="A140" s="1310">
        <v>3122</v>
      </c>
      <c r="B140" s="1316">
        <v>6121</v>
      </c>
      <c r="C140" s="1319">
        <v>53100872</v>
      </c>
      <c r="D140" s="1259" t="s">
        <v>400</v>
      </c>
      <c r="E140" s="1264"/>
      <c r="F140" s="1264"/>
      <c r="G140" s="1264"/>
      <c r="H140" s="1245">
        <v>0</v>
      </c>
    </row>
    <row r="141" spans="1:9" ht="15" hidden="1" x14ac:dyDescent="0.2">
      <c r="A141" s="1310">
        <v>3122</v>
      </c>
      <c r="B141" s="1316">
        <v>6121</v>
      </c>
      <c r="C141" s="1319">
        <v>53500871</v>
      </c>
      <c r="D141" s="1259" t="s">
        <v>400</v>
      </c>
      <c r="E141" s="1264"/>
      <c r="F141" s="1264"/>
      <c r="G141" s="1264"/>
      <c r="H141" s="1245" t="e">
        <f t="shared" ref="H141:H147" si="8">G141/F141*100</f>
        <v>#DIV/0!</v>
      </c>
    </row>
    <row r="142" spans="1:9" ht="15" hidden="1" x14ac:dyDescent="0.2">
      <c r="A142" s="1310">
        <v>3122</v>
      </c>
      <c r="B142" s="1316">
        <v>6121</v>
      </c>
      <c r="C142" s="1319">
        <v>54100870</v>
      </c>
      <c r="D142" s="1259" t="s">
        <v>400</v>
      </c>
      <c r="E142" s="1264"/>
      <c r="F142" s="1264"/>
      <c r="G142" s="1264"/>
      <c r="H142" s="1245" t="e">
        <f t="shared" si="8"/>
        <v>#DIV/0!</v>
      </c>
    </row>
    <row r="143" spans="1:9" ht="15" hidden="1" x14ac:dyDescent="0.2">
      <c r="A143" s="1310">
        <v>3122</v>
      </c>
      <c r="B143" s="1316">
        <v>6121</v>
      </c>
      <c r="C143" s="1319">
        <v>54100874</v>
      </c>
      <c r="D143" s="1259" t="s">
        <v>400</v>
      </c>
      <c r="E143" s="1264"/>
      <c r="F143" s="1264"/>
      <c r="G143" s="1264"/>
      <c r="H143" s="1245" t="e">
        <f t="shared" si="8"/>
        <v>#DIV/0!</v>
      </c>
    </row>
    <row r="144" spans="1:9" ht="15" hidden="1" x14ac:dyDescent="0.2">
      <c r="A144" s="1310">
        <v>3122</v>
      </c>
      <c r="B144" s="1316">
        <v>6121</v>
      </c>
      <c r="C144" s="1319">
        <v>54100880</v>
      </c>
      <c r="D144" s="1259" t="s">
        <v>400</v>
      </c>
      <c r="E144" s="1264"/>
      <c r="F144" s="1264"/>
      <c r="G144" s="1264"/>
      <c r="H144" s="1245" t="e">
        <f t="shared" si="8"/>
        <v>#DIV/0!</v>
      </c>
    </row>
    <row r="145" spans="1:9" ht="15" hidden="1" x14ac:dyDescent="0.2">
      <c r="A145" s="1310">
        <v>3122</v>
      </c>
      <c r="B145" s="1316">
        <v>6121</v>
      </c>
      <c r="C145" s="1319">
        <v>54100884</v>
      </c>
      <c r="D145" s="1259" t="s">
        <v>400</v>
      </c>
      <c r="E145" s="1264"/>
      <c r="F145" s="1264"/>
      <c r="G145" s="1264"/>
      <c r="H145" s="1245" t="e">
        <f t="shared" si="8"/>
        <v>#DIV/0!</v>
      </c>
    </row>
    <row r="146" spans="1:9" ht="15" hidden="1" x14ac:dyDescent="0.2">
      <c r="A146" s="1310">
        <v>3122</v>
      </c>
      <c r="B146" s="1316">
        <v>6121</v>
      </c>
      <c r="C146" s="1319">
        <v>54190877</v>
      </c>
      <c r="D146" s="1259" t="s">
        <v>400</v>
      </c>
      <c r="E146" s="1264"/>
      <c r="F146" s="1264"/>
      <c r="G146" s="1264"/>
      <c r="H146" s="1245" t="e">
        <f t="shared" si="8"/>
        <v>#DIV/0!</v>
      </c>
    </row>
    <row r="147" spans="1:9" ht="15" hidden="1" x14ac:dyDescent="0.2">
      <c r="A147" s="1310">
        <v>3122</v>
      </c>
      <c r="B147" s="1316">
        <v>6121</v>
      </c>
      <c r="C147" s="1319">
        <v>54515835</v>
      </c>
      <c r="D147" s="1259" t="s">
        <v>400</v>
      </c>
      <c r="E147" s="1264"/>
      <c r="F147" s="1264"/>
      <c r="G147" s="1264"/>
      <c r="H147" s="1245" t="e">
        <f t="shared" si="8"/>
        <v>#DIV/0!</v>
      </c>
    </row>
    <row r="148" spans="1:9" ht="15.75" hidden="1" thickBot="1" x14ac:dyDescent="0.25">
      <c r="A148" s="1310">
        <v>3122</v>
      </c>
      <c r="B148" s="1316">
        <v>6121</v>
      </c>
      <c r="C148" s="1319">
        <v>53500871</v>
      </c>
      <c r="D148" s="1259" t="s">
        <v>400</v>
      </c>
      <c r="E148" s="1264">
        <v>0</v>
      </c>
      <c r="F148" s="1264"/>
      <c r="G148" s="1264"/>
      <c r="H148" s="1250">
        <v>0</v>
      </c>
    </row>
    <row r="149" spans="1:9" s="1251" customFormat="1" ht="16.5" hidden="1" thickTop="1" thickBot="1" x14ac:dyDescent="0.3">
      <c r="A149" s="3265" t="s">
        <v>511</v>
      </c>
      <c r="B149" s="3266"/>
      <c r="C149" s="3266"/>
      <c r="D149" s="3266"/>
      <c r="E149" s="1242">
        <f>SUM(E139:E148)</f>
        <v>0</v>
      </c>
      <c r="F149" s="1242">
        <f>SUM(F139:F148)</f>
        <v>0</v>
      </c>
      <c r="G149" s="1242">
        <f>SUM(G139:G148)</f>
        <v>0</v>
      </c>
      <c r="H149" s="1246" t="e">
        <f>G149/F149*100</f>
        <v>#DIV/0!</v>
      </c>
      <c r="I149" s="1323"/>
    </row>
    <row r="150" spans="1:9" s="1251" customFormat="1" ht="15" hidden="1" x14ac:dyDescent="0.25">
      <c r="A150" s="1247"/>
      <c r="B150" s="1247"/>
      <c r="C150" s="1247"/>
      <c r="D150" s="1247"/>
      <c r="E150" s="1248"/>
      <c r="F150" s="1248"/>
      <c r="G150" s="1248"/>
      <c r="H150" s="1267"/>
      <c r="I150" s="1323"/>
    </row>
    <row r="151" spans="1:9" ht="18" hidden="1" x14ac:dyDescent="0.25">
      <c r="A151" s="1232" t="s">
        <v>974</v>
      </c>
      <c r="B151" s="1254"/>
      <c r="C151" s="1254"/>
      <c r="D151" s="1254"/>
      <c r="E151" s="1254"/>
      <c r="F151" s="1254"/>
      <c r="G151" s="1254"/>
      <c r="H151" s="1292"/>
    </row>
    <row r="152" spans="1:9" ht="15.75" hidden="1" x14ac:dyDescent="0.25">
      <c r="A152" s="1231" t="s">
        <v>75</v>
      </c>
      <c r="H152" s="1249" t="s">
        <v>122</v>
      </c>
    </row>
    <row r="153" spans="1:9" s="1166" customFormat="1" ht="25.5" hidden="1" thickTop="1" thickBot="1" x14ac:dyDescent="0.25">
      <c r="A153" s="1233" t="s">
        <v>123</v>
      </c>
      <c r="B153" s="1234" t="s">
        <v>509</v>
      </c>
      <c r="C153" s="1234" t="s">
        <v>267</v>
      </c>
      <c r="D153" s="1235" t="s">
        <v>125</v>
      </c>
      <c r="E153" s="1256" t="s">
        <v>416</v>
      </c>
      <c r="F153" s="1256" t="s">
        <v>417</v>
      </c>
      <c r="G153" s="1257" t="s">
        <v>589</v>
      </c>
      <c r="H153" s="1258" t="s">
        <v>590</v>
      </c>
    </row>
    <row r="154" spans="1:9" s="1166" customFormat="1" ht="13.5" hidden="1" thickTop="1" thickBot="1" x14ac:dyDescent="0.25">
      <c r="A154" s="1171">
        <v>1</v>
      </c>
      <c r="B154" s="1170">
        <v>2</v>
      </c>
      <c r="C154" s="1170">
        <v>3</v>
      </c>
      <c r="D154" s="1170">
        <v>4</v>
      </c>
      <c r="E154" s="1169">
        <v>5</v>
      </c>
      <c r="F154" s="1169">
        <v>6</v>
      </c>
      <c r="G154" s="1293">
        <v>7</v>
      </c>
      <c r="H154" s="1315" t="s">
        <v>44</v>
      </c>
    </row>
    <row r="155" spans="1:9" ht="15.75" hidden="1" thickTop="1" x14ac:dyDescent="0.2">
      <c r="A155" s="1310">
        <v>3122</v>
      </c>
      <c r="B155" s="1316">
        <v>6121</v>
      </c>
      <c r="C155" s="1319">
        <v>54100870</v>
      </c>
      <c r="D155" s="1259" t="s">
        <v>400</v>
      </c>
      <c r="E155" s="1255"/>
      <c r="F155" s="1255"/>
      <c r="G155" s="1255"/>
      <c r="H155" s="1243" t="e">
        <f t="shared" ref="H155:H161" si="9">G155/F155*100</f>
        <v>#DIV/0!</v>
      </c>
    </row>
    <row r="156" spans="1:9" ht="15" hidden="1" x14ac:dyDescent="0.2">
      <c r="A156" s="1310">
        <v>3122</v>
      </c>
      <c r="B156" s="1316">
        <v>6121</v>
      </c>
      <c r="C156" s="1319">
        <v>54100874</v>
      </c>
      <c r="D156" s="1259" t="s">
        <v>400</v>
      </c>
      <c r="E156" s="1264"/>
      <c r="F156" s="1264"/>
      <c r="G156" s="1264"/>
      <c r="H156" s="1245" t="e">
        <f t="shared" si="9"/>
        <v>#DIV/0!</v>
      </c>
    </row>
    <row r="157" spans="1:9" ht="15" hidden="1" x14ac:dyDescent="0.2">
      <c r="A157" s="1310">
        <v>3122</v>
      </c>
      <c r="B157" s="1316">
        <v>6121</v>
      </c>
      <c r="C157" s="1319">
        <v>54100880</v>
      </c>
      <c r="D157" s="1259" t="s">
        <v>400</v>
      </c>
      <c r="E157" s="1264"/>
      <c r="F157" s="1264"/>
      <c r="G157" s="1264"/>
      <c r="H157" s="1245" t="e">
        <f t="shared" si="9"/>
        <v>#DIV/0!</v>
      </c>
    </row>
    <row r="158" spans="1:9" ht="15" hidden="1" x14ac:dyDescent="0.2">
      <c r="A158" s="1310">
        <v>3122</v>
      </c>
      <c r="B158" s="1316">
        <v>6121</v>
      </c>
      <c r="C158" s="1319">
        <v>54100884</v>
      </c>
      <c r="D158" s="1259" t="s">
        <v>400</v>
      </c>
      <c r="E158" s="1264"/>
      <c r="F158" s="1264"/>
      <c r="G158" s="1264"/>
      <c r="H158" s="1245" t="e">
        <f t="shared" si="9"/>
        <v>#DIV/0!</v>
      </c>
    </row>
    <row r="159" spans="1:9" ht="15" hidden="1" x14ac:dyDescent="0.2">
      <c r="A159" s="1310">
        <v>3122</v>
      </c>
      <c r="B159" s="1316">
        <v>6121</v>
      </c>
      <c r="C159" s="1319">
        <v>54190877</v>
      </c>
      <c r="D159" s="1259" t="s">
        <v>400</v>
      </c>
      <c r="E159" s="1264"/>
      <c r="F159" s="1264"/>
      <c r="G159" s="1264"/>
      <c r="H159" s="1245" t="e">
        <f t="shared" si="9"/>
        <v>#DIV/0!</v>
      </c>
    </row>
    <row r="160" spans="1:9" ht="15" hidden="1" x14ac:dyDescent="0.2">
      <c r="A160" s="1310">
        <v>3122</v>
      </c>
      <c r="B160" s="1316">
        <v>6121</v>
      </c>
      <c r="C160" s="1319">
        <v>54515835</v>
      </c>
      <c r="D160" s="1259" t="s">
        <v>400</v>
      </c>
      <c r="E160" s="1264"/>
      <c r="F160" s="1264"/>
      <c r="G160" s="1264"/>
      <c r="H160" s="1245" t="e">
        <f t="shared" si="9"/>
        <v>#DIV/0!</v>
      </c>
    </row>
    <row r="161" spans="1:9" s="1251" customFormat="1" ht="16.5" hidden="1" thickTop="1" thickBot="1" x14ac:dyDescent="0.3">
      <c r="A161" s="3265" t="s">
        <v>511</v>
      </c>
      <c r="B161" s="3266"/>
      <c r="C161" s="3266"/>
      <c r="D161" s="3266"/>
      <c r="E161" s="1242">
        <f>SUM(E155:E160)</f>
        <v>0</v>
      </c>
      <c r="F161" s="1242">
        <f>SUM(F155:F160)</f>
        <v>0</v>
      </c>
      <c r="G161" s="1242">
        <f>SUM(G155:G160)</f>
        <v>0</v>
      </c>
      <c r="H161" s="1246" t="e">
        <f t="shared" si="9"/>
        <v>#DIV/0!</v>
      </c>
      <c r="I161" s="1323"/>
    </row>
    <row r="162" spans="1:9" s="1251" customFormat="1" ht="15" hidden="1" x14ac:dyDescent="0.25">
      <c r="A162" s="1247"/>
      <c r="B162" s="1247"/>
      <c r="C162" s="1247"/>
      <c r="D162" s="1247"/>
      <c r="E162" s="1248"/>
      <c r="F162" s="1248"/>
      <c r="G162" s="1248"/>
      <c r="H162" s="1267"/>
      <c r="I162" s="1323"/>
    </row>
    <row r="163" spans="1:9" ht="18" hidden="1" x14ac:dyDescent="0.25">
      <c r="A163" s="1232" t="s">
        <v>76</v>
      </c>
      <c r="B163" s="1254"/>
      <c r="C163" s="1254"/>
      <c r="D163" s="1254"/>
      <c r="E163" s="1254"/>
      <c r="F163" s="1254"/>
      <c r="G163" s="1254"/>
      <c r="H163" s="1292"/>
    </row>
    <row r="164" spans="1:9" ht="15.75" hidden="1" x14ac:dyDescent="0.25">
      <c r="A164" s="1231" t="s">
        <v>77</v>
      </c>
      <c r="H164" s="1249" t="s">
        <v>122</v>
      </c>
    </row>
    <row r="165" spans="1:9" s="1166" customFormat="1" ht="25.5" hidden="1" thickTop="1" thickBot="1" x14ac:dyDescent="0.25">
      <c r="A165" s="1233" t="s">
        <v>123</v>
      </c>
      <c r="B165" s="1234" t="s">
        <v>509</v>
      </c>
      <c r="C165" s="1234" t="s">
        <v>267</v>
      </c>
      <c r="D165" s="1235" t="s">
        <v>125</v>
      </c>
      <c r="E165" s="1256" t="s">
        <v>416</v>
      </c>
      <c r="F165" s="1256" t="s">
        <v>417</v>
      </c>
      <c r="G165" s="1257" t="s">
        <v>589</v>
      </c>
      <c r="H165" s="1258" t="s">
        <v>590</v>
      </c>
    </row>
    <row r="166" spans="1:9" s="1166" customFormat="1" ht="13.5" hidden="1" thickTop="1" thickBot="1" x14ac:dyDescent="0.25">
      <c r="A166" s="1171">
        <v>1</v>
      </c>
      <c r="B166" s="1170">
        <v>2</v>
      </c>
      <c r="C166" s="1170">
        <v>3</v>
      </c>
      <c r="D166" s="1170">
        <v>4</v>
      </c>
      <c r="E166" s="1169">
        <v>5</v>
      </c>
      <c r="F166" s="1169">
        <v>6</v>
      </c>
      <c r="G166" s="1293">
        <v>7</v>
      </c>
      <c r="H166" s="1315" t="s">
        <v>44</v>
      </c>
    </row>
    <row r="167" spans="1:9" ht="15" hidden="1" x14ac:dyDescent="0.2">
      <c r="A167" s="1310">
        <v>3122</v>
      </c>
      <c r="B167" s="1316">
        <v>6121</v>
      </c>
      <c r="C167" s="1319">
        <v>53100870</v>
      </c>
      <c r="D167" s="1259" t="s">
        <v>400</v>
      </c>
      <c r="E167" s="1264"/>
      <c r="F167" s="1264"/>
      <c r="G167" s="1264"/>
      <c r="H167" s="1245" t="e">
        <f t="shared" ref="H167:H175" si="10">G167/F167*100</f>
        <v>#DIV/0!</v>
      </c>
    </row>
    <row r="168" spans="1:9" ht="15" hidden="1" x14ac:dyDescent="0.2">
      <c r="A168" s="1310">
        <v>3122</v>
      </c>
      <c r="B168" s="1316">
        <v>6121</v>
      </c>
      <c r="C168" s="1319">
        <v>53100872</v>
      </c>
      <c r="D168" s="1259" t="s">
        <v>400</v>
      </c>
      <c r="E168" s="1264"/>
      <c r="F168" s="1264"/>
      <c r="G168" s="1264"/>
      <c r="H168" s="1245" t="e">
        <f t="shared" si="10"/>
        <v>#DIV/0!</v>
      </c>
    </row>
    <row r="169" spans="1:9" ht="15" hidden="1" x14ac:dyDescent="0.2">
      <c r="A169" s="1310">
        <v>3122</v>
      </c>
      <c r="B169" s="1316">
        <v>6121</v>
      </c>
      <c r="C169" s="1319">
        <v>5310874</v>
      </c>
      <c r="D169" s="1259" t="s">
        <v>400</v>
      </c>
      <c r="E169" s="1264"/>
      <c r="F169" s="1264"/>
      <c r="G169" s="1264"/>
      <c r="H169" s="1245" t="e">
        <f t="shared" si="10"/>
        <v>#DIV/0!</v>
      </c>
    </row>
    <row r="170" spans="1:9" ht="15" hidden="1" x14ac:dyDescent="0.2">
      <c r="A170" s="1310">
        <v>3122</v>
      </c>
      <c r="B170" s="1316">
        <v>6121</v>
      </c>
      <c r="C170" s="1319">
        <v>53500871</v>
      </c>
      <c r="D170" s="1259" t="s">
        <v>400</v>
      </c>
      <c r="E170" s="1264"/>
      <c r="F170" s="1264"/>
      <c r="G170" s="1264"/>
      <c r="H170" s="1245" t="e">
        <f t="shared" si="10"/>
        <v>#DIV/0!</v>
      </c>
    </row>
    <row r="171" spans="1:9" ht="15" hidden="1" x14ac:dyDescent="0.2">
      <c r="A171" s="1310">
        <v>3122</v>
      </c>
      <c r="B171" s="1316">
        <v>6121</v>
      </c>
      <c r="C171" s="1319">
        <v>54100870</v>
      </c>
      <c r="D171" s="1259" t="s">
        <v>400</v>
      </c>
      <c r="E171" s="1264"/>
      <c r="F171" s="1264"/>
      <c r="G171" s="1264"/>
      <c r="H171" s="1245" t="e">
        <f t="shared" si="10"/>
        <v>#DIV/0!</v>
      </c>
    </row>
    <row r="172" spans="1:9" ht="15" hidden="1" x14ac:dyDescent="0.2">
      <c r="A172" s="1310">
        <v>3122</v>
      </c>
      <c r="B172" s="1316">
        <v>6121</v>
      </c>
      <c r="C172" s="1319">
        <v>54100874</v>
      </c>
      <c r="D172" s="1259" t="s">
        <v>400</v>
      </c>
      <c r="E172" s="1264"/>
      <c r="F172" s="1264"/>
      <c r="G172" s="1264"/>
      <c r="H172" s="1245" t="e">
        <f t="shared" si="10"/>
        <v>#DIV/0!</v>
      </c>
    </row>
    <row r="173" spans="1:9" ht="15" hidden="1" x14ac:dyDescent="0.2">
      <c r="A173" s="1310">
        <v>3122</v>
      </c>
      <c r="B173" s="1316">
        <v>6121</v>
      </c>
      <c r="C173" s="1319">
        <v>54100880</v>
      </c>
      <c r="D173" s="1259" t="s">
        <v>400</v>
      </c>
      <c r="E173" s="1264"/>
      <c r="F173" s="1264"/>
      <c r="G173" s="1264"/>
      <c r="H173" s="1245" t="e">
        <f t="shared" si="10"/>
        <v>#DIV/0!</v>
      </c>
    </row>
    <row r="174" spans="1:9" ht="15" hidden="1" x14ac:dyDescent="0.2">
      <c r="A174" s="1310">
        <v>3122</v>
      </c>
      <c r="B174" s="1316">
        <v>6121</v>
      </c>
      <c r="C174" s="1319">
        <v>54100884</v>
      </c>
      <c r="D174" s="1259" t="s">
        <v>400</v>
      </c>
      <c r="E174" s="1264"/>
      <c r="F174" s="1264"/>
      <c r="G174" s="1264"/>
      <c r="H174" s="1245" t="e">
        <f t="shared" si="10"/>
        <v>#DIV/0!</v>
      </c>
    </row>
    <row r="175" spans="1:9" ht="15" hidden="1" x14ac:dyDescent="0.2">
      <c r="A175" s="1310">
        <v>3122</v>
      </c>
      <c r="B175" s="1316">
        <v>6121</v>
      </c>
      <c r="C175" s="1319">
        <v>54190877</v>
      </c>
      <c r="D175" s="1259" t="s">
        <v>400</v>
      </c>
      <c r="E175" s="1264"/>
      <c r="F175" s="1264"/>
      <c r="G175" s="1264"/>
      <c r="H175" s="1245" t="e">
        <f t="shared" si="10"/>
        <v>#DIV/0!</v>
      </c>
    </row>
    <row r="176" spans="1:9" ht="15.75" hidden="1" thickBot="1" x14ac:dyDescent="0.25">
      <c r="A176" s="1310">
        <v>3122</v>
      </c>
      <c r="B176" s="1316">
        <v>6121</v>
      </c>
      <c r="C176" s="1319">
        <v>54515835</v>
      </c>
      <c r="D176" s="1259" t="s">
        <v>400</v>
      </c>
      <c r="E176" s="1264"/>
      <c r="F176" s="1264"/>
      <c r="G176" s="1264"/>
      <c r="H176" s="1250">
        <v>0</v>
      </c>
    </row>
    <row r="177" spans="1:9" s="1251" customFormat="1" ht="16.5" hidden="1" thickTop="1" thickBot="1" x14ac:dyDescent="0.3">
      <c r="A177" s="3265" t="s">
        <v>511</v>
      </c>
      <c r="B177" s="3266"/>
      <c r="C177" s="3266"/>
      <c r="D177" s="3266"/>
      <c r="E177" s="1242">
        <f>SUM(E167:E176)</f>
        <v>0</v>
      </c>
      <c r="F177" s="1242">
        <f>SUM(F167:F176)</f>
        <v>0</v>
      </c>
      <c r="G177" s="1242">
        <f>SUM(G167:G176)</f>
        <v>0</v>
      </c>
      <c r="H177" s="1246" t="e">
        <f>G177/F177*100</f>
        <v>#DIV/0!</v>
      </c>
      <c r="I177" s="1323"/>
    </row>
    <row r="178" spans="1:9" s="1251" customFormat="1" ht="15" hidden="1" x14ac:dyDescent="0.25">
      <c r="A178" s="1247"/>
      <c r="B178" s="1247"/>
      <c r="C178" s="1247"/>
      <c r="D178" s="1247"/>
      <c r="E178" s="1248"/>
      <c r="F178" s="1248"/>
      <c r="G178" s="1248"/>
      <c r="H178" s="1267"/>
      <c r="I178" s="1323"/>
    </row>
    <row r="179" spans="1:9" ht="18" hidden="1" x14ac:dyDescent="0.25">
      <c r="A179" s="1232" t="s">
        <v>78</v>
      </c>
      <c r="B179" s="1254"/>
      <c r="C179" s="1254"/>
      <c r="D179" s="1254"/>
      <c r="E179" s="1254"/>
      <c r="F179" s="1254"/>
      <c r="G179" s="1254"/>
      <c r="H179" s="1292"/>
    </row>
    <row r="180" spans="1:9" ht="15.75" hidden="1" x14ac:dyDescent="0.25">
      <c r="A180" s="1231" t="s">
        <v>79</v>
      </c>
      <c r="H180" s="1249" t="s">
        <v>122</v>
      </c>
    </row>
    <row r="181" spans="1:9" s="1166" customFormat="1" ht="25.5" hidden="1" thickTop="1" thickBot="1" x14ac:dyDescent="0.25">
      <c r="A181" s="1233" t="s">
        <v>123</v>
      </c>
      <c r="B181" s="1234" t="s">
        <v>509</v>
      </c>
      <c r="C181" s="1234" t="s">
        <v>267</v>
      </c>
      <c r="D181" s="1235" t="s">
        <v>125</v>
      </c>
      <c r="E181" s="1256" t="s">
        <v>416</v>
      </c>
      <c r="F181" s="1256" t="s">
        <v>417</v>
      </c>
      <c r="G181" s="1257" t="s">
        <v>589</v>
      </c>
      <c r="H181" s="1258" t="s">
        <v>590</v>
      </c>
    </row>
    <row r="182" spans="1:9" s="1166" customFormat="1" ht="13.5" hidden="1" thickTop="1" thickBot="1" x14ac:dyDescent="0.25">
      <c r="A182" s="1171">
        <v>1</v>
      </c>
      <c r="B182" s="1170">
        <v>2</v>
      </c>
      <c r="C182" s="1170">
        <v>3</v>
      </c>
      <c r="D182" s="1170">
        <v>4</v>
      </c>
      <c r="E182" s="1169">
        <v>5</v>
      </c>
      <c r="F182" s="1169">
        <v>6</v>
      </c>
      <c r="G182" s="1293">
        <v>7</v>
      </c>
      <c r="H182" s="1315" t="s">
        <v>44</v>
      </c>
    </row>
    <row r="183" spans="1:9" ht="15" hidden="1" x14ac:dyDescent="0.2">
      <c r="A183" s="1310">
        <v>3122</v>
      </c>
      <c r="B183" s="1316">
        <v>6121</v>
      </c>
      <c r="C183" s="1319">
        <v>53100870</v>
      </c>
      <c r="D183" s="1259" t="s">
        <v>400</v>
      </c>
      <c r="E183" s="1264"/>
      <c r="F183" s="1264"/>
      <c r="G183" s="1264"/>
      <c r="H183" s="1245" t="e">
        <f t="shared" ref="H183:H190" si="11">G183/F183*100</f>
        <v>#DIV/0!</v>
      </c>
    </row>
    <row r="184" spans="1:9" ht="15" hidden="1" x14ac:dyDescent="0.2">
      <c r="A184" s="1310">
        <v>3122</v>
      </c>
      <c r="B184" s="1316">
        <v>6121</v>
      </c>
      <c r="C184" s="1319">
        <v>53100872</v>
      </c>
      <c r="D184" s="1259" t="s">
        <v>400</v>
      </c>
      <c r="E184" s="1264"/>
      <c r="F184" s="1264"/>
      <c r="G184" s="1264"/>
      <c r="H184" s="1245" t="e">
        <f t="shared" si="11"/>
        <v>#DIV/0!</v>
      </c>
    </row>
    <row r="185" spans="1:9" ht="15" hidden="1" x14ac:dyDescent="0.2">
      <c r="A185" s="1310">
        <v>3122</v>
      </c>
      <c r="B185" s="1316">
        <v>6121</v>
      </c>
      <c r="C185" s="1319">
        <v>53500871</v>
      </c>
      <c r="D185" s="1259" t="s">
        <v>400</v>
      </c>
      <c r="E185" s="1264"/>
      <c r="F185" s="1264"/>
      <c r="G185" s="1264"/>
      <c r="H185" s="1245" t="e">
        <f t="shared" si="11"/>
        <v>#DIV/0!</v>
      </c>
    </row>
    <row r="186" spans="1:9" ht="15" hidden="1" x14ac:dyDescent="0.2">
      <c r="A186" s="1310">
        <v>3122</v>
      </c>
      <c r="B186" s="1316">
        <v>6121</v>
      </c>
      <c r="C186" s="1319">
        <v>54100870</v>
      </c>
      <c r="D186" s="1259" t="s">
        <v>400</v>
      </c>
      <c r="E186" s="1264"/>
      <c r="F186" s="1264"/>
      <c r="G186" s="1264"/>
      <c r="H186" s="1245" t="e">
        <f t="shared" si="11"/>
        <v>#DIV/0!</v>
      </c>
    </row>
    <row r="187" spans="1:9" ht="15" hidden="1" x14ac:dyDescent="0.2">
      <c r="A187" s="1310">
        <v>3122</v>
      </c>
      <c r="B187" s="1316">
        <v>6121</v>
      </c>
      <c r="C187" s="1319">
        <v>54100874</v>
      </c>
      <c r="D187" s="1259" t="s">
        <v>400</v>
      </c>
      <c r="E187" s="1264"/>
      <c r="F187" s="1264"/>
      <c r="G187" s="1264"/>
      <c r="H187" s="1245" t="e">
        <f t="shared" si="11"/>
        <v>#DIV/0!</v>
      </c>
    </row>
    <row r="188" spans="1:9" ht="15" hidden="1" x14ac:dyDescent="0.2">
      <c r="A188" s="1310">
        <v>3122</v>
      </c>
      <c r="B188" s="1316">
        <v>6121</v>
      </c>
      <c r="C188" s="1319">
        <v>54100880</v>
      </c>
      <c r="D188" s="1259" t="s">
        <v>400</v>
      </c>
      <c r="E188" s="1264"/>
      <c r="F188" s="1264"/>
      <c r="G188" s="1264"/>
      <c r="H188" s="1245" t="e">
        <f t="shared" si="11"/>
        <v>#DIV/0!</v>
      </c>
    </row>
    <row r="189" spans="1:9" ht="15" hidden="1" x14ac:dyDescent="0.2">
      <c r="A189" s="1310">
        <v>3122</v>
      </c>
      <c r="B189" s="1316">
        <v>6121</v>
      </c>
      <c r="C189" s="1319">
        <v>54100884</v>
      </c>
      <c r="D189" s="1259" t="s">
        <v>400</v>
      </c>
      <c r="E189" s="1264"/>
      <c r="F189" s="1264"/>
      <c r="G189" s="1264"/>
      <c r="H189" s="1245" t="e">
        <f t="shared" si="11"/>
        <v>#DIV/0!</v>
      </c>
    </row>
    <row r="190" spans="1:9" ht="15" hidden="1" x14ac:dyDescent="0.2">
      <c r="A190" s="1310">
        <v>3122</v>
      </c>
      <c r="B190" s="1316">
        <v>6121</v>
      </c>
      <c r="C190" s="1319">
        <v>54190877</v>
      </c>
      <c r="D190" s="1259" t="s">
        <v>400</v>
      </c>
      <c r="E190" s="1264"/>
      <c r="F190" s="1264"/>
      <c r="G190" s="1264"/>
      <c r="H190" s="1245" t="e">
        <f t="shared" si="11"/>
        <v>#DIV/0!</v>
      </c>
    </row>
    <row r="191" spans="1:9" ht="15.75" hidden="1" thickBot="1" x14ac:dyDescent="0.25">
      <c r="A191" s="1310">
        <v>3122</v>
      </c>
      <c r="B191" s="1316">
        <v>6121</v>
      </c>
      <c r="C191" s="1319">
        <v>54515835</v>
      </c>
      <c r="D191" s="1259" t="s">
        <v>400</v>
      </c>
      <c r="E191" s="1264"/>
      <c r="F191" s="1264"/>
      <c r="G191" s="1264"/>
      <c r="H191" s="1250">
        <v>0</v>
      </c>
    </row>
    <row r="192" spans="1:9" s="1251" customFormat="1" ht="16.5" hidden="1" thickTop="1" thickBot="1" x14ac:dyDescent="0.3">
      <c r="A192" s="3265" t="s">
        <v>511</v>
      </c>
      <c r="B192" s="3266"/>
      <c r="C192" s="3266"/>
      <c r="D192" s="3266"/>
      <c r="E192" s="1242">
        <f>SUM(E183:E191)</f>
        <v>0</v>
      </c>
      <c r="F192" s="1242">
        <f>SUM(F183:F191)</f>
        <v>0</v>
      </c>
      <c r="G192" s="1242">
        <f>SUM(G183:G191)</f>
        <v>0</v>
      </c>
      <c r="H192" s="1246" t="e">
        <f>G192/F192*100</f>
        <v>#DIV/0!</v>
      </c>
      <c r="I192" s="1323"/>
    </row>
    <row r="193" spans="1:9" s="1251" customFormat="1" ht="15" hidden="1" x14ac:dyDescent="0.25">
      <c r="A193" s="1247"/>
      <c r="B193" s="1247"/>
      <c r="C193" s="1247"/>
      <c r="D193" s="1247"/>
      <c r="E193" s="1248"/>
      <c r="F193" s="1248"/>
      <c r="G193" s="1248"/>
      <c r="H193" s="1267"/>
      <c r="I193" s="1323"/>
    </row>
    <row r="194" spans="1:9" ht="18" hidden="1" x14ac:dyDescent="0.25">
      <c r="A194" s="1232" t="s">
        <v>80</v>
      </c>
      <c r="B194" s="1254"/>
      <c r="C194" s="1254"/>
      <c r="D194" s="1254"/>
      <c r="E194" s="1254"/>
      <c r="F194" s="1254"/>
      <c r="G194" s="1254"/>
      <c r="H194" s="1292"/>
    </row>
    <row r="195" spans="1:9" ht="15.75" hidden="1" x14ac:dyDescent="0.25">
      <c r="A195" s="1231" t="s">
        <v>81</v>
      </c>
      <c r="H195" s="1249" t="s">
        <v>122</v>
      </c>
    </row>
    <row r="196" spans="1:9" s="1166" customFormat="1" ht="25.5" hidden="1" thickTop="1" thickBot="1" x14ac:dyDescent="0.25">
      <c r="A196" s="1233" t="s">
        <v>123</v>
      </c>
      <c r="B196" s="1234" t="s">
        <v>509</v>
      </c>
      <c r="C196" s="1234" t="s">
        <v>267</v>
      </c>
      <c r="D196" s="1235" t="s">
        <v>125</v>
      </c>
      <c r="E196" s="1256" t="s">
        <v>416</v>
      </c>
      <c r="F196" s="1256" t="s">
        <v>417</v>
      </c>
      <c r="G196" s="1257" t="s">
        <v>589</v>
      </c>
      <c r="H196" s="1258" t="s">
        <v>590</v>
      </c>
    </row>
    <row r="197" spans="1:9" s="1166" customFormat="1" ht="13.5" hidden="1" thickTop="1" thickBot="1" x14ac:dyDescent="0.25">
      <c r="A197" s="1171">
        <v>1</v>
      </c>
      <c r="B197" s="1170">
        <v>2</v>
      </c>
      <c r="C197" s="1170">
        <v>3</v>
      </c>
      <c r="D197" s="1170">
        <v>4</v>
      </c>
      <c r="E197" s="1169">
        <v>5</v>
      </c>
      <c r="F197" s="1169">
        <v>6</v>
      </c>
      <c r="G197" s="1293">
        <v>7</v>
      </c>
      <c r="H197" s="1315" t="s">
        <v>44</v>
      </c>
    </row>
    <row r="198" spans="1:9" ht="15.75" hidden="1" thickTop="1" x14ac:dyDescent="0.2">
      <c r="A198" s="1310">
        <v>3122</v>
      </c>
      <c r="B198" s="1316">
        <v>6121</v>
      </c>
      <c r="C198" s="1319">
        <v>53100870</v>
      </c>
      <c r="D198" s="1259" t="s">
        <v>400</v>
      </c>
      <c r="E198" s="1255"/>
      <c r="F198" s="1255"/>
      <c r="G198" s="1255"/>
      <c r="H198" s="1245" t="e">
        <f t="shared" ref="H198:H203" si="12">G198/F198*100</f>
        <v>#DIV/0!</v>
      </c>
    </row>
    <row r="199" spans="1:9" ht="15" hidden="1" x14ac:dyDescent="0.2">
      <c r="A199" s="1310">
        <v>3122</v>
      </c>
      <c r="B199" s="1316">
        <v>6121</v>
      </c>
      <c r="C199" s="1319">
        <v>53100872</v>
      </c>
      <c r="D199" s="1259" t="s">
        <v>400</v>
      </c>
      <c r="E199" s="1264"/>
      <c r="F199" s="1264"/>
      <c r="G199" s="1264"/>
      <c r="H199" s="1245" t="e">
        <f t="shared" si="12"/>
        <v>#DIV/0!</v>
      </c>
    </row>
    <row r="200" spans="1:9" ht="15" hidden="1" x14ac:dyDescent="0.2">
      <c r="A200" s="1310">
        <v>3122</v>
      </c>
      <c r="B200" s="1316">
        <v>6121</v>
      </c>
      <c r="C200" s="1319">
        <v>53100874</v>
      </c>
      <c r="D200" s="1259" t="s">
        <v>400</v>
      </c>
      <c r="E200" s="1264"/>
      <c r="F200" s="1264"/>
      <c r="G200" s="1264"/>
      <c r="H200" s="1245" t="e">
        <f t="shared" si="12"/>
        <v>#DIV/0!</v>
      </c>
    </row>
    <row r="201" spans="1:9" ht="15" hidden="1" x14ac:dyDescent="0.2">
      <c r="A201" s="1310">
        <v>3122</v>
      </c>
      <c r="B201" s="1316">
        <v>6121</v>
      </c>
      <c r="C201" s="1319">
        <v>53500871</v>
      </c>
      <c r="D201" s="1259" t="s">
        <v>400</v>
      </c>
      <c r="E201" s="1264"/>
      <c r="F201" s="1264"/>
      <c r="G201" s="1264"/>
      <c r="H201" s="1245" t="e">
        <f t="shared" si="12"/>
        <v>#DIV/0!</v>
      </c>
    </row>
    <row r="202" spans="1:9" ht="15" hidden="1" x14ac:dyDescent="0.2">
      <c r="A202" s="1310">
        <v>3122</v>
      </c>
      <c r="B202" s="1316">
        <v>6121</v>
      </c>
      <c r="C202" s="1319">
        <v>54100870</v>
      </c>
      <c r="D202" s="1259" t="s">
        <v>400</v>
      </c>
      <c r="E202" s="1264"/>
      <c r="F202" s="1264"/>
      <c r="G202" s="1264"/>
      <c r="H202" s="1245" t="e">
        <f t="shared" si="12"/>
        <v>#DIV/0!</v>
      </c>
    </row>
    <row r="203" spans="1:9" ht="15" hidden="1" x14ac:dyDescent="0.2">
      <c r="A203" s="1310">
        <v>3122</v>
      </c>
      <c r="B203" s="1316">
        <v>6121</v>
      </c>
      <c r="C203" s="1319">
        <v>54190877</v>
      </c>
      <c r="D203" s="1259" t="s">
        <v>400</v>
      </c>
      <c r="E203" s="1264"/>
      <c r="F203" s="1264"/>
      <c r="G203" s="1264"/>
      <c r="H203" s="1245" t="e">
        <f t="shared" si="12"/>
        <v>#DIV/0!</v>
      </c>
    </row>
    <row r="204" spans="1:9" ht="15.75" hidden="1" thickBot="1" x14ac:dyDescent="0.25">
      <c r="A204" s="1310">
        <v>3122</v>
      </c>
      <c r="B204" s="1316">
        <v>6121</v>
      </c>
      <c r="C204" s="1319">
        <v>54515835</v>
      </c>
      <c r="D204" s="1259" t="s">
        <v>400</v>
      </c>
      <c r="E204" s="1264"/>
      <c r="F204" s="1264"/>
      <c r="G204" s="1264"/>
      <c r="H204" s="1250">
        <v>0</v>
      </c>
    </row>
    <row r="205" spans="1:9" s="1251" customFormat="1" ht="16.5" hidden="1" thickTop="1" thickBot="1" x14ac:dyDescent="0.3">
      <c r="A205" s="3265" t="s">
        <v>511</v>
      </c>
      <c r="B205" s="3266"/>
      <c r="C205" s="3266"/>
      <c r="D205" s="3266"/>
      <c r="E205" s="1242">
        <f>SUM(E198:E204)</f>
        <v>0</v>
      </c>
      <c r="F205" s="1242">
        <f>SUM(F198:F204)</f>
        <v>0</v>
      </c>
      <c r="G205" s="1242">
        <f>SUM(G198:G204)</f>
        <v>0</v>
      </c>
      <c r="H205" s="1246" t="e">
        <f>G205/F205*100</f>
        <v>#DIV/0!</v>
      </c>
      <c r="I205" s="1323"/>
    </row>
    <row r="206" spans="1:9" s="1251" customFormat="1" ht="15" hidden="1" x14ac:dyDescent="0.25">
      <c r="A206" s="1247"/>
      <c r="B206" s="1247"/>
      <c r="C206" s="1247"/>
      <c r="D206" s="1247"/>
      <c r="E206" s="1248"/>
      <c r="F206" s="1248"/>
      <c r="G206" s="1248"/>
      <c r="H206" s="1267"/>
      <c r="I206" s="1323"/>
    </row>
    <row r="207" spans="1:9" ht="18" hidden="1" x14ac:dyDescent="0.25">
      <c r="A207" s="1232" t="s">
        <v>82</v>
      </c>
      <c r="B207" s="1254"/>
      <c r="C207" s="1254"/>
      <c r="D207" s="1254"/>
      <c r="E207" s="1254"/>
      <c r="F207" s="1254"/>
      <c r="G207" s="1254"/>
      <c r="H207" s="1292"/>
    </row>
    <row r="208" spans="1:9" ht="15.75" hidden="1" x14ac:dyDescent="0.25">
      <c r="A208" s="1231" t="s">
        <v>83</v>
      </c>
      <c r="H208" s="1249" t="s">
        <v>122</v>
      </c>
    </row>
    <row r="209" spans="1:9" s="1166" customFormat="1" ht="25.5" hidden="1" thickTop="1" thickBot="1" x14ac:dyDescent="0.25">
      <c r="A209" s="1233" t="s">
        <v>123</v>
      </c>
      <c r="B209" s="1234" t="s">
        <v>509</v>
      </c>
      <c r="C209" s="1234" t="s">
        <v>267</v>
      </c>
      <c r="D209" s="1235" t="s">
        <v>125</v>
      </c>
      <c r="E209" s="1256" t="s">
        <v>416</v>
      </c>
      <c r="F209" s="1256" t="s">
        <v>417</v>
      </c>
      <c r="G209" s="1257" t="s">
        <v>589</v>
      </c>
      <c r="H209" s="1258" t="s">
        <v>590</v>
      </c>
    </row>
    <row r="210" spans="1:9" s="1166" customFormat="1" ht="13.5" hidden="1" thickTop="1" thickBot="1" x14ac:dyDescent="0.25">
      <c r="A210" s="1171">
        <v>1</v>
      </c>
      <c r="B210" s="1170">
        <v>2</v>
      </c>
      <c r="C210" s="1170">
        <v>3</v>
      </c>
      <c r="D210" s="1170">
        <v>4</v>
      </c>
      <c r="E210" s="1169">
        <v>5</v>
      </c>
      <c r="F210" s="1169">
        <v>6</v>
      </c>
      <c r="G210" s="1293">
        <v>7</v>
      </c>
      <c r="H210" s="1315" t="s">
        <v>44</v>
      </c>
    </row>
    <row r="211" spans="1:9" ht="15.75" hidden="1" thickTop="1" x14ac:dyDescent="0.2">
      <c r="A211" s="1310">
        <v>3113</v>
      </c>
      <c r="B211" s="1316">
        <v>6121</v>
      </c>
      <c r="C211" s="1319">
        <v>54100870</v>
      </c>
      <c r="D211" s="1259" t="s">
        <v>400</v>
      </c>
      <c r="E211" s="1255"/>
      <c r="F211" s="1255"/>
      <c r="G211" s="1255"/>
      <c r="H211" s="1245" t="e">
        <f>G211/F211*100</f>
        <v>#DIV/0!</v>
      </c>
    </row>
    <row r="212" spans="1:9" ht="15" hidden="1" x14ac:dyDescent="0.2">
      <c r="A212" s="1310">
        <v>3113</v>
      </c>
      <c r="B212" s="1316">
        <v>6121</v>
      </c>
      <c r="C212" s="1319">
        <v>54100874</v>
      </c>
      <c r="D212" s="1259" t="s">
        <v>400</v>
      </c>
      <c r="E212" s="1264"/>
      <c r="F212" s="1264"/>
      <c r="G212" s="1264"/>
      <c r="H212" s="1245" t="e">
        <f>G212/F212*100</f>
        <v>#DIV/0!</v>
      </c>
    </row>
    <row r="213" spans="1:9" ht="15" hidden="1" x14ac:dyDescent="0.2">
      <c r="A213" s="1310">
        <v>3113</v>
      </c>
      <c r="B213" s="1316">
        <v>6121</v>
      </c>
      <c r="C213" s="1319">
        <v>54100880</v>
      </c>
      <c r="D213" s="1259" t="s">
        <v>400</v>
      </c>
      <c r="E213" s="1264"/>
      <c r="F213" s="1264"/>
      <c r="G213" s="1264"/>
      <c r="H213" s="1245" t="e">
        <f>G213/F213*100</f>
        <v>#DIV/0!</v>
      </c>
    </row>
    <row r="214" spans="1:9" ht="15" hidden="1" x14ac:dyDescent="0.2">
      <c r="A214" s="1310">
        <v>3113</v>
      </c>
      <c r="B214" s="1316">
        <v>6121</v>
      </c>
      <c r="C214" s="1319">
        <v>54100884</v>
      </c>
      <c r="D214" s="1259" t="s">
        <v>400</v>
      </c>
      <c r="E214" s="1264"/>
      <c r="F214" s="1264"/>
      <c r="G214" s="1264"/>
      <c r="H214" s="1245" t="e">
        <f>G214/F214*100</f>
        <v>#DIV/0!</v>
      </c>
    </row>
    <row r="215" spans="1:9" ht="15" hidden="1" x14ac:dyDescent="0.2">
      <c r="A215" s="1310">
        <v>3113</v>
      </c>
      <c r="B215" s="1316">
        <v>6121</v>
      </c>
      <c r="C215" s="1319">
        <v>54190877</v>
      </c>
      <c r="D215" s="1259" t="s">
        <v>400</v>
      </c>
      <c r="E215" s="1264"/>
      <c r="F215" s="1264"/>
      <c r="G215" s="1264"/>
      <c r="H215" s="1245" t="e">
        <f>G215/F215*100</f>
        <v>#DIV/0!</v>
      </c>
    </row>
    <row r="216" spans="1:9" ht="15.75" hidden="1" thickBot="1" x14ac:dyDescent="0.25">
      <c r="A216" s="1310">
        <v>3113</v>
      </c>
      <c r="B216" s="1316">
        <v>6121</v>
      </c>
      <c r="C216" s="1319">
        <v>54515835</v>
      </c>
      <c r="D216" s="1259" t="s">
        <v>400</v>
      </c>
      <c r="E216" s="1264"/>
      <c r="F216" s="1264"/>
      <c r="G216" s="1264"/>
      <c r="H216" s="1250">
        <v>0</v>
      </c>
    </row>
    <row r="217" spans="1:9" s="1251" customFormat="1" ht="16.5" hidden="1" thickTop="1" thickBot="1" x14ac:dyDescent="0.3">
      <c r="A217" s="3265" t="s">
        <v>511</v>
      </c>
      <c r="B217" s="3266"/>
      <c r="C217" s="3266"/>
      <c r="D217" s="3266"/>
      <c r="E217" s="1242">
        <f>SUM(E211:E216)</f>
        <v>0</v>
      </c>
      <c r="F217" s="1242">
        <f>SUM(F211:F216)</f>
        <v>0</v>
      </c>
      <c r="G217" s="1242">
        <f>SUM(G211:G216)</f>
        <v>0</v>
      </c>
      <c r="H217" s="1246" t="e">
        <f>G217/F217*100</f>
        <v>#DIV/0!</v>
      </c>
      <c r="I217" s="1323"/>
    </row>
    <row r="218" spans="1:9" s="1251" customFormat="1" ht="15" hidden="1" x14ac:dyDescent="0.25">
      <c r="A218" s="1247"/>
      <c r="B218" s="1247"/>
      <c r="C218" s="1247"/>
      <c r="D218" s="1247"/>
      <c r="E218" s="1248"/>
      <c r="F218" s="1248"/>
      <c r="G218" s="1248"/>
      <c r="H218" s="1267"/>
      <c r="I218" s="1323"/>
    </row>
    <row r="219" spans="1:9" ht="18" hidden="1" x14ac:dyDescent="0.25">
      <c r="A219" s="1232" t="s">
        <v>799</v>
      </c>
      <c r="B219" s="1254"/>
      <c r="C219" s="1254"/>
      <c r="D219" s="1254"/>
      <c r="E219" s="1254"/>
      <c r="F219" s="1254"/>
      <c r="G219" s="1254"/>
      <c r="H219" s="1292"/>
    </row>
    <row r="220" spans="1:9" ht="15.75" hidden="1" x14ac:dyDescent="0.25">
      <c r="A220" s="1231" t="s">
        <v>800</v>
      </c>
      <c r="H220" s="1249" t="s">
        <v>122</v>
      </c>
    </row>
    <row r="221" spans="1:9" s="1166" customFormat="1" ht="25.5" hidden="1" thickTop="1" thickBot="1" x14ac:dyDescent="0.25">
      <c r="A221" s="1233" t="s">
        <v>123</v>
      </c>
      <c r="B221" s="1234" t="s">
        <v>509</v>
      </c>
      <c r="C221" s="1234" t="s">
        <v>267</v>
      </c>
      <c r="D221" s="1235" t="s">
        <v>125</v>
      </c>
      <c r="E221" s="1256" t="s">
        <v>416</v>
      </c>
      <c r="F221" s="1256" t="s">
        <v>417</v>
      </c>
      <c r="G221" s="1257" t="s">
        <v>589</v>
      </c>
      <c r="H221" s="1258" t="s">
        <v>590</v>
      </c>
    </row>
    <row r="222" spans="1:9" s="1166" customFormat="1" ht="13.5" hidden="1" thickTop="1" thickBot="1" x14ac:dyDescent="0.25">
      <c r="A222" s="1171">
        <v>1</v>
      </c>
      <c r="B222" s="1170">
        <v>2</v>
      </c>
      <c r="C222" s="1170">
        <v>3</v>
      </c>
      <c r="D222" s="1170">
        <v>4</v>
      </c>
      <c r="E222" s="1169">
        <v>5</v>
      </c>
      <c r="F222" s="1169">
        <v>6</v>
      </c>
      <c r="G222" s="1293">
        <v>7</v>
      </c>
      <c r="H222" s="1315" t="s">
        <v>44</v>
      </c>
    </row>
    <row r="223" spans="1:9" ht="15.75" hidden="1" thickTop="1" x14ac:dyDescent="0.2">
      <c r="A223" s="1310">
        <v>3122</v>
      </c>
      <c r="B223" s="1316">
        <v>6121</v>
      </c>
      <c r="C223" s="1319">
        <v>53100874</v>
      </c>
      <c r="D223" s="1259" t="s">
        <v>400</v>
      </c>
      <c r="E223" s="1255"/>
      <c r="F223" s="1255"/>
      <c r="G223" s="1255"/>
      <c r="H223" s="1245" t="e">
        <f t="shared" ref="H223:H228" si="13">G223/F223*100</f>
        <v>#DIV/0!</v>
      </c>
    </row>
    <row r="224" spans="1:9" ht="15" hidden="1" x14ac:dyDescent="0.2">
      <c r="A224" s="1310">
        <v>3122</v>
      </c>
      <c r="B224" s="1316">
        <v>6121</v>
      </c>
      <c r="C224" s="1319">
        <v>54100870</v>
      </c>
      <c r="D224" s="1259" t="s">
        <v>400</v>
      </c>
      <c r="E224" s="1264"/>
      <c r="F224" s="1264"/>
      <c r="G224" s="1264"/>
      <c r="H224" s="1245" t="e">
        <f t="shared" si="13"/>
        <v>#DIV/0!</v>
      </c>
    </row>
    <row r="225" spans="1:9" ht="15" hidden="1" x14ac:dyDescent="0.2">
      <c r="A225" s="1310">
        <v>3122</v>
      </c>
      <c r="B225" s="1316">
        <v>6121</v>
      </c>
      <c r="C225" s="1319">
        <v>54100874</v>
      </c>
      <c r="D225" s="1259" t="s">
        <v>400</v>
      </c>
      <c r="E225" s="1264"/>
      <c r="F225" s="1264"/>
      <c r="G225" s="1264"/>
      <c r="H225" s="1245" t="e">
        <f t="shared" si="13"/>
        <v>#DIV/0!</v>
      </c>
    </row>
    <row r="226" spans="1:9" ht="15" hidden="1" x14ac:dyDescent="0.2">
      <c r="A226" s="1310">
        <v>3122</v>
      </c>
      <c r="B226" s="1316">
        <v>6121</v>
      </c>
      <c r="C226" s="1319">
        <v>54100880</v>
      </c>
      <c r="D226" s="1259" t="s">
        <v>400</v>
      </c>
      <c r="E226" s="1264"/>
      <c r="F226" s="1264"/>
      <c r="G226" s="1264"/>
      <c r="H226" s="1245" t="e">
        <f t="shared" si="13"/>
        <v>#DIV/0!</v>
      </c>
    </row>
    <row r="227" spans="1:9" ht="15" hidden="1" x14ac:dyDescent="0.2">
      <c r="A227" s="1310">
        <v>3122</v>
      </c>
      <c r="B227" s="1316">
        <v>6121</v>
      </c>
      <c r="C227" s="1319">
        <v>54100884</v>
      </c>
      <c r="D227" s="1259" t="s">
        <v>400</v>
      </c>
      <c r="E227" s="1264"/>
      <c r="F227" s="1264"/>
      <c r="G227" s="1264"/>
      <c r="H227" s="1245" t="e">
        <f t="shared" si="13"/>
        <v>#DIV/0!</v>
      </c>
    </row>
    <row r="228" spans="1:9" ht="15" hidden="1" x14ac:dyDescent="0.2">
      <c r="A228" s="1310">
        <v>3122</v>
      </c>
      <c r="B228" s="1316">
        <v>6121</v>
      </c>
      <c r="C228" s="1319">
        <v>54190877</v>
      </c>
      <c r="D228" s="1259" t="s">
        <v>400</v>
      </c>
      <c r="E228" s="1264"/>
      <c r="F228" s="1264"/>
      <c r="G228" s="1264"/>
      <c r="H228" s="1245" t="e">
        <f t="shared" si="13"/>
        <v>#DIV/0!</v>
      </c>
    </row>
    <row r="229" spans="1:9" ht="15.75" hidden="1" thickBot="1" x14ac:dyDescent="0.25">
      <c r="A229" s="1310">
        <v>3122</v>
      </c>
      <c r="B229" s="1316">
        <v>6121</v>
      </c>
      <c r="C229" s="1319">
        <v>54515835</v>
      </c>
      <c r="D229" s="1259" t="s">
        <v>400</v>
      </c>
      <c r="E229" s="1264"/>
      <c r="F229" s="1264"/>
      <c r="G229" s="1264"/>
      <c r="H229" s="1250">
        <v>0</v>
      </c>
    </row>
    <row r="230" spans="1:9" s="1251" customFormat="1" ht="16.5" hidden="1" thickTop="1" thickBot="1" x14ac:dyDescent="0.3">
      <c r="A230" s="3265" t="s">
        <v>511</v>
      </c>
      <c r="B230" s="3266"/>
      <c r="C230" s="3266"/>
      <c r="D230" s="3266"/>
      <c r="E230" s="1242">
        <f>SUM(E223:E229)</f>
        <v>0</v>
      </c>
      <c r="F230" s="1242">
        <f>SUM(F223:F229)</f>
        <v>0</v>
      </c>
      <c r="G230" s="1242">
        <f>SUM(G223:G229)</f>
        <v>0</v>
      </c>
      <c r="H230" s="1246" t="e">
        <f>G230/F230*100</f>
        <v>#DIV/0!</v>
      </c>
      <c r="I230" s="1323"/>
    </row>
    <row r="231" spans="1:9" s="1251" customFormat="1" ht="15" hidden="1" x14ac:dyDescent="0.25">
      <c r="A231" s="1247"/>
      <c r="B231" s="1247"/>
      <c r="C231" s="1247"/>
      <c r="D231" s="1247"/>
      <c r="E231" s="1248"/>
      <c r="F231" s="1248"/>
      <c r="G231" s="1248"/>
      <c r="H231" s="1267"/>
      <c r="I231" s="1323"/>
    </row>
    <row r="232" spans="1:9" ht="18" hidden="1" x14ac:dyDescent="0.25">
      <c r="A232" s="1232" t="s">
        <v>801</v>
      </c>
      <c r="B232" s="1254"/>
      <c r="C232" s="1254"/>
      <c r="D232" s="1254"/>
      <c r="E232" s="1254"/>
      <c r="F232" s="1254"/>
      <c r="G232" s="1254"/>
      <c r="H232" s="1292"/>
    </row>
    <row r="233" spans="1:9" ht="15.75" hidden="1" x14ac:dyDescent="0.25">
      <c r="A233" s="1231" t="s">
        <v>802</v>
      </c>
      <c r="H233" s="1249" t="s">
        <v>122</v>
      </c>
    </row>
    <row r="234" spans="1:9" s="1166" customFormat="1" ht="25.5" hidden="1" thickTop="1" thickBot="1" x14ac:dyDescent="0.25">
      <c r="A234" s="1233" t="s">
        <v>123</v>
      </c>
      <c r="B234" s="1234" t="s">
        <v>509</v>
      </c>
      <c r="C234" s="1234" t="s">
        <v>267</v>
      </c>
      <c r="D234" s="1235" t="s">
        <v>125</v>
      </c>
      <c r="E234" s="1256" t="s">
        <v>416</v>
      </c>
      <c r="F234" s="1256" t="s">
        <v>417</v>
      </c>
      <c r="G234" s="1257" t="s">
        <v>589</v>
      </c>
      <c r="H234" s="1258" t="s">
        <v>590</v>
      </c>
    </row>
    <row r="235" spans="1:9" s="1166" customFormat="1" ht="13.5" hidden="1" thickTop="1" thickBot="1" x14ac:dyDescent="0.25">
      <c r="A235" s="1171">
        <v>1</v>
      </c>
      <c r="B235" s="1170">
        <v>2</v>
      </c>
      <c r="C235" s="1170">
        <v>3</v>
      </c>
      <c r="D235" s="1170">
        <v>4</v>
      </c>
      <c r="E235" s="1169">
        <v>5</v>
      </c>
      <c r="F235" s="1169">
        <v>6</v>
      </c>
      <c r="G235" s="1293">
        <v>7</v>
      </c>
      <c r="H235" s="1315" t="s">
        <v>44</v>
      </c>
    </row>
    <row r="236" spans="1:9" ht="15.75" hidden="1" thickTop="1" x14ac:dyDescent="0.2">
      <c r="A236" s="1310">
        <v>3122</v>
      </c>
      <c r="B236" s="1316">
        <v>6121</v>
      </c>
      <c r="C236" s="1319">
        <v>53100870</v>
      </c>
      <c r="D236" s="1259" t="s">
        <v>400</v>
      </c>
      <c r="E236" s="1255"/>
      <c r="F236" s="1255"/>
      <c r="G236" s="1255"/>
      <c r="H236" s="1245" t="e">
        <f>G236/F236*100</f>
        <v>#DIV/0!</v>
      </c>
    </row>
    <row r="237" spans="1:9" ht="15" hidden="1" x14ac:dyDescent="0.2">
      <c r="A237" s="1310">
        <v>3122</v>
      </c>
      <c r="B237" s="1316">
        <v>6121</v>
      </c>
      <c r="C237" s="1319">
        <v>53100872</v>
      </c>
      <c r="D237" s="1259" t="s">
        <v>400</v>
      </c>
      <c r="E237" s="1264"/>
      <c r="F237" s="1264"/>
      <c r="G237" s="1264"/>
      <c r="H237" s="1245">
        <v>0</v>
      </c>
    </row>
    <row r="238" spans="1:9" ht="15" hidden="1" x14ac:dyDescent="0.2">
      <c r="A238" s="1310">
        <v>3122</v>
      </c>
      <c r="B238" s="1316">
        <v>6121</v>
      </c>
      <c r="C238" s="1319">
        <v>53100874</v>
      </c>
      <c r="D238" s="1259" t="s">
        <v>400</v>
      </c>
      <c r="E238" s="1264"/>
      <c r="F238" s="1264"/>
      <c r="G238" s="1264"/>
      <c r="H238" s="1245" t="e">
        <f>G238/F238*100</f>
        <v>#DIV/0!</v>
      </c>
    </row>
    <row r="239" spans="1:9" ht="15" hidden="1" x14ac:dyDescent="0.2">
      <c r="A239" s="1310">
        <v>3122</v>
      </c>
      <c r="B239" s="1316">
        <v>6121</v>
      </c>
      <c r="C239" s="1319">
        <v>53500871</v>
      </c>
      <c r="D239" s="1259" t="s">
        <v>400</v>
      </c>
      <c r="E239" s="1264"/>
      <c r="F239" s="1264"/>
      <c r="G239" s="1264"/>
      <c r="H239" s="1245" t="e">
        <f>G239/F239*100</f>
        <v>#DIV/0!</v>
      </c>
    </row>
    <row r="240" spans="1:9" ht="15" hidden="1" x14ac:dyDescent="0.2">
      <c r="A240" s="1310">
        <v>3122</v>
      </c>
      <c r="B240" s="1316">
        <v>6121</v>
      </c>
      <c r="C240" s="1319">
        <v>54100870</v>
      </c>
      <c r="D240" s="1259" t="s">
        <v>400</v>
      </c>
      <c r="E240" s="1264"/>
      <c r="F240" s="1264"/>
      <c r="G240" s="1264"/>
      <c r="H240" s="1245" t="e">
        <f>G240/F240*100</f>
        <v>#DIV/0!</v>
      </c>
    </row>
    <row r="241" spans="1:9" ht="15" hidden="1" x14ac:dyDescent="0.2">
      <c r="A241" s="1310">
        <v>3122</v>
      </c>
      <c r="B241" s="1316">
        <v>6121</v>
      </c>
      <c r="C241" s="1319">
        <v>54100874</v>
      </c>
      <c r="D241" s="1259" t="s">
        <v>400</v>
      </c>
      <c r="E241" s="1264"/>
      <c r="F241" s="1264"/>
      <c r="G241" s="1264"/>
      <c r="H241" s="1245" t="e">
        <f>G241/F241*100</f>
        <v>#DIV/0!</v>
      </c>
    </row>
    <row r="242" spans="1:9" ht="15" hidden="1" x14ac:dyDescent="0.2">
      <c r="A242" s="1310">
        <v>3122</v>
      </c>
      <c r="B242" s="1316">
        <v>6121</v>
      </c>
      <c r="C242" s="1319">
        <v>54190877</v>
      </c>
      <c r="D242" s="1259" t="s">
        <v>400</v>
      </c>
      <c r="E242" s="1264"/>
      <c r="F242" s="1264"/>
      <c r="G242" s="1264"/>
      <c r="H242" s="1245" t="e">
        <f>G242/F242*100</f>
        <v>#DIV/0!</v>
      </c>
    </row>
    <row r="243" spans="1:9" ht="15.75" hidden="1" thickBot="1" x14ac:dyDescent="0.25">
      <c r="A243" s="1310">
        <v>3122</v>
      </c>
      <c r="B243" s="1316">
        <v>6121</v>
      </c>
      <c r="C243" s="1319">
        <v>54515835</v>
      </c>
      <c r="D243" s="1259" t="s">
        <v>400</v>
      </c>
      <c r="E243" s="1264"/>
      <c r="F243" s="1264"/>
      <c r="G243" s="1264"/>
      <c r="H243" s="1250">
        <v>0</v>
      </c>
    </row>
    <row r="244" spans="1:9" s="1251" customFormat="1" ht="16.5" hidden="1" thickTop="1" thickBot="1" x14ac:dyDescent="0.3">
      <c r="A244" s="3265" t="s">
        <v>511</v>
      </c>
      <c r="B244" s="3266"/>
      <c r="C244" s="3266"/>
      <c r="D244" s="3266"/>
      <c r="E244" s="1242">
        <f>SUM(E236:E243)</f>
        <v>0</v>
      </c>
      <c r="F244" s="1242">
        <f>SUM(F236:F243)</f>
        <v>0</v>
      </c>
      <c r="G244" s="1242">
        <f>SUM(G236:G243)</f>
        <v>0</v>
      </c>
      <c r="H244" s="1246" t="e">
        <f>G244/F244*100</f>
        <v>#DIV/0!</v>
      </c>
      <c r="I244" s="1323"/>
    </row>
    <row r="245" spans="1:9" s="1251" customFormat="1" ht="15" hidden="1" x14ac:dyDescent="0.25">
      <c r="A245" s="1247"/>
      <c r="B245" s="1247"/>
      <c r="C245" s="1247"/>
      <c r="D245" s="1247"/>
      <c r="E245" s="1248"/>
      <c r="F245" s="1248"/>
      <c r="G245" s="1248"/>
      <c r="H245" s="1267"/>
      <c r="I245" s="1323"/>
    </row>
    <row r="246" spans="1:9" ht="18" hidden="1" x14ac:dyDescent="0.25">
      <c r="A246" s="1232" t="s">
        <v>803</v>
      </c>
      <c r="B246" s="1254"/>
      <c r="C246" s="1254"/>
      <c r="D246" s="1254"/>
      <c r="E246" s="1254"/>
      <c r="F246" s="1254"/>
      <c r="G246" s="1254"/>
      <c r="H246" s="1292"/>
    </row>
    <row r="247" spans="1:9" ht="15.75" hidden="1" x14ac:dyDescent="0.25">
      <c r="A247" s="1231" t="s">
        <v>804</v>
      </c>
      <c r="H247" s="1249" t="s">
        <v>122</v>
      </c>
    </row>
    <row r="248" spans="1:9" s="1166" customFormat="1" ht="25.5" hidden="1" thickTop="1" thickBot="1" x14ac:dyDescent="0.25">
      <c r="A248" s="1233" t="s">
        <v>123</v>
      </c>
      <c r="B248" s="1234" t="s">
        <v>509</v>
      </c>
      <c r="C248" s="1234" t="s">
        <v>267</v>
      </c>
      <c r="D248" s="1235" t="s">
        <v>125</v>
      </c>
      <c r="E248" s="1256" t="s">
        <v>416</v>
      </c>
      <c r="F248" s="1256" t="s">
        <v>417</v>
      </c>
      <c r="G248" s="1257" t="s">
        <v>589</v>
      </c>
      <c r="H248" s="1258" t="s">
        <v>590</v>
      </c>
    </row>
    <row r="249" spans="1:9" s="1166" customFormat="1" ht="13.5" hidden="1" thickTop="1" thickBot="1" x14ac:dyDescent="0.25">
      <c r="A249" s="1171">
        <v>1</v>
      </c>
      <c r="B249" s="1170">
        <v>2</v>
      </c>
      <c r="C249" s="1170">
        <v>3</v>
      </c>
      <c r="D249" s="1170">
        <v>4</v>
      </c>
      <c r="E249" s="1169">
        <v>5</v>
      </c>
      <c r="F249" s="1169">
        <v>6</v>
      </c>
      <c r="G249" s="1293">
        <v>7</v>
      </c>
      <c r="H249" s="1315" t="s">
        <v>44</v>
      </c>
    </row>
    <row r="250" spans="1:9" ht="15" hidden="1" x14ac:dyDescent="0.2">
      <c r="A250" s="1310">
        <v>3121</v>
      </c>
      <c r="B250" s="1316">
        <v>6121</v>
      </c>
      <c r="C250" s="1319">
        <v>53100874</v>
      </c>
      <c r="D250" s="1259" t="s">
        <v>400</v>
      </c>
      <c r="E250" s="1264"/>
      <c r="F250" s="1264"/>
      <c r="G250" s="1264"/>
      <c r="H250" s="1245" t="e">
        <f t="shared" ref="H250:H257" si="14">G250/F250*100</f>
        <v>#DIV/0!</v>
      </c>
    </row>
    <row r="251" spans="1:9" ht="15" hidden="1" x14ac:dyDescent="0.2">
      <c r="A251" s="1310">
        <v>3121</v>
      </c>
      <c r="B251" s="1316">
        <v>6121</v>
      </c>
      <c r="C251" s="1319">
        <v>54100870</v>
      </c>
      <c r="D251" s="1259" t="s">
        <v>400</v>
      </c>
      <c r="E251" s="1264"/>
      <c r="F251" s="1264"/>
      <c r="G251" s="1264"/>
      <c r="H251" s="1245" t="e">
        <f t="shared" si="14"/>
        <v>#DIV/0!</v>
      </c>
    </row>
    <row r="252" spans="1:9" ht="15" hidden="1" x14ac:dyDescent="0.2">
      <c r="A252" s="1310">
        <v>3121</v>
      </c>
      <c r="B252" s="1316">
        <v>6121</v>
      </c>
      <c r="C252" s="1319">
        <v>54100874</v>
      </c>
      <c r="D252" s="1259" t="s">
        <v>400</v>
      </c>
      <c r="E252" s="1264"/>
      <c r="F252" s="1264"/>
      <c r="G252" s="1264"/>
      <c r="H252" s="1245" t="e">
        <f t="shared" si="14"/>
        <v>#DIV/0!</v>
      </c>
    </row>
    <row r="253" spans="1:9" ht="15" hidden="1" x14ac:dyDescent="0.2">
      <c r="A253" s="1310">
        <v>3121</v>
      </c>
      <c r="B253" s="1316">
        <v>6121</v>
      </c>
      <c r="C253" s="1319">
        <v>54100880</v>
      </c>
      <c r="D253" s="1259" t="s">
        <v>400</v>
      </c>
      <c r="E253" s="1264"/>
      <c r="F253" s="1264"/>
      <c r="G253" s="1264"/>
      <c r="H253" s="1245" t="e">
        <f t="shared" si="14"/>
        <v>#DIV/0!</v>
      </c>
    </row>
    <row r="254" spans="1:9" ht="15" hidden="1" x14ac:dyDescent="0.2">
      <c r="A254" s="1310">
        <v>3121</v>
      </c>
      <c r="B254" s="1316">
        <v>6121</v>
      </c>
      <c r="C254" s="1319">
        <v>54100884</v>
      </c>
      <c r="D254" s="1259" t="s">
        <v>400</v>
      </c>
      <c r="E254" s="1264"/>
      <c r="F254" s="1264"/>
      <c r="G254" s="1264"/>
      <c r="H254" s="1245" t="e">
        <f t="shared" si="14"/>
        <v>#DIV/0!</v>
      </c>
    </row>
    <row r="255" spans="1:9" ht="15" hidden="1" x14ac:dyDescent="0.2">
      <c r="A255" s="1310">
        <v>3121</v>
      </c>
      <c r="B255" s="1316">
        <v>6121</v>
      </c>
      <c r="C255" s="1319">
        <v>54190877</v>
      </c>
      <c r="D255" s="1259" t="s">
        <v>400</v>
      </c>
      <c r="E255" s="1264"/>
      <c r="F255" s="1264"/>
      <c r="G255" s="1264"/>
      <c r="H255" s="1245" t="e">
        <f t="shared" si="14"/>
        <v>#DIV/0!</v>
      </c>
    </row>
    <row r="256" spans="1:9" ht="15" hidden="1" x14ac:dyDescent="0.2">
      <c r="A256" s="1310">
        <v>3121</v>
      </c>
      <c r="B256" s="1316">
        <v>6121</v>
      </c>
      <c r="C256" s="1319">
        <v>54515835</v>
      </c>
      <c r="D256" s="1259" t="s">
        <v>400</v>
      </c>
      <c r="E256" s="1264"/>
      <c r="F256" s="1264"/>
      <c r="G256" s="1264"/>
      <c r="H256" s="1245" t="e">
        <f t="shared" si="14"/>
        <v>#DIV/0!</v>
      </c>
    </row>
    <row r="257" spans="1:9" s="1251" customFormat="1" ht="16.5" hidden="1" thickTop="1" thickBot="1" x14ac:dyDescent="0.3">
      <c r="A257" s="3265" t="s">
        <v>511</v>
      </c>
      <c r="B257" s="3266"/>
      <c r="C257" s="3266"/>
      <c r="D257" s="3266"/>
      <c r="E257" s="1242">
        <f>SUM(E250:E256)</f>
        <v>0</v>
      </c>
      <c r="F257" s="1242">
        <f>SUM(F250:F256)</f>
        <v>0</v>
      </c>
      <c r="G257" s="1242">
        <f>SUM(G250:G256)</f>
        <v>0</v>
      </c>
      <c r="H257" s="1246" t="e">
        <f t="shared" si="14"/>
        <v>#DIV/0!</v>
      </c>
      <c r="I257" s="1323"/>
    </row>
    <row r="258" spans="1:9" s="1251" customFormat="1" ht="15" hidden="1" x14ac:dyDescent="0.25">
      <c r="A258" s="1247"/>
      <c r="B258" s="1247"/>
      <c r="C258" s="1247"/>
      <c r="D258" s="1247"/>
      <c r="E258" s="1248"/>
      <c r="F258" s="1248"/>
      <c r="G258" s="1248"/>
      <c r="H258" s="1267"/>
      <c r="I258" s="1323"/>
    </row>
    <row r="259" spans="1:9" ht="18" hidden="1" x14ac:dyDescent="0.25">
      <c r="A259" s="1232" t="s">
        <v>805</v>
      </c>
      <c r="B259" s="1254"/>
      <c r="C259" s="1254"/>
      <c r="D259" s="1254"/>
      <c r="E259" s="1254"/>
      <c r="F259" s="1254"/>
      <c r="G259" s="1254"/>
      <c r="H259" s="1292"/>
    </row>
    <row r="260" spans="1:9" ht="15.75" hidden="1" x14ac:dyDescent="0.25">
      <c r="A260" s="1231" t="s">
        <v>806</v>
      </c>
      <c r="H260" s="1249" t="s">
        <v>122</v>
      </c>
    </row>
    <row r="261" spans="1:9" s="1166" customFormat="1" ht="25.5" hidden="1" thickTop="1" thickBot="1" x14ac:dyDescent="0.25">
      <c r="A261" s="1233" t="s">
        <v>123</v>
      </c>
      <c r="B261" s="1234" t="s">
        <v>509</v>
      </c>
      <c r="C261" s="1234" t="s">
        <v>267</v>
      </c>
      <c r="D261" s="1235" t="s">
        <v>125</v>
      </c>
      <c r="E261" s="1256" t="s">
        <v>416</v>
      </c>
      <c r="F261" s="1256" t="s">
        <v>417</v>
      </c>
      <c r="G261" s="1257" t="s">
        <v>589</v>
      </c>
      <c r="H261" s="1258" t="s">
        <v>590</v>
      </c>
    </row>
    <row r="262" spans="1:9" s="1166" customFormat="1" ht="13.5" hidden="1" thickTop="1" thickBot="1" x14ac:dyDescent="0.25">
      <c r="A262" s="1171">
        <v>1</v>
      </c>
      <c r="B262" s="1170">
        <v>2</v>
      </c>
      <c r="C262" s="1170">
        <v>3</v>
      </c>
      <c r="D262" s="1170">
        <v>4</v>
      </c>
      <c r="E262" s="1169">
        <v>5</v>
      </c>
      <c r="F262" s="1169">
        <v>6</v>
      </c>
      <c r="G262" s="1293">
        <v>7</v>
      </c>
      <c r="H262" s="1315" t="s">
        <v>44</v>
      </c>
    </row>
    <row r="263" spans="1:9" ht="15.75" hidden="1" thickTop="1" x14ac:dyDescent="0.2">
      <c r="A263" s="1310">
        <v>3122</v>
      </c>
      <c r="B263" s="1316">
        <v>6121</v>
      </c>
      <c r="C263" s="1319">
        <v>53100870</v>
      </c>
      <c r="D263" s="1259" t="s">
        <v>400</v>
      </c>
      <c r="E263" s="1255"/>
      <c r="F263" s="1255"/>
      <c r="G263" s="1255"/>
      <c r="H263" s="1245" t="e">
        <f t="shared" ref="H263:H272" si="15">G263/F263*100</f>
        <v>#DIV/0!</v>
      </c>
    </row>
    <row r="264" spans="1:9" ht="15" hidden="1" x14ac:dyDescent="0.2">
      <c r="A264" s="1310">
        <v>3122</v>
      </c>
      <c r="B264" s="1316">
        <v>6121</v>
      </c>
      <c r="C264" s="1319">
        <v>53100872</v>
      </c>
      <c r="D264" s="1259" t="s">
        <v>400</v>
      </c>
      <c r="E264" s="1264"/>
      <c r="F264" s="1264"/>
      <c r="G264" s="1264"/>
      <c r="H264" s="1245" t="e">
        <f t="shared" si="15"/>
        <v>#DIV/0!</v>
      </c>
    </row>
    <row r="265" spans="1:9" ht="15" hidden="1" x14ac:dyDescent="0.2">
      <c r="A265" s="1310">
        <v>3122</v>
      </c>
      <c r="B265" s="1316">
        <v>6121</v>
      </c>
      <c r="C265" s="1319">
        <v>53100874</v>
      </c>
      <c r="D265" s="1259" t="s">
        <v>400</v>
      </c>
      <c r="E265" s="1264"/>
      <c r="F265" s="1264"/>
      <c r="G265" s="1264"/>
      <c r="H265" s="1245" t="e">
        <f t="shared" si="15"/>
        <v>#DIV/0!</v>
      </c>
    </row>
    <row r="266" spans="1:9" ht="15" hidden="1" x14ac:dyDescent="0.2">
      <c r="A266" s="1310">
        <v>3122</v>
      </c>
      <c r="B266" s="1316">
        <v>6121</v>
      </c>
      <c r="C266" s="1319">
        <v>53500871</v>
      </c>
      <c r="D266" s="1259" t="s">
        <v>400</v>
      </c>
      <c r="E266" s="1264"/>
      <c r="F266" s="1264"/>
      <c r="G266" s="1264"/>
      <c r="H266" s="1245" t="e">
        <f t="shared" si="15"/>
        <v>#DIV/0!</v>
      </c>
    </row>
    <row r="267" spans="1:9" ht="15" hidden="1" x14ac:dyDescent="0.2">
      <c r="A267" s="1310">
        <v>3122</v>
      </c>
      <c r="B267" s="1316">
        <v>6121</v>
      </c>
      <c r="C267" s="1319">
        <v>54100870</v>
      </c>
      <c r="D267" s="1259" t="s">
        <v>400</v>
      </c>
      <c r="E267" s="1264"/>
      <c r="F267" s="1264"/>
      <c r="G267" s="1264"/>
      <c r="H267" s="1245" t="e">
        <f t="shared" si="15"/>
        <v>#DIV/0!</v>
      </c>
    </row>
    <row r="268" spans="1:9" ht="15" hidden="1" x14ac:dyDescent="0.2">
      <c r="A268" s="1310">
        <v>3122</v>
      </c>
      <c r="B268" s="1316">
        <v>6121</v>
      </c>
      <c r="C268" s="1319">
        <v>54100874</v>
      </c>
      <c r="D268" s="1259" t="s">
        <v>400</v>
      </c>
      <c r="E268" s="1264"/>
      <c r="F268" s="1264"/>
      <c r="G268" s="1264"/>
      <c r="H268" s="1245" t="e">
        <f t="shared" si="15"/>
        <v>#DIV/0!</v>
      </c>
    </row>
    <row r="269" spans="1:9" ht="15" hidden="1" x14ac:dyDescent="0.2">
      <c r="A269" s="1310">
        <v>3122</v>
      </c>
      <c r="B269" s="1316">
        <v>6121</v>
      </c>
      <c r="C269" s="1319">
        <v>54100880</v>
      </c>
      <c r="D269" s="1259" t="s">
        <v>400</v>
      </c>
      <c r="E269" s="1264"/>
      <c r="F269" s="1264"/>
      <c r="G269" s="1264"/>
      <c r="H269" s="1245" t="e">
        <f t="shared" si="15"/>
        <v>#DIV/0!</v>
      </c>
    </row>
    <row r="270" spans="1:9" ht="15" hidden="1" x14ac:dyDescent="0.2">
      <c r="A270" s="1310">
        <v>3122</v>
      </c>
      <c r="B270" s="1316">
        <v>6121</v>
      </c>
      <c r="C270" s="1319">
        <v>54100884</v>
      </c>
      <c r="D270" s="1259" t="s">
        <v>400</v>
      </c>
      <c r="E270" s="1264"/>
      <c r="F270" s="1264"/>
      <c r="G270" s="1264"/>
      <c r="H270" s="1245" t="e">
        <f t="shared" si="15"/>
        <v>#DIV/0!</v>
      </c>
    </row>
    <row r="271" spans="1:9" ht="15" hidden="1" x14ac:dyDescent="0.2">
      <c r="A271" s="1310">
        <v>3122</v>
      </c>
      <c r="B271" s="1316">
        <v>6121</v>
      </c>
      <c r="C271" s="1319">
        <v>54190877</v>
      </c>
      <c r="D271" s="1259" t="s">
        <v>400</v>
      </c>
      <c r="E271" s="1264"/>
      <c r="F271" s="1264"/>
      <c r="G271" s="1264"/>
      <c r="H271" s="1245" t="e">
        <f t="shared" si="15"/>
        <v>#DIV/0!</v>
      </c>
    </row>
    <row r="272" spans="1:9" ht="15" hidden="1" x14ac:dyDescent="0.2">
      <c r="A272" s="1310">
        <v>3122</v>
      </c>
      <c r="B272" s="1316">
        <v>6121</v>
      </c>
      <c r="C272" s="1319">
        <v>54515835</v>
      </c>
      <c r="D272" s="1259" t="s">
        <v>400</v>
      </c>
      <c r="E272" s="1264"/>
      <c r="F272" s="1264"/>
      <c r="G272" s="1264"/>
      <c r="H272" s="1245" t="e">
        <f t="shared" si="15"/>
        <v>#DIV/0!</v>
      </c>
    </row>
    <row r="273" spans="1:9" ht="15.75" hidden="1" thickBot="1" x14ac:dyDescent="0.25">
      <c r="A273" s="1310">
        <v>3122</v>
      </c>
      <c r="B273" s="1316">
        <v>6121</v>
      </c>
      <c r="C273" s="1319">
        <v>53500871</v>
      </c>
      <c r="D273" s="1259" t="s">
        <v>400</v>
      </c>
      <c r="E273" s="1264">
        <v>0</v>
      </c>
      <c r="F273" s="1264"/>
      <c r="G273" s="1264"/>
      <c r="H273" s="1250">
        <v>0</v>
      </c>
    </row>
    <row r="274" spans="1:9" s="1251" customFormat="1" ht="16.5" hidden="1" thickTop="1" thickBot="1" x14ac:dyDescent="0.3">
      <c r="A274" s="3265" t="s">
        <v>511</v>
      </c>
      <c r="B274" s="3266"/>
      <c r="C274" s="3266"/>
      <c r="D274" s="3266"/>
      <c r="E274" s="1242">
        <f>SUM(E263:E273)</f>
        <v>0</v>
      </c>
      <c r="F274" s="1242">
        <f>SUM(F263:F273)</f>
        <v>0</v>
      </c>
      <c r="G274" s="1242">
        <f>SUM(G263:G273)</f>
        <v>0</v>
      </c>
      <c r="H274" s="1246" t="e">
        <f>G274/F274*100</f>
        <v>#DIV/0!</v>
      </c>
      <c r="I274" s="1323"/>
    </row>
    <row r="275" spans="1:9" s="1251" customFormat="1" ht="15" hidden="1" x14ac:dyDescent="0.25">
      <c r="A275" s="1247"/>
      <c r="B275" s="1247"/>
      <c r="C275" s="1247"/>
      <c r="D275" s="1247"/>
      <c r="E275" s="1248"/>
      <c r="F275" s="1248"/>
      <c r="G275" s="1248"/>
      <c r="H275" s="1267"/>
      <c r="I275" s="1323"/>
    </row>
    <row r="276" spans="1:9" ht="18" hidden="1" x14ac:dyDescent="0.25">
      <c r="A276" s="1232" t="s">
        <v>807</v>
      </c>
      <c r="B276" s="1254"/>
      <c r="C276" s="1254"/>
      <c r="D276" s="1254"/>
      <c r="E276" s="1254"/>
      <c r="F276" s="1254"/>
      <c r="G276" s="1254"/>
      <c r="H276" s="1292"/>
    </row>
    <row r="277" spans="1:9" ht="15.75" hidden="1" x14ac:dyDescent="0.25">
      <c r="A277" s="1231" t="s">
        <v>808</v>
      </c>
      <c r="H277" s="1249" t="s">
        <v>122</v>
      </c>
    </row>
    <row r="278" spans="1:9" s="1166" customFormat="1" ht="25.5" hidden="1" thickTop="1" thickBot="1" x14ac:dyDescent="0.25">
      <c r="A278" s="1233" t="s">
        <v>123</v>
      </c>
      <c r="B278" s="1234" t="s">
        <v>509</v>
      </c>
      <c r="C278" s="1234" t="s">
        <v>267</v>
      </c>
      <c r="D278" s="1235" t="s">
        <v>125</v>
      </c>
      <c r="E278" s="1256" t="s">
        <v>416</v>
      </c>
      <c r="F278" s="1256" t="s">
        <v>417</v>
      </c>
      <c r="G278" s="1257" t="s">
        <v>589</v>
      </c>
      <c r="H278" s="1258" t="s">
        <v>590</v>
      </c>
    </row>
    <row r="279" spans="1:9" s="1166" customFormat="1" ht="13.5" hidden="1" thickTop="1" thickBot="1" x14ac:dyDescent="0.25">
      <c r="A279" s="1171">
        <v>1</v>
      </c>
      <c r="B279" s="1170">
        <v>2</v>
      </c>
      <c r="C279" s="1170">
        <v>3</v>
      </c>
      <c r="D279" s="1170">
        <v>4</v>
      </c>
      <c r="E279" s="1169">
        <v>5</v>
      </c>
      <c r="F279" s="1169">
        <v>6</v>
      </c>
      <c r="G279" s="1293">
        <v>7</v>
      </c>
      <c r="H279" s="1315" t="s">
        <v>44</v>
      </c>
    </row>
    <row r="280" spans="1:9" ht="15.75" hidden="1" thickTop="1" x14ac:dyDescent="0.2">
      <c r="A280" s="1310">
        <v>3122</v>
      </c>
      <c r="B280" s="1316">
        <v>6121</v>
      </c>
      <c r="C280" s="1319">
        <v>53100874</v>
      </c>
      <c r="D280" s="1259" t="s">
        <v>400</v>
      </c>
      <c r="E280" s="1255"/>
      <c r="F280" s="1255"/>
      <c r="G280" s="1255"/>
      <c r="H280" s="1245" t="e">
        <f t="shared" ref="H280:H286" si="16">G280/F280*100</f>
        <v>#DIV/0!</v>
      </c>
    </row>
    <row r="281" spans="1:9" ht="15" hidden="1" x14ac:dyDescent="0.2">
      <c r="A281" s="1310">
        <v>3122</v>
      </c>
      <c r="B281" s="1316">
        <v>6121</v>
      </c>
      <c r="C281" s="1319">
        <v>54100870</v>
      </c>
      <c r="D281" s="1259" t="s">
        <v>400</v>
      </c>
      <c r="E281" s="1264"/>
      <c r="F281" s="1264"/>
      <c r="G281" s="1264"/>
      <c r="H281" s="1245" t="e">
        <f t="shared" si="16"/>
        <v>#DIV/0!</v>
      </c>
    </row>
    <row r="282" spans="1:9" ht="15" hidden="1" x14ac:dyDescent="0.2">
      <c r="A282" s="1310">
        <v>3122</v>
      </c>
      <c r="B282" s="1316">
        <v>6121</v>
      </c>
      <c r="C282" s="1319">
        <v>54100874</v>
      </c>
      <c r="D282" s="1259" t="s">
        <v>400</v>
      </c>
      <c r="E282" s="1264"/>
      <c r="F282" s="1264"/>
      <c r="G282" s="1264"/>
      <c r="H282" s="1245" t="e">
        <f t="shared" si="16"/>
        <v>#DIV/0!</v>
      </c>
    </row>
    <row r="283" spans="1:9" ht="15" hidden="1" x14ac:dyDescent="0.2">
      <c r="A283" s="1310">
        <v>3122</v>
      </c>
      <c r="B283" s="1316">
        <v>6121</v>
      </c>
      <c r="C283" s="1319">
        <v>54100880</v>
      </c>
      <c r="D283" s="1259" t="s">
        <v>400</v>
      </c>
      <c r="E283" s="1264"/>
      <c r="F283" s="1264"/>
      <c r="G283" s="1264"/>
      <c r="H283" s="1245" t="e">
        <f t="shared" si="16"/>
        <v>#DIV/0!</v>
      </c>
    </row>
    <row r="284" spans="1:9" ht="15" hidden="1" x14ac:dyDescent="0.2">
      <c r="A284" s="1310">
        <v>3122</v>
      </c>
      <c r="B284" s="1316">
        <v>6121</v>
      </c>
      <c r="C284" s="1319">
        <v>54100884</v>
      </c>
      <c r="D284" s="1259" t="s">
        <v>400</v>
      </c>
      <c r="E284" s="1264"/>
      <c r="F284" s="1264"/>
      <c r="G284" s="1264"/>
      <c r="H284" s="1245" t="e">
        <f t="shared" si="16"/>
        <v>#DIV/0!</v>
      </c>
    </row>
    <row r="285" spans="1:9" ht="15" hidden="1" x14ac:dyDescent="0.2">
      <c r="A285" s="1310">
        <v>3122</v>
      </c>
      <c r="B285" s="1316">
        <v>6121</v>
      </c>
      <c r="C285" s="1319">
        <v>54190877</v>
      </c>
      <c r="D285" s="1259" t="s">
        <v>400</v>
      </c>
      <c r="E285" s="1264"/>
      <c r="F285" s="1264"/>
      <c r="G285" s="1264"/>
      <c r="H285" s="1245" t="e">
        <f t="shared" si="16"/>
        <v>#DIV/0!</v>
      </c>
    </row>
    <row r="286" spans="1:9" ht="15" hidden="1" x14ac:dyDescent="0.2">
      <c r="A286" s="1310">
        <v>3122</v>
      </c>
      <c r="B286" s="1316">
        <v>6121</v>
      </c>
      <c r="C286" s="1319">
        <v>54515835</v>
      </c>
      <c r="D286" s="1259" t="s">
        <v>400</v>
      </c>
      <c r="E286" s="1264"/>
      <c r="F286" s="1264"/>
      <c r="G286" s="1264"/>
      <c r="H286" s="1245" t="e">
        <f t="shared" si="16"/>
        <v>#DIV/0!</v>
      </c>
    </row>
    <row r="287" spans="1:9" ht="15.75" hidden="1" thickBot="1" x14ac:dyDescent="0.25">
      <c r="A287" s="1310">
        <v>3122</v>
      </c>
      <c r="B287" s="1316">
        <v>6121</v>
      </c>
      <c r="C287" s="1319">
        <v>53500871</v>
      </c>
      <c r="D287" s="1259" t="s">
        <v>400</v>
      </c>
      <c r="E287" s="1264">
        <v>0</v>
      </c>
      <c r="F287" s="1264"/>
      <c r="G287" s="1264"/>
      <c r="H287" s="1250">
        <v>0</v>
      </c>
    </row>
    <row r="288" spans="1:9" s="1251" customFormat="1" ht="16.5" hidden="1" thickTop="1" thickBot="1" x14ac:dyDescent="0.3">
      <c r="A288" s="3265" t="s">
        <v>511</v>
      </c>
      <c r="B288" s="3266"/>
      <c r="C288" s="3266"/>
      <c r="D288" s="3266"/>
      <c r="E288" s="1242">
        <f>SUM(E280:E287)</f>
        <v>0</v>
      </c>
      <c r="F288" s="1242">
        <f>SUM(F280:F287)</f>
        <v>0</v>
      </c>
      <c r="G288" s="1242">
        <f>SUM(G280:G287)</f>
        <v>0</v>
      </c>
      <c r="H288" s="1246" t="e">
        <f>G288/F288*100</f>
        <v>#DIV/0!</v>
      </c>
      <c r="I288" s="1323"/>
    </row>
    <row r="289" spans="1:9" s="1251" customFormat="1" ht="15" hidden="1" x14ac:dyDescent="0.25">
      <c r="A289" s="1247"/>
      <c r="B289" s="1247"/>
      <c r="C289" s="1247"/>
      <c r="D289" s="1247"/>
      <c r="E289" s="1248"/>
      <c r="F289" s="1248"/>
      <c r="G289" s="1248"/>
      <c r="H289" s="1267"/>
      <c r="I289" s="1323"/>
    </row>
    <row r="290" spans="1:9" s="1251" customFormat="1" ht="15" hidden="1" x14ac:dyDescent="0.25">
      <c r="A290" s="1247"/>
      <c r="B290" s="1247"/>
      <c r="C290" s="1247"/>
      <c r="D290" s="1247"/>
      <c r="E290" s="1248"/>
      <c r="F290" s="1248"/>
      <c r="G290" s="1248"/>
      <c r="H290" s="1267"/>
      <c r="I290" s="1323"/>
    </row>
    <row r="291" spans="1:9" ht="18" hidden="1" x14ac:dyDescent="0.25">
      <c r="A291" s="1232" t="s">
        <v>809</v>
      </c>
      <c r="B291" s="1254"/>
      <c r="C291" s="1254"/>
      <c r="D291" s="1254"/>
      <c r="E291" s="1254"/>
      <c r="F291" s="1254"/>
      <c r="G291" s="1254"/>
      <c r="H291" s="1292"/>
    </row>
    <row r="292" spans="1:9" ht="15.75" hidden="1" x14ac:dyDescent="0.25">
      <c r="A292" s="1231" t="s">
        <v>810</v>
      </c>
      <c r="H292" s="1249" t="s">
        <v>122</v>
      </c>
    </row>
    <row r="293" spans="1:9" s="1166" customFormat="1" ht="25.5" hidden="1" thickTop="1" thickBot="1" x14ac:dyDescent="0.25">
      <c r="A293" s="1233" t="s">
        <v>123</v>
      </c>
      <c r="B293" s="1234" t="s">
        <v>509</v>
      </c>
      <c r="C293" s="1234" t="s">
        <v>267</v>
      </c>
      <c r="D293" s="1235" t="s">
        <v>125</v>
      </c>
      <c r="E293" s="1256" t="s">
        <v>416</v>
      </c>
      <c r="F293" s="1256" t="s">
        <v>417</v>
      </c>
      <c r="G293" s="1257" t="s">
        <v>589</v>
      </c>
      <c r="H293" s="1258" t="s">
        <v>590</v>
      </c>
    </row>
    <row r="294" spans="1:9" s="1166" customFormat="1" ht="13.5" hidden="1" thickTop="1" thickBot="1" x14ac:dyDescent="0.25">
      <c r="A294" s="1171">
        <v>1</v>
      </c>
      <c r="B294" s="1170">
        <v>2</v>
      </c>
      <c r="C294" s="1170">
        <v>3</v>
      </c>
      <c r="D294" s="1170">
        <v>4</v>
      </c>
      <c r="E294" s="1169">
        <v>5</v>
      </c>
      <c r="F294" s="1169">
        <v>6</v>
      </c>
      <c r="G294" s="1293">
        <v>7</v>
      </c>
      <c r="H294" s="1315" t="s">
        <v>44</v>
      </c>
    </row>
    <row r="295" spans="1:9" ht="15" hidden="1" x14ac:dyDescent="0.2">
      <c r="A295" s="1310">
        <v>3122</v>
      </c>
      <c r="B295" s="1316">
        <v>6121</v>
      </c>
      <c r="C295" s="1319">
        <v>53100874</v>
      </c>
      <c r="D295" s="1259" t="s">
        <v>400</v>
      </c>
      <c r="E295" s="1264"/>
      <c r="F295" s="1264"/>
      <c r="G295" s="1264"/>
      <c r="H295" s="1245" t="e">
        <f>G295/F295*100</f>
        <v>#DIV/0!</v>
      </c>
    </row>
    <row r="296" spans="1:9" ht="15" hidden="1" x14ac:dyDescent="0.2">
      <c r="A296" s="1310">
        <v>3122</v>
      </c>
      <c r="B296" s="1316">
        <v>6121</v>
      </c>
      <c r="C296" s="1319">
        <v>54100870</v>
      </c>
      <c r="D296" s="1259" t="s">
        <v>400</v>
      </c>
      <c r="E296" s="1264"/>
      <c r="F296" s="1264"/>
      <c r="G296" s="1264"/>
      <c r="H296" s="1245" t="e">
        <f>G296/F296*100</f>
        <v>#DIV/0!</v>
      </c>
    </row>
    <row r="297" spans="1:9" ht="15" hidden="1" x14ac:dyDescent="0.2">
      <c r="A297" s="1310">
        <v>3122</v>
      </c>
      <c r="B297" s="1316">
        <v>6121</v>
      </c>
      <c r="C297" s="1319">
        <v>54100874</v>
      </c>
      <c r="D297" s="1259" t="s">
        <v>400</v>
      </c>
      <c r="E297" s="1264"/>
      <c r="F297" s="1264"/>
      <c r="G297" s="1264"/>
      <c r="H297" s="1245" t="e">
        <f>G297/F297*100</f>
        <v>#DIV/0!</v>
      </c>
    </row>
    <row r="298" spans="1:9" ht="15" hidden="1" x14ac:dyDescent="0.2">
      <c r="A298" s="1310">
        <v>3122</v>
      </c>
      <c r="B298" s="1316">
        <v>6121</v>
      </c>
      <c r="C298" s="1319">
        <v>54100880</v>
      </c>
      <c r="D298" s="1259" t="s">
        <v>400</v>
      </c>
      <c r="E298" s="1264"/>
      <c r="F298" s="1264"/>
      <c r="G298" s="1264"/>
      <c r="H298" s="1245" t="e">
        <f>G298/F298*100</f>
        <v>#DIV/0!</v>
      </c>
    </row>
    <row r="299" spans="1:9" ht="15" hidden="1" x14ac:dyDescent="0.2">
      <c r="A299" s="1310">
        <v>3122</v>
      </c>
      <c r="B299" s="1316">
        <v>6121</v>
      </c>
      <c r="C299" s="1319">
        <v>54190877</v>
      </c>
      <c r="D299" s="1259" t="s">
        <v>400</v>
      </c>
      <c r="E299" s="1264"/>
      <c r="F299" s="1264"/>
      <c r="G299" s="1264"/>
      <c r="H299" s="1245" t="e">
        <f>G299/F299*100</f>
        <v>#DIV/0!</v>
      </c>
    </row>
    <row r="300" spans="1:9" ht="15.75" hidden="1" thickBot="1" x14ac:dyDescent="0.25">
      <c r="A300" s="1310">
        <v>3122</v>
      </c>
      <c r="B300" s="1316">
        <v>6121</v>
      </c>
      <c r="C300" s="1319">
        <v>54515835</v>
      </c>
      <c r="D300" s="1259" t="s">
        <v>400</v>
      </c>
      <c r="E300" s="1264"/>
      <c r="F300" s="1264"/>
      <c r="G300" s="1264"/>
      <c r="H300" s="1250">
        <v>0</v>
      </c>
    </row>
    <row r="301" spans="1:9" s="1251" customFormat="1" ht="16.5" hidden="1" thickTop="1" thickBot="1" x14ac:dyDescent="0.3">
      <c r="A301" s="3265" t="s">
        <v>511</v>
      </c>
      <c r="B301" s="3266"/>
      <c r="C301" s="3266"/>
      <c r="D301" s="3266"/>
      <c r="E301" s="1242">
        <f>SUM(E295:E300)</f>
        <v>0</v>
      </c>
      <c r="F301" s="1242">
        <f>SUM(F295:F300)</f>
        <v>0</v>
      </c>
      <c r="G301" s="1242">
        <f>SUM(G295:G300)</f>
        <v>0</v>
      </c>
      <c r="H301" s="1246" t="e">
        <f>G301/F301*100</f>
        <v>#DIV/0!</v>
      </c>
      <c r="I301" s="1323"/>
    </row>
    <row r="302" spans="1:9" s="1251" customFormat="1" ht="15" hidden="1" x14ac:dyDescent="0.25">
      <c r="A302" s="1247"/>
      <c r="B302" s="1247"/>
      <c r="C302" s="1247"/>
      <c r="D302" s="1247"/>
      <c r="E302" s="1248"/>
      <c r="F302" s="1248"/>
      <c r="G302" s="1248"/>
      <c r="H302" s="1267"/>
      <c r="I302" s="1323"/>
    </row>
    <row r="303" spans="1:9" ht="18" hidden="1" x14ac:dyDescent="0.25">
      <c r="A303" s="1232" t="s">
        <v>1067</v>
      </c>
      <c r="B303" s="1254"/>
      <c r="C303" s="1254"/>
      <c r="D303" s="1254"/>
      <c r="E303" s="1254"/>
      <c r="F303" s="1254"/>
      <c r="G303" s="1254"/>
      <c r="H303" s="1292"/>
    </row>
    <row r="304" spans="1:9" ht="15.75" hidden="1" x14ac:dyDescent="0.25">
      <c r="A304" s="1231" t="s">
        <v>1068</v>
      </c>
      <c r="H304" s="1249" t="s">
        <v>122</v>
      </c>
    </row>
    <row r="305" spans="1:9" s="1166" customFormat="1" ht="25.5" hidden="1" thickTop="1" thickBot="1" x14ac:dyDescent="0.25">
      <c r="A305" s="1233" t="s">
        <v>123</v>
      </c>
      <c r="B305" s="1234" t="s">
        <v>509</v>
      </c>
      <c r="C305" s="1234" t="s">
        <v>267</v>
      </c>
      <c r="D305" s="1235" t="s">
        <v>125</v>
      </c>
      <c r="E305" s="1256" t="s">
        <v>416</v>
      </c>
      <c r="F305" s="1256" t="s">
        <v>417</v>
      </c>
      <c r="G305" s="1257" t="s">
        <v>589</v>
      </c>
      <c r="H305" s="1258" t="s">
        <v>590</v>
      </c>
    </row>
    <row r="306" spans="1:9" s="1166" customFormat="1" ht="13.5" hidden="1" thickTop="1" thickBot="1" x14ac:dyDescent="0.25">
      <c r="A306" s="1171">
        <v>1</v>
      </c>
      <c r="B306" s="1170">
        <v>2</v>
      </c>
      <c r="C306" s="1170">
        <v>3</v>
      </c>
      <c r="D306" s="1170">
        <v>4</v>
      </c>
      <c r="E306" s="1169">
        <v>5</v>
      </c>
      <c r="F306" s="1169">
        <v>6</v>
      </c>
      <c r="G306" s="1293">
        <v>7</v>
      </c>
      <c r="H306" s="1315" t="s">
        <v>44</v>
      </c>
    </row>
    <row r="307" spans="1:9" ht="15.75" hidden="1" thickTop="1" x14ac:dyDescent="0.2">
      <c r="A307" s="1310">
        <v>3122</v>
      </c>
      <c r="B307" s="1316">
        <v>6121</v>
      </c>
      <c r="C307" s="1319">
        <v>53100870</v>
      </c>
      <c r="D307" s="1259" t="s">
        <v>400</v>
      </c>
      <c r="E307" s="1255">
        <v>0</v>
      </c>
      <c r="F307" s="1255">
        <v>0</v>
      </c>
      <c r="G307" s="1255">
        <v>0</v>
      </c>
      <c r="H307" s="1243" t="e">
        <f>G307/F307*100</f>
        <v>#DIV/0!</v>
      </c>
    </row>
    <row r="308" spans="1:9" ht="15" hidden="1" x14ac:dyDescent="0.2">
      <c r="A308" s="1310">
        <v>3122</v>
      </c>
      <c r="B308" s="1316">
        <v>6121</v>
      </c>
      <c r="C308" s="1319">
        <v>53100872</v>
      </c>
      <c r="D308" s="1259" t="s">
        <v>400</v>
      </c>
      <c r="E308" s="1264">
        <v>0</v>
      </c>
      <c r="F308" s="1264"/>
      <c r="G308" s="1264"/>
      <c r="H308" s="1245" t="e">
        <f>G308/F308*100</f>
        <v>#DIV/0!</v>
      </c>
    </row>
    <row r="309" spans="1:9" ht="15" hidden="1" x14ac:dyDescent="0.2">
      <c r="A309" s="1310">
        <v>3122</v>
      </c>
      <c r="B309" s="1316">
        <v>6121</v>
      </c>
      <c r="C309" s="1319">
        <v>54100884</v>
      </c>
      <c r="D309" s="1259" t="s">
        <v>400</v>
      </c>
      <c r="E309" s="1264"/>
      <c r="F309" s="1264"/>
      <c r="G309" s="1264"/>
      <c r="H309" s="1245" t="e">
        <f>G309/F309*100</f>
        <v>#DIV/0!</v>
      </c>
    </row>
    <row r="310" spans="1:9" ht="15.75" hidden="1" thickBot="1" x14ac:dyDescent="0.25">
      <c r="A310" s="1310">
        <v>3122</v>
      </c>
      <c r="B310" s="1316">
        <v>6121</v>
      </c>
      <c r="C310" s="1319">
        <v>53500871</v>
      </c>
      <c r="D310" s="1259" t="s">
        <v>400</v>
      </c>
      <c r="E310" s="1264">
        <v>0</v>
      </c>
      <c r="F310" s="1264"/>
      <c r="G310" s="1264"/>
      <c r="H310" s="1250">
        <v>0</v>
      </c>
    </row>
    <row r="311" spans="1:9" s="1251" customFormat="1" ht="16.5" hidden="1" thickTop="1" thickBot="1" x14ac:dyDescent="0.3">
      <c r="A311" s="3265" t="s">
        <v>511</v>
      </c>
      <c r="B311" s="3266"/>
      <c r="C311" s="3266"/>
      <c r="D311" s="3266"/>
      <c r="E311" s="1242">
        <f>SUM(E307:E310)</f>
        <v>0</v>
      </c>
      <c r="F311" s="1242">
        <f>SUM(F307:F310)</f>
        <v>0</v>
      </c>
      <c r="G311" s="1242">
        <f>SUM(G307:G310)</f>
        <v>0</v>
      </c>
      <c r="H311" s="1246" t="e">
        <f>G311/F311*100</f>
        <v>#DIV/0!</v>
      </c>
      <c r="I311" s="1323"/>
    </row>
    <row r="312" spans="1:9" s="1251" customFormat="1" ht="15" hidden="1" x14ac:dyDescent="0.25">
      <c r="A312" s="1247"/>
      <c r="B312" s="1247"/>
      <c r="C312" s="1247"/>
      <c r="D312" s="1247"/>
      <c r="E312" s="1248"/>
      <c r="F312" s="1248"/>
      <c r="G312" s="1248"/>
      <c r="H312" s="1267"/>
      <c r="I312" s="1323"/>
    </row>
    <row r="313" spans="1:9" ht="18" hidden="1" x14ac:dyDescent="0.25">
      <c r="A313" s="1232" t="s">
        <v>926</v>
      </c>
      <c r="B313" s="1254"/>
      <c r="C313" s="1254"/>
      <c r="D313" s="1254"/>
      <c r="E313" s="1254"/>
      <c r="F313" s="1254"/>
      <c r="G313" s="1254"/>
      <c r="H313" s="1292"/>
    </row>
    <row r="314" spans="1:9" ht="15.75" hidden="1" x14ac:dyDescent="0.25">
      <c r="A314" s="1231" t="s">
        <v>927</v>
      </c>
      <c r="H314" s="1249" t="s">
        <v>122</v>
      </c>
    </row>
    <row r="315" spans="1:9" s="1166" customFormat="1" ht="25.5" hidden="1" thickTop="1" thickBot="1" x14ac:dyDescent="0.25">
      <c r="A315" s="1233" t="s">
        <v>123</v>
      </c>
      <c r="B315" s="1234" t="s">
        <v>509</v>
      </c>
      <c r="C315" s="1234" t="s">
        <v>267</v>
      </c>
      <c r="D315" s="1235" t="s">
        <v>125</v>
      </c>
      <c r="E315" s="1256" t="s">
        <v>416</v>
      </c>
      <c r="F315" s="1256" t="s">
        <v>417</v>
      </c>
      <c r="G315" s="1257" t="s">
        <v>589</v>
      </c>
      <c r="H315" s="1258" t="s">
        <v>590</v>
      </c>
    </row>
    <row r="316" spans="1:9" s="1166" customFormat="1" ht="13.5" hidden="1" thickTop="1" thickBot="1" x14ac:dyDescent="0.25">
      <c r="A316" s="1171">
        <v>1</v>
      </c>
      <c r="B316" s="1170">
        <v>2</v>
      </c>
      <c r="C316" s="1170">
        <v>3</v>
      </c>
      <c r="D316" s="1170">
        <v>4</v>
      </c>
      <c r="E316" s="1169">
        <v>5</v>
      </c>
      <c r="F316" s="1169">
        <v>6</v>
      </c>
      <c r="G316" s="1293">
        <v>7</v>
      </c>
      <c r="H316" s="1315" t="s">
        <v>44</v>
      </c>
    </row>
    <row r="317" spans="1:9" ht="15.75" hidden="1" thickTop="1" x14ac:dyDescent="0.2">
      <c r="A317" s="1310">
        <v>3122</v>
      </c>
      <c r="B317" s="1316">
        <v>6121</v>
      </c>
      <c r="C317" s="1319">
        <v>53100870</v>
      </c>
      <c r="D317" s="1259" t="s">
        <v>400</v>
      </c>
      <c r="E317" s="1255"/>
      <c r="F317" s="1255"/>
      <c r="G317" s="1255"/>
      <c r="H317" s="1243">
        <v>0</v>
      </c>
    </row>
    <row r="318" spans="1:9" ht="15" hidden="1" x14ac:dyDescent="0.2">
      <c r="A318" s="1310">
        <v>3122</v>
      </c>
      <c r="B318" s="1316">
        <v>6121</v>
      </c>
      <c r="C318" s="1319">
        <v>53100872</v>
      </c>
      <c r="D318" s="1259" t="s">
        <v>400</v>
      </c>
      <c r="E318" s="1264"/>
      <c r="F318" s="1264"/>
      <c r="G318" s="1264"/>
      <c r="H318" s="1245">
        <v>0</v>
      </c>
    </row>
    <row r="319" spans="1:9" ht="15" hidden="1" x14ac:dyDescent="0.2">
      <c r="A319" s="1310">
        <v>3122</v>
      </c>
      <c r="B319" s="1316">
        <v>6121</v>
      </c>
      <c r="C319" s="1319">
        <v>53100874</v>
      </c>
      <c r="D319" s="1259" t="s">
        <v>400</v>
      </c>
      <c r="E319" s="1264"/>
      <c r="F319" s="1264"/>
      <c r="G319" s="1264"/>
      <c r="H319" s="1245">
        <v>0</v>
      </c>
    </row>
    <row r="320" spans="1:9" ht="15" hidden="1" x14ac:dyDescent="0.2">
      <c r="A320" s="1310">
        <v>3122</v>
      </c>
      <c r="B320" s="1316">
        <v>6121</v>
      </c>
      <c r="C320" s="1319">
        <v>53500871</v>
      </c>
      <c r="D320" s="1259" t="s">
        <v>400</v>
      </c>
      <c r="E320" s="1264"/>
      <c r="F320" s="1264"/>
      <c r="G320" s="1264"/>
      <c r="H320" s="1245">
        <v>0</v>
      </c>
    </row>
    <row r="321" spans="1:9" ht="15" hidden="1" x14ac:dyDescent="0.2">
      <c r="A321" s="1310">
        <v>3122</v>
      </c>
      <c r="B321" s="1316">
        <v>6121</v>
      </c>
      <c r="C321" s="1319">
        <v>54100870</v>
      </c>
      <c r="D321" s="1259" t="s">
        <v>400</v>
      </c>
      <c r="E321" s="1264"/>
      <c r="F321" s="1264"/>
      <c r="G321" s="1264"/>
      <c r="H321" s="1245">
        <v>0</v>
      </c>
    </row>
    <row r="322" spans="1:9" ht="15" hidden="1" x14ac:dyDescent="0.2">
      <c r="A322" s="1310">
        <v>3122</v>
      </c>
      <c r="B322" s="1316">
        <v>6121</v>
      </c>
      <c r="C322" s="1319">
        <v>54100872</v>
      </c>
      <c r="D322" s="1259" t="s">
        <v>400</v>
      </c>
      <c r="E322" s="1264"/>
      <c r="F322" s="1264"/>
      <c r="G322" s="1264"/>
      <c r="H322" s="1245">
        <v>0</v>
      </c>
    </row>
    <row r="323" spans="1:9" ht="15" hidden="1" x14ac:dyDescent="0.2">
      <c r="A323" s="1310">
        <v>3122</v>
      </c>
      <c r="B323" s="1316">
        <v>6121</v>
      </c>
      <c r="C323" s="1319">
        <v>54100874</v>
      </c>
      <c r="D323" s="1259" t="s">
        <v>400</v>
      </c>
      <c r="E323" s="1264"/>
      <c r="F323" s="1264"/>
      <c r="G323" s="1264"/>
      <c r="H323" s="1245">
        <v>0</v>
      </c>
    </row>
    <row r="324" spans="1:9" ht="15" hidden="1" x14ac:dyDescent="0.2">
      <c r="A324" s="1310">
        <v>3122</v>
      </c>
      <c r="B324" s="1316">
        <v>6121</v>
      </c>
      <c r="C324" s="1319">
        <v>54100880</v>
      </c>
      <c r="D324" s="1259" t="s">
        <v>400</v>
      </c>
      <c r="E324" s="1264"/>
      <c r="F324" s="1264"/>
      <c r="G324" s="1264"/>
      <c r="H324" s="1245">
        <v>0</v>
      </c>
    </row>
    <row r="325" spans="1:9" ht="15" hidden="1" x14ac:dyDescent="0.2">
      <c r="A325" s="1310">
        <v>3122</v>
      </c>
      <c r="B325" s="1316">
        <v>6121</v>
      </c>
      <c r="C325" s="1319">
        <v>54100884</v>
      </c>
      <c r="D325" s="1259" t="s">
        <v>400</v>
      </c>
      <c r="E325" s="1264"/>
      <c r="F325" s="1264"/>
      <c r="G325" s="1264"/>
      <c r="H325" s="1245">
        <v>0</v>
      </c>
    </row>
    <row r="326" spans="1:9" ht="15" hidden="1" x14ac:dyDescent="0.2">
      <c r="A326" s="1310">
        <v>3122</v>
      </c>
      <c r="B326" s="1316">
        <v>6121</v>
      </c>
      <c r="C326" s="1319">
        <v>54190877</v>
      </c>
      <c r="D326" s="1259" t="s">
        <v>400</v>
      </c>
      <c r="E326" s="1264"/>
      <c r="F326" s="1264"/>
      <c r="G326" s="1264"/>
      <c r="H326" s="1245">
        <v>0</v>
      </c>
    </row>
    <row r="327" spans="1:9" ht="15" hidden="1" x14ac:dyDescent="0.2">
      <c r="A327" s="1310">
        <v>3122</v>
      </c>
      <c r="B327" s="1316">
        <v>6121</v>
      </c>
      <c r="C327" s="1319">
        <v>54500870</v>
      </c>
      <c r="D327" s="1259" t="s">
        <v>400</v>
      </c>
      <c r="E327" s="1264"/>
      <c r="F327" s="1264"/>
      <c r="G327" s="1264"/>
      <c r="H327" s="1245">
        <v>0</v>
      </c>
    </row>
    <row r="328" spans="1:9" ht="15" hidden="1" x14ac:dyDescent="0.2">
      <c r="A328" s="1310">
        <v>3122</v>
      </c>
      <c r="B328" s="1316">
        <v>6121</v>
      </c>
      <c r="C328" s="1319">
        <v>54500871</v>
      </c>
      <c r="D328" s="1259" t="s">
        <v>400</v>
      </c>
      <c r="E328" s="1264"/>
      <c r="F328" s="1264"/>
      <c r="G328" s="1264"/>
      <c r="H328" s="1245">
        <v>0</v>
      </c>
    </row>
    <row r="329" spans="1:9" ht="15" hidden="1" x14ac:dyDescent="0.2">
      <c r="A329" s="1310">
        <v>3122</v>
      </c>
      <c r="B329" s="1316">
        <v>6121</v>
      </c>
      <c r="C329" s="1319">
        <v>54500872</v>
      </c>
      <c r="D329" s="1259" t="s">
        <v>400</v>
      </c>
      <c r="E329" s="1264"/>
      <c r="F329" s="1264"/>
      <c r="G329" s="1264"/>
      <c r="H329" s="1245" t="e">
        <f>G329/F329*100</f>
        <v>#DIV/0!</v>
      </c>
    </row>
    <row r="330" spans="1:9" ht="15" hidden="1" x14ac:dyDescent="0.2">
      <c r="A330" s="1310">
        <v>3122</v>
      </c>
      <c r="B330" s="1316">
        <v>6121</v>
      </c>
      <c r="C330" s="1319">
        <v>54515835</v>
      </c>
      <c r="D330" s="1259" t="s">
        <v>400</v>
      </c>
      <c r="E330" s="1264"/>
      <c r="F330" s="1264"/>
      <c r="G330" s="1264"/>
      <c r="H330" s="1245" t="e">
        <f>G330/F330*100</f>
        <v>#DIV/0!</v>
      </c>
    </row>
    <row r="331" spans="1:9" s="1251" customFormat="1" ht="16.5" hidden="1" thickTop="1" thickBot="1" x14ac:dyDescent="0.3">
      <c r="A331" s="3265" t="s">
        <v>511</v>
      </c>
      <c r="B331" s="3266"/>
      <c r="C331" s="3266"/>
      <c r="D331" s="3266"/>
      <c r="E331" s="1242">
        <f>SUM(E317:E330)</f>
        <v>0</v>
      </c>
      <c r="F331" s="1242">
        <f>SUM(F317:F330)</f>
        <v>0</v>
      </c>
      <c r="G331" s="1242">
        <f>SUM(G317:G330)</f>
        <v>0</v>
      </c>
      <c r="H331" s="1246" t="e">
        <f>G331/F331*100</f>
        <v>#DIV/0!</v>
      </c>
      <c r="I331" s="1323"/>
    </row>
    <row r="332" spans="1:9" s="1251" customFormat="1" ht="15" hidden="1" x14ac:dyDescent="0.25">
      <c r="A332" s="1247"/>
      <c r="B332" s="1247"/>
      <c r="C332" s="1247"/>
      <c r="D332" s="1247"/>
      <c r="E332" s="1248"/>
      <c r="F332" s="1248"/>
      <c r="G332" s="1248"/>
      <c r="H332" s="1267"/>
      <c r="I332" s="1323"/>
    </row>
    <row r="333" spans="1:9" ht="18" hidden="1" x14ac:dyDescent="0.25">
      <c r="A333" s="1232" t="s">
        <v>997</v>
      </c>
      <c r="B333" s="1254"/>
      <c r="C333" s="1254"/>
      <c r="D333" s="1254"/>
      <c r="E333" s="1254"/>
      <c r="F333" s="1254"/>
      <c r="G333" s="1254"/>
      <c r="H333" s="1292"/>
    </row>
    <row r="334" spans="1:9" ht="15.75" hidden="1" x14ac:dyDescent="0.25">
      <c r="A334" s="1231" t="s">
        <v>998</v>
      </c>
      <c r="H334" s="1249" t="s">
        <v>122</v>
      </c>
    </row>
    <row r="335" spans="1:9" s="1166" customFormat="1" ht="25.5" hidden="1" thickTop="1" thickBot="1" x14ac:dyDescent="0.25">
      <c r="A335" s="1233" t="s">
        <v>123</v>
      </c>
      <c r="B335" s="1234" t="s">
        <v>509</v>
      </c>
      <c r="C335" s="1234" t="s">
        <v>267</v>
      </c>
      <c r="D335" s="1235" t="s">
        <v>125</v>
      </c>
      <c r="E335" s="1256" t="s">
        <v>416</v>
      </c>
      <c r="F335" s="1256" t="s">
        <v>417</v>
      </c>
      <c r="G335" s="1257" t="s">
        <v>589</v>
      </c>
      <c r="H335" s="1258" t="s">
        <v>590</v>
      </c>
    </row>
    <row r="336" spans="1:9" s="1166" customFormat="1" ht="13.5" hidden="1" thickTop="1" thickBot="1" x14ac:dyDescent="0.25">
      <c r="A336" s="1171">
        <v>1</v>
      </c>
      <c r="B336" s="1170">
        <v>2</v>
      </c>
      <c r="C336" s="1170">
        <v>3</v>
      </c>
      <c r="D336" s="1170">
        <v>4</v>
      </c>
      <c r="E336" s="1169">
        <v>5</v>
      </c>
      <c r="F336" s="1169">
        <v>6</v>
      </c>
      <c r="G336" s="1293">
        <v>7</v>
      </c>
      <c r="H336" s="1315" t="s">
        <v>44</v>
      </c>
    </row>
    <row r="337" spans="1:9" ht="15.75" hidden="1" thickTop="1" x14ac:dyDescent="0.2">
      <c r="A337" s="1310">
        <v>3122</v>
      </c>
      <c r="B337" s="1316">
        <v>6121</v>
      </c>
      <c r="C337" s="1319">
        <v>53100870</v>
      </c>
      <c r="D337" s="1259" t="s">
        <v>400</v>
      </c>
      <c r="E337" s="1255"/>
      <c r="F337" s="1255"/>
      <c r="G337" s="1255"/>
      <c r="H337" s="1243" t="e">
        <f t="shared" ref="H337:H346" si="17">G337/F337*100</f>
        <v>#DIV/0!</v>
      </c>
    </row>
    <row r="338" spans="1:9" ht="15" hidden="1" x14ac:dyDescent="0.2">
      <c r="A338" s="1310">
        <v>3122</v>
      </c>
      <c r="B338" s="1316">
        <v>6121</v>
      </c>
      <c r="C338" s="1319">
        <v>53100872</v>
      </c>
      <c r="D338" s="1259" t="s">
        <v>400</v>
      </c>
      <c r="E338" s="1264"/>
      <c r="F338" s="1264"/>
      <c r="G338" s="1264"/>
      <c r="H338" s="1245" t="e">
        <f t="shared" si="17"/>
        <v>#DIV/0!</v>
      </c>
    </row>
    <row r="339" spans="1:9" ht="15" hidden="1" x14ac:dyDescent="0.2">
      <c r="A339" s="1310">
        <v>3122</v>
      </c>
      <c r="B339" s="1316">
        <v>6121</v>
      </c>
      <c r="C339" s="1319">
        <v>53100874</v>
      </c>
      <c r="D339" s="1259" t="s">
        <v>400</v>
      </c>
      <c r="E339" s="1264"/>
      <c r="F339" s="1264"/>
      <c r="G339" s="1264"/>
      <c r="H339" s="1245" t="e">
        <f t="shared" si="17"/>
        <v>#DIV/0!</v>
      </c>
    </row>
    <row r="340" spans="1:9" ht="15" hidden="1" x14ac:dyDescent="0.2">
      <c r="A340" s="1310">
        <v>3122</v>
      </c>
      <c r="B340" s="1316">
        <v>6121</v>
      </c>
      <c r="C340" s="1319">
        <v>53500871</v>
      </c>
      <c r="D340" s="1259" t="s">
        <v>400</v>
      </c>
      <c r="E340" s="1264"/>
      <c r="F340" s="1264"/>
      <c r="G340" s="1264"/>
      <c r="H340" s="1245" t="e">
        <f t="shared" si="17"/>
        <v>#DIV/0!</v>
      </c>
    </row>
    <row r="341" spans="1:9" ht="15" hidden="1" x14ac:dyDescent="0.2">
      <c r="A341" s="1310">
        <v>3122</v>
      </c>
      <c r="B341" s="1316">
        <v>6121</v>
      </c>
      <c r="C341" s="1319">
        <v>54100870</v>
      </c>
      <c r="D341" s="1259" t="s">
        <v>400</v>
      </c>
      <c r="E341" s="1264"/>
      <c r="F341" s="1264"/>
      <c r="G341" s="1264"/>
      <c r="H341" s="1245" t="e">
        <f t="shared" si="17"/>
        <v>#DIV/0!</v>
      </c>
    </row>
    <row r="342" spans="1:9" ht="15" hidden="1" x14ac:dyDescent="0.2">
      <c r="A342" s="1310">
        <v>3122</v>
      </c>
      <c r="B342" s="1316">
        <v>6121</v>
      </c>
      <c r="C342" s="1319">
        <v>54100874</v>
      </c>
      <c r="D342" s="1259" t="s">
        <v>400</v>
      </c>
      <c r="E342" s="1264"/>
      <c r="F342" s="1264"/>
      <c r="G342" s="1264"/>
      <c r="H342" s="1245" t="e">
        <f t="shared" si="17"/>
        <v>#DIV/0!</v>
      </c>
    </row>
    <row r="343" spans="1:9" ht="15" hidden="1" x14ac:dyDescent="0.2">
      <c r="A343" s="1310">
        <v>3122</v>
      </c>
      <c r="B343" s="1316">
        <v>6121</v>
      </c>
      <c r="C343" s="1319">
        <v>54100884</v>
      </c>
      <c r="D343" s="1259" t="s">
        <v>400</v>
      </c>
      <c r="E343" s="1264"/>
      <c r="F343" s="1264"/>
      <c r="G343" s="1264"/>
      <c r="H343" s="1245" t="e">
        <f t="shared" si="17"/>
        <v>#DIV/0!</v>
      </c>
    </row>
    <row r="344" spans="1:9" ht="15" hidden="1" x14ac:dyDescent="0.2">
      <c r="A344" s="1310">
        <v>3122</v>
      </c>
      <c r="B344" s="1316">
        <v>6121</v>
      </c>
      <c r="C344" s="1319">
        <v>54190877</v>
      </c>
      <c r="D344" s="1259" t="s">
        <v>400</v>
      </c>
      <c r="E344" s="1264"/>
      <c r="F344" s="1264"/>
      <c r="G344" s="1264"/>
      <c r="H344" s="1245" t="e">
        <f t="shared" si="17"/>
        <v>#DIV/0!</v>
      </c>
    </row>
    <row r="345" spans="1:9" ht="15" hidden="1" x14ac:dyDescent="0.2">
      <c r="A345" s="1310">
        <v>3122</v>
      </c>
      <c r="B345" s="1316">
        <v>6121</v>
      </c>
      <c r="C345" s="1319">
        <v>54515835</v>
      </c>
      <c r="D345" s="1259" t="s">
        <v>400</v>
      </c>
      <c r="E345" s="1264"/>
      <c r="F345" s="1264"/>
      <c r="G345" s="1264"/>
      <c r="H345" s="1245" t="e">
        <f t="shared" si="17"/>
        <v>#DIV/0!</v>
      </c>
    </row>
    <row r="346" spans="1:9" s="1251" customFormat="1" ht="16.5" hidden="1" thickTop="1" thickBot="1" x14ac:dyDescent="0.3">
      <c r="A346" s="3265" t="s">
        <v>511</v>
      </c>
      <c r="B346" s="3266"/>
      <c r="C346" s="3266"/>
      <c r="D346" s="3266"/>
      <c r="E346" s="1242">
        <f>SUM(E337:E345)</f>
        <v>0</v>
      </c>
      <c r="F346" s="1242">
        <f>SUM(F337:F345)</f>
        <v>0</v>
      </c>
      <c r="G346" s="1242">
        <f>SUM(G337:G345)</f>
        <v>0</v>
      </c>
      <c r="H346" s="1246" t="e">
        <f t="shared" si="17"/>
        <v>#DIV/0!</v>
      </c>
      <c r="I346" s="1323"/>
    </row>
    <row r="347" spans="1:9" s="1251" customFormat="1" ht="15" hidden="1" x14ac:dyDescent="0.25">
      <c r="A347" s="1247"/>
      <c r="B347" s="1247"/>
      <c r="C347" s="1247"/>
      <c r="D347" s="1247"/>
      <c r="E347" s="1248"/>
      <c r="F347" s="1248"/>
      <c r="G347" s="1248"/>
      <c r="H347" s="1267"/>
      <c r="I347" s="1323"/>
    </row>
    <row r="348" spans="1:9" ht="18" hidden="1" x14ac:dyDescent="0.25">
      <c r="A348" s="1232" t="s">
        <v>999</v>
      </c>
      <c r="B348" s="1254"/>
      <c r="C348" s="1254"/>
      <c r="D348" s="1254"/>
      <c r="E348" s="1254"/>
      <c r="F348" s="1254"/>
      <c r="G348" s="1254"/>
      <c r="H348" s="1292"/>
    </row>
    <row r="349" spans="1:9" ht="15.75" hidden="1" x14ac:dyDescent="0.25">
      <c r="A349" s="1231" t="s">
        <v>1000</v>
      </c>
      <c r="H349" s="1249" t="s">
        <v>122</v>
      </c>
    </row>
    <row r="350" spans="1:9" s="1166" customFormat="1" ht="25.5" hidden="1" thickTop="1" thickBot="1" x14ac:dyDescent="0.25">
      <c r="A350" s="1233" t="s">
        <v>123</v>
      </c>
      <c r="B350" s="1234" t="s">
        <v>509</v>
      </c>
      <c r="C350" s="1234" t="s">
        <v>267</v>
      </c>
      <c r="D350" s="1235" t="s">
        <v>125</v>
      </c>
      <c r="E350" s="1256" t="s">
        <v>416</v>
      </c>
      <c r="F350" s="1256" t="s">
        <v>417</v>
      </c>
      <c r="G350" s="1257" t="s">
        <v>589</v>
      </c>
      <c r="H350" s="1258" t="s">
        <v>590</v>
      </c>
    </row>
    <row r="351" spans="1:9" s="1166" customFormat="1" ht="13.5" hidden="1" thickTop="1" thickBot="1" x14ac:dyDescent="0.25">
      <c r="A351" s="1171">
        <v>1</v>
      </c>
      <c r="B351" s="1170">
        <v>2</v>
      </c>
      <c r="C351" s="1170">
        <v>3</v>
      </c>
      <c r="D351" s="1170">
        <v>4</v>
      </c>
      <c r="E351" s="1169">
        <v>5</v>
      </c>
      <c r="F351" s="1169">
        <v>6</v>
      </c>
      <c r="G351" s="1293">
        <v>7</v>
      </c>
      <c r="H351" s="1315" t="s">
        <v>44</v>
      </c>
    </row>
    <row r="352" spans="1:9" ht="15.75" hidden="1" thickTop="1" x14ac:dyDescent="0.2">
      <c r="A352" s="1310">
        <v>3122</v>
      </c>
      <c r="B352" s="1316">
        <v>6121</v>
      </c>
      <c r="C352" s="1319">
        <v>53100870</v>
      </c>
      <c r="D352" s="1259" t="s">
        <v>400</v>
      </c>
      <c r="E352" s="1255">
        <v>0</v>
      </c>
      <c r="F352" s="1255">
        <v>0</v>
      </c>
      <c r="G352" s="1255">
        <v>0</v>
      </c>
      <c r="H352" s="1243" t="e">
        <f>G352/F352*100</f>
        <v>#DIV/0!</v>
      </c>
    </row>
    <row r="353" spans="1:9" ht="15" hidden="1" x14ac:dyDescent="0.2">
      <c r="A353" s="1310">
        <v>3122</v>
      </c>
      <c r="B353" s="1316">
        <v>6121</v>
      </c>
      <c r="C353" s="1319">
        <v>53100872</v>
      </c>
      <c r="D353" s="1259" t="s">
        <v>400</v>
      </c>
      <c r="E353" s="1264">
        <v>0</v>
      </c>
      <c r="F353" s="1264"/>
      <c r="G353" s="1264"/>
      <c r="H353" s="1245" t="e">
        <f>G353/F353*100</f>
        <v>#DIV/0!</v>
      </c>
    </row>
    <row r="354" spans="1:9" ht="15" hidden="1" x14ac:dyDescent="0.2">
      <c r="A354" s="1310">
        <v>3121</v>
      </c>
      <c r="B354" s="1316">
        <v>6121</v>
      </c>
      <c r="C354" s="1319">
        <v>53100874</v>
      </c>
      <c r="D354" s="1259" t="s">
        <v>400</v>
      </c>
      <c r="E354" s="1264"/>
      <c r="F354" s="1264"/>
      <c r="G354" s="1395"/>
      <c r="H354" s="1245" t="e">
        <f>G354/F354*100</f>
        <v>#DIV/0!</v>
      </c>
    </row>
    <row r="355" spans="1:9" ht="15.75" hidden="1" thickBot="1" x14ac:dyDescent="0.25">
      <c r="A355" s="1310">
        <v>3122</v>
      </c>
      <c r="B355" s="1316">
        <v>6121</v>
      </c>
      <c r="C355" s="1319">
        <v>53500871</v>
      </c>
      <c r="D355" s="1259" t="s">
        <v>400</v>
      </c>
      <c r="E355" s="1264">
        <v>0</v>
      </c>
      <c r="F355" s="1264"/>
      <c r="G355" s="1264"/>
      <c r="H355" s="1250">
        <v>0</v>
      </c>
    </row>
    <row r="356" spans="1:9" s="1251" customFormat="1" ht="16.5" hidden="1" thickTop="1" thickBot="1" x14ac:dyDescent="0.3">
      <c r="A356" s="3265" t="s">
        <v>511</v>
      </c>
      <c r="B356" s="3266"/>
      <c r="C356" s="3266"/>
      <c r="D356" s="3266"/>
      <c r="E356" s="1242">
        <f>SUM(E352:E355)</f>
        <v>0</v>
      </c>
      <c r="F356" s="1242">
        <f>SUM(F352:F355)</f>
        <v>0</v>
      </c>
      <c r="G356" s="1242">
        <f>SUM(G352:G355)</f>
        <v>0</v>
      </c>
      <c r="H356" s="1246" t="e">
        <f>G356/F356*100</f>
        <v>#DIV/0!</v>
      </c>
      <c r="I356" s="1323"/>
    </row>
    <row r="357" spans="1:9" s="1251" customFormat="1" ht="15" hidden="1" x14ac:dyDescent="0.25">
      <c r="A357" s="1247"/>
      <c r="B357" s="1247"/>
      <c r="C357" s="1247"/>
      <c r="D357" s="1247"/>
      <c r="E357" s="1248"/>
      <c r="F357" s="1248"/>
      <c r="G357" s="1248"/>
      <c r="H357" s="1267"/>
      <c r="I357" s="1323"/>
    </row>
    <row r="358" spans="1:9" ht="18" x14ac:dyDescent="0.25">
      <c r="A358" s="1232" t="s">
        <v>1780</v>
      </c>
      <c r="B358" s="1254"/>
      <c r="C358" s="1254"/>
      <c r="D358" s="1254"/>
      <c r="E358" s="1254"/>
      <c r="F358" s="1254"/>
      <c r="G358" s="1254"/>
      <c r="H358" s="1292"/>
    </row>
    <row r="359" spans="1:9" ht="16.5" thickBot="1" x14ac:dyDescent="0.3">
      <c r="A359" s="1231" t="s">
        <v>1779</v>
      </c>
      <c r="H359" s="1249" t="s">
        <v>122</v>
      </c>
    </row>
    <row r="360" spans="1:9" s="1166" customFormat="1" ht="25.5" thickTop="1" thickBot="1" x14ac:dyDescent="0.25">
      <c r="A360" s="1233" t="s">
        <v>123</v>
      </c>
      <c r="B360" s="1234" t="s">
        <v>509</v>
      </c>
      <c r="C360" s="1234" t="s">
        <v>267</v>
      </c>
      <c r="D360" s="1235" t="s">
        <v>125</v>
      </c>
      <c r="E360" s="1256" t="s">
        <v>416</v>
      </c>
      <c r="F360" s="1256" t="s">
        <v>417</v>
      </c>
      <c r="G360" s="1257" t="s">
        <v>589</v>
      </c>
      <c r="H360" s="1258" t="s">
        <v>590</v>
      </c>
    </row>
    <row r="361" spans="1:9" s="1166" customFormat="1" ht="13.5" thickTop="1" thickBot="1" x14ac:dyDescent="0.25">
      <c r="A361" s="1171">
        <v>1</v>
      </c>
      <c r="B361" s="1170">
        <v>2</v>
      </c>
      <c r="C361" s="1170">
        <v>3</v>
      </c>
      <c r="D361" s="1170">
        <v>4</v>
      </c>
      <c r="E361" s="1169">
        <v>5</v>
      </c>
      <c r="F361" s="1169">
        <v>6</v>
      </c>
      <c r="G361" s="1293">
        <v>7</v>
      </c>
      <c r="H361" s="1315" t="s">
        <v>44</v>
      </c>
    </row>
    <row r="362" spans="1:9" ht="16.5" thickTop="1" thickBot="1" x14ac:dyDescent="0.25">
      <c r="A362" s="1310">
        <v>3122</v>
      </c>
      <c r="B362" s="1316">
        <v>6122</v>
      </c>
      <c r="C362" s="2331" t="s">
        <v>1215</v>
      </c>
      <c r="D362" s="1259" t="s">
        <v>401</v>
      </c>
      <c r="E362" s="1255">
        <v>0</v>
      </c>
      <c r="F362" s="1255">
        <v>77</v>
      </c>
      <c r="G362" s="1255">
        <v>0</v>
      </c>
      <c r="H362" s="1243">
        <f t="shared" ref="H362:H367" si="18">G362/F362*100</f>
        <v>0</v>
      </c>
    </row>
    <row r="363" spans="1:9" ht="15.75" hidden="1" thickBot="1" x14ac:dyDescent="0.25">
      <c r="A363" s="1310">
        <v>3122</v>
      </c>
      <c r="B363" s="1316">
        <v>6121</v>
      </c>
      <c r="C363" s="2331" t="s">
        <v>1253</v>
      </c>
      <c r="D363" s="1259" t="s">
        <v>400</v>
      </c>
      <c r="E363" s="1264"/>
      <c r="F363" s="1264"/>
      <c r="G363" s="1264"/>
      <c r="H363" s="1245" t="e">
        <f t="shared" si="18"/>
        <v>#DIV/0!</v>
      </c>
    </row>
    <row r="364" spans="1:9" ht="15.75" hidden="1" thickBot="1" x14ac:dyDescent="0.25">
      <c r="A364" s="1310">
        <v>3122</v>
      </c>
      <c r="B364" s="1316">
        <v>6121</v>
      </c>
      <c r="C364" s="2331" t="s">
        <v>1275</v>
      </c>
      <c r="D364" s="1259" t="s">
        <v>400</v>
      </c>
      <c r="E364" s="1264"/>
      <c r="F364" s="1264"/>
      <c r="G364" s="1264"/>
      <c r="H364" s="1245" t="e">
        <f t="shared" si="18"/>
        <v>#DIV/0!</v>
      </c>
    </row>
    <row r="365" spans="1:9" ht="15.75" hidden="1" thickBot="1" x14ac:dyDescent="0.25">
      <c r="A365" s="1310">
        <v>3122</v>
      </c>
      <c r="B365" s="1316">
        <v>6121</v>
      </c>
      <c r="C365" s="2331" t="s">
        <v>1272</v>
      </c>
      <c r="D365" s="1259" t="s">
        <v>400</v>
      </c>
      <c r="E365" s="1264"/>
      <c r="F365" s="1264"/>
      <c r="G365" s="1264"/>
      <c r="H365" s="1245" t="e">
        <f t="shared" si="18"/>
        <v>#DIV/0!</v>
      </c>
    </row>
    <row r="366" spans="1:9" ht="15.75" hidden="1" thickBot="1" x14ac:dyDescent="0.25">
      <c r="A366" s="1310">
        <v>3122</v>
      </c>
      <c r="B366" s="1316">
        <v>6121</v>
      </c>
      <c r="C366" s="2331" t="s">
        <v>1271</v>
      </c>
      <c r="D366" s="1259" t="s">
        <v>400</v>
      </c>
      <c r="E366" s="1264"/>
      <c r="F366" s="1264"/>
      <c r="G366" s="1264"/>
      <c r="H366" s="1245" t="e">
        <f t="shared" si="18"/>
        <v>#DIV/0!</v>
      </c>
    </row>
    <row r="367" spans="1:9" s="1251" customFormat="1" ht="16.5" thickTop="1" thickBot="1" x14ac:dyDescent="0.3">
      <c r="A367" s="3265" t="s">
        <v>511</v>
      </c>
      <c r="B367" s="3266"/>
      <c r="C367" s="3266"/>
      <c r="D367" s="3266"/>
      <c r="E367" s="1242">
        <f>SUM(E362:E366)</f>
        <v>0</v>
      </c>
      <c r="F367" s="1242">
        <f>SUM(F362:F366)</f>
        <v>77</v>
      </c>
      <c r="G367" s="1242">
        <f>SUM(G362:G366)</f>
        <v>0</v>
      </c>
      <c r="H367" s="1246">
        <f t="shared" si="18"/>
        <v>0</v>
      </c>
      <c r="I367" s="1323"/>
    </row>
    <row r="368" spans="1:9" s="1251" customFormat="1" ht="15.75" thickTop="1" x14ac:dyDescent="0.25">
      <c r="A368" s="1247"/>
      <c r="B368" s="1247"/>
      <c r="C368" s="1247"/>
      <c r="D368" s="1247"/>
      <c r="E368" s="1248"/>
      <c r="F368" s="1248"/>
      <c r="G368" s="1248"/>
      <c r="H368" s="1267"/>
      <c r="I368" s="1323"/>
    </row>
    <row r="369" spans="1:9" ht="18" x14ac:dyDescent="0.25">
      <c r="A369" s="1232" t="s">
        <v>1778</v>
      </c>
      <c r="B369" s="1254"/>
      <c r="C369" s="1254"/>
      <c r="D369" s="1254"/>
      <c r="E369" s="1254"/>
      <c r="F369" s="1254"/>
      <c r="G369" s="1254"/>
      <c r="H369" s="1292"/>
    </row>
    <row r="370" spans="1:9" ht="16.5" thickBot="1" x14ac:dyDescent="0.3">
      <c r="A370" s="1231" t="s">
        <v>1777</v>
      </c>
      <c r="H370" s="1249" t="s">
        <v>122</v>
      </c>
    </row>
    <row r="371" spans="1:9" s="1166" customFormat="1" ht="25.5" thickTop="1" thickBot="1" x14ac:dyDescent="0.25">
      <c r="A371" s="1233" t="s">
        <v>123</v>
      </c>
      <c r="B371" s="1234" t="s">
        <v>509</v>
      </c>
      <c r="C371" s="1234" t="s">
        <v>267</v>
      </c>
      <c r="D371" s="1235" t="s">
        <v>125</v>
      </c>
      <c r="E371" s="1256" t="s">
        <v>416</v>
      </c>
      <c r="F371" s="1256" t="s">
        <v>417</v>
      </c>
      <c r="G371" s="1257" t="s">
        <v>589</v>
      </c>
      <c r="H371" s="1258" t="s">
        <v>590</v>
      </c>
    </row>
    <row r="372" spans="1:9" s="1166" customFormat="1" ht="13.5" thickTop="1" thickBot="1" x14ac:dyDescent="0.25">
      <c r="A372" s="1171">
        <v>1</v>
      </c>
      <c r="B372" s="1170">
        <v>2</v>
      </c>
      <c r="C372" s="1170">
        <v>3</v>
      </c>
      <c r="D372" s="1170">
        <v>4</v>
      </c>
      <c r="E372" s="1169">
        <v>5</v>
      </c>
      <c r="F372" s="1169">
        <v>6</v>
      </c>
      <c r="G372" s="1293">
        <v>7</v>
      </c>
      <c r="H372" s="1315" t="s">
        <v>44</v>
      </c>
    </row>
    <row r="373" spans="1:9" ht="16.5" thickTop="1" thickBot="1" x14ac:dyDescent="0.25">
      <c r="A373" s="1310">
        <v>3122</v>
      </c>
      <c r="B373" s="1316">
        <v>6121</v>
      </c>
      <c r="C373" s="2331" t="s">
        <v>1215</v>
      </c>
      <c r="D373" s="1259" t="s">
        <v>400</v>
      </c>
      <c r="E373" s="1255">
        <v>0</v>
      </c>
      <c r="F373" s="1255">
        <v>570</v>
      </c>
      <c r="G373" s="1255">
        <v>172</v>
      </c>
      <c r="H373" s="1243">
        <f>G373/F373*100</f>
        <v>30.175438596491226</v>
      </c>
    </row>
    <row r="374" spans="1:9" ht="15.75" hidden="1" thickBot="1" x14ac:dyDescent="0.25">
      <c r="A374" s="1310">
        <v>3113</v>
      </c>
      <c r="B374" s="1316">
        <v>6121</v>
      </c>
      <c r="C374" s="2331" t="s">
        <v>1253</v>
      </c>
      <c r="D374" s="1259" t="s">
        <v>400</v>
      </c>
      <c r="E374" s="1264"/>
      <c r="F374" s="1264"/>
      <c r="G374" s="1264"/>
      <c r="H374" s="1245" t="e">
        <f>G374/F374*100</f>
        <v>#DIV/0!</v>
      </c>
    </row>
    <row r="375" spans="1:9" ht="15.75" hidden="1" thickBot="1" x14ac:dyDescent="0.25">
      <c r="A375" s="1310">
        <v>3113</v>
      </c>
      <c r="B375" s="1316">
        <v>6121</v>
      </c>
      <c r="C375" s="2331" t="s">
        <v>1272</v>
      </c>
      <c r="D375" s="1259" t="s">
        <v>400</v>
      </c>
      <c r="E375" s="1264"/>
      <c r="F375" s="1264"/>
      <c r="G375" s="1264"/>
      <c r="H375" s="1245" t="e">
        <f>G375/F375*100</f>
        <v>#DIV/0!</v>
      </c>
    </row>
    <row r="376" spans="1:9" ht="15.75" hidden="1" thickBot="1" x14ac:dyDescent="0.25">
      <c r="A376" s="1310">
        <v>3113</v>
      </c>
      <c r="B376" s="1316">
        <v>6121</v>
      </c>
      <c r="C376" s="2331" t="s">
        <v>1271</v>
      </c>
      <c r="D376" s="1259" t="s">
        <v>400</v>
      </c>
      <c r="E376" s="1264"/>
      <c r="F376" s="1264"/>
      <c r="G376" s="1264"/>
      <c r="H376" s="1245" t="e">
        <f>G376/F376*100</f>
        <v>#DIV/0!</v>
      </c>
    </row>
    <row r="377" spans="1:9" ht="15.75" hidden="1" thickBot="1" x14ac:dyDescent="0.25">
      <c r="A377" s="1310">
        <v>3122</v>
      </c>
      <c r="B377" s="1316">
        <v>6121</v>
      </c>
      <c r="C377" s="1319">
        <v>53500871</v>
      </c>
      <c r="D377" s="1259" t="s">
        <v>400</v>
      </c>
      <c r="E377" s="1264">
        <v>0</v>
      </c>
      <c r="F377" s="1264"/>
      <c r="G377" s="1264"/>
      <c r="H377" s="1250">
        <v>0</v>
      </c>
    </row>
    <row r="378" spans="1:9" s="1251" customFormat="1" ht="16.5" thickTop="1" thickBot="1" x14ac:dyDescent="0.3">
      <c r="A378" s="3265" t="s">
        <v>511</v>
      </c>
      <c r="B378" s="3266"/>
      <c r="C378" s="3266"/>
      <c r="D378" s="3266"/>
      <c r="E378" s="1242">
        <f>SUM(E373:E377)</f>
        <v>0</v>
      </c>
      <c r="F378" s="1242">
        <f>SUM(F373:F377)</f>
        <v>570</v>
      </c>
      <c r="G378" s="1242">
        <f>SUM(G373:G377)</f>
        <v>172</v>
      </c>
      <c r="H378" s="1246">
        <f>G378/F378*100</f>
        <v>30.175438596491226</v>
      </c>
      <c r="I378" s="1323"/>
    </row>
    <row r="379" spans="1:9" s="1251" customFormat="1" ht="15.75" thickTop="1" x14ac:dyDescent="0.25">
      <c r="A379" s="1247"/>
      <c r="B379" s="1247"/>
      <c r="C379" s="1247"/>
      <c r="D379" s="1247"/>
      <c r="E379" s="1248"/>
      <c r="F379" s="1248"/>
      <c r="G379" s="1248"/>
      <c r="H379" s="1267"/>
      <c r="I379" s="1323"/>
    </row>
    <row r="380" spans="1:9" ht="18" hidden="1" x14ac:dyDescent="0.25">
      <c r="A380" s="1232" t="s">
        <v>1069</v>
      </c>
      <c r="B380" s="1254"/>
      <c r="C380" s="1254"/>
      <c r="D380" s="1254"/>
      <c r="E380" s="1254"/>
      <c r="F380" s="1254"/>
      <c r="G380" s="1254"/>
      <c r="H380" s="1292"/>
    </row>
    <row r="381" spans="1:9" ht="15.75" hidden="1" x14ac:dyDescent="0.25">
      <c r="A381" s="1231" t="s">
        <v>1070</v>
      </c>
      <c r="H381" s="1249" t="s">
        <v>122</v>
      </c>
    </row>
    <row r="382" spans="1:9" s="1166" customFormat="1" ht="25.5" hidden="1" thickTop="1" thickBot="1" x14ac:dyDescent="0.25">
      <c r="A382" s="1233" t="s">
        <v>123</v>
      </c>
      <c r="B382" s="1234" t="s">
        <v>509</v>
      </c>
      <c r="C382" s="1234" t="s">
        <v>267</v>
      </c>
      <c r="D382" s="1235" t="s">
        <v>125</v>
      </c>
      <c r="E382" s="1256" t="s">
        <v>416</v>
      </c>
      <c r="F382" s="1256" t="s">
        <v>417</v>
      </c>
      <c r="G382" s="1257" t="s">
        <v>589</v>
      </c>
      <c r="H382" s="1258" t="s">
        <v>590</v>
      </c>
    </row>
    <row r="383" spans="1:9" s="1166" customFormat="1" ht="13.5" hidden="1" thickTop="1" thickBot="1" x14ac:dyDescent="0.25">
      <c r="A383" s="1171">
        <v>1</v>
      </c>
      <c r="B383" s="1170">
        <v>2</v>
      </c>
      <c r="C383" s="1170">
        <v>3</v>
      </c>
      <c r="D383" s="1170">
        <v>4</v>
      </c>
      <c r="E383" s="1169">
        <v>5</v>
      </c>
      <c r="F383" s="1169">
        <v>6</v>
      </c>
      <c r="G383" s="1293">
        <v>7</v>
      </c>
      <c r="H383" s="1315" t="s">
        <v>44</v>
      </c>
    </row>
    <row r="384" spans="1:9" ht="15.75" hidden="1" thickTop="1" x14ac:dyDescent="0.2">
      <c r="A384" s="1310">
        <v>3122</v>
      </c>
      <c r="B384" s="1316">
        <v>6121</v>
      </c>
      <c r="C384" s="1319">
        <v>53100870</v>
      </c>
      <c r="D384" s="1259" t="s">
        <v>400</v>
      </c>
      <c r="E384" s="1255">
        <v>0</v>
      </c>
      <c r="F384" s="1255">
        <v>0</v>
      </c>
      <c r="G384" s="1255">
        <v>0</v>
      </c>
      <c r="H384" s="1243" t="e">
        <f>G384/F384*100</f>
        <v>#DIV/0!</v>
      </c>
    </row>
    <row r="385" spans="1:9" ht="15" hidden="1" x14ac:dyDescent="0.2">
      <c r="A385" s="1310">
        <v>3123</v>
      </c>
      <c r="B385" s="1316">
        <v>6121</v>
      </c>
      <c r="C385" s="1319">
        <v>54100880</v>
      </c>
      <c r="D385" s="1259" t="s">
        <v>400</v>
      </c>
      <c r="E385" s="1264">
        <v>0</v>
      </c>
      <c r="F385" s="1264">
        <v>0</v>
      </c>
      <c r="G385" s="1264">
        <v>0</v>
      </c>
      <c r="H385" s="1245" t="e">
        <f>G385/F385*100</f>
        <v>#DIV/0!</v>
      </c>
    </row>
    <row r="386" spans="1:9" ht="15" hidden="1" x14ac:dyDescent="0.2">
      <c r="A386" s="1310">
        <v>3123</v>
      </c>
      <c r="B386" s="1316">
        <v>6121</v>
      </c>
      <c r="C386" s="1319">
        <v>54100884</v>
      </c>
      <c r="D386" s="1259" t="s">
        <v>400</v>
      </c>
      <c r="E386" s="1264"/>
      <c r="F386" s="1264"/>
      <c r="G386" s="1264"/>
      <c r="H386" s="1245" t="e">
        <f>G386/F386*100</f>
        <v>#DIV/0!</v>
      </c>
    </row>
    <row r="387" spans="1:9" ht="15.75" hidden="1" thickBot="1" x14ac:dyDescent="0.25">
      <c r="A387" s="1310">
        <v>3122</v>
      </c>
      <c r="B387" s="1316">
        <v>6121</v>
      </c>
      <c r="C387" s="1319">
        <v>53500871</v>
      </c>
      <c r="D387" s="1259" t="s">
        <v>400</v>
      </c>
      <c r="E387" s="1264">
        <v>0</v>
      </c>
      <c r="F387" s="1264"/>
      <c r="G387" s="1264"/>
      <c r="H387" s="1250">
        <v>0</v>
      </c>
    </row>
    <row r="388" spans="1:9" s="1251" customFormat="1" ht="16.5" hidden="1" thickTop="1" thickBot="1" x14ac:dyDescent="0.3">
      <c r="A388" s="3265" t="s">
        <v>511</v>
      </c>
      <c r="B388" s="3266"/>
      <c r="C388" s="3266"/>
      <c r="D388" s="3266"/>
      <c r="E388" s="1242">
        <f>SUM(E384:E387)</f>
        <v>0</v>
      </c>
      <c r="F388" s="1242">
        <f>SUM(F384:F387)</f>
        <v>0</v>
      </c>
      <c r="G388" s="1242">
        <f>SUM(G384:G387)</f>
        <v>0</v>
      </c>
      <c r="H388" s="1246" t="e">
        <f>G388/F388*100</f>
        <v>#DIV/0!</v>
      </c>
      <c r="I388" s="1323"/>
    </row>
    <row r="389" spans="1:9" s="1251" customFormat="1" ht="15" hidden="1" x14ac:dyDescent="0.25">
      <c r="A389" s="1247"/>
      <c r="B389" s="1247"/>
      <c r="C389" s="1247"/>
      <c r="D389" s="1247"/>
      <c r="E389" s="1248"/>
      <c r="F389" s="1248"/>
      <c r="G389" s="1248"/>
      <c r="H389" s="1267"/>
      <c r="I389" s="1323"/>
    </row>
    <row r="390" spans="1:9" ht="18" x14ac:dyDescent="0.25">
      <c r="A390" s="1232" t="s">
        <v>1776</v>
      </c>
      <c r="B390" s="1254"/>
      <c r="C390" s="1254"/>
      <c r="D390" s="1254"/>
      <c r="E390" s="1254"/>
      <c r="F390" s="1254"/>
      <c r="G390" s="1254"/>
      <c r="H390" s="1292"/>
    </row>
    <row r="391" spans="1:9" ht="16.5" thickBot="1" x14ac:dyDescent="0.3">
      <c r="A391" s="1231" t="s">
        <v>1775</v>
      </c>
      <c r="H391" s="1249" t="s">
        <v>122</v>
      </c>
    </row>
    <row r="392" spans="1:9" s="1166" customFormat="1" ht="25.5" thickTop="1" thickBot="1" x14ac:dyDescent="0.25">
      <c r="A392" s="1233" t="s">
        <v>123</v>
      </c>
      <c r="B392" s="1234" t="s">
        <v>509</v>
      </c>
      <c r="C392" s="1234" t="s">
        <v>267</v>
      </c>
      <c r="D392" s="1235" t="s">
        <v>125</v>
      </c>
      <c r="E392" s="1256" t="s">
        <v>416</v>
      </c>
      <c r="F392" s="1256" t="s">
        <v>417</v>
      </c>
      <c r="G392" s="1257" t="s">
        <v>589</v>
      </c>
      <c r="H392" s="1258" t="s">
        <v>590</v>
      </c>
    </row>
    <row r="393" spans="1:9" s="1166" customFormat="1" ht="13.5" thickTop="1" thickBot="1" x14ac:dyDescent="0.25">
      <c r="A393" s="1171">
        <v>1</v>
      </c>
      <c r="B393" s="1170">
        <v>2</v>
      </c>
      <c r="C393" s="1170">
        <v>3</v>
      </c>
      <c r="D393" s="1170">
        <v>4</v>
      </c>
      <c r="E393" s="1169">
        <v>5</v>
      </c>
      <c r="F393" s="1169">
        <v>6</v>
      </c>
      <c r="G393" s="1293">
        <v>7</v>
      </c>
      <c r="H393" s="1315" t="s">
        <v>44</v>
      </c>
    </row>
    <row r="394" spans="1:9" ht="16.5" thickTop="1" thickBot="1" x14ac:dyDescent="0.25">
      <c r="A394" s="1310">
        <v>3122</v>
      </c>
      <c r="B394" s="1316">
        <v>6121</v>
      </c>
      <c r="C394" s="2331" t="s">
        <v>1215</v>
      </c>
      <c r="D394" s="1259" t="s">
        <v>400</v>
      </c>
      <c r="E394" s="1255">
        <v>0</v>
      </c>
      <c r="F394" s="1255">
        <v>420</v>
      </c>
      <c r="G394" s="1255">
        <v>0</v>
      </c>
      <c r="H394" s="1243">
        <f t="shared" ref="H394:H400" si="19">G394/F394*100</f>
        <v>0</v>
      </c>
    </row>
    <row r="395" spans="1:9" ht="15.75" hidden="1" thickBot="1" x14ac:dyDescent="0.25">
      <c r="A395" s="1310">
        <v>3122</v>
      </c>
      <c r="B395" s="1316">
        <v>6121</v>
      </c>
      <c r="C395" s="2331" t="s">
        <v>1253</v>
      </c>
      <c r="D395" s="1259" t="s">
        <v>400</v>
      </c>
      <c r="E395" s="1264"/>
      <c r="F395" s="1264"/>
      <c r="G395" s="1264"/>
      <c r="H395" s="1245" t="e">
        <f t="shared" si="19"/>
        <v>#DIV/0!</v>
      </c>
    </row>
    <row r="396" spans="1:9" ht="15.75" hidden="1" thickBot="1" x14ac:dyDescent="0.25">
      <c r="A396" s="1310">
        <v>3122</v>
      </c>
      <c r="B396" s="1316">
        <v>6121</v>
      </c>
      <c r="C396" s="2331" t="s">
        <v>1275</v>
      </c>
      <c r="D396" s="1259" t="s">
        <v>400</v>
      </c>
      <c r="E396" s="1264"/>
      <c r="F396" s="1264"/>
      <c r="G396" s="1264"/>
      <c r="H396" s="1245" t="e">
        <f t="shared" si="19"/>
        <v>#DIV/0!</v>
      </c>
    </row>
    <row r="397" spans="1:9" ht="15.75" hidden="1" thickBot="1" x14ac:dyDescent="0.25">
      <c r="A397" s="1310">
        <v>3122</v>
      </c>
      <c r="B397" s="1316">
        <v>6121</v>
      </c>
      <c r="C397" s="2331" t="s">
        <v>1272</v>
      </c>
      <c r="D397" s="1259" t="s">
        <v>400</v>
      </c>
      <c r="E397" s="1264"/>
      <c r="F397" s="1264"/>
      <c r="G397" s="1264"/>
      <c r="H397" s="1245" t="e">
        <f t="shared" si="19"/>
        <v>#DIV/0!</v>
      </c>
    </row>
    <row r="398" spans="1:9" ht="15.75" hidden="1" thickBot="1" x14ac:dyDescent="0.25">
      <c r="A398" s="1310">
        <v>3122</v>
      </c>
      <c r="B398" s="1316">
        <v>6121</v>
      </c>
      <c r="C398" s="2331" t="s">
        <v>1271</v>
      </c>
      <c r="D398" s="1259" t="s">
        <v>400</v>
      </c>
      <c r="E398" s="1264"/>
      <c r="F398" s="1264"/>
      <c r="G398" s="1264"/>
      <c r="H398" s="1245" t="e">
        <f t="shared" si="19"/>
        <v>#DIV/0!</v>
      </c>
    </row>
    <row r="399" spans="1:9" ht="15.75" hidden="1" thickBot="1" x14ac:dyDescent="0.25">
      <c r="A399" s="1310">
        <v>3122</v>
      </c>
      <c r="B399" s="1316">
        <v>6127</v>
      </c>
      <c r="C399" s="2331" t="s">
        <v>1253</v>
      </c>
      <c r="D399" s="1259" t="s">
        <v>1114</v>
      </c>
      <c r="E399" s="1264"/>
      <c r="F399" s="1264"/>
      <c r="G399" s="1264"/>
      <c r="H399" s="1245" t="e">
        <f t="shared" si="19"/>
        <v>#DIV/0!</v>
      </c>
    </row>
    <row r="400" spans="1:9" s="1251" customFormat="1" ht="16.5" thickTop="1" thickBot="1" x14ac:dyDescent="0.3">
      <c r="A400" s="3265" t="s">
        <v>511</v>
      </c>
      <c r="B400" s="3266"/>
      <c r="C400" s="3266"/>
      <c r="D400" s="3266"/>
      <c r="E400" s="1242">
        <f>SUM(E394:E399)</f>
        <v>0</v>
      </c>
      <c r="F400" s="1242">
        <f>SUM(F394:F399)</f>
        <v>420</v>
      </c>
      <c r="G400" s="1242">
        <f>SUM(G394:G399)</f>
        <v>0</v>
      </c>
      <c r="H400" s="1246">
        <f t="shared" si="19"/>
        <v>0</v>
      </c>
      <c r="I400" s="1323"/>
    </row>
    <row r="401" spans="1:9" s="1251" customFormat="1" ht="15.75" thickTop="1" x14ac:dyDescent="0.25">
      <c r="A401" s="1247"/>
      <c r="B401" s="1247"/>
      <c r="C401" s="1247"/>
      <c r="D401" s="1247"/>
      <c r="E401" s="1248"/>
      <c r="F401" s="1248"/>
      <c r="G401" s="1248"/>
      <c r="H401" s="1267"/>
      <c r="I401" s="1323"/>
    </row>
    <row r="402" spans="1:9" ht="18" x14ac:dyDescent="0.25">
      <c r="A402" s="1232" t="s">
        <v>1774</v>
      </c>
      <c r="B402" s="1254"/>
      <c r="C402" s="1254"/>
      <c r="D402" s="1254"/>
      <c r="E402" s="1254"/>
      <c r="F402" s="1254"/>
      <c r="G402" s="1254"/>
      <c r="H402" s="1292"/>
    </row>
    <row r="403" spans="1:9" ht="16.5" thickBot="1" x14ac:dyDescent="0.3">
      <c r="A403" s="1231" t="s">
        <v>1773</v>
      </c>
      <c r="H403" s="1249" t="s">
        <v>122</v>
      </c>
    </row>
    <row r="404" spans="1:9" s="1166" customFormat="1" ht="25.5" thickTop="1" thickBot="1" x14ac:dyDescent="0.25">
      <c r="A404" s="1233" t="s">
        <v>123</v>
      </c>
      <c r="B404" s="1234" t="s">
        <v>509</v>
      </c>
      <c r="C404" s="1234" t="s">
        <v>267</v>
      </c>
      <c r="D404" s="1235" t="s">
        <v>125</v>
      </c>
      <c r="E404" s="1256" t="s">
        <v>416</v>
      </c>
      <c r="F404" s="1256" t="s">
        <v>417</v>
      </c>
      <c r="G404" s="1257" t="s">
        <v>589</v>
      </c>
      <c r="H404" s="1258" t="s">
        <v>590</v>
      </c>
    </row>
    <row r="405" spans="1:9" s="1166" customFormat="1" ht="13.5" thickTop="1" thickBot="1" x14ac:dyDescent="0.25">
      <c r="A405" s="1171">
        <v>1</v>
      </c>
      <c r="B405" s="1170">
        <v>2</v>
      </c>
      <c r="C405" s="1170">
        <v>3</v>
      </c>
      <c r="D405" s="1170">
        <v>4</v>
      </c>
      <c r="E405" s="1169">
        <v>5</v>
      </c>
      <c r="F405" s="1169">
        <v>6</v>
      </c>
      <c r="G405" s="1293">
        <v>7</v>
      </c>
      <c r="H405" s="1315" t="s">
        <v>44</v>
      </c>
    </row>
    <row r="406" spans="1:9" ht="16.5" thickTop="1" thickBot="1" x14ac:dyDescent="0.25">
      <c r="A406" s="1310">
        <v>3122</v>
      </c>
      <c r="B406" s="1316">
        <v>6121</v>
      </c>
      <c r="C406" s="2331" t="s">
        <v>1215</v>
      </c>
      <c r="D406" s="1259" t="s">
        <v>400</v>
      </c>
      <c r="E406" s="1255">
        <v>0</v>
      </c>
      <c r="F406" s="1255">
        <v>1240</v>
      </c>
      <c r="G406" s="1255">
        <v>460</v>
      </c>
      <c r="H406" s="1243">
        <f>G406/F406*100</f>
        <v>37.096774193548384</v>
      </c>
    </row>
    <row r="407" spans="1:9" ht="15.75" hidden="1" thickBot="1" x14ac:dyDescent="0.25">
      <c r="A407" s="1310">
        <v>3122</v>
      </c>
      <c r="B407" s="1316">
        <v>6121</v>
      </c>
      <c r="C407" s="2331" t="s">
        <v>1253</v>
      </c>
      <c r="D407" s="1259" t="s">
        <v>400</v>
      </c>
      <c r="E407" s="1264"/>
      <c r="F407" s="1264"/>
      <c r="G407" s="1264"/>
      <c r="H407" s="1245" t="e">
        <f>G407/F407*100</f>
        <v>#DIV/0!</v>
      </c>
    </row>
    <row r="408" spans="1:9" ht="15.75" hidden="1" thickBot="1" x14ac:dyDescent="0.25">
      <c r="A408" s="1310">
        <v>3122</v>
      </c>
      <c r="B408" s="1316">
        <v>6121</v>
      </c>
      <c r="C408" s="2331" t="s">
        <v>1272</v>
      </c>
      <c r="D408" s="1259" t="s">
        <v>400</v>
      </c>
      <c r="E408" s="1264"/>
      <c r="F408" s="1264"/>
      <c r="G408" s="1264"/>
      <c r="H408" s="1245" t="e">
        <f>G408/F408*100</f>
        <v>#DIV/0!</v>
      </c>
    </row>
    <row r="409" spans="1:9" ht="15.75" hidden="1" thickBot="1" x14ac:dyDescent="0.25">
      <c r="A409" s="1310">
        <v>3122</v>
      </c>
      <c r="B409" s="1316">
        <v>6121</v>
      </c>
      <c r="C409" s="2331" t="s">
        <v>1271</v>
      </c>
      <c r="D409" s="1259" t="s">
        <v>400</v>
      </c>
      <c r="E409" s="1264"/>
      <c r="F409" s="1264"/>
      <c r="G409" s="1264"/>
      <c r="H409" s="1245" t="e">
        <f>G409/F409*100</f>
        <v>#DIV/0!</v>
      </c>
    </row>
    <row r="410" spans="1:9" s="1251" customFormat="1" ht="16.5" thickTop="1" thickBot="1" x14ac:dyDescent="0.3">
      <c r="A410" s="3265" t="s">
        <v>511</v>
      </c>
      <c r="B410" s="3266"/>
      <c r="C410" s="3266"/>
      <c r="D410" s="3266"/>
      <c r="E410" s="1242">
        <f>SUM(E406:E409)</f>
        <v>0</v>
      </c>
      <c r="F410" s="1242">
        <f>SUM(F406:F409)</f>
        <v>1240</v>
      </c>
      <c r="G410" s="1242">
        <f>SUM(G406:G409)</f>
        <v>460</v>
      </c>
      <c r="H410" s="1246">
        <f>G410/F410*100</f>
        <v>37.096774193548384</v>
      </c>
      <c r="I410" s="1323"/>
    </row>
    <row r="411" spans="1:9" s="1251" customFormat="1" ht="15.75" thickTop="1" x14ac:dyDescent="0.25">
      <c r="A411" s="1247"/>
      <c r="B411" s="1247"/>
      <c r="C411" s="1247"/>
      <c r="D411" s="1247"/>
      <c r="E411" s="1248"/>
      <c r="F411" s="1248"/>
      <c r="G411" s="1248"/>
      <c r="H411" s="1267"/>
      <c r="I411" s="1323"/>
    </row>
    <row r="412" spans="1:9" ht="28.5" customHeight="1" x14ac:dyDescent="0.25">
      <c r="A412" s="3283" t="s">
        <v>1772</v>
      </c>
      <c r="B412" s="3284"/>
      <c r="C412" s="3284"/>
      <c r="D412" s="3284"/>
      <c r="E412" s="3284"/>
      <c r="F412" s="3284"/>
      <c r="G412" s="3284"/>
      <c r="H412" s="3284"/>
    </row>
    <row r="413" spans="1:9" ht="16.5" thickBot="1" x14ac:dyDescent="0.3">
      <c r="A413" s="1231" t="s">
        <v>1771</v>
      </c>
      <c r="H413" s="1249" t="s">
        <v>122</v>
      </c>
    </row>
    <row r="414" spans="1:9" s="1166" customFormat="1" ht="25.5" thickTop="1" thickBot="1" x14ac:dyDescent="0.25">
      <c r="A414" s="1233" t="s">
        <v>123</v>
      </c>
      <c r="B414" s="1234" t="s">
        <v>509</v>
      </c>
      <c r="C414" s="1234" t="s">
        <v>267</v>
      </c>
      <c r="D414" s="1235" t="s">
        <v>125</v>
      </c>
      <c r="E414" s="1256" t="s">
        <v>416</v>
      </c>
      <c r="F414" s="1256" t="s">
        <v>417</v>
      </c>
      <c r="G414" s="1257" t="s">
        <v>589</v>
      </c>
      <c r="H414" s="1258" t="s">
        <v>590</v>
      </c>
    </row>
    <row r="415" spans="1:9" s="1166" customFormat="1" ht="13.5" thickTop="1" thickBot="1" x14ac:dyDescent="0.25">
      <c r="A415" s="1171">
        <v>1</v>
      </c>
      <c r="B415" s="1170">
        <v>2</v>
      </c>
      <c r="C415" s="1170">
        <v>3</v>
      </c>
      <c r="D415" s="1170">
        <v>4</v>
      </c>
      <c r="E415" s="1169">
        <v>5</v>
      </c>
      <c r="F415" s="1169">
        <v>6</v>
      </c>
      <c r="G415" s="1293">
        <v>7</v>
      </c>
      <c r="H415" s="1315" t="s">
        <v>44</v>
      </c>
    </row>
    <row r="416" spans="1:9" ht="15.75" thickTop="1" x14ac:dyDescent="0.2">
      <c r="A416" s="1310">
        <v>3122</v>
      </c>
      <c r="B416" s="1316">
        <v>6121</v>
      </c>
      <c r="C416" s="2331" t="s">
        <v>1215</v>
      </c>
      <c r="D416" s="1259" t="s">
        <v>400</v>
      </c>
      <c r="E416" s="1255">
        <v>0</v>
      </c>
      <c r="F416" s="1255">
        <v>715</v>
      </c>
      <c r="G416" s="1255">
        <v>77</v>
      </c>
      <c r="H416" s="1243">
        <f>G416/F416*100</f>
        <v>10.76923076923077</v>
      </c>
    </row>
    <row r="417" spans="1:9" ht="15.75" thickBot="1" x14ac:dyDescent="0.25">
      <c r="A417" s="1310">
        <v>3122</v>
      </c>
      <c r="B417" s="1316">
        <v>6122</v>
      </c>
      <c r="C417" s="2331" t="s">
        <v>1215</v>
      </c>
      <c r="D417" s="1259" t="s">
        <v>401</v>
      </c>
      <c r="E417" s="1264">
        <v>0</v>
      </c>
      <c r="F417" s="1264">
        <v>70</v>
      </c>
      <c r="G417" s="1264">
        <v>0</v>
      </c>
      <c r="H417" s="1245">
        <f>G417/F417*100</f>
        <v>0</v>
      </c>
    </row>
    <row r="418" spans="1:9" ht="15.75" hidden="1" thickBot="1" x14ac:dyDescent="0.25">
      <c r="A418" s="1310">
        <v>3122</v>
      </c>
      <c r="B418" s="1316">
        <v>6121</v>
      </c>
      <c r="C418" s="2331" t="s">
        <v>1272</v>
      </c>
      <c r="D418" s="1259" t="s">
        <v>400</v>
      </c>
      <c r="E418" s="1264"/>
      <c r="F418" s="1264"/>
      <c r="G418" s="1264"/>
      <c r="H418" s="1245" t="e">
        <f>G418/F418*100</f>
        <v>#DIV/0!</v>
      </c>
    </row>
    <row r="419" spans="1:9" ht="15.75" hidden="1" thickBot="1" x14ac:dyDescent="0.25">
      <c r="A419" s="1310">
        <v>3122</v>
      </c>
      <c r="B419" s="1316">
        <v>6121</v>
      </c>
      <c r="C419" s="2331" t="s">
        <v>1271</v>
      </c>
      <c r="D419" s="1259" t="s">
        <v>400</v>
      </c>
      <c r="E419" s="1264"/>
      <c r="F419" s="1264"/>
      <c r="G419" s="1264"/>
      <c r="H419" s="1245" t="e">
        <f>G419/F419*100</f>
        <v>#DIV/0!</v>
      </c>
    </row>
    <row r="420" spans="1:9" s="1251" customFormat="1" ht="16.5" thickTop="1" thickBot="1" x14ac:dyDescent="0.3">
      <c r="A420" s="3265" t="s">
        <v>511</v>
      </c>
      <c r="B420" s="3266"/>
      <c r="C420" s="3266"/>
      <c r="D420" s="3266"/>
      <c r="E420" s="1242">
        <f>SUM(E416:E419)</f>
        <v>0</v>
      </c>
      <c r="F420" s="1242">
        <f>SUM(F416:F419)</f>
        <v>785</v>
      </c>
      <c r="G420" s="1242">
        <f>SUM(G416:G419)</f>
        <v>77</v>
      </c>
      <c r="H420" s="1246">
        <f>G420/F420*100</f>
        <v>9.8089171974522298</v>
      </c>
      <c r="I420" s="1323"/>
    </row>
    <row r="421" spans="1:9" s="1251" customFormat="1" ht="15.75" thickTop="1" x14ac:dyDescent="0.25">
      <c r="A421" s="1247"/>
      <c r="B421" s="1247"/>
      <c r="C421" s="1247"/>
      <c r="D421" s="1247"/>
      <c r="E421" s="1248"/>
      <c r="F421" s="1248"/>
      <c r="G421" s="1248"/>
      <c r="H421" s="1267"/>
      <c r="I421" s="1323"/>
    </row>
    <row r="422" spans="1:9" ht="28.5" customHeight="1" x14ac:dyDescent="0.25">
      <c r="A422" s="3283" t="s">
        <v>1770</v>
      </c>
      <c r="B422" s="3284"/>
      <c r="C422" s="3284"/>
      <c r="D422" s="3284"/>
      <c r="E422" s="3284"/>
      <c r="F422" s="3284"/>
      <c r="G422" s="3284"/>
      <c r="H422" s="3284"/>
    </row>
    <row r="423" spans="1:9" ht="16.5" thickBot="1" x14ac:dyDescent="0.3">
      <c r="A423" s="1231" t="s">
        <v>1769</v>
      </c>
      <c r="H423" s="1249" t="s">
        <v>122</v>
      </c>
    </row>
    <row r="424" spans="1:9" s="1166" customFormat="1" ht="25.5" thickTop="1" thickBot="1" x14ac:dyDescent="0.25">
      <c r="A424" s="1233" t="s">
        <v>123</v>
      </c>
      <c r="B424" s="1234" t="s">
        <v>509</v>
      </c>
      <c r="C424" s="1234" t="s">
        <v>267</v>
      </c>
      <c r="D424" s="1235" t="s">
        <v>125</v>
      </c>
      <c r="E424" s="1256" t="s">
        <v>416</v>
      </c>
      <c r="F424" s="1256" t="s">
        <v>417</v>
      </c>
      <c r="G424" s="1257" t="s">
        <v>589</v>
      </c>
      <c r="H424" s="1258" t="s">
        <v>590</v>
      </c>
    </row>
    <row r="425" spans="1:9" s="1166" customFormat="1" ht="13.5" thickTop="1" thickBot="1" x14ac:dyDescent="0.25">
      <c r="A425" s="1171">
        <v>1</v>
      </c>
      <c r="B425" s="1170">
        <v>2</v>
      </c>
      <c r="C425" s="1170">
        <v>3</v>
      </c>
      <c r="D425" s="1170">
        <v>4</v>
      </c>
      <c r="E425" s="1169">
        <v>5</v>
      </c>
      <c r="F425" s="1169">
        <v>6</v>
      </c>
      <c r="G425" s="1293">
        <v>7</v>
      </c>
      <c r="H425" s="1315" t="s">
        <v>44</v>
      </c>
    </row>
    <row r="426" spans="1:9" ht="16.5" thickTop="1" thickBot="1" x14ac:dyDescent="0.25">
      <c r="A426" s="1310">
        <v>3122</v>
      </c>
      <c r="B426" s="1316">
        <v>6121</v>
      </c>
      <c r="C426" s="2331" t="s">
        <v>1215</v>
      </c>
      <c r="D426" s="1259" t="s">
        <v>400</v>
      </c>
      <c r="E426" s="1255">
        <v>0</v>
      </c>
      <c r="F426" s="1255">
        <v>313</v>
      </c>
      <c r="G426" s="1255">
        <v>313</v>
      </c>
      <c r="H426" s="1243">
        <f>G426/F426*100</f>
        <v>100</v>
      </c>
    </row>
    <row r="427" spans="1:9" ht="15.75" hidden="1" thickBot="1" x14ac:dyDescent="0.25">
      <c r="A427" s="1310">
        <v>3121</v>
      </c>
      <c r="B427" s="1316">
        <v>6121</v>
      </c>
      <c r="C427" s="2331" t="s">
        <v>1253</v>
      </c>
      <c r="D427" s="1259" t="s">
        <v>400</v>
      </c>
      <c r="E427" s="1264"/>
      <c r="F427" s="1264"/>
      <c r="G427" s="1264"/>
      <c r="H427" s="1245" t="e">
        <f>G427/F427*100</f>
        <v>#DIV/0!</v>
      </c>
    </row>
    <row r="428" spans="1:9" ht="15.75" hidden="1" thickBot="1" x14ac:dyDescent="0.25">
      <c r="A428" s="1310">
        <v>3121</v>
      </c>
      <c r="B428" s="1316">
        <v>6121</v>
      </c>
      <c r="C428" s="2331" t="s">
        <v>1272</v>
      </c>
      <c r="D428" s="1259" t="s">
        <v>400</v>
      </c>
      <c r="E428" s="1264"/>
      <c r="F428" s="1264"/>
      <c r="G428" s="1264"/>
      <c r="H428" s="1245" t="e">
        <f>G428/F428*100</f>
        <v>#DIV/0!</v>
      </c>
    </row>
    <row r="429" spans="1:9" ht="15.75" hidden="1" thickBot="1" x14ac:dyDescent="0.25">
      <c r="A429" s="1310">
        <v>3121</v>
      </c>
      <c r="B429" s="1316">
        <v>6121</v>
      </c>
      <c r="C429" s="2331" t="s">
        <v>1271</v>
      </c>
      <c r="D429" s="1259" t="s">
        <v>400</v>
      </c>
      <c r="E429" s="1264"/>
      <c r="F429" s="1264"/>
      <c r="G429" s="1264"/>
      <c r="H429" s="1245" t="e">
        <f>G429/F429*100</f>
        <v>#DIV/0!</v>
      </c>
    </row>
    <row r="430" spans="1:9" s="1251" customFormat="1" ht="16.5" thickTop="1" thickBot="1" x14ac:dyDescent="0.3">
      <c r="A430" s="3265" t="s">
        <v>511</v>
      </c>
      <c r="B430" s="3266"/>
      <c r="C430" s="3266"/>
      <c r="D430" s="3266"/>
      <c r="E430" s="1242">
        <f>SUM(E426:E429)</f>
        <v>0</v>
      </c>
      <c r="F430" s="1242">
        <f>SUM(F426:F429)</f>
        <v>313</v>
      </c>
      <c r="G430" s="1242">
        <f>SUM(G426:G429)</f>
        <v>313</v>
      </c>
      <c r="H430" s="1246">
        <f>G430/F430*100</f>
        <v>100</v>
      </c>
      <c r="I430" s="1323"/>
    </row>
    <row r="431" spans="1:9" s="1251" customFormat="1" ht="15.75" thickTop="1" x14ac:dyDescent="0.25">
      <c r="A431" s="1247"/>
      <c r="B431" s="1247"/>
      <c r="C431" s="1247"/>
      <c r="D431" s="1247"/>
      <c r="E431" s="1248"/>
      <c r="F431" s="1248"/>
      <c r="G431" s="1248"/>
      <c r="H431" s="1267"/>
      <c r="I431" s="1323"/>
    </row>
    <row r="432" spans="1:9" ht="18" x14ac:dyDescent="0.25">
      <c r="A432" s="1232" t="s">
        <v>1768</v>
      </c>
      <c r="B432" s="1254"/>
      <c r="C432" s="1254"/>
      <c r="D432" s="1254"/>
      <c r="E432" s="1254"/>
      <c r="F432" s="1254"/>
      <c r="G432" s="1254"/>
      <c r="H432" s="1292"/>
    </row>
    <row r="433" spans="1:9" ht="16.5" thickBot="1" x14ac:dyDescent="0.3">
      <c r="A433" s="1231" t="s">
        <v>1767</v>
      </c>
      <c r="H433" s="1249" t="s">
        <v>122</v>
      </c>
    </row>
    <row r="434" spans="1:9" s="1166" customFormat="1" ht="25.5" thickTop="1" thickBot="1" x14ac:dyDescent="0.25">
      <c r="A434" s="1233" t="s">
        <v>123</v>
      </c>
      <c r="B434" s="1234" t="s">
        <v>509</v>
      </c>
      <c r="C434" s="1234" t="s">
        <v>267</v>
      </c>
      <c r="D434" s="1235" t="s">
        <v>125</v>
      </c>
      <c r="E434" s="1256" t="s">
        <v>416</v>
      </c>
      <c r="F434" s="1256" t="s">
        <v>417</v>
      </c>
      <c r="G434" s="1257" t="s">
        <v>589</v>
      </c>
      <c r="H434" s="1258" t="s">
        <v>590</v>
      </c>
    </row>
    <row r="435" spans="1:9" s="1166" customFormat="1" ht="13.5" thickTop="1" thickBot="1" x14ac:dyDescent="0.25">
      <c r="A435" s="1171">
        <v>1</v>
      </c>
      <c r="B435" s="1170">
        <v>2</v>
      </c>
      <c r="C435" s="1170">
        <v>3</v>
      </c>
      <c r="D435" s="1170">
        <v>4</v>
      </c>
      <c r="E435" s="1169">
        <v>5</v>
      </c>
      <c r="F435" s="1169">
        <v>6</v>
      </c>
      <c r="G435" s="1293">
        <v>7</v>
      </c>
      <c r="H435" s="1315" t="s">
        <v>44</v>
      </c>
    </row>
    <row r="436" spans="1:9" ht="16.5" thickTop="1" thickBot="1" x14ac:dyDescent="0.25">
      <c r="A436" s="1310">
        <v>3122</v>
      </c>
      <c r="B436" s="1316">
        <v>6121</v>
      </c>
      <c r="C436" s="2331" t="s">
        <v>1215</v>
      </c>
      <c r="D436" s="1259" t="s">
        <v>400</v>
      </c>
      <c r="E436" s="1255">
        <v>0</v>
      </c>
      <c r="F436" s="1255">
        <v>490</v>
      </c>
      <c r="G436" s="1255">
        <v>381</v>
      </c>
      <c r="H436" s="1243">
        <f>G436/F436*100</f>
        <v>77.755102040816325</v>
      </c>
    </row>
    <row r="437" spans="1:9" ht="15.75" hidden="1" thickBot="1" x14ac:dyDescent="0.25">
      <c r="A437" s="1310">
        <v>3122</v>
      </c>
      <c r="B437" s="1316">
        <v>6121</v>
      </c>
      <c r="C437" s="2331" t="s">
        <v>1253</v>
      </c>
      <c r="D437" s="1259" t="s">
        <v>400</v>
      </c>
      <c r="E437" s="1264"/>
      <c r="F437" s="1264"/>
      <c r="G437" s="1264"/>
      <c r="H437" s="1245" t="e">
        <f>G437/F437*100</f>
        <v>#DIV/0!</v>
      </c>
    </row>
    <row r="438" spans="1:9" ht="15.75" hidden="1" thickBot="1" x14ac:dyDescent="0.25">
      <c r="A438" s="1310">
        <v>3122</v>
      </c>
      <c r="B438" s="1316">
        <v>6121</v>
      </c>
      <c r="C438" s="2331" t="s">
        <v>1272</v>
      </c>
      <c r="D438" s="1259" t="s">
        <v>400</v>
      </c>
      <c r="E438" s="1264"/>
      <c r="F438" s="1264"/>
      <c r="G438" s="1264"/>
      <c r="H438" s="1245" t="e">
        <f>G438/F438*100</f>
        <v>#DIV/0!</v>
      </c>
    </row>
    <row r="439" spans="1:9" ht="15.75" hidden="1" thickBot="1" x14ac:dyDescent="0.25">
      <c r="A439" s="1310">
        <v>3122</v>
      </c>
      <c r="B439" s="1316">
        <v>6121</v>
      </c>
      <c r="C439" s="2331" t="s">
        <v>1271</v>
      </c>
      <c r="D439" s="1259" t="s">
        <v>400</v>
      </c>
      <c r="E439" s="1264"/>
      <c r="F439" s="1264"/>
      <c r="G439" s="1264"/>
      <c r="H439" s="1245" t="e">
        <f>G439/F439*100</f>
        <v>#DIV/0!</v>
      </c>
    </row>
    <row r="440" spans="1:9" s="1251" customFormat="1" ht="16.5" thickTop="1" thickBot="1" x14ac:dyDescent="0.3">
      <c r="A440" s="3265" t="s">
        <v>1274</v>
      </c>
      <c r="B440" s="3266"/>
      <c r="C440" s="3266"/>
      <c r="D440" s="3266"/>
      <c r="E440" s="1242">
        <f>SUM(E436:E439)</f>
        <v>0</v>
      </c>
      <c r="F440" s="1242">
        <f>SUM(F436:F439)</f>
        <v>490</v>
      </c>
      <c r="G440" s="1242">
        <f>SUM(G436:G439)</f>
        <v>381</v>
      </c>
      <c r="H440" s="1246">
        <f>G440/F440*100</f>
        <v>77.755102040816325</v>
      </c>
      <c r="I440" s="1323"/>
    </row>
    <row r="441" spans="1:9" s="1251" customFormat="1" ht="15.75" thickTop="1" x14ac:dyDescent="0.25">
      <c r="A441" s="1247"/>
      <c r="B441" s="1247"/>
      <c r="C441" s="1247"/>
      <c r="D441" s="1247"/>
      <c r="E441" s="1248"/>
      <c r="F441" s="1248"/>
      <c r="G441" s="1248"/>
      <c r="H441" s="1267"/>
      <c r="I441" s="1323"/>
    </row>
    <row r="442" spans="1:9" ht="32.25" customHeight="1" x14ac:dyDescent="0.25">
      <c r="A442" s="3283" t="s">
        <v>1766</v>
      </c>
      <c r="B442" s="3284"/>
      <c r="C442" s="3284"/>
      <c r="D442" s="3284"/>
      <c r="E442" s="3284"/>
      <c r="F442" s="3284"/>
      <c r="G442" s="3284"/>
      <c r="H442" s="3284"/>
    </row>
    <row r="443" spans="1:9" ht="16.5" thickBot="1" x14ac:dyDescent="0.3">
      <c r="A443" s="1231" t="s">
        <v>1765</v>
      </c>
      <c r="H443" s="1249" t="s">
        <v>122</v>
      </c>
    </row>
    <row r="444" spans="1:9" s="1166" customFormat="1" ht="25.5" thickTop="1" thickBot="1" x14ac:dyDescent="0.25">
      <c r="A444" s="1233" t="s">
        <v>123</v>
      </c>
      <c r="B444" s="1234" t="s">
        <v>509</v>
      </c>
      <c r="C444" s="1234" t="s">
        <v>267</v>
      </c>
      <c r="D444" s="1235" t="s">
        <v>125</v>
      </c>
      <c r="E444" s="1256" t="s">
        <v>416</v>
      </c>
      <c r="F444" s="1256" t="s">
        <v>417</v>
      </c>
      <c r="G444" s="1257" t="s">
        <v>589</v>
      </c>
      <c r="H444" s="1258" t="s">
        <v>590</v>
      </c>
    </row>
    <row r="445" spans="1:9" s="1166" customFormat="1" ht="13.5" thickTop="1" thickBot="1" x14ac:dyDescent="0.25">
      <c r="A445" s="1171">
        <v>1</v>
      </c>
      <c r="B445" s="1170">
        <v>2</v>
      </c>
      <c r="C445" s="1170">
        <v>3</v>
      </c>
      <c r="D445" s="1170">
        <v>4</v>
      </c>
      <c r="E445" s="1169">
        <v>5</v>
      </c>
      <c r="F445" s="1169">
        <v>6</v>
      </c>
      <c r="G445" s="1293">
        <v>7</v>
      </c>
      <c r="H445" s="1315" t="s">
        <v>44</v>
      </c>
    </row>
    <row r="446" spans="1:9" ht="16.5" thickTop="1" thickBot="1" x14ac:dyDescent="0.25">
      <c r="A446" s="1310">
        <v>3122</v>
      </c>
      <c r="B446" s="1316">
        <v>6121</v>
      </c>
      <c r="C446" s="2331" t="s">
        <v>1215</v>
      </c>
      <c r="D446" s="1259" t="s">
        <v>400</v>
      </c>
      <c r="E446" s="1255">
        <v>0</v>
      </c>
      <c r="F446" s="1255">
        <v>270</v>
      </c>
      <c r="G446" s="1255">
        <v>129</v>
      </c>
      <c r="H446" s="1243">
        <f>G446/F446*100</f>
        <v>47.777777777777779</v>
      </c>
    </row>
    <row r="447" spans="1:9" ht="15.75" hidden="1" thickBot="1" x14ac:dyDescent="0.25">
      <c r="A447" s="1310">
        <v>3122</v>
      </c>
      <c r="B447" s="1316">
        <v>6121</v>
      </c>
      <c r="C447" s="2331" t="s">
        <v>1253</v>
      </c>
      <c r="D447" s="1259" t="s">
        <v>400</v>
      </c>
      <c r="E447" s="1264"/>
      <c r="F447" s="1264"/>
      <c r="G447" s="1264"/>
      <c r="H447" s="1245" t="e">
        <f>G447/F447*100</f>
        <v>#DIV/0!</v>
      </c>
    </row>
    <row r="448" spans="1:9" ht="15.75" hidden="1" thickBot="1" x14ac:dyDescent="0.25">
      <c r="A448" s="1310">
        <v>3122</v>
      </c>
      <c r="B448" s="1316">
        <v>6121</v>
      </c>
      <c r="C448" s="2331" t="s">
        <v>1272</v>
      </c>
      <c r="D448" s="1259" t="s">
        <v>400</v>
      </c>
      <c r="E448" s="1264"/>
      <c r="F448" s="1264"/>
      <c r="G448" s="1264"/>
      <c r="H448" s="1245" t="e">
        <f>G448/F448*100</f>
        <v>#DIV/0!</v>
      </c>
    </row>
    <row r="449" spans="1:9" ht="15.75" hidden="1" thickBot="1" x14ac:dyDescent="0.25">
      <c r="A449" s="1310">
        <v>3122</v>
      </c>
      <c r="B449" s="1316">
        <v>6121</v>
      </c>
      <c r="C449" s="2331" t="s">
        <v>1271</v>
      </c>
      <c r="D449" s="1259" t="s">
        <v>400</v>
      </c>
      <c r="E449" s="1264"/>
      <c r="F449" s="1264"/>
      <c r="G449" s="1264"/>
      <c r="H449" s="1250">
        <v>0</v>
      </c>
    </row>
    <row r="450" spans="1:9" s="1251" customFormat="1" ht="16.5" thickTop="1" thickBot="1" x14ac:dyDescent="0.3">
      <c r="A450" s="3265" t="s">
        <v>511</v>
      </c>
      <c r="B450" s="3266"/>
      <c r="C450" s="3266"/>
      <c r="D450" s="3266"/>
      <c r="E450" s="1242">
        <f>SUM(E446:E449)</f>
        <v>0</v>
      </c>
      <c r="F450" s="1242">
        <f>SUM(F446:F449)</f>
        <v>270</v>
      </c>
      <c r="G450" s="1242">
        <f>SUM(G446:G449)</f>
        <v>129</v>
      </c>
      <c r="H450" s="1246">
        <f>G450/F450*100</f>
        <v>47.777777777777779</v>
      </c>
      <c r="I450" s="1323"/>
    </row>
    <row r="451" spans="1:9" s="1251" customFormat="1" ht="15.75" thickTop="1" x14ac:dyDescent="0.25">
      <c r="A451" s="1247"/>
      <c r="B451" s="1247"/>
      <c r="C451" s="1247"/>
      <c r="D451" s="1247"/>
      <c r="E451" s="1248"/>
      <c r="F451" s="1248"/>
      <c r="G451" s="1248"/>
      <c r="H451" s="1267"/>
      <c r="I451" s="1323"/>
    </row>
    <row r="452" spans="1:9" ht="18" hidden="1" x14ac:dyDescent="0.25">
      <c r="A452" s="1232" t="s">
        <v>343</v>
      </c>
      <c r="B452" s="1254"/>
      <c r="C452" s="1254"/>
      <c r="D452" s="1254"/>
      <c r="E452" s="1254"/>
      <c r="F452" s="1254"/>
      <c r="G452" s="1254"/>
      <c r="H452" s="1292"/>
    </row>
    <row r="453" spans="1:9" ht="15.75" hidden="1" x14ac:dyDescent="0.25">
      <c r="A453" s="1231" t="s">
        <v>344</v>
      </c>
      <c r="H453" s="1249" t="s">
        <v>122</v>
      </c>
    </row>
    <row r="454" spans="1:9" s="1166" customFormat="1" ht="25.5" hidden="1" thickTop="1" thickBot="1" x14ac:dyDescent="0.25">
      <c r="A454" s="1233" t="s">
        <v>123</v>
      </c>
      <c r="B454" s="1234" t="s">
        <v>509</v>
      </c>
      <c r="C454" s="1234" t="s">
        <v>267</v>
      </c>
      <c r="D454" s="1235" t="s">
        <v>125</v>
      </c>
      <c r="E454" s="1256" t="s">
        <v>416</v>
      </c>
      <c r="F454" s="1256" t="s">
        <v>417</v>
      </c>
      <c r="G454" s="1257" t="s">
        <v>589</v>
      </c>
      <c r="H454" s="1258" t="s">
        <v>590</v>
      </c>
    </row>
    <row r="455" spans="1:9" s="1166" customFormat="1" ht="13.5" hidden="1" thickTop="1" thickBot="1" x14ac:dyDescent="0.25">
      <c r="A455" s="1171">
        <v>1</v>
      </c>
      <c r="B455" s="1170">
        <v>2</v>
      </c>
      <c r="C455" s="1170">
        <v>3</v>
      </c>
      <c r="D455" s="1170">
        <v>4</v>
      </c>
      <c r="E455" s="1169">
        <v>5</v>
      </c>
      <c r="F455" s="1169">
        <v>6</v>
      </c>
      <c r="G455" s="1293">
        <v>7</v>
      </c>
      <c r="H455" s="1315" t="s">
        <v>44</v>
      </c>
    </row>
    <row r="456" spans="1:9" ht="15.75" hidden="1" thickTop="1" x14ac:dyDescent="0.2">
      <c r="A456" s="1310">
        <v>4357</v>
      </c>
      <c r="B456" s="1316">
        <v>6121</v>
      </c>
      <c r="C456" s="1319">
        <v>53100874</v>
      </c>
      <c r="D456" s="1259" t="s">
        <v>400</v>
      </c>
      <c r="E456" s="1255"/>
      <c r="F456" s="1255"/>
      <c r="G456" s="1255"/>
      <c r="H456" s="1245" t="e">
        <f t="shared" ref="H456:H462" si="20">G456/F456*100</f>
        <v>#DIV/0!</v>
      </c>
    </row>
    <row r="457" spans="1:9" ht="15" hidden="1" x14ac:dyDescent="0.2">
      <c r="A457" s="1310">
        <v>4357</v>
      </c>
      <c r="B457" s="1316">
        <v>6121</v>
      </c>
      <c r="C457" s="1319">
        <v>54100870</v>
      </c>
      <c r="D457" s="1259" t="s">
        <v>400</v>
      </c>
      <c r="E457" s="1264"/>
      <c r="F457" s="1264"/>
      <c r="G457" s="1264"/>
      <c r="H457" s="1245" t="e">
        <f t="shared" si="20"/>
        <v>#DIV/0!</v>
      </c>
    </row>
    <row r="458" spans="1:9" ht="15" hidden="1" x14ac:dyDescent="0.2">
      <c r="A458" s="1310">
        <v>4357</v>
      </c>
      <c r="B458" s="1316">
        <v>6121</v>
      </c>
      <c r="C458" s="1319">
        <v>54100872</v>
      </c>
      <c r="D458" s="1259" t="s">
        <v>400</v>
      </c>
      <c r="E458" s="1264"/>
      <c r="F458" s="1264"/>
      <c r="G458" s="1264"/>
      <c r="H458" s="1245" t="e">
        <f t="shared" si="20"/>
        <v>#DIV/0!</v>
      </c>
    </row>
    <row r="459" spans="1:9" ht="15" hidden="1" x14ac:dyDescent="0.2">
      <c r="A459" s="1310">
        <v>4357</v>
      </c>
      <c r="B459" s="1316">
        <v>6121</v>
      </c>
      <c r="C459" s="1319">
        <v>54100874</v>
      </c>
      <c r="D459" s="1259" t="s">
        <v>400</v>
      </c>
      <c r="E459" s="1264"/>
      <c r="F459" s="1264"/>
      <c r="G459" s="1264"/>
      <c r="H459" s="1245" t="e">
        <f t="shared" si="20"/>
        <v>#DIV/0!</v>
      </c>
    </row>
    <row r="460" spans="1:9" ht="15" hidden="1" x14ac:dyDescent="0.2">
      <c r="A460" s="1310">
        <v>4357</v>
      </c>
      <c r="B460" s="1316">
        <v>6121</v>
      </c>
      <c r="C460" s="1319">
        <v>54100884</v>
      </c>
      <c r="D460" s="1259" t="s">
        <v>400</v>
      </c>
      <c r="E460" s="1264"/>
      <c r="F460" s="1264"/>
      <c r="G460" s="1264"/>
      <c r="H460" s="1245" t="e">
        <f t="shared" si="20"/>
        <v>#DIV/0!</v>
      </c>
    </row>
    <row r="461" spans="1:9" ht="15" hidden="1" x14ac:dyDescent="0.2">
      <c r="A461" s="1310">
        <v>4357</v>
      </c>
      <c r="B461" s="1316">
        <v>6121</v>
      </c>
      <c r="C461" s="1319">
        <v>54190877</v>
      </c>
      <c r="D461" s="1259" t="s">
        <v>400</v>
      </c>
      <c r="E461" s="1264"/>
      <c r="F461" s="1264"/>
      <c r="G461" s="1264"/>
      <c r="H461" s="1245" t="e">
        <f t="shared" si="20"/>
        <v>#DIV/0!</v>
      </c>
    </row>
    <row r="462" spans="1:9" ht="15" hidden="1" x14ac:dyDescent="0.2">
      <c r="A462" s="1310">
        <v>4357</v>
      </c>
      <c r="B462" s="1316">
        <v>6121</v>
      </c>
      <c r="C462" s="1319">
        <v>54500871</v>
      </c>
      <c r="D462" s="1259" t="s">
        <v>400</v>
      </c>
      <c r="E462" s="1264"/>
      <c r="F462" s="1264"/>
      <c r="G462" s="1264"/>
      <c r="H462" s="1245" t="e">
        <f t="shared" si="20"/>
        <v>#DIV/0!</v>
      </c>
    </row>
    <row r="463" spans="1:9" ht="15.75" hidden="1" thickBot="1" x14ac:dyDescent="0.25">
      <c r="A463" s="1310">
        <v>4357</v>
      </c>
      <c r="B463" s="1316">
        <v>6121</v>
      </c>
      <c r="C463" s="1319">
        <v>54515835</v>
      </c>
      <c r="D463" s="1259" t="s">
        <v>400</v>
      </c>
      <c r="E463" s="1264"/>
      <c r="F463" s="1264"/>
      <c r="G463" s="1264"/>
      <c r="H463" s="1250">
        <v>0</v>
      </c>
    </row>
    <row r="464" spans="1:9" s="1251" customFormat="1" ht="16.5" hidden="1" thickTop="1" thickBot="1" x14ac:dyDescent="0.3">
      <c r="A464" s="3265" t="s">
        <v>511</v>
      </c>
      <c r="B464" s="3266"/>
      <c r="C464" s="3266"/>
      <c r="D464" s="3266"/>
      <c r="E464" s="1242">
        <f>SUM(E456:E463)</f>
        <v>0</v>
      </c>
      <c r="F464" s="1242">
        <f>SUM(F456:F463)</f>
        <v>0</v>
      </c>
      <c r="G464" s="1242">
        <f>SUM(G456:G463)</f>
        <v>0</v>
      </c>
      <c r="H464" s="1246" t="e">
        <f>G464/F464*100</f>
        <v>#DIV/0!</v>
      </c>
      <c r="I464" s="1323"/>
    </row>
    <row r="465" spans="1:10" s="1251" customFormat="1" ht="15" hidden="1" x14ac:dyDescent="0.25">
      <c r="A465" s="1247"/>
      <c r="B465" s="1247"/>
      <c r="C465" s="1247"/>
      <c r="D465" s="1247"/>
      <c r="E465" s="1248"/>
      <c r="F465" s="1248"/>
      <c r="G465" s="1248"/>
      <c r="H465" s="1267"/>
      <c r="I465" s="1323"/>
    </row>
    <row r="466" spans="1:10" ht="18" x14ac:dyDescent="0.25">
      <c r="A466" s="1232" t="s">
        <v>1764</v>
      </c>
      <c r="B466" s="1254"/>
      <c r="C466" s="1254"/>
      <c r="D466" s="1254"/>
      <c r="E466" s="1254"/>
      <c r="F466" s="1254"/>
      <c r="G466" s="1254"/>
      <c r="H466" s="1292"/>
    </row>
    <row r="467" spans="1:10" ht="16.5" thickBot="1" x14ac:dyDescent="0.3">
      <c r="A467" s="1231" t="s">
        <v>1763</v>
      </c>
      <c r="H467" s="1249" t="s">
        <v>122</v>
      </c>
    </row>
    <row r="468" spans="1:10" s="1166" customFormat="1" ht="25.5" thickTop="1" thickBot="1" x14ac:dyDescent="0.25">
      <c r="A468" s="1233" t="s">
        <v>123</v>
      </c>
      <c r="B468" s="1234" t="s">
        <v>509</v>
      </c>
      <c r="C468" s="1234" t="s">
        <v>267</v>
      </c>
      <c r="D468" s="1235" t="s">
        <v>125</v>
      </c>
      <c r="E468" s="1256" t="s">
        <v>416</v>
      </c>
      <c r="F468" s="1256" t="s">
        <v>417</v>
      </c>
      <c r="G468" s="1257" t="s">
        <v>589</v>
      </c>
      <c r="H468" s="1258" t="s">
        <v>590</v>
      </c>
    </row>
    <row r="469" spans="1:10" s="1166" customFormat="1" ht="13.5" thickTop="1" thickBot="1" x14ac:dyDescent="0.25">
      <c r="A469" s="1171">
        <v>1</v>
      </c>
      <c r="B469" s="1170">
        <v>2</v>
      </c>
      <c r="C469" s="1170">
        <v>3</v>
      </c>
      <c r="D469" s="1170">
        <v>4</v>
      </c>
      <c r="E469" s="1169">
        <v>5</v>
      </c>
      <c r="F469" s="1169">
        <v>6</v>
      </c>
      <c r="G469" s="1293">
        <v>7</v>
      </c>
      <c r="H469" s="1315" t="s">
        <v>44</v>
      </c>
    </row>
    <row r="470" spans="1:10" ht="15.75" hidden="1" thickTop="1" x14ac:dyDescent="0.2">
      <c r="A470" s="1310">
        <v>4357</v>
      </c>
      <c r="B470" s="1316">
        <v>6121</v>
      </c>
      <c r="C470" s="1319">
        <v>53100870</v>
      </c>
      <c r="D470" s="1259" t="s">
        <v>400</v>
      </c>
      <c r="E470" s="1255"/>
      <c r="F470" s="1255"/>
      <c r="G470" s="1255"/>
      <c r="H470" s="1243" t="e">
        <f>G470/F470*100</f>
        <v>#DIV/0!</v>
      </c>
    </row>
    <row r="471" spans="1:10" ht="15.75" hidden="1" thickTop="1" x14ac:dyDescent="0.2">
      <c r="A471" s="1310">
        <v>4357</v>
      </c>
      <c r="B471" s="1316">
        <v>6121</v>
      </c>
      <c r="C471" s="1319">
        <v>53100872</v>
      </c>
      <c r="D471" s="1259" t="s">
        <v>400</v>
      </c>
      <c r="E471" s="1264"/>
      <c r="F471" s="1264"/>
      <c r="G471" s="1264"/>
      <c r="H471" s="1245" t="e">
        <f>G471/F471*100</f>
        <v>#DIV/0!</v>
      </c>
      <c r="J471" s="1268"/>
    </row>
    <row r="472" spans="1:10" ht="15.75" hidden="1" thickTop="1" x14ac:dyDescent="0.2">
      <c r="A472" s="1310">
        <v>4357</v>
      </c>
      <c r="B472" s="1316">
        <v>6121</v>
      </c>
      <c r="C472" s="1319">
        <v>53100874</v>
      </c>
      <c r="D472" s="1259" t="s">
        <v>400</v>
      </c>
      <c r="E472" s="1264"/>
      <c r="F472" s="1264"/>
      <c r="G472" s="1264"/>
      <c r="H472" s="1245" t="e">
        <f>G472/F472*100</f>
        <v>#DIV/0!</v>
      </c>
    </row>
    <row r="473" spans="1:10" ht="15.75" hidden="1" thickTop="1" x14ac:dyDescent="0.2">
      <c r="A473" s="1310">
        <v>4357</v>
      </c>
      <c r="B473" s="1316">
        <v>6121</v>
      </c>
      <c r="C473" s="1319">
        <v>53500871</v>
      </c>
      <c r="D473" s="1259" t="s">
        <v>400</v>
      </c>
      <c r="E473" s="1264"/>
      <c r="F473" s="1264"/>
      <c r="G473" s="1264"/>
      <c r="H473" s="1245" t="e">
        <f>G473/F473*100</f>
        <v>#DIV/0!</v>
      </c>
    </row>
    <row r="474" spans="1:10" ht="16.5" thickTop="1" thickBot="1" x14ac:dyDescent="0.25">
      <c r="A474" s="1310">
        <v>4357</v>
      </c>
      <c r="B474" s="1316">
        <v>6121</v>
      </c>
      <c r="C474" s="2331" t="s">
        <v>1214</v>
      </c>
      <c r="D474" s="1259" t="s">
        <v>400</v>
      </c>
      <c r="E474" s="1264">
        <v>0</v>
      </c>
      <c r="F474" s="1264">
        <v>17100</v>
      </c>
      <c r="G474" s="1264">
        <v>12707</v>
      </c>
      <c r="H474" s="1245">
        <v>0</v>
      </c>
    </row>
    <row r="475" spans="1:10" ht="15.75" hidden="1" thickBot="1" x14ac:dyDescent="0.25">
      <c r="A475" s="1310">
        <v>4357</v>
      </c>
      <c r="B475" s="1316">
        <v>6121</v>
      </c>
      <c r="C475" s="2331" t="s">
        <v>1273</v>
      </c>
      <c r="D475" s="1259" t="s">
        <v>400</v>
      </c>
      <c r="E475" s="1264"/>
      <c r="F475" s="1264"/>
      <c r="G475" s="1264"/>
      <c r="H475" s="1245" t="e">
        <f t="shared" ref="H475:H480" si="21">G475/F475*100</f>
        <v>#DIV/0!</v>
      </c>
    </row>
    <row r="476" spans="1:10" ht="15.75" hidden="1" thickBot="1" x14ac:dyDescent="0.25">
      <c r="A476" s="1310">
        <v>4357</v>
      </c>
      <c r="B476" s="1316">
        <v>6121</v>
      </c>
      <c r="C476" s="1319">
        <v>54100880</v>
      </c>
      <c r="D476" s="1259" t="s">
        <v>400</v>
      </c>
      <c r="E476" s="1264"/>
      <c r="F476" s="1264"/>
      <c r="G476" s="1264"/>
      <c r="H476" s="1245" t="e">
        <f t="shared" si="21"/>
        <v>#DIV/0!</v>
      </c>
    </row>
    <row r="477" spans="1:10" ht="15.75" hidden="1" thickBot="1" x14ac:dyDescent="0.25">
      <c r="A477" s="1310">
        <v>4357</v>
      </c>
      <c r="B477" s="1316">
        <v>6121</v>
      </c>
      <c r="C477" s="1319">
        <v>54100884</v>
      </c>
      <c r="D477" s="1259" t="s">
        <v>400</v>
      </c>
      <c r="E477" s="1264"/>
      <c r="F477" s="1264"/>
      <c r="G477" s="1264"/>
      <c r="H477" s="1245" t="e">
        <f t="shared" si="21"/>
        <v>#DIV/0!</v>
      </c>
    </row>
    <row r="478" spans="1:10" ht="15.75" hidden="1" thickBot="1" x14ac:dyDescent="0.25">
      <c r="A478" s="1310">
        <v>4357</v>
      </c>
      <c r="B478" s="1316">
        <v>6121</v>
      </c>
      <c r="C478" s="1319">
        <v>54190877</v>
      </c>
      <c r="D478" s="1259" t="s">
        <v>400</v>
      </c>
      <c r="E478" s="1264"/>
      <c r="F478" s="1264"/>
      <c r="G478" s="1264"/>
      <c r="H478" s="1245" t="e">
        <f t="shared" si="21"/>
        <v>#DIV/0!</v>
      </c>
    </row>
    <row r="479" spans="1:10" ht="15.75" hidden="1" thickBot="1" x14ac:dyDescent="0.25">
      <c r="A479" s="1310">
        <v>4357</v>
      </c>
      <c r="B479" s="1316">
        <v>6121</v>
      </c>
      <c r="C479" s="1319">
        <v>54515835</v>
      </c>
      <c r="D479" s="1259" t="s">
        <v>400</v>
      </c>
      <c r="E479" s="1264"/>
      <c r="F479" s="1264"/>
      <c r="G479" s="1264"/>
      <c r="H479" s="1250" t="e">
        <f t="shared" si="21"/>
        <v>#DIV/0!</v>
      </c>
    </row>
    <row r="480" spans="1:10" s="1251" customFormat="1" ht="16.5" thickTop="1" thickBot="1" x14ac:dyDescent="0.3">
      <c r="A480" s="3265" t="s">
        <v>511</v>
      </c>
      <c r="B480" s="3266"/>
      <c r="C480" s="3266"/>
      <c r="D480" s="3266"/>
      <c r="E480" s="1242">
        <f>SUM(E470:E479)</f>
        <v>0</v>
      </c>
      <c r="F480" s="1242">
        <f>SUM(F470:F479)</f>
        <v>17100</v>
      </c>
      <c r="G480" s="1242">
        <f>SUM(G470:G479)</f>
        <v>12707</v>
      </c>
      <c r="H480" s="1246">
        <f t="shared" si="21"/>
        <v>74.309941520467831</v>
      </c>
      <c r="I480" s="1323"/>
    </row>
    <row r="481" spans="1:9" s="1251" customFormat="1" ht="15.75" thickTop="1" x14ac:dyDescent="0.25">
      <c r="A481" s="1247"/>
      <c r="B481" s="1247"/>
      <c r="C481" s="1247"/>
      <c r="D481" s="1247"/>
      <c r="E481" s="1248"/>
      <c r="F481" s="1248"/>
      <c r="G481" s="1248"/>
      <c r="H481" s="1267"/>
      <c r="I481" s="1323"/>
    </row>
    <row r="482" spans="1:9" ht="18" hidden="1" x14ac:dyDescent="0.25">
      <c r="A482" s="1232" t="s">
        <v>345</v>
      </c>
      <c r="B482" s="1254"/>
      <c r="C482" s="1254"/>
      <c r="D482" s="1254"/>
      <c r="E482" s="1254"/>
      <c r="F482" s="1254"/>
      <c r="G482" s="1254"/>
      <c r="H482" s="1292"/>
    </row>
    <row r="483" spans="1:9" ht="15.75" hidden="1" x14ac:dyDescent="0.25">
      <c r="A483" s="1231" t="s">
        <v>346</v>
      </c>
      <c r="H483" s="1249" t="s">
        <v>122</v>
      </c>
    </row>
    <row r="484" spans="1:9" s="1166" customFormat="1" ht="25.5" hidden="1" thickTop="1" thickBot="1" x14ac:dyDescent="0.25">
      <c r="A484" s="1233" t="s">
        <v>123</v>
      </c>
      <c r="B484" s="1234" t="s">
        <v>509</v>
      </c>
      <c r="C484" s="1234" t="s">
        <v>267</v>
      </c>
      <c r="D484" s="1235" t="s">
        <v>125</v>
      </c>
      <c r="E484" s="1256" t="s">
        <v>416</v>
      </c>
      <c r="F484" s="1256" t="s">
        <v>417</v>
      </c>
      <c r="G484" s="1257" t="s">
        <v>589</v>
      </c>
      <c r="H484" s="1258" t="s">
        <v>590</v>
      </c>
    </row>
    <row r="485" spans="1:9" s="1166" customFormat="1" ht="13.5" hidden="1" thickTop="1" thickBot="1" x14ac:dyDescent="0.25">
      <c r="A485" s="1171">
        <v>1</v>
      </c>
      <c r="B485" s="1170">
        <v>2</v>
      </c>
      <c r="C485" s="1170">
        <v>3</v>
      </c>
      <c r="D485" s="1170">
        <v>4</v>
      </c>
      <c r="E485" s="1169">
        <v>5</v>
      </c>
      <c r="F485" s="1169">
        <v>6</v>
      </c>
      <c r="G485" s="1293">
        <v>7</v>
      </c>
      <c r="H485" s="1315" t="s">
        <v>44</v>
      </c>
    </row>
    <row r="486" spans="1:9" ht="15.75" hidden="1" thickTop="1" x14ac:dyDescent="0.2">
      <c r="A486" s="1310">
        <v>4357</v>
      </c>
      <c r="B486" s="1316">
        <v>6121</v>
      </c>
      <c r="C486" s="1319">
        <v>53100870</v>
      </c>
      <c r="D486" s="1259" t="s">
        <v>400</v>
      </c>
      <c r="E486" s="1255">
        <v>0</v>
      </c>
      <c r="F486" s="1255">
        <v>0</v>
      </c>
      <c r="G486" s="1255">
        <v>0</v>
      </c>
      <c r="H486" s="1243" t="e">
        <f t="shared" ref="H486:H492" si="22">G486/F486*100</f>
        <v>#DIV/0!</v>
      </c>
    </row>
    <row r="487" spans="1:9" ht="15" hidden="1" x14ac:dyDescent="0.2">
      <c r="A487" s="1310">
        <v>4357</v>
      </c>
      <c r="B487" s="1316">
        <v>6121</v>
      </c>
      <c r="C487" s="1319">
        <v>53100872</v>
      </c>
      <c r="D487" s="1259" t="s">
        <v>400</v>
      </c>
      <c r="E487" s="1264">
        <v>0</v>
      </c>
      <c r="F487" s="1264">
        <v>0</v>
      </c>
      <c r="G487" s="1264">
        <v>0</v>
      </c>
      <c r="H487" s="1245" t="e">
        <f t="shared" si="22"/>
        <v>#DIV/0!</v>
      </c>
    </row>
    <row r="488" spans="1:9" ht="15" hidden="1" x14ac:dyDescent="0.2">
      <c r="A488" s="1310">
        <v>4357</v>
      </c>
      <c r="B488" s="1316">
        <v>6121</v>
      </c>
      <c r="C488" s="1319">
        <v>53100874</v>
      </c>
      <c r="D488" s="1259" t="s">
        <v>400</v>
      </c>
      <c r="E488" s="1264">
        <v>0</v>
      </c>
      <c r="F488" s="1264">
        <v>0</v>
      </c>
      <c r="G488" s="1264">
        <v>0</v>
      </c>
      <c r="H488" s="1245" t="e">
        <f t="shared" si="22"/>
        <v>#DIV/0!</v>
      </c>
    </row>
    <row r="489" spans="1:9" ht="15" hidden="1" x14ac:dyDescent="0.2">
      <c r="A489" s="1310">
        <v>4357</v>
      </c>
      <c r="B489" s="1316">
        <v>6121</v>
      </c>
      <c r="C489" s="1319">
        <v>53190877</v>
      </c>
      <c r="D489" s="1259" t="s">
        <v>400</v>
      </c>
      <c r="E489" s="1264">
        <v>0</v>
      </c>
      <c r="F489" s="1264">
        <v>0</v>
      </c>
      <c r="G489" s="1264">
        <v>0</v>
      </c>
      <c r="H489" s="1245" t="e">
        <f t="shared" si="22"/>
        <v>#DIV/0!</v>
      </c>
    </row>
    <row r="490" spans="1:9" ht="15" hidden="1" x14ac:dyDescent="0.2">
      <c r="A490" s="1310">
        <v>4357</v>
      </c>
      <c r="B490" s="1316">
        <v>6121</v>
      </c>
      <c r="C490" s="1319">
        <v>53500871</v>
      </c>
      <c r="D490" s="1259" t="s">
        <v>400</v>
      </c>
      <c r="E490" s="1264">
        <v>0</v>
      </c>
      <c r="F490" s="1264">
        <v>0</v>
      </c>
      <c r="G490" s="1264">
        <v>0</v>
      </c>
      <c r="H490" s="1245" t="e">
        <f t="shared" si="22"/>
        <v>#DIV/0!</v>
      </c>
    </row>
    <row r="491" spans="1:9" ht="15" hidden="1" x14ac:dyDescent="0.2">
      <c r="A491" s="1310">
        <v>4357</v>
      </c>
      <c r="B491" s="1316">
        <v>6121</v>
      </c>
      <c r="C491" s="1319">
        <v>53515835</v>
      </c>
      <c r="D491" s="1259" t="s">
        <v>400</v>
      </c>
      <c r="E491" s="1264">
        <v>0</v>
      </c>
      <c r="F491" s="1264">
        <v>0</v>
      </c>
      <c r="G491" s="1264">
        <v>0</v>
      </c>
      <c r="H491" s="1245" t="e">
        <f t="shared" si="22"/>
        <v>#DIV/0!</v>
      </c>
    </row>
    <row r="492" spans="1:9" s="1251" customFormat="1" ht="16.5" hidden="1" thickTop="1" thickBot="1" x14ac:dyDescent="0.3">
      <c r="A492" s="3265" t="s">
        <v>511</v>
      </c>
      <c r="B492" s="3266"/>
      <c r="C492" s="3266"/>
      <c r="D492" s="3266"/>
      <c r="E492" s="1242">
        <f>SUM(E486:E490)</f>
        <v>0</v>
      </c>
      <c r="F492" s="1242">
        <f>SUM(F486:F491)</f>
        <v>0</v>
      </c>
      <c r="G492" s="1242">
        <f>SUM(G486:G491)</f>
        <v>0</v>
      </c>
      <c r="H492" s="1246" t="e">
        <f t="shared" si="22"/>
        <v>#DIV/0!</v>
      </c>
      <c r="I492" s="1323"/>
    </row>
    <row r="493" spans="1:9" s="1251" customFormat="1" ht="15" hidden="1" x14ac:dyDescent="0.25">
      <c r="A493" s="1247"/>
      <c r="B493" s="1247"/>
      <c r="C493" s="1247"/>
      <c r="D493" s="1247"/>
      <c r="E493" s="1248"/>
      <c r="F493" s="1248"/>
      <c r="G493" s="1248"/>
      <c r="H493" s="1267"/>
      <c r="I493" s="1323"/>
    </row>
    <row r="494" spans="1:9" ht="18" hidden="1" x14ac:dyDescent="0.25">
      <c r="A494" s="1232" t="s">
        <v>347</v>
      </c>
      <c r="B494" s="1254"/>
      <c r="C494" s="1254"/>
      <c r="D494" s="1254"/>
      <c r="E494" s="1254"/>
      <c r="F494" s="1254"/>
      <c r="G494" s="1254"/>
      <c r="H494" s="1292"/>
    </row>
    <row r="495" spans="1:9" ht="15.75" hidden="1" x14ac:dyDescent="0.25">
      <c r="A495" s="1231" t="s">
        <v>348</v>
      </c>
      <c r="H495" s="1249" t="s">
        <v>122</v>
      </c>
    </row>
    <row r="496" spans="1:9" s="1166" customFormat="1" ht="25.5" hidden="1" thickTop="1" thickBot="1" x14ac:dyDescent="0.25">
      <c r="A496" s="1233" t="s">
        <v>123</v>
      </c>
      <c r="B496" s="1234" t="s">
        <v>509</v>
      </c>
      <c r="C496" s="1234" t="s">
        <v>267</v>
      </c>
      <c r="D496" s="1235" t="s">
        <v>125</v>
      </c>
      <c r="E496" s="1256" t="s">
        <v>416</v>
      </c>
      <c r="F496" s="1256" t="s">
        <v>417</v>
      </c>
      <c r="G496" s="1257" t="s">
        <v>589</v>
      </c>
      <c r="H496" s="1258" t="s">
        <v>590</v>
      </c>
    </row>
    <row r="497" spans="1:9" s="1166" customFormat="1" ht="13.5" hidden="1" thickTop="1" thickBot="1" x14ac:dyDescent="0.25">
      <c r="A497" s="1171">
        <v>1</v>
      </c>
      <c r="B497" s="1170">
        <v>2</v>
      </c>
      <c r="C497" s="1170">
        <v>3</v>
      </c>
      <c r="D497" s="1170">
        <v>4</v>
      </c>
      <c r="E497" s="1169">
        <v>5</v>
      </c>
      <c r="F497" s="1169">
        <v>6</v>
      </c>
      <c r="G497" s="1293">
        <v>7</v>
      </c>
      <c r="H497" s="1315" t="s">
        <v>44</v>
      </c>
    </row>
    <row r="498" spans="1:9" ht="15.75" hidden="1" thickTop="1" x14ac:dyDescent="0.2">
      <c r="A498" s="1310">
        <v>4357</v>
      </c>
      <c r="B498" s="1316">
        <v>6121</v>
      </c>
      <c r="C498" s="1319">
        <v>53100874</v>
      </c>
      <c r="D498" s="1259" t="s">
        <v>400</v>
      </c>
      <c r="E498" s="1255"/>
      <c r="F498" s="1255"/>
      <c r="G498" s="1255"/>
      <c r="H498" s="1243" t="e">
        <f>G498/F498*100</f>
        <v>#DIV/0!</v>
      </c>
    </row>
    <row r="499" spans="1:9" ht="15" hidden="1" x14ac:dyDescent="0.2">
      <c r="A499" s="1310">
        <v>4357</v>
      </c>
      <c r="B499" s="1316">
        <v>6121</v>
      </c>
      <c r="C499" s="1319">
        <v>54100870</v>
      </c>
      <c r="D499" s="1259" t="s">
        <v>400</v>
      </c>
      <c r="E499" s="1264"/>
      <c r="F499" s="1264"/>
      <c r="G499" s="1264"/>
      <c r="H499" s="1245" t="e">
        <f>G499/F499*100</f>
        <v>#DIV/0!</v>
      </c>
    </row>
    <row r="500" spans="1:9" ht="15" hidden="1" x14ac:dyDescent="0.2">
      <c r="A500" s="1310">
        <v>4357</v>
      </c>
      <c r="B500" s="1316">
        <v>6121</v>
      </c>
      <c r="C500" s="1319">
        <v>54100872</v>
      </c>
      <c r="D500" s="1259" t="s">
        <v>400</v>
      </c>
      <c r="E500" s="1264"/>
      <c r="F500" s="1264"/>
      <c r="G500" s="1264"/>
      <c r="H500" s="1245">
        <v>0</v>
      </c>
    </row>
    <row r="501" spans="1:9" ht="15" hidden="1" x14ac:dyDescent="0.2">
      <c r="A501" s="1310">
        <v>4357</v>
      </c>
      <c r="B501" s="1316">
        <v>6121</v>
      </c>
      <c r="C501" s="1319">
        <v>54100874</v>
      </c>
      <c r="D501" s="1259" t="s">
        <v>400</v>
      </c>
      <c r="E501" s="1264"/>
      <c r="F501" s="1264"/>
      <c r="G501" s="1264"/>
      <c r="H501" s="1245" t="e">
        <f t="shared" ref="H501:H507" si="23">G501/F501*100</f>
        <v>#DIV/0!</v>
      </c>
    </row>
    <row r="502" spans="1:9" ht="15" hidden="1" x14ac:dyDescent="0.2">
      <c r="A502" s="1310">
        <v>4357</v>
      </c>
      <c r="B502" s="1316">
        <v>6121</v>
      </c>
      <c r="C502" s="1319">
        <v>54100880</v>
      </c>
      <c r="D502" s="1259" t="s">
        <v>400</v>
      </c>
      <c r="E502" s="1264"/>
      <c r="F502" s="1264"/>
      <c r="G502" s="1264"/>
      <c r="H502" s="1245" t="e">
        <f t="shared" si="23"/>
        <v>#DIV/0!</v>
      </c>
    </row>
    <row r="503" spans="1:9" ht="15" hidden="1" x14ac:dyDescent="0.2">
      <c r="A503" s="1310">
        <v>4357</v>
      </c>
      <c r="B503" s="1316">
        <v>6121</v>
      </c>
      <c r="C503" s="1319">
        <v>54100884</v>
      </c>
      <c r="D503" s="1259" t="s">
        <v>400</v>
      </c>
      <c r="E503" s="1264"/>
      <c r="F503" s="1264"/>
      <c r="G503" s="1264"/>
      <c r="H503" s="1245" t="e">
        <f t="shared" si="23"/>
        <v>#DIV/0!</v>
      </c>
    </row>
    <row r="504" spans="1:9" ht="15" hidden="1" x14ac:dyDescent="0.2">
      <c r="A504" s="1310">
        <v>4357</v>
      </c>
      <c r="B504" s="1316">
        <v>6121</v>
      </c>
      <c r="C504" s="1319">
        <v>54190877</v>
      </c>
      <c r="D504" s="1259" t="s">
        <v>400</v>
      </c>
      <c r="E504" s="1264"/>
      <c r="F504" s="1264"/>
      <c r="G504" s="1264"/>
      <c r="H504" s="1245" t="e">
        <f t="shared" si="23"/>
        <v>#DIV/0!</v>
      </c>
    </row>
    <row r="505" spans="1:9" ht="15" hidden="1" x14ac:dyDescent="0.2">
      <c r="A505" s="1310">
        <v>4357</v>
      </c>
      <c r="B505" s="1316">
        <v>6121</v>
      </c>
      <c r="C505" s="1319">
        <v>54500871</v>
      </c>
      <c r="D505" s="1259" t="s">
        <v>400</v>
      </c>
      <c r="E505" s="1264"/>
      <c r="F505" s="1264"/>
      <c r="G505" s="1264"/>
      <c r="H505" s="1245" t="e">
        <f t="shared" si="23"/>
        <v>#DIV/0!</v>
      </c>
    </row>
    <row r="506" spans="1:9" ht="15" hidden="1" x14ac:dyDescent="0.2">
      <c r="A506" s="1310">
        <v>4357</v>
      </c>
      <c r="B506" s="1316">
        <v>6121</v>
      </c>
      <c r="C506" s="1319">
        <v>54515835</v>
      </c>
      <c r="D506" s="1259" t="s">
        <v>400</v>
      </c>
      <c r="E506" s="1264"/>
      <c r="F506" s="1264"/>
      <c r="G506" s="1264"/>
      <c r="H506" s="1245" t="e">
        <f t="shared" si="23"/>
        <v>#DIV/0!</v>
      </c>
    </row>
    <row r="507" spans="1:9" s="1251" customFormat="1" ht="16.5" hidden="1" thickTop="1" thickBot="1" x14ac:dyDescent="0.3">
      <c r="A507" s="3265" t="s">
        <v>511</v>
      </c>
      <c r="B507" s="3266"/>
      <c r="C507" s="3266"/>
      <c r="D507" s="3266"/>
      <c r="E507" s="1242">
        <f>SUM(E498:E506)</f>
        <v>0</v>
      </c>
      <c r="F507" s="1242">
        <f>SUM(F498:F506)</f>
        <v>0</v>
      </c>
      <c r="G507" s="1242">
        <f>SUM(G498:G506)</f>
        <v>0</v>
      </c>
      <c r="H507" s="1246" t="e">
        <f t="shared" si="23"/>
        <v>#DIV/0!</v>
      </c>
      <c r="I507" s="1323"/>
    </row>
    <row r="508" spans="1:9" s="1251" customFormat="1" ht="15" hidden="1" x14ac:dyDescent="0.25">
      <c r="A508" s="1247"/>
      <c r="B508" s="1247"/>
      <c r="C508" s="1247"/>
      <c r="D508" s="1247"/>
      <c r="E508" s="1248"/>
      <c r="F508" s="1248"/>
      <c r="G508" s="1248"/>
      <c r="H508" s="1267"/>
      <c r="I508" s="1323"/>
    </row>
    <row r="509" spans="1:9" ht="18" hidden="1" x14ac:dyDescent="0.25">
      <c r="A509" s="1232" t="s">
        <v>936</v>
      </c>
      <c r="B509" s="1254"/>
      <c r="C509" s="1254"/>
      <c r="D509" s="1254"/>
      <c r="E509" s="1254"/>
      <c r="F509" s="1254"/>
      <c r="G509" s="1254"/>
      <c r="H509" s="1292"/>
    </row>
    <row r="510" spans="1:9" ht="15.75" hidden="1" x14ac:dyDescent="0.25">
      <c r="A510" s="1231" t="s">
        <v>937</v>
      </c>
      <c r="H510" s="1249" t="s">
        <v>122</v>
      </c>
    </row>
    <row r="511" spans="1:9" s="1166" customFormat="1" ht="25.5" hidden="1" thickTop="1" thickBot="1" x14ac:dyDescent="0.25">
      <c r="A511" s="1233" t="s">
        <v>123</v>
      </c>
      <c r="B511" s="1234" t="s">
        <v>509</v>
      </c>
      <c r="C511" s="1234" t="s">
        <v>267</v>
      </c>
      <c r="D511" s="1235" t="s">
        <v>125</v>
      </c>
      <c r="E511" s="1256" t="s">
        <v>416</v>
      </c>
      <c r="F511" s="1256" t="s">
        <v>417</v>
      </c>
      <c r="G511" s="1257" t="s">
        <v>589</v>
      </c>
      <c r="H511" s="1258" t="s">
        <v>590</v>
      </c>
    </row>
    <row r="512" spans="1:9" s="1166" customFormat="1" ht="13.5" hidden="1" thickTop="1" thickBot="1" x14ac:dyDescent="0.25">
      <c r="A512" s="1171">
        <v>1</v>
      </c>
      <c r="B512" s="1170">
        <v>2</v>
      </c>
      <c r="C512" s="1170">
        <v>3</v>
      </c>
      <c r="D512" s="1170">
        <v>4</v>
      </c>
      <c r="E512" s="1169">
        <v>5</v>
      </c>
      <c r="F512" s="1169">
        <v>6</v>
      </c>
      <c r="G512" s="1293">
        <v>7</v>
      </c>
      <c r="H512" s="1315" t="s">
        <v>44</v>
      </c>
    </row>
    <row r="513" spans="1:10" ht="15.75" hidden="1" thickTop="1" x14ac:dyDescent="0.2">
      <c r="A513" s="1310">
        <v>3122</v>
      </c>
      <c r="B513" s="1316">
        <v>6121</v>
      </c>
      <c r="C513" s="1319">
        <v>54190877</v>
      </c>
      <c r="D513" s="1259" t="s">
        <v>400</v>
      </c>
      <c r="E513" s="1255"/>
      <c r="F513" s="1255"/>
      <c r="G513" s="1255"/>
      <c r="H513" s="1245" t="e">
        <f>G513/F513*100</f>
        <v>#DIV/0!</v>
      </c>
    </row>
    <row r="514" spans="1:10" ht="15" hidden="1" x14ac:dyDescent="0.2">
      <c r="A514" s="1310">
        <v>3122</v>
      </c>
      <c r="B514" s="1316">
        <v>6121</v>
      </c>
      <c r="C514" s="1319">
        <v>54515835</v>
      </c>
      <c r="D514" s="1259" t="s">
        <v>400</v>
      </c>
      <c r="E514" s="1264"/>
      <c r="F514" s="1264"/>
      <c r="G514" s="1264"/>
      <c r="H514" s="1245" t="e">
        <f>G514/F514*100</f>
        <v>#DIV/0!</v>
      </c>
    </row>
    <row r="515" spans="1:10" ht="15" hidden="1" x14ac:dyDescent="0.2">
      <c r="A515" s="1310">
        <v>4357</v>
      </c>
      <c r="B515" s="1316">
        <v>6121</v>
      </c>
      <c r="C515" s="1319">
        <v>53100870</v>
      </c>
      <c r="D515" s="1259" t="s">
        <v>400</v>
      </c>
      <c r="E515" s="1264"/>
      <c r="F515" s="1264"/>
      <c r="G515" s="1264"/>
      <c r="H515" s="1245">
        <v>0</v>
      </c>
    </row>
    <row r="516" spans="1:10" ht="15" hidden="1" x14ac:dyDescent="0.2">
      <c r="A516" s="1310">
        <v>4357</v>
      </c>
      <c r="B516" s="1316">
        <v>6121</v>
      </c>
      <c r="C516" s="1319">
        <v>53100872</v>
      </c>
      <c r="D516" s="1259" t="s">
        <v>400</v>
      </c>
      <c r="E516" s="1264"/>
      <c r="F516" s="1264"/>
      <c r="G516" s="1264"/>
      <c r="H516" s="1245">
        <v>0</v>
      </c>
      <c r="J516" s="1268"/>
    </row>
    <row r="517" spans="1:10" ht="15" hidden="1" x14ac:dyDescent="0.2">
      <c r="A517" s="1310">
        <v>4357</v>
      </c>
      <c r="B517" s="1316">
        <v>6121</v>
      </c>
      <c r="C517" s="1319">
        <v>54100870</v>
      </c>
      <c r="D517" s="1259" t="s">
        <v>400</v>
      </c>
      <c r="E517" s="1264"/>
      <c r="F517" s="1264"/>
      <c r="G517" s="1264"/>
      <c r="H517" s="1245" t="e">
        <f>G517/F517*100</f>
        <v>#DIV/0!</v>
      </c>
    </row>
    <row r="518" spans="1:10" ht="15" hidden="1" x14ac:dyDescent="0.2">
      <c r="A518" s="1310">
        <v>4357</v>
      </c>
      <c r="B518" s="1316">
        <v>6121</v>
      </c>
      <c r="C518" s="1319">
        <v>54100874</v>
      </c>
      <c r="D518" s="1259" t="s">
        <v>400</v>
      </c>
      <c r="E518" s="1264"/>
      <c r="F518" s="1264"/>
      <c r="G518" s="1264"/>
      <c r="H518" s="1245" t="e">
        <f>G518/F518*100</f>
        <v>#DIV/0!</v>
      </c>
    </row>
    <row r="519" spans="1:10" ht="15" hidden="1" x14ac:dyDescent="0.2">
      <c r="A519" s="1310">
        <v>4357</v>
      </c>
      <c r="B519" s="1316">
        <v>6121</v>
      </c>
      <c r="C519" s="1319">
        <v>54100880</v>
      </c>
      <c r="D519" s="1259" t="s">
        <v>400</v>
      </c>
      <c r="E519" s="1264"/>
      <c r="F519" s="1264"/>
      <c r="G519" s="1264"/>
      <c r="H519" s="1245" t="e">
        <f>G519/F519*100</f>
        <v>#DIV/0!</v>
      </c>
    </row>
    <row r="520" spans="1:10" ht="15" hidden="1" x14ac:dyDescent="0.2">
      <c r="A520" s="1310">
        <v>4357</v>
      </c>
      <c r="B520" s="1316">
        <v>6121</v>
      </c>
      <c r="C520" s="1319">
        <v>54100884</v>
      </c>
      <c r="D520" s="1259" t="s">
        <v>400</v>
      </c>
      <c r="E520" s="1264"/>
      <c r="F520" s="1264"/>
      <c r="G520" s="1264"/>
      <c r="H520" s="1245" t="e">
        <f>G520/F520*100</f>
        <v>#DIV/0!</v>
      </c>
    </row>
    <row r="521" spans="1:10" ht="15" hidden="1" x14ac:dyDescent="0.2">
      <c r="A521" s="1310">
        <v>4357</v>
      </c>
      <c r="B521" s="1316">
        <v>6121</v>
      </c>
      <c r="C521" s="1319">
        <v>54190877</v>
      </c>
      <c r="D521" s="1259" t="s">
        <v>400</v>
      </c>
      <c r="E521" s="1264"/>
      <c r="F521" s="1264"/>
      <c r="G521" s="1264"/>
      <c r="H521" s="1245" t="e">
        <f>G521/F521*100</f>
        <v>#DIV/0!</v>
      </c>
    </row>
    <row r="522" spans="1:10" ht="15.75" hidden="1" thickBot="1" x14ac:dyDescent="0.25">
      <c r="A522" s="1310">
        <v>4357</v>
      </c>
      <c r="B522" s="1316">
        <v>6121</v>
      </c>
      <c r="C522" s="1319">
        <v>54515835</v>
      </c>
      <c r="D522" s="1259" t="s">
        <v>400</v>
      </c>
      <c r="E522" s="1264"/>
      <c r="F522" s="1264"/>
      <c r="G522" s="1264"/>
      <c r="H522" s="1250">
        <v>0</v>
      </c>
    </row>
    <row r="523" spans="1:10" s="1251" customFormat="1" ht="16.5" hidden="1" thickTop="1" thickBot="1" x14ac:dyDescent="0.3">
      <c r="A523" s="3265" t="s">
        <v>511</v>
      </c>
      <c r="B523" s="3266"/>
      <c r="C523" s="3266"/>
      <c r="D523" s="3266"/>
      <c r="E523" s="1242">
        <f>SUM(E513:E522)</f>
        <v>0</v>
      </c>
      <c r="F523" s="1242">
        <f>SUM(F513:F522)</f>
        <v>0</v>
      </c>
      <c r="G523" s="1242">
        <f>SUM(G513:G522)</f>
        <v>0</v>
      </c>
      <c r="H523" s="1246" t="e">
        <f>G523/F523*100</f>
        <v>#DIV/0!</v>
      </c>
      <c r="I523" s="1323"/>
    </row>
    <row r="524" spans="1:10" s="1251" customFormat="1" ht="15" hidden="1" x14ac:dyDescent="0.25">
      <c r="A524" s="1247"/>
      <c r="B524" s="1247"/>
      <c r="C524" s="1247"/>
      <c r="D524" s="1247"/>
      <c r="E524" s="1248"/>
      <c r="F524" s="1248"/>
      <c r="G524" s="1248"/>
      <c r="H524" s="1267"/>
      <c r="I524" s="1323"/>
    </row>
    <row r="525" spans="1:10" ht="18" x14ac:dyDescent="0.25">
      <c r="A525" s="1232" t="s">
        <v>1762</v>
      </c>
      <c r="B525" s="1254"/>
      <c r="C525" s="1254"/>
      <c r="D525" s="1254"/>
      <c r="E525" s="1254"/>
      <c r="F525" s="1254"/>
      <c r="G525" s="1254"/>
      <c r="H525" s="1292"/>
    </row>
    <row r="526" spans="1:10" ht="16.5" thickBot="1" x14ac:dyDescent="0.3">
      <c r="A526" s="1231" t="s">
        <v>1761</v>
      </c>
      <c r="H526" s="1249" t="s">
        <v>122</v>
      </c>
    </row>
    <row r="527" spans="1:10" s="1166" customFormat="1" ht="25.5" thickTop="1" thickBot="1" x14ac:dyDescent="0.25">
      <c r="A527" s="1233" t="s">
        <v>123</v>
      </c>
      <c r="B527" s="1234" t="s">
        <v>509</v>
      </c>
      <c r="C527" s="1234" t="s">
        <v>267</v>
      </c>
      <c r="D527" s="1235" t="s">
        <v>125</v>
      </c>
      <c r="E527" s="1256" t="s">
        <v>416</v>
      </c>
      <c r="F527" s="1256" t="s">
        <v>417</v>
      </c>
      <c r="G527" s="1257" t="s">
        <v>589</v>
      </c>
      <c r="H527" s="1258" t="s">
        <v>590</v>
      </c>
    </row>
    <row r="528" spans="1:10" s="1166" customFormat="1" ht="13.5" thickTop="1" thickBot="1" x14ac:dyDescent="0.25">
      <c r="A528" s="1171">
        <v>1</v>
      </c>
      <c r="B528" s="1170">
        <v>2</v>
      </c>
      <c r="C528" s="1170">
        <v>3</v>
      </c>
      <c r="D528" s="1170">
        <v>4</v>
      </c>
      <c r="E528" s="1169">
        <v>5</v>
      </c>
      <c r="F528" s="1169">
        <v>6</v>
      </c>
      <c r="G528" s="1293">
        <v>7</v>
      </c>
      <c r="H528" s="1315" t="s">
        <v>44</v>
      </c>
    </row>
    <row r="529" spans="1:9" ht="16.5" thickTop="1" thickBot="1" x14ac:dyDescent="0.25">
      <c r="A529" s="1310">
        <v>4357</v>
      </c>
      <c r="B529" s="1316">
        <v>6121</v>
      </c>
      <c r="C529" s="2331" t="s">
        <v>1214</v>
      </c>
      <c r="D529" s="1259" t="s">
        <v>400</v>
      </c>
      <c r="E529" s="1255">
        <v>0</v>
      </c>
      <c r="F529" s="1255">
        <v>850</v>
      </c>
      <c r="G529" s="1255">
        <v>514</v>
      </c>
      <c r="H529" s="1245">
        <f>G529/F529*100</f>
        <v>60.470588235294123</v>
      </c>
    </row>
    <row r="530" spans="1:9" ht="15.75" hidden="1" thickBot="1" x14ac:dyDescent="0.25">
      <c r="A530" s="1310">
        <v>4357</v>
      </c>
      <c r="B530" s="1316">
        <v>6121</v>
      </c>
      <c r="C530" s="2331" t="s">
        <v>1253</v>
      </c>
      <c r="D530" s="1259" t="s">
        <v>400</v>
      </c>
      <c r="E530" s="1264"/>
      <c r="F530" s="1264"/>
      <c r="G530" s="1264"/>
      <c r="H530" s="1245" t="e">
        <f>G530/F530*100</f>
        <v>#DIV/0!</v>
      </c>
    </row>
    <row r="531" spans="1:9" ht="15.75" hidden="1" thickBot="1" x14ac:dyDescent="0.25">
      <c r="A531" s="1310">
        <v>4357</v>
      </c>
      <c r="B531" s="1316">
        <v>6121</v>
      </c>
      <c r="C531" s="2331" t="s">
        <v>1272</v>
      </c>
      <c r="D531" s="1259" t="s">
        <v>400</v>
      </c>
      <c r="E531" s="1264"/>
      <c r="F531" s="1264"/>
      <c r="G531" s="1264"/>
      <c r="H531" s="1245" t="e">
        <f>G531/F531*100</f>
        <v>#DIV/0!</v>
      </c>
    </row>
    <row r="532" spans="1:9" ht="15.75" hidden="1" thickBot="1" x14ac:dyDescent="0.25">
      <c r="A532" s="1310">
        <v>4357</v>
      </c>
      <c r="B532" s="1316">
        <v>6121</v>
      </c>
      <c r="C532" s="2331" t="s">
        <v>1271</v>
      </c>
      <c r="D532" s="1259" t="s">
        <v>400</v>
      </c>
      <c r="E532" s="1264"/>
      <c r="F532" s="1264"/>
      <c r="G532" s="1264"/>
      <c r="H532" s="1250">
        <v>0</v>
      </c>
    </row>
    <row r="533" spans="1:9" s="1251" customFormat="1" ht="16.5" thickTop="1" thickBot="1" x14ac:dyDescent="0.3">
      <c r="A533" s="3265" t="s">
        <v>511</v>
      </c>
      <c r="B533" s="3266"/>
      <c r="C533" s="3266"/>
      <c r="D533" s="3266"/>
      <c r="E533" s="1242">
        <f>SUM(E529:E532)</f>
        <v>0</v>
      </c>
      <c r="F533" s="1242">
        <f>SUM(F529:F532)</f>
        <v>850</v>
      </c>
      <c r="G533" s="1242">
        <f>SUM(G529:G532)</f>
        <v>514</v>
      </c>
      <c r="H533" s="1246">
        <f>G533/F533*100</f>
        <v>60.470588235294123</v>
      </c>
      <c r="I533" s="1323"/>
    </row>
    <row r="534" spans="1:9" s="1251" customFormat="1" ht="15.75" thickTop="1" x14ac:dyDescent="0.25">
      <c r="A534" s="1247"/>
      <c r="B534" s="1247"/>
      <c r="C534" s="1247"/>
      <c r="D534" s="1247"/>
      <c r="E534" s="1248"/>
      <c r="F534" s="1248"/>
      <c r="G534" s="1248"/>
      <c r="H534" s="1267"/>
      <c r="I534" s="1323"/>
    </row>
    <row r="535" spans="1:9" ht="18" x14ac:dyDescent="0.25">
      <c r="A535" s="1232" t="s">
        <v>1760</v>
      </c>
      <c r="B535" s="1254"/>
      <c r="C535" s="1254"/>
      <c r="D535" s="1254"/>
      <c r="E535" s="1254"/>
      <c r="F535" s="1254"/>
      <c r="G535" s="1254"/>
      <c r="H535" s="1292"/>
    </row>
    <row r="536" spans="1:9" ht="16.5" thickBot="1" x14ac:dyDescent="0.3">
      <c r="A536" s="1231" t="s">
        <v>1759</v>
      </c>
      <c r="H536" s="1249" t="s">
        <v>122</v>
      </c>
    </row>
    <row r="537" spans="1:9" s="1166" customFormat="1" ht="25.5" thickTop="1" thickBot="1" x14ac:dyDescent="0.25">
      <c r="A537" s="1233" t="s">
        <v>123</v>
      </c>
      <c r="B537" s="1234" t="s">
        <v>509</v>
      </c>
      <c r="C537" s="1234" t="s">
        <v>267</v>
      </c>
      <c r="D537" s="1235" t="s">
        <v>125</v>
      </c>
      <c r="E537" s="1256" t="s">
        <v>416</v>
      </c>
      <c r="F537" s="1256" t="s">
        <v>417</v>
      </c>
      <c r="G537" s="1257" t="s">
        <v>589</v>
      </c>
      <c r="H537" s="1258" t="s">
        <v>590</v>
      </c>
    </row>
    <row r="538" spans="1:9" s="1166" customFormat="1" ht="13.5" thickTop="1" thickBot="1" x14ac:dyDescent="0.25">
      <c r="A538" s="1171">
        <v>1</v>
      </c>
      <c r="B538" s="1170">
        <v>2</v>
      </c>
      <c r="C538" s="1170">
        <v>3</v>
      </c>
      <c r="D538" s="1170">
        <v>4</v>
      </c>
      <c r="E538" s="1169">
        <v>5</v>
      </c>
      <c r="F538" s="1169">
        <v>6</v>
      </c>
      <c r="G538" s="1293">
        <v>7</v>
      </c>
      <c r="H538" s="1315" t="s">
        <v>44</v>
      </c>
    </row>
    <row r="539" spans="1:9" ht="16.5" thickTop="1" thickBot="1" x14ac:dyDescent="0.25">
      <c r="A539" s="1310">
        <v>4357</v>
      </c>
      <c r="B539" s="1316">
        <v>6121</v>
      </c>
      <c r="C539" s="2331" t="s">
        <v>1214</v>
      </c>
      <c r="D539" s="1259" t="s">
        <v>400</v>
      </c>
      <c r="E539" s="1255">
        <v>0</v>
      </c>
      <c r="F539" s="1255">
        <v>600</v>
      </c>
      <c r="G539" s="1255">
        <v>286</v>
      </c>
      <c r="H539" s="1245">
        <f t="shared" ref="H539:H544" si="24">G539/F539*100</f>
        <v>47.666666666666671</v>
      </c>
    </row>
    <row r="540" spans="1:9" ht="15.75" hidden="1" thickBot="1" x14ac:dyDescent="0.25">
      <c r="A540" s="1310">
        <v>4354</v>
      </c>
      <c r="B540" s="1316">
        <v>6121</v>
      </c>
      <c r="C540" s="2331" t="s">
        <v>1253</v>
      </c>
      <c r="D540" s="1259" t="s">
        <v>400</v>
      </c>
      <c r="E540" s="1264"/>
      <c r="F540" s="1264"/>
      <c r="G540" s="1264"/>
      <c r="H540" s="1245" t="e">
        <f t="shared" si="24"/>
        <v>#DIV/0!</v>
      </c>
    </row>
    <row r="541" spans="1:9" ht="15.75" hidden="1" thickBot="1" x14ac:dyDescent="0.25">
      <c r="A541" s="1310">
        <v>4354</v>
      </c>
      <c r="B541" s="1316">
        <v>6121</v>
      </c>
      <c r="C541" s="2331" t="s">
        <v>1252</v>
      </c>
      <c r="D541" s="1259" t="s">
        <v>400</v>
      </c>
      <c r="E541" s="1264"/>
      <c r="F541" s="1264"/>
      <c r="G541" s="1264"/>
      <c r="H541" s="1245" t="e">
        <f t="shared" si="24"/>
        <v>#DIV/0!</v>
      </c>
    </row>
    <row r="542" spans="1:9" ht="15.75" hidden="1" thickBot="1" x14ac:dyDescent="0.25">
      <c r="A542" s="1310">
        <v>4354</v>
      </c>
      <c r="B542" s="1316">
        <v>6121</v>
      </c>
      <c r="C542" s="2331" t="s">
        <v>1272</v>
      </c>
      <c r="D542" s="1259" t="s">
        <v>400</v>
      </c>
      <c r="E542" s="1264"/>
      <c r="F542" s="1264"/>
      <c r="G542" s="1264"/>
      <c r="H542" s="1245" t="e">
        <f t="shared" si="24"/>
        <v>#DIV/0!</v>
      </c>
    </row>
    <row r="543" spans="1:9" ht="15.75" hidden="1" thickBot="1" x14ac:dyDescent="0.25">
      <c r="A543" s="1310">
        <v>4354</v>
      </c>
      <c r="B543" s="1316">
        <v>6121</v>
      </c>
      <c r="C543" s="2331" t="s">
        <v>1271</v>
      </c>
      <c r="D543" s="1259" t="s">
        <v>400</v>
      </c>
      <c r="E543" s="1264"/>
      <c r="F543" s="1264"/>
      <c r="G543" s="1264"/>
      <c r="H543" s="1245" t="e">
        <f t="shared" si="24"/>
        <v>#DIV/0!</v>
      </c>
    </row>
    <row r="544" spans="1:9" s="1251" customFormat="1" ht="16.5" thickTop="1" thickBot="1" x14ac:dyDescent="0.3">
      <c r="A544" s="3265" t="s">
        <v>511</v>
      </c>
      <c r="B544" s="3266"/>
      <c r="C544" s="3266"/>
      <c r="D544" s="3266"/>
      <c r="E544" s="1242">
        <f>SUM(E539:E543)</f>
        <v>0</v>
      </c>
      <c r="F544" s="1242">
        <f>SUM(F539:F543)</f>
        <v>600</v>
      </c>
      <c r="G544" s="1242">
        <f>SUM(G539:G543)</f>
        <v>286</v>
      </c>
      <c r="H544" s="1246">
        <f t="shared" si="24"/>
        <v>47.666666666666671</v>
      </c>
      <c r="I544" s="1323"/>
    </row>
    <row r="545" spans="1:9" s="1251" customFormat="1" ht="15.75" thickTop="1" x14ac:dyDescent="0.25">
      <c r="A545" s="1247"/>
      <c r="B545" s="1247"/>
      <c r="C545" s="1247"/>
      <c r="D545" s="1247"/>
      <c r="E545" s="1248"/>
      <c r="F545" s="1248"/>
      <c r="G545" s="1248"/>
      <c r="H545" s="1267"/>
      <c r="I545" s="1323"/>
    </row>
    <row r="546" spans="1:9" ht="18" x14ac:dyDescent="0.25">
      <c r="A546" s="1232" t="s">
        <v>1307</v>
      </c>
      <c r="B546" s="1254"/>
      <c r="C546" s="1254"/>
      <c r="D546" s="1254"/>
      <c r="E546" s="1254"/>
      <c r="F546" s="1254"/>
      <c r="G546" s="1254"/>
      <c r="H546" s="1292"/>
    </row>
    <row r="547" spans="1:9" ht="16.5" thickBot="1" x14ac:dyDescent="0.3">
      <c r="A547" s="1231" t="s">
        <v>1306</v>
      </c>
      <c r="H547" s="1249" t="s">
        <v>122</v>
      </c>
    </row>
    <row r="548" spans="1:9" s="1166" customFormat="1" ht="25.5" thickTop="1" thickBot="1" x14ac:dyDescent="0.25">
      <c r="A548" s="1233" t="s">
        <v>123</v>
      </c>
      <c r="B548" s="1234" t="s">
        <v>509</v>
      </c>
      <c r="C548" s="1234" t="s">
        <v>267</v>
      </c>
      <c r="D548" s="1235" t="s">
        <v>125</v>
      </c>
      <c r="E548" s="1256" t="s">
        <v>416</v>
      </c>
      <c r="F548" s="1256" t="s">
        <v>417</v>
      </c>
      <c r="G548" s="1257" t="s">
        <v>589</v>
      </c>
      <c r="H548" s="1258" t="s">
        <v>590</v>
      </c>
    </row>
    <row r="549" spans="1:9" s="1166" customFormat="1" ht="13.5" thickTop="1" thickBot="1" x14ac:dyDescent="0.25">
      <c r="A549" s="1171">
        <v>1</v>
      </c>
      <c r="B549" s="1170">
        <v>2</v>
      </c>
      <c r="C549" s="1170">
        <v>3</v>
      </c>
      <c r="D549" s="1170">
        <v>4</v>
      </c>
      <c r="E549" s="1169">
        <v>5</v>
      </c>
      <c r="F549" s="1169">
        <v>6</v>
      </c>
      <c r="G549" s="1293">
        <v>7</v>
      </c>
      <c r="H549" s="1315" t="s">
        <v>44</v>
      </c>
    </row>
    <row r="550" spans="1:9" ht="15.75" thickTop="1" x14ac:dyDescent="0.2">
      <c r="A550" s="1310">
        <v>3523</v>
      </c>
      <c r="B550" s="1316">
        <v>6121</v>
      </c>
      <c r="C550" s="2331" t="s">
        <v>1204</v>
      </c>
      <c r="D550" s="1259" t="s">
        <v>400</v>
      </c>
      <c r="E550" s="1255">
        <v>0</v>
      </c>
      <c r="F550" s="1255">
        <v>5512</v>
      </c>
      <c r="G550" s="1255">
        <v>3860</v>
      </c>
      <c r="H550" s="1245">
        <f>G550/F550*100</f>
        <v>70.029027576197393</v>
      </c>
    </row>
    <row r="551" spans="1:9" ht="15" x14ac:dyDescent="0.2">
      <c r="A551" s="1310">
        <v>3523</v>
      </c>
      <c r="B551" s="1316">
        <v>6121</v>
      </c>
      <c r="C551" s="2331" t="s">
        <v>1758</v>
      </c>
      <c r="D551" s="1259" t="s">
        <v>400</v>
      </c>
      <c r="E551" s="1264">
        <v>0</v>
      </c>
      <c r="F551" s="1264">
        <v>3842</v>
      </c>
      <c r="G551" s="1264">
        <v>3158</v>
      </c>
      <c r="H551" s="1245">
        <f>G551/F551*100</f>
        <v>82.196772514315469</v>
      </c>
    </row>
    <row r="552" spans="1:9" ht="15" x14ac:dyDescent="0.2">
      <c r="A552" s="1310">
        <v>3523</v>
      </c>
      <c r="B552" s="1316">
        <v>6122</v>
      </c>
      <c r="C552" s="2331" t="s">
        <v>1204</v>
      </c>
      <c r="D552" s="1259" t="s">
        <v>401</v>
      </c>
      <c r="E552" s="1264">
        <v>0</v>
      </c>
      <c r="F552" s="1264">
        <v>721</v>
      </c>
      <c r="G552" s="1264">
        <v>407</v>
      </c>
      <c r="H552" s="1245">
        <f>G552/F552*100</f>
        <v>56.449375866851589</v>
      </c>
    </row>
    <row r="553" spans="1:9" ht="15.75" thickBot="1" x14ac:dyDescent="0.25">
      <c r="A553" s="1310">
        <v>3523</v>
      </c>
      <c r="B553" s="1316">
        <v>6122</v>
      </c>
      <c r="C553" s="2331" t="s">
        <v>1758</v>
      </c>
      <c r="D553" s="1259" t="s">
        <v>401</v>
      </c>
      <c r="E553" s="1264">
        <v>0</v>
      </c>
      <c r="F553" s="1264">
        <v>259</v>
      </c>
      <c r="G553" s="1264">
        <v>259</v>
      </c>
      <c r="H553" s="1250">
        <v>0</v>
      </c>
    </row>
    <row r="554" spans="1:9" s="1251" customFormat="1" ht="16.5" thickTop="1" thickBot="1" x14ac:dyDescent="0.3">
      <c r="A554" s="3265" t="s">
        <v>511</v>
      </c>
      <c r="B554" s="3266"/>
      <c r="C554" s="3266"/>
      <c r="D554" s="3266"/>
      <c r="E554" s="1242">
        <f>SUM(E550:E553)</f>
        <v>0</v>
      </c>
      <c r="F554" s="1242">
        <f>SUM(F550:F553)</f>
        <v>10334</v>
      </c>
      <c r="G554" s="1242">
        <f>SUM(G550:G553)</f>
        <v>7684</v>
      </c>
      <c r="H554" s="1246">
        <f>G554/F554*100</f>
        <v>74.356493129475524</v>
      </c>
      <c r="I554" s="1323"/>
    </row>
    <row r="555" spans="1:9" ht="13.5" thickTop="1" x14ac:dyDescent="0.2">
      <c r="I555" s="1252"/>
    </row>
    <row r="556" spans="1:9" ht="18" hidden="1" x14ac:dyDescent="0.25">
      <c r="A556" s="1232" t="s">
        <v>1071</v>
      </c>
      <c r="B556" s="1254"/>
      <c r="C556" s="1254"/>
      <c r="D556" s="1254"/>
      <c r="E556" s="1254"/>
      <c r="F556" s="1254"/>
      <c r="G556" s="1254"/>
      <c r="H556" s="1292"/>
    </row>
    <row r="557" spans="1:9" ht="15.75" hidden="1" x14ac:dyDescent="0.25">
      <c r="A557" s="1231" t="s">
        <v>1072</v>
      </c>
      <c r="H557" s="1249" t="s">
        <v>122</v>
      </c>
    </row>
    <row r="558" spans="1:9" s="1166" customFormat="1" ht="25.5" hidden="1" thickTop="1" thickBot="1" x14ac:dyDescent="0.25">
      <c r="A558" s="1233" t="s">
        <v>123</v>
      </c>
      <c r="B558" s="1234" t="s">
        <v>509</v>
      </c>
      <c r="C558" s="1234" t="s">
        <v>267</v>
      </c>
      <c r="D558" s="1235" t="s">
        <v>125</v>
      </c>
      <c r="E558" s="1256" t="s">
        <v>416</v>
      </c>
      <c r="F558" s="1256" t="s">
        <v>417</v>
      </c>
      <c r="G558" s="1257" t="s">
        <v>589</v>
      </c>
      <c r="H558" s="1258" t="s">
        <v>590</v>
      </c>
    </row>
    <row r="559" spans="1:9" s="1166" customFormat="1" ht="13.5" hidden="1" thickTop="1" thickBot="1" x14ac:dyDescent="0.25">
      <c r="A559" s="1171">
        <v>1</v>
      </c>
      <c r="B559" s="1170">
        <v>2</v>
      </c>
      <c r="C559" s="1170">
        <v>3</v>
      </c>
      <c r="D559" s="1170">
        <v>4</v>
      </c>
      <c r="E559" s="1169">
        <v>5</v>
      </c>
      <c r="F559" s="1169">
        <v>6</v>
      </c>
      <c r="G559" s="1293">
        <v>7</v>
      </c>
      <c r="H559" s="1315" t="s">
        <v>44</v>
      </c>
    </row>
    <row r="560" spans="1:9" ht="15.75" hidden="1" thickTop="1" x14ac:dyDescent="0.2">
      <c r="A560" s="1310">
        <v>3522</v>
      </c>
      <c r="B560" s="1316">
        <v>6121</v>
      </c>
      <c r="C560" s="1319">
        <v>54100880</v>
      </c>
      <c r="D560" s="1259" t="s">
        <v>400</v>
      </c>
      <c r="E560" s="1255">
        <v>0</v>
      </c>
      <c r="F560" s="1255">
        <v>0</v>
      </c>
      <c r="G560" s="1255">
        <v>0</v>
      </c>
      <c r="H560" s="1245" t="e">
        <f>G560/F560*100</f>
        <v>#DIV/0!</v>
      </c>
    </row>
    <row r="561" spans="1:9" ht="15" hidden="1" x14ac:dyDescent="0.2">
      <c r="A561" s="1310">
        <v>3122</v>
      </c>
      <c r="B561" s="1316">
        <v>6121</v>
      </c>
      <c r="C561" s="1319">
        <v>53100872</v>
      </c>
      <c r="D561" s="1259" t="s">
        <v>400</v>
      </c>
      <c r="E561" s="1264">
        <v>0</v>
      </c>
      <c r="F561" s="1264"/>
      <c r="G561" s="1264"/>
      <c r="H561" s="1245" t="e">
        <f>G561/F561*100</f>
        <v>#DIV/0!</v>
      </c>
    </row>
    <row r="562" spans="1:9" ht="15" hidden="1" x14ac:dyDescent="0.2">
      <c r="A562" s="1310">
        <v>3522</v>
      </c>
      <c r="B562" s="1316">
        <v>6121</v>
      </c>
      <c r="C562" s="1319">
        <v>54100884</v>
      </c>
      <c r="D562" s="1259" t="s">
        <v>400</v>
      </c>
      <c r="E562" s="1264"/>
      <c r="F562" s="1264"/>
      <c r="G562" s="1264"/>
      <c r="H562" s="1245" t="e">
        <f>G562/F562*100</f>
        <v>#DIV/0!</v>
      </c>
    </row>
    <row r="563" spans="1:9" ht="15.75" hidden="1" thickBot="1" x14ac:dyDescent="0.25">
      <c r="A563" s="1310">
        <v>3122</v>
      </c>
      <c r="B563" s="1316">
        <v>6121</v>
      </c>
      <c r="C563" s="1319">
        <v>53500871</v>
      </c>
      <c r="D563" s="1259" t="s">
        <v>400</v>
      </c>
      <c r="E563" s="1264">
        <v>0</v>
      </c>
      <c r="F563" s="1264"/>
      <c r="G563" s="1264"/>
      <c r="H563" s="1250">
        <v>0</v>
      </c>
    </row>
    <row r="564" spans="1:9" s="1251" customFormat="1" ht="16.5" hidden="1" thickTop="1" thickBot="1" x14ac:dyDescent="0.3">
      <c r="A564" s="3265" t="s">
        <v>511</v>
      </c>
      <c r="B564" s="3266"/>
      <c r="C564" s="3266"/>
      <c r="D564" s="3266"/>
      <c r="E564" s="1242">
        <f>SUM(E560:E563)</f>
        <v>0</v>
      </c>
      <c r="F564" s="1242">
        <f>SUM(F560:F563)</f>
        <v>0</v>
      </c>
      <c r="G564" s="1242">
        <f>SUM(G560:G563)</f>
        <v>0</v>
      </c>
      <c r="H564" s="1246" t="e">
        <f>G564/F564*100</f>
        <v>#DIV/0!</v>
      </c>
      <c r="I564" s="1323"/>
    </row>
    <row r="565" spans="1:9" hidden="1" x14ac:dyDescent="0.2">
      <c r="I565" s="1252"/>
    </row>
    <row r="566" spans="1:9" ht="30" customHeight="1" x14ac:dyDescent="0.25">
      <c r="A566" s="3285" t="s">
        <v>1303</v>
      </c>
      <c r="B566" s="3285"/>
      <c r="C566" s="3285"/>
      <c r="D566" s="3285"/>
      <c r="E566" s="3285"/>
      <c r="F566" s="3285"/>
      <c r="G566" s="3285"/>
      <c r="H566" s="3285"/>
    </row>
    <row r="567" spans="1:9" ht="16.5" thickBot="1" x14ac:dyDescent="0.3">
      <c r="A567" s="2757" t="s">
        <v>1302</v>
      </c>
      <c r="B567" s="2757"/>
      <c r="C567" s="2757"/>
      <c r="D567" s="2336"/>
      <c r="E567" s="2335"/>
      <c r="F567" s="2335"/>
      <c r="G567" s="2335"/>
      <c r="H567" s="2756" t="s">
        <v>122</v>
      </c>
    </row>
    <row r="568" spans="1:9" s="1166" customFormat="1" ht="25.5" thickTop="1" thickBot="1" x14ac:dyDescent="0.25">
      <c r="A568" s="1233" t="s">
        <v>123</v>
      </c>
      <c r="B568" s="1234" t="s">
        <v>509</v>
      </c>
      <c r="C568" s="1234" t="s">
        <v>267</v>
      </c>
      <c r="D568" s="1235" t="s">
        <v>125</v>
      </c>
      <c r="E568" s="1256" t="s">
        <v>416</v>
      </c>
      <c r="F568" s="1256" t="s">
        <v>417</v>
      </c>
      <c r="G568" s="1257" t="s">
        <v>589</v>
      </c>
      <c r="H568" s="1258" t="s">
        <v>590</v>
      </c>
    </row>
    <row r="569" spans="1:9" s="1166" customFormat="1" ht="13.5" thickTop="1" thickBot="1" x14ac:dyDescent="0.25">
      <c r="A569" s="1171">
        <v>1</v>
      </c>
      <c r="B569" s="1170">
        <v>2</v>
      </c>
      <c r="C569" s="1170">
        <v>3</v>
      </c>
      <c r="D569" s="1170">
        <v>4</v>
      </c>
      <c r="E569" s="1169">
        <v>5</v>
      </c>
      <c r="F569" s="1169">
        <v>6</v>
      </c>
      <c r="G569" s="1293">
        <v>7</v>
      </c>
      <c r="H569" s="1315" t="s">
        <v>44</v>
      </c>
    </row>
    <row r="570" spans="1:9" ht="15.75" thickTop="1" x14ac:dyDescent="0.2">
      <c r="A570" s="1310">
        <v>3533</v>
      </c>
      <c r="B570" s="1316">
        <v>6121</v>
      </c>
      <c r="C570" s="2331" t="s">
        <v>1204</v>
      </c>
      <c r="D570" s="1259" t="s">
        <v>400</v>
      </c>
      <c r="E570" s="1264">
        <v>0</v>
      </c>
      <c r="F570" s="1264">
        <v>481</v>
      </c>
      <c r="G570" s="1264">
        <v>480</v>
      </c>
      <c r="H570" s="1245">
        <f t="shared" ref="H570:H578" si="25">G570/F570*100</f>
        <v>99.792099792099805</v>
      </c>
    </row>
    <row r="571" spans="1:9" ht="15" x14ac:dyDescent="0.2">
      <c r="A571" s="1310">
        <v>3533</v>
      </c>
      <c r="B571" s="1316">
        <v>6121</v>
      </c>
      <c r="C571" s="2331" t="s">
        <v>1203</v>
      </c>
      <c r="D571" s="1259" t="s">
        <v>400</v>
      </c>
      <c r="E571" s="1264">
        <v>0</v>
      </c>
      <c r="F571" s="1264">
        <v>543</v>
      </c>
      <c r="G571" s="1264">
        <v>404</v>
      </c>
      <c r="H571" s="1245">
        <f t="shared" si="25"/>
        <v>74.401473296500924</v>
      </c>
    </row>
    <row r="572" spans="1:9" ht="15.75" thickBot="1" x14ac:dyDescent="0.25">
      <c r="A572" s="1310">
        <v>3533</v>
      </c>
      <c r="B572" s="1316">
        <v>6122</v>
      </c>
      <c r="C572" s="2331" t="s">
        <v>1203</v>
      </c>
      <c r="D572" s="1259" t="s">
        <v>401</v>
      </c>
      <c r="E572" s="1264">
        <v>0</v>
      </c>
      <c r="F572" s="1264">
        <v>657</v>
      </c>
      <c r="G572" s="1264">
        <v>657</v>
      </c>
      <c r="H572" s="1245">
        <f t="shared" si="25"/>
        <v>100</v>
      </c>
    </row>
    <row r="573" spans="1:9" ht="15.75" hidden="1" thickBot="1" x14ac:dyDescent="0.25">
      <c r="A573" s="1310">
        <v>3523</v>
      </c>
      <c r="B573" s="1316">
        <v>6122</v>
      </c>
      <c r="C573" s="2331" t="s">
        <v>1758</v>
      </c>
      <c r="D573" s="1259" t="s">
        <v>401</v>
      </c>
      <c r="E573" s="1264">
        <v>0</v>
      </c>
      <c r="F573" s="1264"/>
      <c r="G573" s="1264"/>
      <c r="H573" s="1245" t="e">
        <f t="shared" si="25"/>
        <v>#DIV/0!</v>
      </c>
    </row>
    <row r="574" spans="1:9" ht="15.75" hidden="1" thickBot="1" x14ac:dyDescent="0.25">
      <c r="A574" s="1310">
        <v>3742</v>
      </c>
      <c r="B574" s="1316">
        <v>5169</v>
      </c>
      <c r="C574" s="2331" t="s">
        <v>1270</v>
      </c>
      <c r="D574" s="1259" t="s">
        <v>568</v>
      </c>
      <c r="E574" s="1264"/>
      <c r="F574" s="1264"/>
      <c r="G574" s="1264"/>
      <c r="H574" s="1245" t="e">
        <f t="shared" si="25"/>
        <v>#DIV/0!</v>
      </c>
    </row>
    <row r="575" spans="1:9" ht="15.75" hidden="1" thickBot="1" x14ac:dyDescent="0.25">
      <c r="A575" s="1310">
        <v>3742</v>
      </c>
      <c r="B575" s="1316">
        <v>5169</v>
      </c>
      <c r="C575" s="2331" t="s">
        <v>1269</v>
      </c>
      <c r="D575" s="1259" t="s">
        <v>568</v>
      </c>
      <c r="E575" s="1264"/>
      <c r="F575" s="1264"/>
      <c r="G575" s="1264"/>
      <c r="H575" s="1245" t="e">
        <f t="shared" si="25"/>
        <v>#DIV/0!</v>
      </c>
    </row>
    <row r="576" spans="1:9" ht="15.75" hidden="1" thickBot="1" x14ac:dyDescent="0.25">
      <c r="A576" s="1310">
        <v>3742</v>
      </c>
      <c r="B576" s="1316">
        <v>5169</v>
      </c>
      <c r="C576" s="2331" t="s">
        <v>1268</v>
      </c>
      <c r="D576" s="1259" t="s">
        <v>568</v>
      </c>
      <c r="E576" s="1264"/>
      <c r="F576" s="1264"/>
      <c r="G576" s="1264"/>
      <c r="H576" s="1245" t="e">
        <f t="shared" si="25"/>
        <v>#DIV/0!</v>
      </c>
    </row>
    <row r="577" spans="1:9" ht="15.75" hidden="1" thickBot="1" x14ac:dyDescent="0.25">
      <c r="A577" s="1310">
        <v>3742</v>
      </c>
      <c r="B577" s="1316">
        <v>5169</v>
      </c>
      <c r="C577" s="2331" t="s">
        <v>1267</v>
      </c>
      <c r="D577" s="1259" t="s">
        <v>568</v>
      </c>
      <c r="E577" s="1264"/>
      <c r="F577" s="1264"/>
      <c r="G577" s="1264"/>
      <c r="H577" s="1245" t="e">
        <f t="shared" si="25"/>
        <v>#DIV/0!</v>
      </c>
    </row>
    <row r="578" spans="1:9" s="1251" customFormat="1" ht="16.5" thickTop="1" thickBot="1" x14ac:dyDescent="0.3">
      <c r="A578" s="3265" t="s">
        <v>511</v>
      </c>
      <c r="B578" s="3266"/>
      <c r="C578" s="3266"/>
      <c r="D578" s="3266"/>
      <c r="E578" s="1242">
        <f>SUM(E570:E577)</f>
        <v>0</v>
      </c>
      <c r="F578" s="1242">
        <f>SUM(F570:F577)</f>
        <v>1681</v>
      </c>
      <c r="G578" s="1242">
        <f>SUM(G570:G577)</f>
        <v>1541</v>
      </c>
      <c r="H578" s="1246">
        <f t="shared" si="25"/>
        <v>91.671624033313506</v>
      </c>
      <c r="I578" s="1323"/>
    </row>
    <row r="579" spans="1:9" ht="13.5" thickTop="1" x14ac:dyDescent="0.2">
      <c r="I579" s="1252"/>
    </row>
    <row r="580" spans="1:9" ht="29.25" customHeight="1" x14ac:dyDescent="0.25">
      <c r="A580" s="1331" t="s">
        <v>1305</v>
      </c>
      <c r="B580" s="1331"/>
      <c r="C580" s="1331"/>
      <c r="D580" s="1331"/>
      <c r="E580" s="1331"/>
      <c r="F580" s="1331"/>
      <c r="G580" s="1331"/>
      <c r="H580" s="1331"/>
    </row>
    <row r="581" spans="1:9" ht="16.5" thickBot="1" x14ac:dyDescent="0.3">
      <c r="A581" s="2757" t="s">
        <v>1304</v>
      </c>
      <c r="B581" s="2757"/>
      <c r="C581" s="2757"/>
      <c r="D581" s="2336"/>
      <c r="E581" s="2335"/>
      <c r="F581" s="2335"/>
      <c r="G581" s="2335"/>
      <c r="H581" s="2756" t="s">
        <v>122</v>
      </c>
    </row>
    <row r="582" spans="1:9" s="1166" customFormat="1" ht="25.5" thickTop="1" thickBot="1" x14ac:dyDescent="0.25">
      <c r="A582" s="1233" t="s">
        <v>123</v>
      </c>
      <c r="B582" s="1234" t="s">
        <v>509</v>
      </c>
      <c r="C582" s="1234" t="s">
        <v>267</v>
      </c>
      <c r="D582" s="1235" t="s">
        <v>125</v>
      </c>
      <c r="E582" s="1256" t="s">
        <v>416</v>
      </c>
      <c r="F582" s="1256" t="s">
        <v>417</v>
      </c>
      <c r="G582" s="1257" t="s">
        <v>589</v>
      </c>
      <c r="H582" s="1258" t="s">
        <v>590</v>
      </c>
    </row>
    <row r="583" spans="1:9" s="1166" customFormat="1" ht="13.5" thickTop="1" thickBot="1" x14ac:dyDescent="0.25">
      <c r="A583" s="1171">
        <v>1</v>
      </c>
      <c r="B583" s="1170">
        <v>2</v>
      </c>
      <c r="C583" s="1170">
        <v>3</v>
      </c>
      <c r="D583" s="1170">
        <v>4</v>
      </c>
      <c r="E583" s="1169">
        <v>5</v>
      </c>
      <c r="F583" s="1169">
        <v>6</v>
      </c>
      <c r="G583" s="1293">
        <v>7</v>
      </c>
      <c r="H583" s="1315" t="s">
        <v>44</v>
      </c>
    </row>
    <row r="584" spans="1:9" ht="15.75" thickTop="1" x14ac:dyDescent="0.2">
      <c r="A584" s="1310">
        <v>3523</v>
      </c>
      <c r="B584" s="1316">
        <v>6121</v>
      </c>
      <c r="C584" s="2331" t="s">
        <v>1204</v>
      </c>
      <c r="D584" s="1259" t="s">
        <v>400</v>
      </c>
      <c r="E584" s="1264">
        <v>0</v>
      </c>
      <c r="F584" s="1264">
        <v>11015</v>
      </c>
      <c r="G584" s="1264">
        <v>7807</v>
      </c>
      <c r="H584" s="1245">
        <f t="shared" ref="H584:H592" si="26">G584/F584*100</f>
        <v>70.876078075351785</v>
      </c>
    </row>
    <row r="585" spans="1:9" ht="15" x14ac:dyDescent="0.2">
      <c r="A585" s="1310">
        <v>3523</v>
      </c>
      <c r="B585" s="1316">
        <v>6121</v>
      </c>
      <c r="C585" s="2331" t="s">
        <v>1758</v>
      </c>
      <c r="D585" s="1259" t="s">
        <v>400</v>
      </c>
      <c r="E585" s="1264">
        <v>0</v>
      </c>
      <c r="F585" s="1264">
        <v>22213</v>
      </c>
      <c r="G585" s="1264">
        <v>22213</v>
      </c>
      <c r="H585" s="1245">
        <f t="shared" si="26"/>
        <v>100</v>
      </c>
    </row>
    <row r="586" spans="1:9" ht="15" x14ac:dyDescent="0.2">
      <c r="A586" s="1310">
        <v>3523</v>
      </c>
      <c r="B586" s="1316">
        <v>6122</v>
      </c>
      <c r="C586" s="2331" t="s">
        <v>1204</v>
      </c>
      <c r="D586" s="1259" t="s">
        <v>401</v>
      </c>
      <c r="E586" s="1264">
        <v>0</v>
      </c>
      <c r="F586" s="1264">
        <v>827</v>
      </c>
      <c r="G586" s="1264">
        <v>299</v>
      </c>
      <c r="H586" s="1245">
        <f t="shared" si="26"/>
        <v>36.154776299879082</v>
      </c>
    </row>
    <row r="587" spans="1:9" ht="15.75" thickBot="1" x14ac:dyDescent="0.25">
      <c r="A587" s="1310">
        <v>3523</v>
      </c>
      <c r="B587" s="1316">
        <v>6122</v>
      </c>
      <c r="C587" s="2331" t="s">
        <v>1758</v>
      </c>
      <c r="D587" s="1259" t="s">
        <v>401</v>
      </c>
      <c r="E587" s="1264">
        <v>0</v>
      </c>
      <c r="F587" s="1264">
        <v>448</v>
      </c>
      <c r="G587" s="1264">
        <v>448</v>
      </c>
      <c r="H587" s="1245">
        <f t="shared" si="26"/>
        <v>100</v>
      </c>
    </row>
    <row r="588" spans="1:9" ht="15.75" hidden="1" thickBot="1" x14ac:dyDescent="0.25">
      <c r="A588" s="1310">
        <v>3742</v>
      </c>
      <c r="B588" s="1316">
        <v>5169</v>
      </c>
      <c r="C588" s="2331" t="s">
        <v>1270</v>
      </c>
      <c r="D588" s="1259" t="s">
        <v>568</v>
      </c>
      <c r="E588" s="1264"/>
      <c r="F588" s="1264"/>
      <c r="G588" s="1264"/>
      <c r="H588" s="1245" t="e">
        <f t="shared" si="26"/>
        <v>#DIV/0!</v>
      </c>
    </row>
    <row r="589" spans="1:9" ht="15.75" hidden="1" thickBot="1" x14ac:dyDescent="0.25">
      <c r="A589" s="1310">
        <v>3742</v>
      </c>
      <c r="B589" s="1316">
        <v>5169</v>
      </c>
      <c r="C589" s="2331" t="s">
        <v>1269</v>
      </c>
      <c r="D589" s="1259" t="s">
        <v>568</v>
      </c>
      <c r="E589" s="1264"/>
      <c r="F589" s="1264"/>
      <c r="G589" s="1264"/>
      <c r="H589" s="1245" t="e">
        <f t="shared" si="26"/>
        <v>#DIV/0!</v>
      </c>
    </row>
    <row r="590" spans="1:9" ht="15.75" hidden="1" thickBot="1" x14ac:dyDescent="0.25">
      <c r="A590" s="1310">
        <v>3742</v>
      </c>
      <c r="B590" s="1316">
        <v>5169</v>
      </c>
      <c r="C590" s="2331" t="s">
        <v>1268</v>
      </c>
      <c r="D590" s="1259" t="s">
        <v>568</v>
      </c>
      <c r="E590" s="1264"/>
      <c r="F590" s="1264"/>
      <c r="G590" s="1264"/>
      <c r="H590" s="1245" t="e">
        <f t="shared" si="26"/>
        <v>#DIV/0!</v>
      </c>
    </row>
    <row r="591" spans="1:9" ht="15.75" hidden="1" thickBot="1" x14ac:dyDescent="0.25">
      <c r="A591" s="1310">
        <v>3742</v>
      </c>
      <c r="B591" s="1316">
        <v>5169</v>
      </c>
      <c r="C591" s="2331" t="s">
        <v>1267</v>
      </c>
      <c r="D591" s="1259" t="s">
        <v>568</v>
      </c>
      <c r="E591" s="1264"/>
      <c r="F591" s="1264"/>
      <c r="G591" s="1264"/>
      <c r="H591" s="1245" t="e">
        <f t="shared" si="26"/>
        <v>#DIV/0!</v>
      </c>
    </row>
    <row r="592" spans="1:9" s="1251" customFormat="1" ht="16.5" thickTop="1" thickBot="1" x14ac:dyDescent="0.3">
      <c r="A592" s="3265" t="s">
        <v>511</v>
      </c>
      <c r="B592" s="3266"/>
      <c r="C592" s="3266"/>
      <c r="D592" s="3266"/>
      <c r="E592" s="1242">
        <f>SUM(E584:E591)</f>
        <v>0</v>
      </c>
      <c r="F592" s="1242">
        <f>SUM(F584:F591)</f>
        <v>34503</v>
      </c>
      <c r="G592" s="1242">
        <f>SUM(G584:G591)</f>
        <v>30767</v>
      </c>
      <c r="H592" s="1246">
        <f t="shared" si="26"/>
        <v>89.171956061791718</v>
      </c>
      <c r="I592" s="1323"/>
    </row>
    <row r="593" spans="1:9" ht="13.5" thickTop="1" x14ac:dyDescent="0.2">
      <c r="I593" s="1252"/>
    </row>
    <row r="594" spans="1:9" ht="18" x14ac:dyDescent="0.25">
      <c r="A594" s="1232" t="s">
        <v>1757</v>
      </c>
      <c r="B594" s="1254"/>
      <c r="C594" s="1254"/>
      <c r="D594" s="1254"/>
      <c r="E594" s="1254"/>
      <c r="F594" s="1254"/>
      <c r="G594" s="1254"/>
      <c r="H594" s="1292"/>
    </row>
    <row r="595" spans="1:9" ht="16.5" thickBot="1" x14ac:dyDescent="0.3">
      <c r="A595" s="1231" t="s">
        <v>1756</v>
      </c>
      <c r="H595" s="1249" t="s">
        <v>122</v>
      </c>
    </row>
    <row r="596" spans="1:9" s="1166" customFormat="1" ht="25.5" thickTop="1" thickBot="1" x14ac:dyDescent="0.25">
      <c r="A596" s="1233" t="s">
        <v>123</v>
      </c>
      <c r="B596" s="1234" t="s">
        <v>509</v>
      </c>
      <c r="C596" s="1234" t="s">
        <v>267</v>
      </c>
      <c r="D596" s="1235" t="s">
        <v>125</v>
      </c>
      <c r="E596" s="1256" t="s">
        <v>416</v>
      </c>
      <c r="F596" s="1256" t="s">
        <v>417</v>
      </c>
      <c r="G596" s="1257" t="s">
        <v>589</v>
      </c>
      <c r="H596" s="1258" t="s">
        <v>590</v>
      </c>
    </row>
    <row r="597" spans="1:9" s="1166" customFormat="1" ht="13.5" thickTop="1" thickBot="1" x14ac:dyDescent="0.25">
      <c r="A597" s="1171">
        <v>1</v>
      </c>
      <c r="B597" s="1170">
        <v>2</v>
      </c>
      <c r="C597" s="1170">
        <v>3</v>
      </c>
      <c r="D597" s="1170">
        <v>4</v>
      </c>
      <c r="E597" s="1169">
        <v>5</v>
      </c>
      <c r="F597" s="1169">
        <v>6</v>
      </c>
      <c r="G597" s="1293">
        <v>7</v>
      </c>
      <c r="H597" s="1315" t="s">
        <v>44</v>
      </c>
    </row>
    <row r="598" spans="1:9" ht="16.5" thickTop="1" thickBot="1" x14ac:dyDescent="0.25">
      <c r="A598" s="1310">
        <v>3522</v>
      </c>
      <c r="B598" s="1316">
        <v>6121</v>
      </c>
      <c r="C598" s="2331" t="s">
        <v>1213</v>
      </c>
      <c r="D598" s="1259" t="s">
        <v>400</v>
      </c>
      <c r="E598" s="1255">
        <v>0</v>
      </c>
      <c r="F598" s="1255">
        <v>522</v>
      </c>
      <c r="G598" s="1255">
        <v>0</v>
      </c>
      <c r="H598" s="1245">
        <f t="shared" ref="H598:H603" si="27">G598/F598*100</f>
        <v>0</v>
      </c>
    </row>
    <row r="599" spans="1:9" ht="15.75" hidden="1" thickBot="1" x14ac:dyDescent="0.25">
      <c r="A599" s="1310">
        <v>4354</v>
      </c>
      <c r="B599" s="1316">
        <v>6121</v>
      </c>
      <c r="C599" s="2331" t="s">
        <v>1253</v>
      </c>
      <c r="D599" s="1259" t="s">
        <v>400</v>
      </c>
      <c r="E599" s="1264"/>
      <c r="F599" s="1264"/>
      <c r="G599" s="1264"/>
      <c r="H599" s="1245" t="e">
        <f t="shared" si="27"/>
        <v>#DIV/0!</v>
      </c>
    </row>
    <row r="600" spans="1:9" ht="15.75" hidden="1" thickBot="1" x14ac:dyDescent="0.25">
      <c r="A600" s="1310">
        <v>4354</v>
      </c>
      <c r="B600" s="1316">
        <v>6121</v>
      </c>
      <c r="C600" s="2331" t="s">
        <v>1252</v>
      </c>
      <c r="D600" s="1259" t="s">
        <v>400</v>
      </c>
      <c r="E600" s="1264"/>
      <c r="F600" s="1264"/>
      <c r="G600" s="1264"/>
      <c r="H600" s="1245" t="e">
        <f t="shared" si="27"/>
        <v>#DIV/0!</v>
      </c>
    </row>
    <row r="601" spans="1:9" ht="15.75" hidden="1" thickBot="1" x14ac:dyDescent="0.25">
      <c r="A601" s="1310">
        <v>4354</v>
      </c>
      <c r="B601" s="1316">
        <v>6121</v>
      </c>
      <c r="C601" s="2331" t="s">
        <v>1272</v>
      </c>
      <c r="D601" s="1259" t="s">
        <v>400</v>
      </c>
      <c r="E601" s="1264"/>
      <c r="F601" s="1264"/>
      <c r="G601" s="1264"/>
      <c r="H601" s="1245" t="e">
        <f t="shared" si="27"/>
        <v>#DIV/0!</v>
      </c>
    </row>
    <row r="602" spans="1:9" ht="15.75" hidden="1" thickBot="1" x14ac:dyDescent="0.25">
      <c r="A602" s="1310">
        <v>4354</v>
      </c>
      <c r="B602" s="1316">
        <v>6121</v>
      </c>
      <c r="C602" s="2331" t="s">
        <v>1271</v>
      </c>
      <c r="D602" s="1259" t="s">
        <v>400</v>
      </c>
      <c r="E602" s="1264"/>
      <c r="F602" s="1264"/>
      <c r="G602" s="1264"/>
      <c r="H602" s="1245" t="e">
        <f t="shared" si="27"/>
        <v>#DIV/0!</v>
      </c>
    </row>
    <row r="603" spans="1:9" s="1251" customFormat="1" ht="16.5" thickTop="1" thickBot="1" x14ac:dyDescent="0.3">
      <c r="A603" s="3265" t="s">
        <v>511</v>
      </c>
      <c r="B603" s="3266"/>
      <c r="C603" s="3266"/>
      <c r="D603" s="3266"/>
      <c r="E603" s="1242">
        <f>SUM(E598:E602)</f>
        <v>0</v>
      </c>
      <c r="F603" s="1242">
        <f>SUM(F598:F602)</f>
        <v>522</v>
      </c>
      <c r="G603" s="1242">
        <f>SUM(G598:G602)</f>
        <v>0</v>
      </c>
      <c r="H603" s="1246">
        <f t="shared" si="27"/>
        <v>0</v>
      </c>
      <c r="I603" s="1323"/>
    </row>
    <row r="604" spans="1:9" ht="13.5" thickTop="1" x14ac:dyDescent="0.2">
      <c r="I604" s="1252"/>
    </row>
    <row r="605" spans="1:9" hidden="1" x14ac:dyDescent="0.2">
      <c r="I605" s="1252"/>
    </row>
    <row r="606" spans="1:9" hidden="1" x14ac:dyDescent="0.2">
      <c r="I606" s="1252"/>
    </row>
    <row r="607" spans="1:9" hidden="1" x14ac:dyDescent="0.2">
      <c r="I607" s="1252"/>
    </row>
    <row r="608" spans="1:9" ht="15.75" thickBot="1" x14ac:dyDescent="0.3">
      <c r="A608" s="1232" t="s">
        <v>173</v>
      </c>
      <c r="D608" s="1226"/>
      <c r="E608" s="1227"/>
      <c r="H608" s="1306" t="s">
        <v>122</v>
      </c>
      <c r="I608" s="1305"/>
    </row>
    <row r="609" spans="1:12" ht="25.5" thickTop="1" thickBot="1" x14ac:dyDescent="0.25">
      <c r="A609" s="1233" t="s">
        <v>123</v>
      </c>
      <c r="B609" s="1234" t="s">
        <v>509</v>
      </c>
      <c r="C609" s="1234" t="s">
        <v>267</v>
      </c>
      <c r="D609" s="1235" t="s">
        <v>125</v>
      </c>
      <c r="E609" s="1256" t="s">
        <v>416</v>
      </c>
      <c r="F609" s="1256" t="s">
        <v>417</v>
      </c>
      <c r="G609" s="1257" t="s">
        <v>589</v>
      </c>
      <c r="H609" s="1258" t="s">
        <v>590</v>
      </c>
    </row>
    <row r="610" spans="1:12" ht="14.25" thickTop="1" thickBot="1" x14ac:dyDescent="0.25">
      <c r="A610" s="1171">
        <v>1</v>
      </c>
      <c r="B610" s="1170">
        <v>2</v>
      </c>
      <c r="C610" s="1170">
        <v>3</v>
      </c>
      <c r="D610" s="1170">
        <v>5</v>
      </c>
      <c r="E610" s="1169">
        <v>6</v>
      </c>
      <c r="F610" s="1169">
        <v>7</v>
      </c>
      <c r="G610" s="1293">
        <v>8</v>
      </c>
      <c r="H610" s="1238" t="s">
        <v>510</v>
      </c>
    </row>
    <row r="611" spans="1:12" s="1254" customFormat="1" ht="16.5" thickTop="1" thickBot="1" x14ac:dyDescent="0.3">
      <c r="A611" s="1304">
        <v>6330</v>
      </c>
      <c r="B611" s="1240">
        <v>5345</v>
      </c>
      <c r="C611" s="2329" t="s">
        <v>1101</v>
      </c>
      <c r="D611" s="1301" t="s">
        <v>514</v>
      </c>
      <c r="E611" s="1255">
        <v>0</v>
      </c>
      <c r="F611" s="1255">
        <v>0</v>
      </c>
      <c r="G611" s="1303">
        <v>59331</v>
      </c>
      <c r="H611" s="1243">
        <v>0</v>
      </c>
    </row>
    <row r="612" spans="1:12" s="1254" customFormat="1" ht="15.75" hidden="1" thickBot="1" x14ac:dyDescent="0.3">
      <c r="A612" s="1239">
        <v>6409</v>
      </c>
      <c r="B612" s="1240">
        <v>5909</v>
      </c>
      <c r="C612" s="1302"/>
      <c r="D612" s="1301" t="s">
        <v>524</v>
      </c>
      <c r="E612" s="1264">
        <v>0</v>
      </c>
      <c r="F612" s="1264">
        <v>0</v>
      </c>
      <c r="G612" s="1300">
        <v>0</v>
      </c>
      <c r="H612" s="1245">
        <v>0</v>
      </c>
    </row>
    <row r="613" spans="1:12" ht="16.5" thickTop="1" thickBot="1" x14ac:dyDescent="0.3">
      <c r="A613" s="2734" t="s">
        <v>511</v>
      </c>
      <c r="B613" s="2735"/>
      <c r="C613" s="2735"/>
      <c r="D613" s="2736"/>
      <c r="E613" s="1242">
        <f>SUM(E611:E612)</f>
        <v>0</v>
      </c>
      <c r="F613" s="1242">
        <f>SUM(F611:F612)</f>
        <v>0</v>
      </c>
      <c r="G613" s="1242">
        <f>SUM(G611:G612)</f>
        <v>59331</v>
      </c>
      <c r="H613" s="1246">
        <v>0</v>
      </c>
    </row>
    <row r="614" spans="1:12" ht="87" customHeight="1" thickTop="1" x14ac:dyDescent="0.2"/>
    <row r="615" spans="1:12" hidden="1" x14ac:dyDescent="0.2"/>
    <row r="616" spans="1:12" hidden="1" x14ac:dyDescent="0.2"/>
    <row r="617" spans="1:12" ht="16.5" x14ac:dyDescent="0.25">
      <c r="A617" s="1276" t="s">
        <v>325</v>
      </c>
      <c r="B617" s="1277"/>
      <c r="C617" s="1278"/>
      <c r="D617" s="1279"/>
      <c r="E617" s="1280">
        <f>SUM(E618:E620)</f>
        <v>0</v>
      </c>
      <c r="F617" s="1280">
        <f>F618+F619+F620+F621</f>
        <v>69895</v>
      </c>
      <c r="G617" s="1280">
        <f>G618+G619+G620+G621</f>
        <v>114502</v>
      </c>
      <c r="H617" s="1299">
        <f>G617/F617*100</f>
        <v>163.82001573789256</v>
      </c>
      <c r="J617" s="1282">
        <f>J618+J619+J620</f>
        <v>0</v>
      </c>
      <c r="K617" s="1282">
        <f>K618+K619+K620</f>
        <v>69895182.349999994</v>
      </c>
      <c r="L617" s="1282">
        <f>L618+L619+L620</f>
        <v>114501233.92</v>
      </c>
    </row>
    <row r="618" spans="1:12" ht="15" x14ac:dyDescent="0.2">
      <c r="A618" s="1140" t="s">
        <v>183</v>
      </c>
      <c r="B618" s="1142"/>
      <c r="C618" s="1138"/>
      <c r="D618" s="1283"/>
      <c r="E618" s="1141">
        <f>E62+E72</f>
        <v>0</v>
      </c>
      <c r="F618" s="1141">
        <f>F62+F72</f>
        <v>140</v>
      </c>
      <c r="G618" s="1141">
        <f>G62+G72</f>
        <v>140</v>
      </c>
      <c r="H618" s="1298">
        <f>G618/F618*100</f>
        <v>100</v>
      </c>
      <c r="J618" s="1284">
        <v>0</v>
      </c>
      <c r="K618" s="1284">
        <v>139889.1</v>
      </c>
      <c r="L618" s="1284">
        <f>64889.1+75000</f>
        <v>139889.1</v>
      </c>
    </row>
    <row r="619" spans="1:12" ht="15" x14ac:dyDescent="0.2">
      <c r="A619" s="1140" t="s">
        <v>184</v>
      </c>
      <c r="B619" s="1139"/>
      <c r="C619" s="1138"/>
      <c r="D619" s="1285"/>
      <c r="E619" s="1141">
        <f>E362+E373+E394+E406+E416+E417+E426+E436+E446+E474+E529+E539+E550+E551+E552+E553+E570+E571+E572+E584+E585+E586+E587+E598</f>
        <v>0</v>
      </c>
      <c r="F619" s="1141">
        <f>F362+F373+F394+F406+F416+F417+F426+F436+F446+F474+F529+F539+F550+F551+F552+F553+F570+F571+F572+F584+F585+F586+F587+F598</f>
        <v>69755</v>
      </c>
      <c r="G619" s="1141">
        <f>G362+G373+G394+G406+G416+G417+G426+G436+G446+G474+G529+G539+G550+G551+G552+G553+G570+G571+G572+G584+G585+G586+G587+G598</f>
        <v>55031</v>
      </c>
      <c r="H619" s="1298">
        <f>G619/F619*100</f>
        <v>78.891835710701741</v>
      </c>
      <c r="J619" s="1284">
        <v>0</v>
      </c>
      <c r="K619" s="1284">
        <v>69755293.25</v>
      </c>
      <c r="L619" s="1284">
        <v>55030623.299999997</v>
      </c>
    </row>
    <row r="620" spans="1:12" ht="15" x14ac:dyDescent="0.2">
      <c r="A620" s="1140" t="s">
        <v>326</v>
      </c>
      <c r="B620" s="1139"/>
      <c r="C620" s="1138"/>
      <c r="D620" s="1285"/>
      <c r="E620" s="1141">
        <f>E611</f>
        <v>0</v>
      </c>
      <c r="F620" s="1141">
        <f>F611</f>
        <v>0</v>
      </c>
      <c r="G620" s="1141">
        <f>G611</f>
        <v>59331</v>
      </c>
      <c r="H620" s="1298">
        <v>0</v>
      </c>
      <c r="J620" s="1284">
        <v>0</v>
      </c>
      <c r="K620" s="1284">
        <v>0</v>
      </c>
      <c r="L620" s="1284">
        <v>59330721.520000003</v>
      </c>
    </row>
    <row r="621" spans="1:12" ht="9.75" customHeight="1" x14ac:dyDescent="0.2">
      <c r="A621" s="1140"/>
      <c r="B621" s="1139"/>
      <c r="C621" s="1138"/>
      <c r="D621" s="1285"/>
      <c r="E621" s="1141"/>
      <c r="F621" s="1141"/>
      <c r="G621" s="1141"/>
      <c r="H621" s="1137"/>
    </row>
    <row r="622" spans="1:12" ht="48.75" customHeight="1" thickBot="1" x14ac:dyDescent="0.4">
      <c r="A622" s="3212" t="s">
        <v>613</v>
      </c>
      <c r="B622" s="3267"/>
      <c r="C622" s="3267"/>
      <c r="D622" s="3267"/>
      <c r="E622" s="1135">
        <f>SUM(E617)</f>
        <v>0</v>
      </c>
      <c r="F622" s="1135">
        <f>SUM(F617)</f>
        <v>69895</v>
      </c>
      <c r="G622" s="1135">
        <f>SUM(G617)</f>
        <v>114502</v>
      </c>
      <c r="H622" s="1134">
        <f>(G622/F622)*100</f>
        <v>163.82001573789256</v>
      </c>
    </row>
    <row r="623" spans="1:12" ht="13.5" thickTop="1" x14ac:dyDescent="0.2"/>
    <row r="744" spans="1:5" ht="13.5" thickBot="1" x14ac:dyDescent="0.25">
      <c r="A744" s="1260"/>
      <c r="B744" s="1260"/>
      <c r="C744" s="1260"/>
      <c r="D744" s="1324"/>
      <c r="E744" s="1325"/>
    </row>
    <row r="745" spans="1:5" ht="13.5" thickTop="1" x14ac:dyDescent="0.2">
      <c r="A745" s="1274"/>
      <c r="B745" s="1274"/>
      <c r="C745" s="1274"/>
      <c r="D745" s="1268"/>
      <c r="E745" s="1326"/>
    </row>
    <row r="746" spans="1:5" x14ac:dyDescent="0.2">
      <c r="D746" s="1227" t="e">
        <f>#REF!+#REF!</f>
        <v>#REF!</v>
      </c>
    </row>
  </sheetData>
  <mergeCells count="52">
    <mergeCell ref="A622:D622"/>
    <mergeCell ref="A554:D554"/>
    <mergeCell ref="A564:D564"/>
    <mergeCell ref="A544:D544"/>
    <mergeCell ref="A592:D592"/>
    <mergeCell ref="A603:D603"/>
    <mergeCell ref="A566:H566"/>
    <mergeCell ref="A507:D507"/>
    <mergeCell ref="A523:D523"/>
    <mergeCell ref="A578:D578"/>
    <mergeCell ref="A533:D533"/>
    <mergeCell ref="A492:D492"/>
    <mergeCell ref="A410:D410"/>
    <mergeCell ref="A301:D301"/>
    <mergeCell ref="A311:D311"/>
    <mergeCell ref="A331:D331"/>
    <mergeCell ref="A346:D346"/>
    <mergeCell ref="A356:D356"/>
    <mergeCell ref="A412:H412"/>
    <mergeCell ref="A422:H422"/>
    <mergeCell ref="A442:H442"/>
    <mergeCell ref="A480:D480"/>
    <mergeCell ref="A464:D464"/>
    <mergeCell ref="A440:D440"/>
    <mergeCell ref="A450:D450"/>
    <mergeCell ref="A420:D420"/>
    <mergeCell ref="A430:D430"/>
    <mergeCell ref="A244:D244"/>
    <mergeCell ref="A400:D400"/>
    <mergeCell ref="A257:D257"/>
    <mergeCell ref="A274:D274"/>
    <mergeCell ref="A288:D288"/>
    <mergeCell ref="A378:D378"/>
    <mergeCell ref="A388:D388"/>
    <mergeCell ref="A367:D367"/>
    <mergeCell ref="A177:D177"/>
    <mergeCell ref="A192:D192"/>
    <mergeCell ref="A205:D205"/>
    <mergeCell ref="A217:D217"/>
    <mergeCell ref="A230:D230"/>
    <mergeCell ref="A161:D161"/>
    <mergeCell ref="A17:D17"/>
    <mergeCell ref="A29:D29"/>
    <mergeCell ref="A44:D44"/>
    <mergeCell ref="A56:D56"/>
    <mergeCell ref="A66:D66"/>
    <mergeCell ref="A77:D77"/>
    <mergeCell ref="A89:D89"/>
    <mergeCell ref="A109:D109"/>
    <mergeCell ref="A121:D121"/>
    <mergeCell ref="A133:D133"/>
    <mergeCell ref="A149:D149"/>
  </mergeCells>
  <pageMargins left="0.78740157480314965" right="0.98425196850393704" top="0.98425196850393704" bottom="0.98425196850393704" header="0.51181102362204722" footer="0.51181102362204722"/>
  <pageSetup paperSize="9" scale="65" firstPageNumber="133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rowBreaks count="3" manualBreakCount="3">
    <brk id="420" max="7" man="1"/>
    <brk id="554" max="7" man="1"/>
    <brk id="623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689"/>
  <sheetViews>
    <sheetView showGridLines="0" view="pageBreakPreview" topLeftCell="A632" zoomScaleNormal="100" zoomScaleSheetLayoutView="100" workbookViewId="0">
      <selection activeCell="H624" sqref="H624"/>
    </sheetView>
  </sheetViews>
  <sheetFormatPr defaultRowHeight="12.75" x14ac:dyDescent="0.2"/>
  <cols>
    <col min="1" max="1" width="5" style="1226" customWidth="1"/>
    <col min="2" max="2" width="6.140625" style="1226" customWidth="1"/>
    <col min="3" max="3" width="9.85546875" style="1226" customWidth="1"/>
    <col min="4" max="4" width="42.140625" style="1227" customWidth="1"/>
    <col min="5" max="5" width="15.42578125" style="1252" customWidth="1"/>
    <col min="6" max="6" width="15.85546875" style="1252" customWidth="1"/>
    <col min="7" max="7" width="14.5703125" style="1252" customWidth="1"/>
    <col min="8" max="8" width="10" style="1227" customWidth="1"/>
    <col min="9" max="9" width="12.7109375" style="1227" bestFit="1" customWidth="1"/>
    <col min="10" max="10" width="20.7109375" style="1227" customWidth="1"/>
    <col min="11" max="11" width="20.140625" style="1227" customWidth="1"/>
    <col min="12" max="12" width="20.85546875" style="1227" customWidth="1"/>
    <col min="13" max="256" width="9.140625" style="1227"/>
    <col min="257" max="257" width="4.7109375" style="1227" customWidth="1"/>
    <col min="258" max="258" width="6.140625" style="1227" customWidth="1"/>
    <col min="259" max="259" width="8.7109375" style="1227" customWidth="1"/>
    <col min="260" max="260" width="42.140625" style="1227" customWidth="1"/>
    <col min="261" max="261" width="12.85546875" style="1227" customWidth="1"/>
    <col min="262" max="262" width="15.85546875" style="1227" customWidth="1"/>
    <col min="263" max="263" width="14.5703125" style="1227" customWidth="1"/>
    <col min="264" max="264" width="8.28515625" style="1227" customWidth="1"/>
    <col min="265" max="265" width="12.7109375" style="1227" bestFit="1" customWidth="1"/>
    <col min="266" max="266" width="20.7109375" style="1227" customWidth="1"/>
    <col min="267" max="267" width="20.140625" style="1227" customWidth="1"/>
    <col min="268" max="268" width="20.85546875" style="1227" customWidth="1"/>
    <col min="269" max="512" width="9.140625" style="1227"/>
    <col min="513" max="513" width="4.7109375" style="1227" customWidth="1"/>
    <col min="514" max="514" width="6.140625" style="1227" customWidth="1"/>
    <col min="515" max="515" width="8.7109375" style="1227" customWidth="1"/>
    <col min="516" max="516" width="42.140625" style="1227" customWidth="1"/>
    <col min="517" max="517" width="12.85546875" style="1227" customWidth="1"/>
    <col min="518" max="518" width="15.85546875" style="1227" customWidth="1"/>
    <col min="519" max="519" width="14.5703125" style="1227" customWidth="1"/>
    <col min="520" max="520" width="8.28515625" style="1227" customWidth="1"/>
    <col min="521" max="521" width="12.7109375" style="1227" bestFit="1" customWidth="1"/>
    <col min="522" max="522" width="20.7109375" style="1227" customWidth="1"/>
    <col min="523" max="523" width="20.140625" style="1227" customWidth="1"/>
    <col min="524" max="524" width="20.85546875" style="1227" customWidth="1"/>
    <col min="525" max="768" width="9.140625" style="1227"/>
    <col min="769" max="769" width="4.7109375" style="1227" customWidth="1"/>
    <col min="770" max="770" width="6.140625" style="1227" customWidth="1"/>
    <col min="771" max="771" width="8.7109375" style="1227" customWidth="1"/>
    <col min="772" max="772" width="42.140625" style="1227" customWidth="1"/>
    <col min="773" max="773" width="12.85546875" style="1227" customWidth="1"/>
    <col min="774" max="774" width="15.85546875" style="1227" customWidth="1"/>
    <col min="775" max="775" width="14.5703125" style="1227" customWidth="1"/>
    <col min="776" max="776" width="8.28515625" style="1227" customWidth="1"/>
    <col min="777" max="777" width="12.7109375" style="1227" bestFit="1" customWidth="1"/>
    <col min="778" max="778" width="20.7109375" style="1227" customWidth="1"/>
    <col min="779" max="779" width="20.140625" style="1227" customWidth="1"/>
    <col min="780" max="780" width="20.85546875" style="1227" customWidth="1"/>
    <col min="781" max="1024" width="9.140625" style="1227"/>
    <col min="1025" max="1025" width="4.7109375" style="1227" customWidth="1"/>
    <col min="1026" max="1026" width="6.140625" style="1227" customWidth="1"/>
    <col min="1027" max="1027" width="8.7109375" style="1227" customWidth="1"/>
    <col min="1028" max="1028" width="42.140625" style="1227" customWidth="1"/>
    <col min="1029" max="1029" width="12.85546875" style="1227" customWidth="1"/>
    <col min="1030" max="1030" width="15.85546875" style="1227" customWidth="1"/>
    <col min="1031" max="1031" width="14.5703125" style="1227" customWidth="1"/>
    <col min="1032" max="1032" width="8.28515625" style="1227" customWidth="1"/>
    <col min="1033" max="1033" width="12.7109375" style="1227" bestFit="1" customWidth="1"/>
    <col min="1034" max="1034" width="20.7109375" style="1227" customWidth="1"/>
    <col min="1035" max="1035" width="20.140625" style="1227" customWidth="1"/>
    <col min="1036" max="1036" width="20.85546875" style="1227" customWidth="1"/>
    <col min="1037" max="1280" width="9.140625" style="1227"/>
    <col min="1281" max="1281" width="4.7109375" style="1227" customWidth="1"/>
    <col min="1282" max="1282" width="6.140625" style="1227" customWidth="1"/>
    <col min="1283" max="1283" width="8.7109375" style="1227" customWidth="1"/>
    <col min="1284" max="1284" width="42.140625" style="1227" customWidth="1"/>
    <col min="1285" max="1285" width="12.85546875" style="1227" customWidth="1"/>
    <col min="1286" max="1286" width="15.85546875" style="1227" customWidth="1"/>
    <col min="1287" max="1287" width="14.5703125" style="1227" customWidth="1"/>
    <col min="1288" max="1288" width="8.28515625" style="1227" customWidth="1"/>
    <col min="1289" max="1289" width="12.7109375" style="1227" bestFit="1" customWidth="1"/>
    <col min="1290" max="1290" width="20.7109375" style="1227" customWidth="1"/>
    <col min="1291" max="1291" width="20.140625" style="1227" customWidth="1"/>
    <col min="1292" max="1292" width="20.85546875" style="1227" customWidth="1"/>
    <col min="1293" max="1536" width="9.140625" style="1227"/>
    <col min="1537" max="1537" width="4.7109375" style="1227" customWidth="1"/>
    <col min="1538" max="1538" width="6.140625" style="1227" customWidth="1"/>
    <col min="1539" max="1539" width="8.7109375" style="1227" customWidth="1"/>
    <col min="1540" max="1540" width="42.140625" style="1227" customWidth="1"/>
    <col min="1541" max="1541" width="12.85546875" style="1227" customWidth="1"/>
    <col min="1542" max="1542" width="15.85546875" style="1227" customWidth="1"/>
    <col min="1543" max="1543" width="14.5703125" style="1227" customWidth="1"/>
    <col min="1544" max="1544" width="8.28515625" style="1227" customWidth="1"/>
    <col min="1545" max="1545" width="12.7109375" style="1227" bestFit="1" customWidth="1"/>
    <col min="1546" max="1546" width="20.7109375" style="1227" customWidth="1"/>
    <col min="1547" max="1547" width="20.140625" style="1227" customWidth="1"/>
    <col min="1548" max="1548" width="20.85546875" style="1227" customWidth="1"/>
    <col min="1549" max="1792" width="9.140625" style="1227"/>
    <col min="1793" max="1793" width="4.7109375" style="1227" customWidth="1"/>
    <col min="1794" max="1794" width="6.140625" style="1227" customWidth="1"/>
    <col min="1795" max="1795" width="8.7109375" style="1227" customWidth="1"/>
    <col min="1796" max="1796" width="42.140625" style="1227" customWidth="1"/>
    <col min="1797" max="1797" width="12.85546875" style="1227" customWidth="1"/>
    <col min="1798" max="1798" width="15.85546875" style="1227" customWidth="1"/>
    <col min="1799" max="1799" width="14.5703125" style="1227" customWidth="1"/>
    <col min="1800" max="1800" width="8.28515625" style="1227" customWidth="1"/>
    <col min="1801" max="1801" width="12.7109375" style="1227" bestFit="1" customWidth="1"/>
    <col min="1802" max="1802" width="20.7109375" style="1227" customWidth="1"/>
    <col min="1803" max="1803" width="20.140625" style="1227" customWidth="1"/>
    <col min="1804" max="1804" width="20.85546875" style="1227" customWidth="1"/>
    <col min="1805" max="2048" width="9.140625" style="1227"/>
    <col min="2049" max="2049" width="4.7109375" style="1227" customWidth="1"/>
    <col min="2050" max="2050" width="6.140625" style="1227" customWidth="1"/>
    <col min="2051" max="2051" width="8.7109375" style="1227" customWidth="1"/>
    <col min="2052" max="2052" width="42.140625" style="1227" customWidth="1"/>
    <col min="2053" max="2053" width="12.85546875" style="1227" customWidth="1"/>
    <col min="2054" max="2054" width="15.85546875" style="1227" customWidth="1"/>
    <col min="2055" max="2055" width="14.5703125" style="1227" customWidth="1"/>
    <col min="2056" max="2056" width="8.28515625" style="1227" customWidth="1"/>
    <col min="2057" max="2057" width="12.7109375" style="1227" bestFit="1" customWidth="1"/>
    <col min="2058" max="2058" width="20.7109375" style="1227" customWidth="1"/>
    <col min="2059" max="2059" width="20.140625" style="1227" customWidth="1"/>
    <col min="2060" max="2060" width="20.85546875" style="1227" customWidth="1"/>
    <col min="2061" max="2304" width="9.140625" style="1227"/>
    <col min="2305" max="2305" width="4.7109375" style="1227" customWidth="1"/>
    <col min="2306" max="2306" width="6.140625" style="1227" customWidth="1"/>
    <col min="2307" max="2307" width="8.7109375" style="1227" customWidth="1"/>
    <col min="2308" max="2308" width="42.140625" style="1227" customWidth="1"/>
    <col min="2309" max="2309" width="12.85546875" style="1227" customWidth="1"/>
    <col min="2310" max="2310" width="15.85546875" style="1227" customWidth="1"/>
    <col min="2311" max="2311" width="14.5703125" style="1227" customWidth="1"/>
    <col min="2312" max="2312" width="8.28515625" style="1227" customWidth="1"/>
    <col min="2313" max="2313" width="12.7109375" style="1227" bestFit="1" customWidth="1"/>
    <col min="2314" max="2314" width="20.7109375" style="1227" customWidth="1"/>
    <col min="2315" max="2315" width="20.140625" style="1227" customWidth="1"/>
    <col min="2316" max="2316" width="20.85546875" style="1227" customWidth="1"/>
    <col min="2317" max="2560" width="9.140625" style="1227"/>
    <col min="2561" max="2561" width="4.7109375" style="1227" customWidth="1"/>
    <col min="2562" max="2562" width="6.140625" style="1227" customWidth="1"/>
    <col min="2563" max="2563" width="8.7109375" style="1227" customWidth="1"/>
    <col min="2564" max="2564" width="42.140625" style="1227" customWidth="1"/>
    <col min="2565" max="2565" width="12.85546875" style="1227" customWidth="1"/>
    <col min="2566" max="2566" width="15.85546875" style="1227" customWidth="1"/>
    <col min="2567" max="2567" width="14.5703125" style="1227" customWidth="1"/>
    <col min="2568" max="2568" width="8.28515625" style="1227" customWidth="1"/>
    <col min="2569" max="2569" width="12.7109375" style="1227" bestFit="1" customWidth="1"/>
    <col min="2570" max="2570" width="20.7109375" style="1227" customWidth="1"/>
    <col min="2571" max="2571" width="20.140625" style="1227" customWidth="1"/>
    <col min="2572" max="2572" width="20.85546875" style="1227" customWidth="1"/>
    <col min="2573" max="2816" width="9.140625" style="1227"/>
    <col min="2817" max="2817" width="4.7109375" style="1227" customWidth="1"/>
    <col min="2818" max="2818" width="6.140625" style="1227" customWidth="1"/>
    <col min="2819" max="2819" width="8.7109375" style="1227" customWidth="1"/>
    <col min="2820" max="2820" width="42.140625" style="1227" customWidth="1"/>
    <col min="2821" max="2821" width="12.85546875" style="1227" customWidth="1"/>
    <col min="2822" max="2822" width="15.85546875" style="1227" customWidth="1"/>
    <col min="2823" max="2823" width="14.5703125" style="1227" customWidth="1"/>
    <col min="2824" max="2824" width="8.28515625" style="1227" customWidth="1"/>
    <col min="2825" max="2825" width="12.7109375" style="1227" bestFit="1" customWidth="1"/>
    <col min="2826" max="2826" width="20.7109375" style="1227" customWidth="1"/>
    <col min="2827" max="2827" width="20.140625" style="1227" customWidth="1"/>
    <col min="2828" max="2828" width="20.85546875" style="1227" customWidth="1"/>
    <col min="2829" max="3072" width="9.140625" style="1227"/>
    <col min="3073" max="3073" width="4.7109375" style="1227" customWidth="1"/>
    <col min="3074" max="3074" width="6.140625" style="1227" customWidth="1"/>
    <col min="3075" max="3075" width="8.7109375" style="1227" customWidth="1"/>
    <col min="3076" max="3076" width="42.140625" style="1227" customWidth="1"/>
    <col min="3077" max="3077" width="12.85546875" style="1227" customWidth="1"/>
    <col min="3078" max="3078" width="15.85546875" style="1227" customWidth="1"/>
    <col min="3079" max="3079" width="14.5703125" style="1227" customWidth="1"/>
    <col min="3080" max="3080" width="8.28515625" style="1227" customWidth="1"/>
    <col min="3081" max="3081" width="12.7109375" style="1227" bestFit="1" customWidth="1"/>
    <col min="3082" max="3082" width="20.7109375" style="1227" customWidth="1"/>
    <col min="3083" max="3083" width="20.140625" style="1227" customWidth="1"/>
    <col min="3084" max="3084" width="20.85546875" style="1227" customWidth="1"/>
    <col min="3085" max="3328" width="9.140625" style="1227"/>
    <col min="3329" max="3329" width="4.7109375" style="1227" customWidth="1"/>
    <col min="3330" max="3330" width="6.140625" style="1227" customWidth="1"/>
    <col min="3331" max="3331" width="8.7109375" style="1227" customWidth="1"/>
    <col min="3332" max="3332" width="42.140625" style="1227" customWidth="1"/>
    <col min="3333" max="3333" width="12.85546875" style="1227" customWidth="1"/>
    <col min="3334" max="3334" width="15.85546875" style="1227" customWidth="1"/>
    <col min="3335" max="3335" width="14.5703125" style="1227" customWidth="1"/>
    <col min="3336" max="3336" width="8.28515625" style="1227" customWidth="1"/>
    <col min="3337" max="3337" width="12.7109375" style="1227" bestFit="1" customWidth="1"/>
    <col min="3338" max="3338" width="20.7109375" style="1227" customWidth="1"/>
    <col min="3339" max="3339" width="20.140625" style="1227" customWidth="1"/>
    <col min="3340" max="3340" width="20.85546875" style="1227" customWidth="1"/>
    <col min="3341" max="3584" width="9.140625" style="1227"/>
    <col min="3585" max="3585" width="4.7109375" style="1227" customWidth="1"/>
    <col min="3586" max="3586" width="6.140625" style="1227" customWidth="1"/>
    <col min="3587" max="3587" width="8.7109375" style="1227" customWidth="1"/>
    <col min="3588" max="3588" width="42.140625" style="1227" customWidth="1"/>
    <col min="3589" max="3589" width="12.85546875" style="1227" customWidth="1"/>
    <col min="3590" max="3590" width="15.85546875" style="1227" customWidth="1"/>
    <col min="3591" max="3591" width="14.5703125" style="1227" customWidth="1"/>
    <col min="3592" max="3592" width="8.28515625" style="1227" customWidth="1"/>
    <col min="3593" max="3593" width="12.7109375" style="1227" bestFit="1" customWidth="1"/>
    <col min="3594" max="3594" width="20.7109375" style="1227" customWidth="1"/>
    <col min="3595" max="3595" width="20.140625" style="1227" customWidth="1"/>
    <col min="3596" max="3596" width="20.85546875" style="1227" customWidth="1"/>
    <col min="3597" max="3840" width="9.140625" style="1227"/>
    <col min="3841" max="3841" width="4.7109375" style="1227" customWidth="1"/>
    <col min="3842" max="3842" width="6.140625" style="1227" customWidth="1"/>
    <col min="3843" max="3843" width="8.7109375" style="1227" customWidth="1"/>
    <col min="3844" max="3844" width="42.140625" style="1227" customWidth="1"/>
    <col min="3845" max="3845" width="12.85546875" style="1227" customWidth="1"/>
    <col min="3846" max="3846" width="15.85546875" style="1227" customWidth="1"/>
    <col min="3847" max="3847" width="14.5703125" style="1227" customWidth="1"/>
    <col min="3848" max="3848" width="8.28515625" style="1227" customWidth="1"/>
    <col min="3849" max="3849" width="12.7109375" style="1227" bestFit="1" customWidth="1"/>
    <col min="3850" max="3850" width="20.7109375" style="1227" customWidth="1"/>
    <col min="3851" max="3851" width="20.140625" style="1227" customWidth="1"/>
    <col min="3852" max="3852" width="20.85546875" style="1227" customWidth="1"/>
    <col min="3853" max="4096" width="9.140625" style="1227"/>
    <col min="4097" max="4097" width="4.7109375" style="1227" customWidth="1"/>
    <col min="4098" max="4098" width="6.140625" style="1227" customWidth="1"/>
    <col min="4099" max="4099" width="8.7109375" style="1227" customWidth="1"/>
    <col min="4100" max="4100" width="42.140625" style="1227" customWidth="1"/>
    <col min="4101" max="4101" width="12.85546875" style="1227" customWidth="1"/>
    <col min="4102" max="4102" width="15.85546875" style="1227" customWidth="1"/>
    <col min="4103" max="4103" width="14.5703125" style="1227" customWidth="1"/>
    <col min="4104" max="4104" width="8.28515625" style="1227" customWidth="1"/>
    <col min="4105" max="4105" width="12.7109375" style="1227" bestFit="1" customWidth="1"/>
    <col min="4106" max="4106" width="20.7109375" style="1227" customWidth="1"/>
    <col min="4107" max="4107" width="20.140625" style="1227" customWidth="1"/>
    <col min="4108" max="4108" width="20.85546875" style="1227" customWidth="1"/>
    <col min="4109" max="4352" width="9.140625" style="1227"/>
    <col min="4353" max="4353" width="4.7109375" style="1227" customWidth="1"/>
    <col min="4354" max="4354" width="6.140625" style="1227" customWidth="1"/>
    <col min="4355" max="4355" width="8.7109375" style="1227" customWidth="1"/>
    <col min="4356" max="4356" width="42.140625" style="1227" customWidth="1"/>
    <col min="4357" max="4357" width="12.85546875" style="1227" customWidth="1"/>
    <col min="4358" max="4358" width="15.85546875" style="1227" customWidth="1"/>
    <col min="4359" max="4359" width="14.5703125" style="1227" customWidth="1"/>
    <col min="4360" max="4360" width="8.28515625" style="1227" customWidth="1"/>
    <col min="4361" max="4361" width="12.7109375" style="1227" bestFit="1" customWidth="1"/>
    <col min="4362" max="4362" width="20.7109375" style="1227" customWidth="1"/>
    <col min="4363" max="4363" width="20.140625" style="1227" customWidth="1"/>
    <col min="4364" max="4364" width="20.85546875" style="1227" customWidth="1"/>
    <col min="4365" max="4608" width="9.140625" style="1227"/>
    <col min="4609" max="4609" width="4.7109375" style="1227" customWidth="1"/>
    <col min="4610" max="4610" width="6.140625" style="1227" customWidth="1"/>
    <col min="4611" max="4611" width="8.7109375" style="1227" customWidth="1"/>
    <col min="4612" max="4612" width="42.140625" style="1227" customWidth="1"/>
    <col min="4613" max="4613" width="12.85546875" style="1227" customWidth="1"/>
    <col min="4614" max="4614" width="15.85546875" style="1227" customWidth="1"/>
    <col min="4615" max="4615" width="14.5703125" style="1227" customWidth="1"/>
    <col min="4616" max="4616" width="8.28515625" style="1227" customWidth="1"/>
    <col min="4617" max="4617" width="12.7109375" style="1227" bestFit="1" customWidth="1"/>
    <col min="4618" max="4618" width="20.7109375" style="1227" customWidth="1"/>
    <col min="4619" max="4619" width="20.140625" style="1227" customWidth="1"/>
    <col min="4620" max="4620" width="20.85546875" style="1227" customWidth="1"/>
    <col min="4621" max="4864" width="9.140625" style="1227"/>
    <col min="4865" max="4865" width="4.7109375" style="1227" customWidth="1"/>
    <col min="4866" max="4866" width="6.140625" style="1227" customWidth="1"/>
    <col min="4867" max="4867" width="8.7109375" style="1227" customWidth="1"/>
    <col min="4868" max="4868" width="42.140625" style="1227" customWidth="1"/>
    <col min="4869" max="4869" width="12.85546875" style="1227" customWidth="1"/>
    <col min="4870" max="4870" width="15.85546875" style="1227" customWidth="1"/>
    <col min="4871" max="4871" width="14.5703125" style="1227" customWidth="1"/>
    <col min="4872" max="4872" width="8.28515625" style="1227" customWidth="1"/>
    <col min="4873" max="4873" width="12.7109375" style="1227" bestFit="1" customWidth="1"/>
    <col min="4874" max="4874" width="20.7109375" style="1227" customWidth="1"/>
    <col min="4875" max="4875" width="20.140625" style="1227" customWidth="1"/>
    <col min="4876" max="4876" width="20.85546875" style="1227" customWidth="1"/>
    <col min="4877" max="5120" width="9.140625" style="1227"/>
    <col min="5121" max="5121" width="4.7109375" style="1227" customWidth="1"/>
    <col min="5122" max="5122" width="6.140625" style="1227" customWidth="1"/>
    <col min="5123" max="5123" width="8.7109375" style="1227" customWidth="1"/>
    <col min="5124" max="5124" width="42.140625" style="1227" customWidth="1"/>
    <col min="5125" max="5125" width="12.85546875" style="1227" customWidth="1"/>
    <col min="5126" max="5126" width="15.85546875" style="1227" customWidth="1"/>
    <col min="5127" max="5127" width="14.5703125" style="1227" customWidth="1"/>
    <col min="5128" max="5128" width="8.28515625" style="1227" customWidth="1"/>
    <col min="5129" max="5129" width="12.7109375" style="1227" bestFit="1" customWidth="1"/>
    <col min="5130" max="5130" width="20.7109375" style="1227" customWidth="1"/>
    <col min="5131" max="5131" width="20.140625" style="1227" customWidth="1"/>
    <col min="5132" max="5132" width="20.85546875" style="1227" customWidth="1"/>
    <col min="5133" max="5376" width="9.140625" style="1227"/>
    <col min="5377" max="5377" width="4.7109375" style="1227" customWidth="1"/>
    <col min="5378" max="5378" width="6.140625" style="1227" customWidth="1"/>
    <col min="5379" max="5379" width="8.7109375" style="1227" customWidth="1"/>
    <col min="5380" max="5380" width="42.140625" style="1227" customWidth="1"/>
    <col min="5381" max="5381" width="12.85546875" style="1227" customWidth="1"/>
    <col min="5382" max="5382" width="15.85546875" style="1227" customWidth="1"/>
    <col min="5383" max="5383" width="14.5703125" style="1227" customWidth="1"/>
    <col min="5384" max="5384" width="8.28515625" style="1227" customWidth="1"/>
    <col min="5385" max="5385" width="12.7109375" style="1227" bestFit="1" customWidth="1"/>
    <col min="5386" max="5386" width="20.7109375" style="1227" customWidth="1"/>
    <col min="5387" max="5387" width="20.140625" style="1227" customWidth="1"/>
    <col min="5388" max="5388" width="20.85546875" style="1227" customWidth="1"/>
    <col min="5389" max="5632" width="9.140625" style="1227"/>
    <col min="5633" max="5633" width="4.7109375" style="1227" customWidth="1"/>
    <col min="5634" max="5634" width="6.140625" style="1227" customWidth="1"/>
    <col min="5635" max="5635" width="8.7109375" style="1227" customWidth="1"/>
    <col min="5636" max="5636" width="42.140625" style="1227" customWidth="1"/>
    <col min="5637" max="5637" width="12.85546875" style="1227" customWidth="1"/>
    <col min="5638" max="5638" width="15.85546875" style="1227" customWidth="1"/>
    <col min="5639" max="5639" width="14.5703125" style="1227" customWidth="1"/>
    <col min="5640" max="5640" width="8.28515625" style="1227" customWidth="1"/>
    <col min="5641" max="5641" width="12.7109375" style="1227" bestFit="1" customWidth="1"/>
    <col min="5642" max="5642" width="20.7109375" style="1227" customWidth="1"/>
    <col min="5643" max="5643" width="20.140625" style="1227" customWidth="1"/>
    <col min="5644" max="5644" width="20.85546875" style="1227" customWidth="1"/>
    <col min="5645" max="5888" width="9.140625" style="1227"/>
    <col min="5889" max="5889" width="4.7109375" style="1227" customWidth="1"/>
    <col min="5890" max="5890" width="6.140625" style="1227" customWidth="1"/>
    <col min="5891" max="5891" width="8.7109375" style="1227" customWidth="1"/>
    <col min="5892" max="5892" width="42.140625" style="1227" customWidth="1"/>
    <col min="5893" max="5893" width="12.85546875" style="1227" customWidth="1"/>
    <col min="5894" max="5894" width="15.85546875" style="1227" customWidth="1"/>
    <col min="5895" max="5895" width="14.5703125" style="1227" customWidth="1"/>
    <col min="5896" max="5896" width="8.28515625" style="1227" customWidth="1"/>
    <col min="5897" max="5897" width="12.7109375" style="1227" bestFit="1" customWidth="1"/>
    <col min="5898" max="5898" width="20.7109375" style="1227" customWidth="1"/>
    <col min="5899" max="5899" width="20.140625" style="1227" customWidth="1"/>
    <col min="5900" max="5900" width="20.85546875" style="1227" customWidth="1"/>
    <col min="5901" max="6144" width="9.140625" style="1227"/>
    <col min="6145" max="6145" width="4.7109375" style="1227" customWidth="1"/>
    <col min="6146" max="6146" width="6.140625" style="1227" customWidth="1"/>
    <col min="6147" max="6147" width="8.7109375" style="1227" customWidth="1"/>
    <col min="6148" max="6148" width="42.140625" style="1227" customWidth="1"/>
    <col min="6149" max="6149" width="12.85546875" style="1227" customWidth="1"/>
    <col min="6150" max="6150" width="15.85546875" style="1227" customWidth="1"/>
    <col min="6151" max="6151" width="14.5703125" style="1227" customWidth="1"/>
    <col min="6152" max="6152" width="8.28515625" style="1227" customWidth="1"/>
    <col min="6153" max="6153" width="12.7109375" style="1227" bestFit="1" customWidth="1"/>
    <col min="6154" max="6154" width="20.7109375" style="1227" customWidth="1"/>
    <col min="6155" max="6155" width="20.140625" style="1227" customWidth="1"/>
    <col min="6156" max="6156" width="20.85546875" style="1227" customWidth="1"/>
    <col min="6157" max="6400" width="9.140625" style="1227"/>
    <col min="6401" max="6401" width="4.7109375" style="1227" customWidth="1"/>
    <col min="6402" max="6402" width="6.140625" style="1227" customWidth="1"/>
    <col min="6403" max="6403" width="8.7109375" style="1227" customWidth="1"/>
    <col min="6404" max="6404" width="42.140625" style="1227" customWidth="1"/>
    <col min="6405" max="6405" width="12.85546875" style="1227" customWidth="1"/>
    <col min="6406" max="6406" width="15.85546875" style="1227" customWidth="1"/>
    <col min="6407" max="6407" width="14.5703125" style="1227" customWidth="1"/>
    <col min="6408" max="6408" width="8.28515625" style="1227" customWidth="1"/>
    <col min="6409" max="6409" width="12.7109375" style="1227" bestFit="1" customWidth="1"/>
    <col min="6410" max="6410" width="20.7109375" style="1227" customWidth="1"/>
    <col min="6411" max="6411" width="20.140625" style="1227" customWidth="1"/>
    <col min="6412" max="6412" width="20.85546875" style="1227" customWidth="1"/>
    <col min="6413" max="6656" width="9.140625" style="1227"/>
    <col min="6657" max="6657" width="4.7109375" style="1227" customWidth="1"/>
    <col min="6658" max="6658" width="6.140625" style="1227" customWidth="1"/>
    <col min="6659" max="6659" width="8.7109375" style="1227" customWidth="1"/>
    <col min="6660" max="6660" width="42.140625" style="1227" customWidth="1"/>
    <col min="6661" max="6661" width="12.85546875" style="1227" customWidth="1"/>
    <col min="6662" max="6662" width="15.85546875" style="1227" customWidth="1"/>
    <col min="6663" max="6663" width="14.5703125" style="1227" customWidth="1"/>
    <col min="6664" max="6664" width="8.28515625" style="1227" customWidth="1"/>
    <col min="6665" max="6665" width="12.7109375" style="1227" bestFit="1" customWidth="1"/>
    <col min="6666" max="6666" width="20.7109375" style="1227" customWidth="1"/>
    <col min="6667" max="6667" width="20.140625" style="1227" customWidth="1"/>
    <col min="6668" max="6668" width="20.85546875" style="1227" customWidth="1"/>
    <col min="6669" max="6912" width="9.140625" style="1227"/>
    <col min="6913" max="6913" width="4.7109375" style="1227" customWidth="1"/>
    <col min="6914" max="6914" width="6.140625" style="1227" customWidth="1"/>
    <col min="6915" max="6915" width="8.7109375" style="1227" customWidth="1"/>
    <col min="6916" max="6916" width="42.140625" style="1227" customWidth="1"/>
    <col min="6917" max="6917" width="12.85546875" style="1227" customWidth="1"/>
    <col min="6918" max="6918" width="15.85546875" style="1227" customWidth="1"/>
    <col min="6919" max="6919" width="14.5703125" style="1227" customWidth="1"/>
    <col min="6920" max="6920" width="8.28515625" style="1227" customWidth="1"/>
    <col min="6921" max="6921" width="12.7109375" style="1227" bestFit="1" customWidth="1"/>
    <col min="6922" max="6922" width="20.7109375" style="1227" customWidth="1"/>
    <col min="6923" max="6923" width="20.140625" style="1227" customWidth="1"/>
    <col min="6924" max="6924" width="20.85546875" style="1227" customWidth="1"/>
    <col min="6925" max="7168" width="9.140625" style="1227"/>
    <col min="7169" max="7169" width="4.7109375" style="1227" customWidth="1"/>
    <col min="7170" max="7170" width="6.140625" style="1227" customWidth="1"/>
    <col min="7171" max="7171" width="8.7109375" style="1227" customWidth="1"/>
    <col min="7172" max="7172" width="42.140625" style="1227" customWidth="1"/>
    <col min="7173" max="7173" width="12.85546875" style="1227" customWidth="1"/>
    <col min="7174" max="7174" width="15.85546875" style="1227" customWidth="1"/>
    <col min="7175" max="7175" width="14.5703125" style="1227" customWidth="1"/>
    <col min="7176" max="7176" width="8.28515625" style="1227" customWidth="1"/>
    <col min="7177" max="7177" width="12.7109375" style="1227" bestFit="1" customWidth="1"/>
    <col min="7178" max="7178" width="20.7109375" style="1227" customWidth="1"/>
    <col min="7179" max="7179" width="20.140625" style="1227" customWidth="1"/>
    <col min="7180" max="7180" width="20.85546875" style="1227" customWidth="1"/>
    <col min="7181" max="7424" width="9.140625" style="1227"/>
    <col min="7425" max="7425" width="4.7109375" style="1227" customWidth="1"/>
    <col min="7426" max="7426" width="6.140625" style="1227" customWidth="1"/>
    <col min="7427" max="7427" width="8.7109375" style="1227" customWidth="1"/>
    <col min="7428" max="7428" width="42.140625" style="1227" customWidth="1"/>
    <col min="7429" max="7429" width="12.85546875" style="1227" customWidth="1"/>
    <col min="7430" max="7430" width="15.85546875" style="1227" customWidth="1"/>
    <col min="7431" max="7431" width="14.5703125" style="1227" customWidth="1"/>
    <col min="7432" max="7432" width="8.28515625" style="1227" customWidth="1"/>
    <col min="7433" max="7433" width="12.7109375" style="1227" bestFit="1" customWidth="1"/>
    <col min="7434" max="7434" width="20.7109375" style="1227" customWidth="1"/>
    <col min="7435" max="7435" width="20.140625" style="1227" customWidth="1"/>
    <col min="7436" max="7436" width="20.85546875" style="1227" customWidth="1"/>
    <col min="7437" max="7680" width="9.140625" style="1227"/>
    <col min="7681" max="7681" width="4.7109375" style="1227" customWidth="1"/>
    <col min="7682" max="7682" width="6.140625" style="1227" customWidth="1"/>
    <col min="7683" max="7683" width="8.7109375" style="1227" customWidth="1"/>
    <col min="7684" max="7684" width="42.140625" style="1227" customWidth="1"/>
    <col min="7685" max="7685" width="12.85546875" style="1227" customWidth="1"/>
    <col min="7686" max="7686" width="15.85546875" style="1227" customWidth="1"/>
    <col min="7687" max="7687" width="14.5703125" style="1227" customWidth="1"/>
    <col min="7688" max="7688" width="8.28515625" style="1227" customWidth="1"/>
    <col min="7689" max="7689" width="12.7109375" style="1227" bestFit="1" customWidth="1"/>
    <col min="7690" max="7690" width="20.7109375" style="1227" customWidth="1"/>
    <col min="7691" max="7691" width="20.140625" style="1227" customWidth="1"/>
    <col min="7692" max="7692" width="20.85546875" style="1227" customWidth="1"/>
    <col min="7693" max="7936" width="9.140625" style="1227"/>
    <col min="7937" max="7937" width="4.7109375" style="1227" customWidth="1"/>
    <col min="7938" max="7938" width="6.140625" style="1227" customWidth="1"/>
    <col min="7939" max="7939" width="8.7109375" style="1227" customWidth="1"/>
    <col min="7940" max="7940" width="42.140625" style="1227" customWidth="1"/>
    <col min="7941" max="7941" width="12.85546875" style="1227" customWidth="1"/>
    <col min="7942" max="7942" width="15.85546875" style="1227" customWidth="1"/>
    <col min="7943" max="7943" width="14.5703125" style="1227" customWidth="1"/>
    <col min="7944" max="7944" width="8.28515625" style="1227" customWidth="1"/>
    <col min="7945" max="7945" width="12.7109375" style="1227" bestFit="1" customWidth="1"/>
    <col min="7946" max="7946" width="20.7109375" style="1227" customWidth="1"/>
    <col min="7947" max="7947" width="20.140625" style="1227" customWidth="1"/>
    <col min="7948" max="7948" width="20.85546875" style="1227" customWidth="1"/>
    <col min="7949" max="8192" width="9.140625" style="1227"/>
    <col min="8193" max="8193" width="4.7109375" style="1227" customWidth="1"/>
    <col min="8194" max="8194" width="6.140625" style="1227" customWidth="1"/>
    <col min="8195" max="8195" width="8.7109375" style="1227" customWidth="1"/>
    <col min="8196" max="8196" width="42.140625" style="1227" customWidth="1"/>
    <col min="8197" max="8197" width="12.85546875" style="1227" customWidth="1"/>
    <col min="8198" max="8198" width="15.85546875" style="1227" customWidth="1"/>
    <col min="8199" max="8199" width="14.5703125" style="1227" customWidth="1"/>
    <col min="8200" max="8200" width="8.28515625" style="1227" customWidth="1"/>
    <col min="8201" max="8201" width="12.7109375" style="1227" bestFit="1" customWidth="1"/>
    <col min="8202" max="8202" width="20.7109375" style="1227" customWidth="1"/>
    <col min="8203" max="8203" width="20.140625" style="1227" customWidth="1"/>
    <col min="8204" max="8204" width="20.85546875" style="1227" customWidth="1"/>
    <col min="8205" max="8448" width="9.140625" style="1227"/>
    <col min="8449" max="8449" width="4.7109375" style="1227" customWidth="1"/>
    <col min="8450" max="8450" width="6.140625" style="1227" customWidth="1"/>
    <col min="8451" max="8451" width="8.7109375" style="1227" customWidth="1"/>
    <col min="8452" max="8452" width="42.140625" style="1227" customWidth="1"/>
    <col min="8453" max="8453" width="12.85546875" style="1227" customWidth="1"/>
    <col min="8454" max="8454" width="15.85546875" style="1227" customWidth="1"/>
    <col min="8455" max="8455" width="14.5703125" style="1227" customWidth="1"/>
    <col min="8456" max="8456" width="8.28515625" style="1227" customWidth="1"/>
    <col min="8457" max="8457" width="12.7109375" style="1227" bestFit="1" customWidth="1"/>
    <col min="8458" max="8458" width="20.7109375" style="1227" customWidth="1"/>
    <col min="8459" max="8459" width="20.140625" style="1227" customWidth="1"/>
    <col min="8460" max="8460" width="20.85546875" style="1227" customWidth="1"/>
    <col min="8461" max="8704" width="9.140625" style="1227"/>
    <col min="8705" max="8705" width="4.7109375" style="1227" customWidth="1"/>
    <col min="8706" max="8706" width="6.140625" style="1227" customWidth="1"/>
    <col min="8707" max="8707" width="8.7109375" style="1227" customWidth="1"/>
    <col min="8708" max="8708" width="42.140625" style="1227" customWidth="1"/>
    <col min="8709" max="8709" width="12.85546875" style="1227" customWidth="1"/>
    <col min="8710" max="8710" width="15.85546875" style="1227" customWidth="1"/>
    <col min="8711" max="8711" width="14.5703125" style="1227" customWidth="1"/>
    <col min="8712" max="8712" width="8.28515625" style="1227" customWidth="1"/>
    <col min="8713" max="8713" width="12.7109375" style="1227" bestFit="1" customWidth="1"/>
    <col min="8714" max="8714" width="20.7109375" style="1227" customWidth="1"/>
    <col min="8715" max="8715" width="20.140625" style="1227" customWidth="1"/>
    <col min="8716" max="8716" width="20.85546875" style="1227" customWidth="1"/>
    <col min="8717" max="8960" width="9.140625" style="1227"/>
    <col min="8961" max="8961" width="4.7109375" style="1227" customWidth="1"/>
    <col min="8962" max="8962" width="6.140625" style="1227" customWidth="1"/>
    <col min="8963" max="8963" width="8.7109375" style="1227" customWidth="1"/>
    <col min="8964" max="8964" width="42.140625" style="1227" customWidth="1"/>
    <col min="8965" max="8965" width="12.85546875" style="1227" customWidth="1"/>
    <col min="8966" max="8966" width="15.85546875" style="1227" customWidth="1"/>
    <col min="8967" max="8967" width="14.5703125" style="1227" customWidth="1"/>
    <col min="8968" max="8968" width="8.28515625" style="1227" customWidth="1"/>
    <col min="8969" max="8969" width="12.7109375" style="1227" bestFit="1" customWidth="1"/>
    <col min="8970" max="8970" width="20.7109375" style="1227" customWidth="1"/>
    <col min="8971" max="8971" width="20.140625" style="1227" customWidth="1"/>
    <col min="8972" max="8972" width="20.85546875" style="1227" customWidth="1"/>
    <col min="8973" max="9216" width="9.140625" style="1227"/>
    <col min="9217" max="9217" width="4.7109375" style="1227" customWidth="1"/>
    <col min="9218" max="9218" width="6.140625" style="1227" customWidth="1"/>
    <col min="9219" max="9219" width="8.7109375" style="1227" customWidth="1"/>
    <col min="9220" max="9220" width="42.140625" style="1227" customWidth="1"/>
    <col min="9221" max="9221" width="12.85546875" style="1227" customWidth="1"/>
    <col min="9222" max="9222" width="15.85546875" style="1227" customWidth="1"/>
    <col min="9223" max="9223" width="14.5703125" style="1227" customWidth="1"/>
    <col min="9224" max="9224" width="8.28515625" style="1227" customWidth="1"/>
    <col min="9225" max="9225" width="12.7109375" style="1227" bestFit="1" customWidth="1"/>
    <col min="9226" max="9226" width="20.7109375" style="1227" customWidth="1"/>
    <col min="9227" max="9227" width="20.140625" style="1227" customWidth="1"/>
    <col min="9228" max="9228" width="20.85546875" style="1227" customWidth="1"/>
    <col min="9229" max="9472" width="9.140625" style="1227"/>
    <col min="9473" max="9473" width="4.7109375" style="1227" customWidth="1"/>
    <col min="9474" max="9474" width="6.140625" style="1227" customWidth="1"/>
    <col min="9475" max="9475" width="8.7109375" style="1227" customWidth="1"/>
    <col min="9476" max="9476" width="42.140625" style="1227" customWidth="1"/>
    <col min="9477" max="9477" width="12.85546875" style="1227" customWidth="1"/>
    <col min="9478" max="9478" width="15.85546875" style="1227" customWidth="1"/>
    <col min="9479" max="9479" width="14.5703125" style="1227" customWidth="1"/>
    <col min="9480" max="9480" width="8.28515625" style="1227" customWidth="1"/>
    <col min="9481" max="9481" width="12.7109375" style="1227" bestFit="1" customWidth="1"/>
    <col min="9482" max="9482" width="20.7109375" style="1227" customWidth="1"/>
    <col min="9483" max="9483" width="20.140625" style="1227" customWidth="1"/>
    <col min="9484" max="9484" width="20.85546875" style="1227" customWidth="1"/>
    <col min="9485" max="9728" width="9.140625" style="1227"/>
    <col min="9729" max="9729" width="4.7109375" style="1227" customWidth="1"/>
    <col min="9730" max="9730" width="6.140625" style="1227" customWidth="1"/>
    <col min="9731" max="9731" width="8.7109375" style="1227" customWidth="1"/>
    <col min="9732" max="9732" width="42.140625" style="1227" customWidth="1"/>
    <col min="9733" max="9733" width="12.85546875" style="1227" customWidth="1"/>
    <col min="9734" max="9734" width="15.85546875" style="1227" customWidth="1"/>
    <col min="9735" max="9735" width="14.5703125" style="1227" customWidth="1"/>
    <col min="9736" max="9736" width="8.28515625" style="1227" customWidth="1"/>
    <col min="9737" max="9737" width="12.7109375" style="1227" bestFit="1" customWidth="1"/>
    <col min="9738" max="9738" width="20.7109375" style="1227" customWidth="1"/>
    <col min="9739" max="9739" width="20.140625" style="1227" customWidth="1"/>
    <col min="9740" max="9740" width="20.85546875" style="1227" customWidth="1"/>
    <col min="9741" max="9984" width="9.140625" style="1227"/>
    <col min="9985" max="9985" width="4.7109375" style="1227" customWidth="1"/>
    <col min="9986" max="9986" width="6.140625" style="1227" customWidth="1"/>
    <col min="9987" max="9987" width="8.7109375" style="1227" customWidth="1"/>
    <col min="9988" max="9988" width="42.140625" style="1227" customWidth="1"/>
    <col min="9989" max="9989" width="12.85546875" style="1227" customWidth="1"/>
    <col min="9990" max="9990" width="15.85546875" style="1227" customWidth="1"/>
    <col min="9991" max="9991" width="14.5703125" style="1227" customWidth="1"/>
    <col min="9992" max="9992" width="8.28515625" style="1227" customWidth="1"/>
    <col min="9993" max="9993" width="12.7109375" style="1227" bestFit="1" customWidth="1"/>
    <col min="9994" max="9994" width="20.7109375" style="1227" customWidth="1"/>
    <col min="9995" max="9995" width="20.140625" style="1227" customWidth="1"/>
    <col min="9996" max="9996" width="20.85546875" style="1227" customWidth="1"/>
    <col min="9997" max="10240" width="9.140625" style="1227"/>
    <col min="10241" max="10241" width="4.7109375" style="1227" customWidth="1"/>
    <col min="10242" max="10242" width="6.140625" style="1227" customWidth="1"/>
    <col min="10243" max="10243" width="8.7109375" style="1227" customWidth="1"/>
    <col min="10244" max="10244" width="42.140625" style="1227" customWidth="1"/>
    <col min="10245" max="10245" width="12.85546875" style="1227" customWidth="1"/>
    <col min="10246" max="10246" width="15.85546875" style="1227" customWidth="1"/>
    <col min="10247" max="10247" width="14.5703125" style="1227" customWidth="1"/>
    <col min="10248" max="10248" width="8.28515625" style="1227" customWidth="1"/>
    <col min="10249" max="10249" width="12.7109375" style="1227" bestFit="1" customWidth="1"/>
    <col min="10250" max="10250" width="20.7109375" style="1227" customWidth="1"/>
    <col min="10251" max="10251" width="20.140625" style="1227" customWidth="1"/>
    <col min="10252" max="10252" width="20.85546875" style="1227" customWidth="1"/>
    <col min="10253" max="10496" width="9.140625" style="1227"/>
    <col min="10497" max="10497" width="4.7109375" style="1227" customWidth="1"/>
    <col min="10498" max="10498" width="6.140625" style="1227" customWidth="1"/>
    <col min="10499" max="10499" width="8.7109375" style="1227" customWidth="1"/>
    <col min="10500" max="10500" width="42.140625" style="1227" customWidth="1"/>
    <col min="10501" max="10501" width="12.85546875" style="1227" customWidth="1"/>
    <col min="10502" max="10502" width="15.85546875" style="1227" customWidth="1"/>
    <col min="10503" max="10503" width="14.5703125" style="1227" customWidth="1"/>
    <col min="10504" max="10504" width="8.28515625" style="1227" customWidth="1"/>
    <col min="10505" max="10505" width="12.7109375" style="1227" bestFit="1" customWidth="1"/>
    <col min="10506" max="10506" width="20.7109375" style="1227" customWidth="1"/>
    <col min="10507" max="10507" width="20.140625" style="1227" customWidth="1"/>
    <col min="10508" max="10508" width="20.85546875" style="1227" customWidth="1"/>
    <col min="10509" max="10752" width="9.140625" style="1227"/>
    <col min="10753" max="10753" width="4.7109375" style="1227" customWidth="1"/>
    <col min="10754" max="10754" width="6.140625" style="1227" customWidth="1"/>
    <col min="10755" max="10755" width="8.7109375" style="1227" customWidth="1"/>
    <col min="10756" max="10756" width="42.140625" style="1227" customWidth="1"/>
    <col min="10757" max="10757" width="12.85546875" style="1227" customWidth="1"/>
    <col min="10758" max="10758" width="15.85546875" style="1227" customWidth="1"/>
    <col min="10759" max="10759" width="14.5703125" style="1227" customWidth="1"/>
    <col min="10760" max="10760" width="8.28515625" style="1227" customWidth="1"/>
    <col min="10761" max="10761" width="12.7109375" style="1227" bestFit="1" customWidth="1"/>
    <col min="10762" max="10762" width="20.7109375" style="1227" customWidth="1"/>
    <col min="10763" max="10763" width="20.140625" style="1227" customWidth="1"/>
    <col min="10764" max="10764" width="20.85546875" style="1227" customWidth="1"/>
    <col min="10765" max="11008" width="9.140625" style="1227"/>
    <col min="11009" max="11009" width="4.7109375" style="1227" customWidth="1"/>
    <col min="11010" max="11010" width="6.140625" style="1227" customWidth="1"/>
    <col min="11011" max="11011" width="8.7109375" style="1227" customWidth="1"/>
    <col min="11012" max="11012" width="42.140625" style="1227" customWidth="1"/>
    <col min="11013" max="11013" width="12.85546875" style="1227" customWidth="1"/>
    <col min="11014" max="11014" width="15.85546875" style="1227" customWidth="1"/>
    <col min="11015" max="11015" width="14.5703125" style="1227" customWidth="1"/>
    <col min="11016" max="11016" width="8.28515625" style="1227" customWidth="1"/>
    <col min="11017" max="11017" width="12.7109375" style="1227" bestFit="1" customWidth="1"/>
    <col min="11018" max="11018" width="20.7109375" style="1227" customWidth="1"/>
    <col min="11019" max="11019" width="20.140625" style="1227" customWidth="1"/>
    <col min="11020" max="11020" width="20.85546875" style="1227" customWidth="1"/>
    <col min="11021" max="11264" width="9.140625" style="1227"/>
    <col min="11265" max="11265" width="4.7109375" style="1227" customWidth="1"/>
    <col min="11266" max="11266" width="6.140625" style="1227" customWidth="1"/>
    <col min="11267" max="11267" width="8.7109375" style="1227" customWidth="1"/>
    <col min="11268" max="11268" width="42.140625" style="1227" customWidth="1"/>
    <col min="11269" max="11269" width="12.85546875" style="1227" customWidth="1"/>
    <col min="11270" max="11270" width="15.85546875" style="1227" customWidth="1"/>
    <col min="11271" max="11271" width="14.5703125" style="1227" customWidth="1"/>
    <col min="11272" max="11272" width="8.28515625" style="1227" customWidth="1"/>
    <col min="11273" max="11273" width="12.7109375" style="1227" bestFit="1" customWidth="1"/>
    <col min="11274" max="11274" width="20.7109375" style="1227" customWidth="1"/>
    <col min="11275" max="11275" width="20.140625" style="1227" customWidth="1"/>
    <col min="11276" max="11276" width="20.85546875" style="1227" customWidth="1"/>
    <col min="11277" max="11520" width="9.140625" style="1227"/>
    <col min="11521" max="11521" width="4.7109375" style="1227" customWidth="1"/>
    <col min="11522" max="11522" width="6.140625" style="1227" customWidth="1"/>
    <col min="11523" max="11523" width="8.7109375" style="1227" customWidth="1"/>
    <col min="11524" max="11524" width="42.140625" style="1227" customWidth="1"/>
    <col min="11525" max="11525" width="12.85546875" style="1227" customWidth="1"/>
    <col min="11526" max="11526" width="15.85546875" style="1227" customWidth="1"/>
    <col min="11527" max="11527" width="14.5703125" style="1227" customWidth="1"/>
    <col min="11528" max="11528" width="8.28515625" style="1227" customWidth="1"/>
    <col min="11529" max="11529" width="12.7109375" style="1227" bestFit="1" customWidth="1"/>
    <col min="11530" max="11530" width="20.7109375" style="1227" customWidth="1"/>
    <col min="11531" max="11531" width="20.140625" style="1227" customWidth="1"/>
    <col min="11532" max="11532" width="20.85546875" style="1227" customWidth="1"/>
    <col min="11533" max="11776" width="9.140625" style="1227"/>
    <col min="11777" max="11777" width="4.7109375" style="1227" customWidth="1"/>
    <col min="11778" max="11778" width="6.140625" style="1227" customWidth="1"/>
    <col min="11779" max="11779" width="8.7109375" style="1227" customWidth="1"/>
    <col min="11780" max="11780" width="42.140625" style="1227" customWidth="1"/>
    <col min="11781" max="11781" width="12.85546875" style="1227" customWidth="1"/>
    <col min="11782" max="11782" width="15.85546875" style="1227" customWidth="1"/>
    <col min="11783" max="11783" width="14.5703125" style="1227" customWidth="1"/>
    <col min="11784" max="11784" width="8.28515625" style="1227" customWidth="1"/>
    <col min="11785" max="11785" width="12.7109375" style="1227" bestFit="1" customWidth="1"/>
    <col min="11786" max="11786" width="20.7109375" style="1227" customWidth="1"/>
    <col min="11787" max="11787" width="20.140625" style="1227" customWidth="1"/>
    <col min="11788" max="11788" width="20.85546875" style="1227" customWidth="1"/>
    <col min="11789" max="12032" width="9.140625" style="1227"/>
    <col min="12033" max="12033" width="4.7109375" style="1227" customWidth="1"/>
    <col min="12034" max="12034" width="6.140625" style="1227" customWidth="1"/>
    <col min="12035" max="12035" width="8.7109375" style="1227" customWidth="1"/>
    <col min="12036" max="12036" width="42.140625" style="1227" customWidth="1"/>
    <col min="12037" max="12037" width="12.85546875" style="1227" customWidth="1"/>
    <col min="12038" max="12038" width="15.85546875" style="1227" customWidth="1"/>
    <col min="12039" max="12039" width="14.5703125" style="1227" customWidth="1"/>
    <col min="12040" max="12040" width="8.28515625" style="1227" customWidth="1"/>
    <col min="12041" max="12041" width="12.7109375" style="1227" bestFit="1" customWidth="1"/>
    <col min="12042" max="12042" width="20.7109375" style="1227" customWidth="1"/>
    <col min="12043" max="12043" width="20.140625" style="1227" customWidth="1"/>
    <col min="12044" max="12044" width="20.85546875" style="1227" customWidth="1"/>
    <col min="12045" max="12288" width="9.140625" style="1227"/>
    <col min="12289" max="12289" width="4.7109375" style="1227" customWidth="1"/>
    <col min="12290" max="12290" width="6.140625" style="1227" customWidth="1"/>
    <col min="12291" max="12291" width="8.7109375" style="1227" customWidth="1"/>
    <col min="12292" max="12292" width="42.140625" style="1227" customWidth="1"/>
    <col min="12293" max="12293" width="12.85546875" style="1227" customWidth="1"/>
    <col min="12294" max="12294" width="15.85546875" style="1227" customWidth="1"/>
    <col min="12295" max="12295" width="14.5703125" style="1227" customWidth="1"/>
    <col min="12296" max="12296" width="8.28515625" style="1227" customWidth="1"/>
    <col min="12297" max="12297" width="12.7109375" style="1227" bestFit="1" customWidth="1"/>
    <col min="12298" max="12298" width="20.7109375" style="1227" customWidth="1"/>
    <col min="12299" max="12299" width="20.140625" style="1227" customWidth="1"/>
    <col min="12300" max="12300" width="20.85546875" style="1227" customWidth="1"/>
    <col min="12301" max="12544" width="9.140625" style="1227"/>
    <col min="12545" max="12545" width="4.7109375" style="1227" customWidth="1"/>
    <col min="12546" max="12546" width="6.140625" style="1227" customWidth="1"/>
    <col min="12547" max="12547" width="8.7109375" style="1227" customWidth="1"/>
    <col min="12548" max="12548" width="42.140625" style="1227" customWidth="1"/>
    <col min="12549" max="12549" width="12.85546875" style="1227" customWidth="1"/>
    <col min="12550" max="12550" width="15.85546875" style="1227" customWidth="1"/>
    <col min="12551" max="12551" width="14.5703125" style="1227" customWidth="1"/>
    <col min="12552" max="12552" width="8.28515625" style="1227" customWidth="1"/>
    <col min="12553" max="12553" width="12.7109375" style="1227" bestFit="1" customWidth="1"/>
    <col min="12554" max="12554" width="20.7109375" style="1227" customWidth="1"/>
    <col min="12555" max="12555" width="20.140625" style="1227" customWidth="1"/>
    <col min="12556" max="12556" width="20.85546875" style="1227" customWidth="1"/>
    <col min="12557" max="12800" width="9.140625" style="1227"/>
    <col min="12801" max="12801" width="4.7109375" style="1227" customWidth="1"/>
    <col min="12802" max="12802" width="6.140625" style="1227" customWidth="1"/>
    <col min="12803" max="12803" width="8.7109375" style="1227" customWidth="1"/>
    <col min="12804" max="12804" width="42.140625" style="1227" customWidth="1"/>
    <col min="12805" max="12805" width="12.85546875" style="1227" customWidth="1"/>
    <col min="12806" max="12806" width="15.85546875" style="1227" customWidth="1"/>
    <col min="12807" max="12807" width="14.5703125" style="1227" customWidth="1"/>
    <col min="12808" max="12808" width="8.28515625" style="1227" customWidth="1"/>
    <col min="12809" max="12809" width="12.7109375" style="1227" bestFit="1" customWidth="1"/>
    <col min="12810" max="12810" width="20.7109375" style="1227" customWidth="1"/>
    <col min="12811" max="12811" width="20.140625" style="1227" customWidth="1"/>
    <col min="12812" max="12812" width="20.85546875" style="1227" customWidth="1"/>
    <col min="12813" max="13056" width="9.140625" style="1227"/>
    <col min="13057" max="13057" width="4.7109375" style="1227" customWidth="1"/>
    <col min="13058" max="13058" width="6.140625" style="1227" customWidth="1"/>
    <col min="13059" max="13059" width="8.7109375" style="1227" customWidth="1"/>
    <col min="13060" max="13060" width="42.140625" style="1227" customWidth="1"/>
    <col min="13061" max="13061" width="12.85546875" style="1227" customWidth="1"/>
    <col min="13062" max="13062" width="15.85546875" style="1227" customWidth="1"/>
    <col min="13063" max="13063" width="14.5703125" style="1227" customWidth="1"/>
    <col min="13064" max="13064" width="8.28515625" style="1227" customWidth="1"/>
    <col min="13065" max="13065" width="12.7109375" style="1227" bestFit="1" customWidth="1"/>
    <col min="13066" max="13066" width="20.7109375" style="1227" customWidth="1"/>
    <col min="13067" max="13067" width="20.140625" style="1227" customWidth="1"/>
    <col min="13068" max="13068" width="20.85546875" style="1227" customWidth="1"/>
    <col min="13069" max="13312" width="9.140625" style="1227"/>
    <col min="13313" max="13313" width="4.7109375" style="1227" customWidth="1"/>
    <col min="13314" max="13314" width="6.140625" style="1227" customWidth="1"/>
    <col min="13315" max="13315" width="8.7109375" style="1227" customWidth="1"/>
    <col min="13316" max="13316" width="42.140625" style="1227" customWidth="1"/>
    <col min="13317" max="13317" width="12.85546875" style="1227" customWidth="1"/>
    <col min="13318" max="13318" width="15.85546875" style="1227" customWidth="1"/>
    <col min="13319" max="13319" width="14.5703125" style="1227" customWidth="1"/>
    <col min="13320" max="13320" width="8.28515625" style="1227" customWidth="1"/>
    <col min="13321" max="13321" width="12.7109375" style="1227" bestFit="1" customWidth="1"/>
    <col min="13322" max="13322" width="20.7109375" style="1227" customWidth="1"/>
    <col min="13323" max="13323" width="20.140625" style="1227" customWidth="1"/>
    <col min="13324" max="13324" width="20.85546875" style="1227" customWidth="1"/>
    <col min="13325" max="13568" width="9.140625" style="1227"/>
    <col min="13569" max="13569" width="4.7109375" style="1227" customWidth="1"/>
    <col min="13570" max="13570" width="6.140625" style="1227" customWidth="1"/>
    <col min="13571" max="13571" width="8.7109375" style="1227" customWidth="1"/>
    <col min="13572" max="13572" width="42.140625" style="1227" customWidth="1"/>
    <col min="13573" max="13573" width="12.85546875" style="1227" customWidth="1"/>
    <col min="13574" max="13574" width="15.85546875" style="1227" customWidth="1"/>
    <col min="13575" max="13575" width="14.5703125" style="1227" customWidth="1"/>
    <col min="13576" max="13576" width="8.28515625" style="1227" customWidth="1"/>
    <col min="13577" max="13577" width="12.7109375" style="1227" bestFit="1" customWidth="1"/>
    <col min="13578" max="13578" width="20.7109375" style="1227" customWidth="1"/>
    <col min="13579" max="13579" width="20.140625" style="1227" customWidth="1"/>
    <col min="13580" max="13580" width="20.85546875" style="1227" customWidth="1"/>
    <col min="13581" max="13824" width="9.140625" style="1227"/>
    <col min="13825" max="13825" width="4.7109375" style="1227" customWidth="1"/>
    <col min="13826" max="13826" width="6.140625" style="1227" customWidth="1"/>
    <col min="13827" max="13827" width="8.7109375" style="1227" customWidth="1"/>
    <col min="13828" max="13828" width="42.140625" style="1227" customWidth="1"/>
    <col min="13829" max="13829" width="12.85546875" style="1227" customWidth="1"/>
    <col min="13830" max="13830" width="15.85546875" style="1227" customWidth="1"/>
    <col min="13831" max="13831" width="14.5703125" style="1227" customWidth="1"/>
    <col min="13832" max="13832" width="8.28515625" style="1227" customWidth="1"/>
    <col min="13833" max="13833" width="12.7109375" style="1227" bestFit="1" customWidth="1"/>
    <col min="13834" max="13834" width="20.7109375" style="1227" customWidth="1"/>
    <col min="13835" max="13835" width="20.140625" style="1227" customWidth="1"/>
    <col min="13836" max="13836" width="20.85546875" style="1227" customWidth="1"/>
    <col min="13837" max="14080" width="9.140625" style="1227"/>
    <col min="14081" max="14081" width="4.7109375" style="1227" customWidth="1"/>
    <col min="14082" max="14082" width="6.140625" style="1227" customWidth="1"/>
    <col min="14083" max="14083" width="8.7109375" style="1227" customWidth="1"/>
    <col min="14084" max="14084" width="42.140625" style="1227" customWidth="1"/>
    <col min="14085" max="14085" width="12.85546875" style="1227" customWidth="1"/>
    <col min="14086" max="14086" width="15.85546875" style="1227" customWidth="1"/>
    <col min="14087" max="14087" width="14.5703125" style="1227" customWidth="1"/>
    <col min="14088" max="14088" width="8.28515625" style="1227" customWidth="1"/>
    <col min="14089" max="14089" width="12.7109375" style="1227" bestFit="1" customWidth="1"/>
    <col min="14090" max="14090" width="20.7109375" style="1227" customWidth="1"/>
    <col min="14091" max="14091" width="20.140625" style="1227" customWidth="1"/>
    <col min="14092" max="14092" width="20.85546875" style="1227" customWidth="1"/>
    <col min="14093" max="14336" width="9.140625" style="1227"/>
    <col min="14337" max="14337" width="4.7109375" style="1227" customWidth="1"/>
    <col min="14338" max="14338" width="6.140625" style="1227" customWidth="1"/>
    <col min="14339" max="14339" width="8.7109375" style="1227" customWidth="1"/>
    <col min="14340" max="14340" width="42.140625" style="1227" customWidth="1"/>
    <col min="14341" max="14341" width="12.85546875" style="1227" customWidth="1"/>
    <col min="14342" max="14342" width="15.85546875" style="1227" customWidth="1"/>
    <col min="14343" max="14343" width="14.5703125" style="1227" customWidth="1"/>
    <col min="14344" max="14344" width="8.28515625" style="1227" customWidth="1"/>
    <col min="14345" max="14345" width="12.7109375" style="1227" bestFit="1" customWidth="1"/>
    <col min="14346" max="14346" width="20.7109375" style="1227" customWidth="1"/>
    <col min="14347" max="14347" width="20.140625" style="1227" customWidth="1"/>
    <col min="14348" max="14348" width="20.85546875" style="1227" customWidth="1"/>
    <col min="14349" max="14592" width="9.140625" style="1227"/>
    <col min="14593" max="14593" width="4.7109375" style="1227" customWidth="1"/>
    <col min="14594" max="14594" width="6.140625" style="1227" customWidth="1"/>
    <col min="14595" max="14595" width="8.7109375" style="1227" customWidth="1"/>
    <col min="14596" max="14596" width="42.140625" style="1227" customWidth="1"/>
    <col min="14597" max="14597" width="12.85546875" style="1227" customWidth="1"/>
    <col min="14598" max="14598" width="15.85546875" style="1227" customWidth="1"/>
    <col min="14599" max="14599" width="14.5703125" style="1227" customWidth="1"/>
    <col min="14600" max="14600" width="8.28515625" style="1227" customWidth="1"/>
    <col min="14601" max="14601" width="12.7109375" style="1227" bestFit="1" customWidth="1"/>
    <col min="14602" max="14602" width="20.7109375" style="1227" customWidth="1"/>
    <col min="14603" max="14603" width="20.140625" style="1227" customWidth="1"/>
    <col min="14604" max="14604" width="20.85546875" style="1227" customWidth="1"/>
    <col min="14605" max="14848" width="9.140625" style="1227"/>
    <col min="14849" max="14849" width="4.7109375" style="1227" customWidth="1"/>
    <col min="14850" max="14850" width="6.140625" style="1227" customWidth="1"/>
    <col min="14851" max="14851" width="8.7109375" style="1227" customWidth="1"/>
    <col min="14852" max="14852" width="42.140625" style="1227" customWidth="1"/>
    <col min="14853" max="14853" width="12.85546875" style="1227" customWidth="1"/>
    <col min="14854" max="14854" width="15.85546875" style="1227" customWidth="1"/>
    <col min="14855" max="14855" width="14.5703125" style="1227" customWidth="1"/>
    <col min="14856" max="14856" width="8.28515625" style="1227" customWidth="1"/>
    <col min="14857" max="14857" width="12.7109375" style="1227" bestFit="1" customWidth="1"/>
    <col min="14858" max="14858" width="20.7109375" style="1227" customWidth="1"/>
    <col min="14859" max="14859" width="20.140625" style="1227" customWidth="1"/>
    <col min="14860" max="14860" width="20.85546875" style="1227" customWidth="1"/>
    <col min="14861" max="15104" width="9.140625" style="1227"/>
    <col min="15105" max="15105" width="4.7109375" style="1227" customWidth="1"/>
    <col min="15106" max="15106" width="6.140625" style="1227" customWidth="1"/>
    <col min="15107" max="15107" width="8.7109375" style="1227" customWidth="1"/>
    <col min="15108" max="15108" width="42.140625" style="1227" customWidth="1"/>
    <col min="15109" max="15109" width="12.85546875" style="1227" customWidth="1"/>
    <col min="15110" max="15110" width="15.85546875" style="1227" customWidth="1"/>
    <col min="15111" max="15111" width="14.5703125" style="1227" customWidth="1"/>
    <col min="15112" max="15112" width="8.28515625" style="1227" customWidth="1"/>
    <col min="15113" max="15113" width="12.7109375" style="1227" bestFit="1" customWidth="1"/>
    <col min="15114" max="15114" width="20.7109375" style="1227" customWidth="1"/>
    <col min="15115" max="15115" width="20.140625" style="1227" customWidth="1"/>
    <col min="15116" max="15116" width="20.85546875" style="1227" customWidth="1"/>
    <col min="15117" max="15360" width="9.140625" style="1227"/>
    <col min="15361" max="15361" width="4.7109375" style="1227" customWidth="1"/>
    <col min="15362" max="15362" width="6.140625" style="1227" customWidth="1"/>
    <col min="15363" max="15363" width="8.7109375" style="1227" customWidth="1"/>
    <col min="15364" max="15364" width="42.140625" style="1227" customWidth="1"/>
    <col min="15365" max="15365" width="12.85546875" style="1227" customWidth="1"/>
    <col min="15366" max="15366" width="15.85546875" style="1227" customWidth="1"/>
    <col min="15367" max="15367" width="14.5703125" style="1227" customWidth="1"/>
    <col min="15368" max="15368" width="8.28515625" style="1227" customWidth="1"/>
    <col min="15369" max="15369" width="12.7109375" style="1227" bestFit="1" customWidth="1"/>
    <col min="15370" max="15370" width="20.7109375" style="1227" customWidth="1"/>
    <col min="15371" max="15371" width="20.140625" style="1227" customWidth="1"/>
    <col min="15372" max="15372" width="20.85546875" style="1227" customWidth="1"/>
    <col min="15373" max="15616" width="9.140625" style="1227"/>
    <col min="15617" max="15617" width="4.7109375" style="1227" customWidth="1"/>
    <col min="15618" max="15618" width="6.140625" style="1227" customWidth="1"/>
    <col min="15619" max="15619" width="8.7109375" style="1227" customWidth="1"/>
    <col min="15620" max="15620" width="42.140625" style="1227" customWidth="1"/>
    <col min="15621" max="15621" width="12.85546875" style="1227" customWidth="1"/>
    <col min="15622" max="15622" width="15.85546875" style="1227" customWidth="1"/>
    <col min="15623" max="15623" width="14.5703125" style="1227" customWidth="1"/>
    <col min="15624" max="15624" width="8.28515625" style="1227" customWidth="1"/>
    <col min="15625" max="15625" width="12.7109375" style="1227" bestFit="1" customWidth="1"/>
    <col min="15626" max="15626" width="20.7109375" style="1227" customWidth="1"/>
    <col min="15627" max="15627" width="20.140625" style="1227" customWidth="1"/>
    <col min="15628" max="15628" width="20.85546875" style="1227" customWidth="1"/>
    <col min="15629" max="15872" width="9.140625" style="1227"/>
    <col min="15873" max="15873" width="4.7109375" style="1227" customWidth="1"/>
    <col min="15874" max="15874" width="6.140625" style="1227" customWidth="1"/>
    <col min="15875" max="15875" width="8.7109375" style="1227" customWidth="1"/>
    <col min="15876" max="15876" width="42.140625" style="1227" customWidth="1"/>
    <col min="15877" max="15877" width="12.85546875" style="1227" customWidth="1"/>
    <col min="15878" max="15878" width="15.85546875" style="1227" customWidth="1"/>
    <col min="15879" max="15879" width="14.5703125" style="1227" customWidth="1"/>
    <col min="15880" max="15880" width="8.28515625" style="1227" customWidth="1"/>
    <col min="15881" max="15881" width="12.7109375" style="1227" bestFit="1" customWidth="1"/>
    <col min="15882" max="15882" width="20.7109375" style="1227" customWidth="1"/>
    <col min="15883" max="15883" width="20.140625" style="1227" customWidth="1"/>
    <col min="15884" max="15884" width="20.85546875" style="1227" customWidth="1"/>
    <col min="15885" max="16128" width="9.140625" style="1227"/>
    <col min="16129" max="16129" width="4.7109375" style="1227" customWidth="1"/>
    <col min="16130" max="16130" width="6.140625" style="1227" customWidth="1"/>
    <col min="16131" max="16131" width="8.7109375" style="1227" customWidth="1"/>
    <col min="16132" max="16132" width="42.140625" style="1227" customWidth="1"/>
    <col min="16133" max="16133" width="12.85546875" style="1227" customWidth="1"/>
    <col min="16134" max="16134" width="15.85546875" style="1227" customWidth="1"/>
    <col min="16135" max="16135" width="14.5703125" style="1227" customWidth="1"/>
    <col min="16136" max="16136" width="8.28515625" style="1227" customWidth="1"/>
    <col min="16137" max="16137" width="12.7109375" style="1227" bestFit="1" customWidth="1"/>
    <col min="16138" max="16138" width="20.7109375" style="1227" customWidth="1"/>
    <col min="16139" max="16139" width="20.140625" style="1227" customWidth="1"/>
    <col min="16140" max="16140" width="20.85546875" style="1227" customWidth="1"/>
    <col min="16141" max="16384" width="9.140625" style="1227"/>
  </cols>
  <sheetData>
    <row r="1" spans="1:9" ht="18.75" thickBot="1" x14ac:dyDescent="0.25">
      <c r="A1" s="3268" t="s">
        <v>831</v>
      </c>
      <c r="B1" s="3268"/>
      <c r="C1" s="3268"/>
      <c r="D1" s="3268"/>
      <c r="E1" s="3268"/>
      <c r="F1" s="3268"/>
      <c r="G1" s="3268"/>
      <c r="H1" s="3268" t="s">
        <v>213</v>
      </c>
    </row>
    <row r="2" spans="1:9" ht="18" x14ac:dyDescent="0.25">
      <c r="A2" s="1313"/>
      <c r="H2" s="1292" t="s">
        <v>213</v>
      </c>
    </row>
    <row r="3" spans="1:9" ht="14.25" x14ac:dyDescent="0.2">
      <c r="A3" s="1206" t="s">
        <v>259</v>
      </c>
      <c r="C3" s="1225" t="s">
        <v>152</v>
      </c>
      <c r="D3" s="1205"/>
    </row>
    <row r="4" spans="1:9" ht="14.25" x14ac:dyDescent="0.2">
      <c r="A4" s="1313"/>
      <c r="C4" s="1225" t="s">
        <v>989</v>
      </c>
      <c r="D4" s="1131"/>
    </row>
    <row r="5" spans="1:9" ht="14.25" hidden="1" x14ac:dyDescent="0.2">
      <c r="A5" s="1313"/>
      <c r="C5" s="1225" t="s">
        <v>152</v>
      </c>
      <c r="D5" s="1205"/>
      <c r="E5" s="1254"/>
      <c r="F5" s="1254"/>
    </row>
    <row r="6" spans="1:9" ht="14.25" hidden="1" x14ac:dyDescent="0.2">
      <c r="A6" s="1313"/>
      <c r="C6" s="1225" t="s">
        <v>989</v>
      </c>
      <c r="D6" s="1131"/>
      <c r="E6" s="1254"/>
      <c r="F6" s="1254"/>
    </row>
    <row r="7" spans="1:9" ht="18" x14ac:dyDescent="0.25">
      <c r="A7" s="1230" t="s">
        <v>214</v>
      </c>
    </row>
    <row r="8" spans="1:9" ht="18" x14ac:dyDescent="0.25">
      <c r="A8" s="1230"/>
    </row>
    <row r="9" spans="1:9" ht="15.75" thickBot="1" x14ac:dyDescent="0.3">
      <c r="A9" s="1232" t="s">
        <v>173</v>
      </c>
      <c r="H9" s="1306" t="s">
        <v>122</v>
      </c>
    </row>
    <row r="10" spans="1:9" s="1166" customFormat="1" ht="25.5" thickTop="1" thickBot="1" x14ac:dyDescent="0.25">
      <c r="A10" s="1233" t="s">
        <v>123</v>
      </c>
      <c r="B10" s="1234" t="s">
        <v>509</v>
      </c>
      <c r="C10" s="1234" t="s">
        <v>267</v>
      </c>
      <c r="D10" s="1235" t="s">
        <v>125</v>
      </c>
      <c r="E10" s="1256" t="s">
        <v>416</v>
      </c>
      <c r="F10" s="1256" t="s">
        <v>417</v>
      </c>
      <c r="G10" s="1257" t="s">
        <v>589</v>
      </c>
      <c r="H10" s="1258" t="s">
        <v>590</v>
      </c>
    </row>
    <row r="11" spans="1:9" s="1166" customFormat="1" ht="13.5" thickTop="1" thickBot="1" x14ac:dyDescent="0.25">
      <c r="A11" s="1171">
        <v>1</v>
      </c>
      <c r="B11" s="1170">
        <v>2</v>
      </c>
      <c r="C11" s="1170">
        <v>3</v>
      </c>
      <c r="D11" s="1170">
        <v>4</v>
      </c>
      <c r="E11" s="1169">
        <v>5</v>
      </c>
      <c r="F11" s="1169">
        <v>6</v>
      </c>
      <c r="G11" s="1293">
        <v>7</v>
      </c>
      <c r="H11" s="1315" t="s">
        <v>44</v>
      </c>
    </row>
    <row r="12" spans="1:9" ht="26.25" hidden="1" thickTop="1" x14ac:dyDescent="0.2">
      <c r="A12" s="1310">
        <v>2143</v>
      </c>
      <c r="B12" s="1316">
        <v>5142</v>
      </c>
      <c r="C12" s="2331" t="s">
        <v>1101</v>
      </c>
      <c r="D12" s="1259" t="s">
        <v>1036</v>
      </c>
      <c r="E12" s="1264">
        <v>0</v>
      </c>
      <c r="F12" s="1264">
        <v>0</v>
      </c>
      <c r="G12" s="1264">
        <v>0</v>
      </c>
      <c r="H12" s="1245">
        <v>0</v>
      </c>
    </row>
    <row r="13" spans="1:9" ht="30.75" thickTop="1" x14ac:dyDescent="0.2">
      <c r="A13" s="1310">
        <v>6409</v>
      </c>
      <c r="B13" s="1316">
        <v>5909</v>
      </c>
      <c r="C13" s="2331" t="s">
        <v>1101</v>
      </c>
      <c r="D13" s="1322" t="s">
        <v>524</v>
      </c>
      <c r="E13" s="1264">
        <v>0</v>
      </c>
      <c r="F13" s="1264">
        <v>0</v>
      </c>
      <c r="G13" s="1264">
        <v>-1</v>
      </c>
      <c r="H13" s="1245">
        <v>0</v>
      </c>
    </row>
    <row r="14" spans="1:9" ht="26.25" thickBot="1" x14ac:dyDescent="0.25">
      <c r="A14" s="1310">
        <v>6330</v>
      </c>
      <c r="B14" s="1316">
        <v>5345</v>
      </c>
      <c r="C14" s="2331" t="s">
        <v>1101</v>
      </c>
      <c r="D14" s="1259" t="s">
        <v>514</v>
      </c>
      <c r="E14" s="1264">
        <v>0</v>
      </c>
      <c r="F14" s="1264">
        <v>0</v>
      </c>
      <c r="G14" s="1264">
        <v>133997</v>
      </c>
      <c r="H14" s="1245">
        <v>0</v>
      </c>
    </row>
    <row r="15" spans="1:9" s="1251" customFormat="1" ht="16.5" thickTop="1" thickBot="1" x14ac:dyDescent="0.3">
      <c r="A15" s="3265" t="s">
        <v>511</v>
      </c>
      <c r="B15" s="3266"/>
      <c r="C15" s="3266"/>
      <c r="D15" s="3266"/>
      <c r="E15" s="1242">
        <f>SUM(E12:E14)</f>
        <v>0</v>
      </c>
      <c r="F15" s="1242">
        <f>SUM(F12:F14)</f>
        <v>0</v>
      </c>
      <c r="G15" s="1242">
        <f>SUM(G12:G14)</f>
        <v>133996</v>
      </c>
      <c r="H15" s="1246">
        <v>0</v>
      </c>
      <c r="I15" s="1323"/>
    </row>
    <row r="16" spans="1:9" ht="18.75" thickTop="1" x14ac:dyDescent="0.25">
      <c r="A16" s="1230"/>
    </row>
    <row r="17" spans="1:8" s="1166" customFormat="1" ht="15" hidden="1" x14ac:dyDescent="0.25">
      <c r="A17" s="1232" t="s">
        <v>141</v>
      </c>
      <c r="B17" s="1226"/>
      <c r="C17" s="1226"/>
      <c r="D17" s="1227"/>
      <c r="E17" s="1252"/>
      <c r="F17" s="1252"/>
      <c r="G17" s="1252"/>
      <c r="H17" s="1227"/>
    </row>
    <row r="18" spans="1:8" s="1166" customFormat="1" ht="15" hidden="1" x14ac:dyDescent="0.25">
      <c r="A18" s="1232" t="s">
        <v>733</v>
      </c>
      <c r="B18" s="1226"/>
      <c r="C18" s="1226"/>
      <c r="D18" s="1227"/>
      <c r="E18" s="1252"/>
      <c r="F18" s="1252"/>
      <c r="G18" s="1252"/>
      <c r="H18" s="1306" t="s">
        <v>122</v>
      </c>
    </row>
    <row r="19" spans="1:8" s="1166" customFormat="1" ht="25.5" hidden="1" thickTop="1" thickBot="1" x14ac:dyDescent="0.25">
      <c r="A19" s="1233" t="s">
        <v>123</v>
      </c>
      <c r="B19" s="1234" t="s">
        <v>509</v>
      </c>
      <c r="C19" s="1234" t="s">
        <v>267</v>
      </c>
      <c r="D19" s="1235" t="s">
        <v>125</v>
      </c>
      <c r="E19" s="1256" t="s">
        <v>416</v>
      </c>
      <c r="F19" s="1256" t="s">
        <v>417</v>
      </c>
      <c r="G19" s="1257" t="s">
        <v>589</v>
      </c>
      <c r="H19" s="1258" t="s">
        <v>590</v>
      </c>
    </row>
    <row r="20" spans="1:8" s="1166" customFormat="1" ht="13.5" hidden="1" thickTop="1" thickBot="1" x14ac:dyDescent="0.25">
      <c r="A20" s="1171">
        <v>1</v>
      </c>
      <c r="B20" s="1170">
        <v>2</v>
      </c>
      <c r="C20" s="1170">
        <v>3</v>
      </c>
      <c r="D20" s="1170">
        <v>4</v>
      </c>
      <c r="E20" s="1169">
        <v>5</v>
      </c>
      <c r="F20" s="1169">
        <v>6</v>
      </c>
      <c r="G20" s="1293">
        <v>7</v>
      </c>
      <c r="H20" s="1315" t="s">
        <v>44</v>
      </c>
    </row>
    <row r="21" spans="1:8" s="1166" customFormat="1" ht="15" hidden="1" x14ac:dyDescent="0.2">
      <c r="A21" s="1239">
        <v>3533</v>
      </c>
      <c r="B21" s="1240">
        <v>5139</v>
      </c>
      <c r="C21" s="1240">
        <v>38100870</v>
      </c>
      <c r="D21" s="1259" t="s">
        <v>188</v>
      </c>
      <c r="E21" s="1264">
        <v>0</v>
      </c>
      <c r="F21" s="1264">
        <v>0</v>
      </c>
      <c r="G21" s="1264">
        <v>0</v>
      </c>
      <c r="H21" s="1245" t="e">
        <f>G21/F21*100</f>
        <v>#DIV/0!</v>
      </c>
    </row>
    <row r="22" spans="1:8" s="1166" customFormat="1" ht="15" hidden="1" x14ac:dyDescent="0.2">
      <c r="A22" s="1239">
        <v>3533</v>
      </c>
      <c r="B22" s="1240">
        <v>5139</v>
      </c>
      <c r="C22" s="1240">
        <v>38500871</v>
      </c>
      <c r="D22" s="1259" t="s">
        <v>188</v>
      </c>
      <c r="E22" s="1264">
        <v>0</v>
      </c>
      <c r="F22" s="1264">
        <v>0</v>
      </c>
      <c r="G22" s="1264">
        <v>0</v>
      </c>
      <c r="H22" s="1245" t="e">
        <f>G22/F22*100</f>
        <v>#DIV/0!</v>
      </c>
    </row>
    <row r="23" spans="1:8" s="1166" customFormat="1" ht="15" hidden="1" x14ac:dyDescent="0.2">
      <c r="A23" s="1239">
        <v>3533</v>
      </c>
      <c r="B23" s="1240">
        <v>5169</v>
      </c>
      <c r="C23" s="1240">
        <v>38100874</v>
      </c>
      <c r="D23" s="1259" t="s">
        <v>568</v>
      </c>
      <c r="E23" s="1264">
        <v>0</v>
      </c>
      <c r="F23" s="1264">
        <v>0</v>
      </c>
      <c r="G23" s="1264">
        <v>0</v>
      </c>
      <c r="H23" s="1245" t="e">
        <f>G23/F23*100</f>
        <v>#DIV/0!</v>
      </c>
    </row>
    <row r="24" spans="1:8" s="1166" customFormat="1" ht="16.5" hidden="1" thickTop="1" thickBot="1" x14ac:dyDescent="0.3">
      <c r="A24" s="3265" t="s">
        <v>511</v>
      </c>
      <c r="B24" s="3266"/>
      <c r="C24" s="3266"/>
      <c r="D24" s="3266"/>
      <c r="E24" s="1242">
        <f>SUM(E21:E23)</f>
        <v>0</v>
      </c>
      <c r="F24" s="1242">
        <f>SUM(F21:F23)</f>
        <v>0</v>
      </c>
      <c r="G24" s="1242">
        <f>SUM(G21:G23)</f>
        <v>0</v>
      </c>
      <c r="H24" s="1246" t="e">
        <f>G24/F24*100</f>
        <v>#DIV/0!</v>
      </c>
    </row>
    <row r="25" spans="1:8" s="1166" customFormat="1" ht="15" hidden="1" x14ac:dyDescent="0.25">
      <c r="A25" s="1247"/>
      <c r="B25" s="1247"/>
      <c r="C25" s="1247"/>
      <c r="D25" s="1247"/>
      <c r="E25" s="1342"/>
      <c r="F25" s="1342"/>
      <c r="G25" s="1342"/>
      <c r="H25" s="1267"/>
    </row>
    <row r="26" spans="1:8" s="1166" customFormat="1" ht="15" hidden="1" x14ac:dyDescent="0.25">
      <c r="A26" s="1232" t="s">
        <v>734</v>
      </c>
      <c r="B26" s="1226"/>
      <c r="C26" s="1226"/>
      <c r="D26" s="1227"/>
      <c r="E26" s="1252"/>
      <c r="F26" s="1252"/>
      <c r="G26" s="1252"/>
      <c r="H26" s="1227"/>
    </row>
    <row r="27" spans="1:8" s="1166" customFormat="1" ht="15" hidden="1" x14ac:dyDescent="0.25">
      <c r="A27" s="1232" t="s">
        <v>735</v>
      </c>
      <c r="B27" s="1226"/>
      <c r="C27" s="1226"/>
      <c r="D27" s="1227"/>
      <c r="E27" s="1252"/>
      <c r="F27" s="1252"/>
      <c r="G27" s="1252"/>
      <c r="H27" s="1306" t="s">
        <v>122</v>
      </c>
    </row>
    <row r="28" spans="1:8" s="1166" customFormat="1" ht="25.5" hidden="1" thickTop="1" thickBot="1" x14ac:dyDescent="0.25">
      <c r="A28" s="1233" t="s">
        <v>123</v>
      </c>
      <c r="B28" s="1234" t="s">
        <v>509</v>
      </c>
      <c r="C28" s="1234" t="s">
        <v>267</v>
      </c>
      <c r="D28" s="1235" t="s">
        <v>125</v>
      </c>
      <c r="E28" s="1256" t="s">
        <v>416</v>
      </c>
      <c r="F28" s="1256" t="s">
        <v>417</v>
      </c>
      <c r="G28" s="1257" t="s">
        <v>589</v>
      </c>
      <c r="H28" s="1258" t="s">
        <v>590</v>
      </c>
    </row>
    <row r="29" spans="1:8" s="1166" customFormat="1" ht="13.5" hidden="1" thickTop="1" thickBot="1" x14ac:dyDescent="0.25">
      <c r="A29" s="1171">
        <v>1</v>
      </c>
      <c r="B29" s="1170">
        <v>2</v>
      </c>
      <c r="C29" s="1170">
        <v>3</v>
      </c>
      <c r="D29" s="1170">
        <v>4</v>
      </c>
      <c r="E29" s="1169">
        <v>5</v>
      </c>
      <c r="F29" s="1169">
        <v>6</v>
      </c>
      <c r="G29" s="1293">
        <v>7</v>
      </c>
      <c r="H29" s="1315" t="s">
        <v>44</v>
      </c>
    </row>
    <row r="30" spans="1:8" s="1166" customFormat="1" ht="15" hidden="1" x14ac:dyDescent="0.2">
      <c r="A30" s="1239">
        <v>3533</v>
      </c>
      <c r="B30" s="1240">
        <v>5139</v>
      </c>
      <c r="C30" s="1240">
        <v>38100870</v>
      </c>
      <c r="D30" s="1259" t="s">
        <v>188</v>
      </c>
      <c r="E30" s="1264">
        <v>0</v>
      </c>
      <c r="F30" s="1264">
        <v>0</v>
      </c>
      <c r="G30" s="1264">
        <v>0</v>
      </c>
      <c r="H30" s="1245" t="e">
        <f>G30/F30*100</f>
        <v>#DIV/0!</v>
      </c>
    </row>
    <row r="31" spans="1:8" s="1166" customFormat="1" ht="15" hidden="1" x14ac:dyDescent="0.2">
      <c r="A31" s="1239">
        <v>3533</v>
      </c>
      <c r="B31" s="1240">
        <v>5139</v>
      </c>
      <c r="C31" s="1240">
        <v>38500871</v>
      </c>
      <c r="D31" s="1259" t="s">
        <v>188</v>
      </c>
      <c r="E31" s="1264">
        <v>0</v>
      </c>
      <c r="F31" s="1264">
        <v>0</v>
      </c>
      <c r="G31" s="1264">
        <v>0</v>
      </c>
      <c r="H31" s="1245" t="e">
        <f>G31/F31*100</f>
        <v>#DIV/0!</v>
      </c>
    </row>
    <row r="32" spans="1:8" s="1166" customFormat="1" ht="16.5" hidden="1" thickTop="1" thickBot="1" x14ac:dyDescent="0.3">
      <c r="A32" s="3265" t="s">
        <v>511</v>
      </c>
      <c r="B32" s="3266"/>
      <c r="C32" s="3266"/>
      <c r="D32" s="3266"/>
      <c r="E32" s="1242">
        <f>SUM(E30:E31)</f>
        <v>0</v>
      </c>
      <c r="F32" s="1242">
        <f>SUM(F30:F31)</f>
        <v>0</v>
      </c>
      <c r="G32" s="1242">
        <f>SUM(G30:G31)</f>
        <v>0</v>
      </c>
      <c r="H32" s="1246" t="e">
        <f>G32/F32*100</f>
        <v>#DIV/0!</v>
      </c>
    </row>
    <row r="33" spans="1:8" s="1166" customFormat="1" ht="15" hidden="1" x14ac:dyDescent="0.25">
      <c r="A33" s="1247"/>
      <c r="B33" s="1247"/>
      <c r="C33" s="1247"/>
      <c r="D33" s="1247"/>
      <c r="E33" s="1342"/>
      <c r="F33" s="1342"/>
      <c r="G33" s="1342"/>
      <c r="H33" s="1267"/>
    </row>
    <row r="34" spans="1:8" s="1166" customFormat="1" ht="15" hidden="1" x14ac:dyDescent="0.25">
      <c r="A34" s="1232" t="s">
        <v>863</v>
      </c>
      <c r="B34" s="1226"/>
      <c r="C34" s="1226"/>
      <c r="D34" s="1227"/>
      <c r="E34" s="1252"/>
      <c r="F34" s="1252"/>
      <c r="G34" s="1252"/>
      <c r="H34" s="1227"/>
    </row>
    <row r="35" spans="1:8" s="1166" customFormat="1" ht="15" hidden="1" x14ac:dyDescent="0.25">
      <c r="A35" s="1232" t="s">
        <v>862</v>
      </c>
      <c r="B35" s="1226"/>
      <c r="C35" s="1226"/>
      <c r="D35" s="1227"/>
      <c r="E35" s="1252"/>
      <c r="F35" s="1252"/>
      <c r="G35" s="1252"/>
      <c r="H35" s="1306" t="s">
        <v>122</v>
      </c>
    </row>
    <row r="36" spans="1:8" s="1166" customFormat="1" ht="25.5" hidden="1" thickTop="1" thickBot="1" x14ac:dyDescent="0.25">
      <c r="A36" s="1233" t="s">
        <v>123</v>
      </c>
      <c r="B36" s="1234" t="s">
        <v>509</v>
      </c>
      <c r="C36" s="1234" t="s">
        <v>267</v>
      </c>
      <c r="D36" s="1235" t="s">
        <v>125</v>
      </c>
      <c r="E36" s="1256" t="s">
        <v>416</v>
      </c>
      <c r="F36" s="1256" t="s">
        <v>417</v>
      </c>
      <c r="G36" s="1257" t="s">
        <v>589</v>
      </c>
      <c r="H36" s="1258" t="s">
        <v>590</v>
      </c>
    </row>
    <row r="37" spans="1:8" s="1166" customFormat="1" ht="13.5" hidden="1" thickTop="1" thickBot="1" x14ac:dyDescent="0.25">
      <c r="A37" s="1171">
        <v>1</v>
      </c>
      <c r="B37" s="1170">
        <v>2</v>
      </c>
      <c r="C37" s="1170">
        <v>3</v>
      </c>
      <c r="D37" s="1170">
        <v>4</v>
      </c>
      <c r="E37" s="1169">
        <v>5</v>
      </c>
      <c r="F37" s="1169">
        <v>6</v>
      </c>
      <c r="G37" s="1293">
        <v>7</v>
      </c>
      <c r="H37" s="1315" t="s">
        <v>44</v>
      </c>
    </row>
    <row r="38" spans="1:8" s="1166" customFormat="1" ht="60" hidden="1" x14ac:dyDescent="0.2">
      <c r="A38" s="1310">
        <v>6402</v>
      </c>
      <c r="B38" s="1316">
        <v>5368</v>
      </c>
      <c r="C38" s="1343" t="s">
        <v>378</v>
      </c>
      <c r="D38" s="1259" t="s">
        <v>372</v>
      </c>
      <c r="E38" s="1264">
        <v>0</v>
      </c>
      <c r="F38" s="1264">
        <v>0</v>
      </c>
      <c r="G38" s="1264">
        <v>0</v>
      </c>
      <c r="H38" s="1245" t="e">
        <f>G38/F38*100</f>
        <v>#DIV/0!</v>
      </c>
    </row>
    <row r="39" spans="1:8" s="1166" customFormat="1" ht="16.5" hidden="1" thickTop="1" thickBot="1" x14ac:dyDescent="0.3">
      <c r="A39" s="3265" t="s">
        <v>511</v>
      </c>
      <c r="B39" s="3266"/>
      <c r="C39" s="3266"/>
      <c r="D39" s="3266"/>
      <c r="E39" s="1242">
        <f>SUM(E38:E38)</f>
        <v>0</v>
      </c>
      <c r="F39" s="1242">
        <f>SUM(F38:F38)</f>
        <v>0</v>
      </c>
      <c r="G39" s="1242">
        <f>SUM(G38:G38)</f>
        <v>0</v>
      </c>
      <c r="H39" s="1246" t="e">
        <f>G39/F39*100</f>
        <v>#DIV/0!</v>
      </c>
    </row>
    <row r="40" spans="1:8" s="1166" customFormat="1" ht="15" hidden="1" x14ac:dyDescent="0.25">
      <c r="A40" s="1247"/>
      <c r="B40" s="1247"/>
      <c r="C40" s="1247"/>
      <c r="D40" s="1247"/>
      <c r="E40" s="1342"/>
      <c r="F40" s="1342"/>
      <c r="G40" s="1342"/>
      <c r="H40" s="1267"/>
    </row>
    <row r="41" spans="1:8" ht="15" hidden="1" x14ac:dyDescent="0.25">
      <c r="A41" s="1232" t="s">
        <v>139</v>
      </c>
    </row>
    <row r="42" spans="1:8" ht="15" hidden="1" x14ac:dyDescent="0.25">
      <c r="A42" s="1232" t="s">
        <v>140</v>
      </c>
      <c r="H42" s="1306" t="s">
        <v>122</v>
      </c>
    </row>
    <row r="43" spans="1:8" s="1166" customFormat="1" ht="25.5" hidden="1" thickTop="1" thickBot="1" x14ac:dyDescent="0.25">
      <c r="A43" s="1233" t="s">
        <v>123</v>
      </c>
      <c r="B43" s="1234" t="s">
        <v>509</v>
      </c>
      <c r="C43" s="1234" t="s">
        <v>267</v>
      </c>
      <c r="D43" s="1235" t="s">
        <v>125</v>
      </c>
      <c r="E43" s="1256" t="s">
        <v>416</v>
      </c>
      <c r="F43" s="1256" t="s">
        <v>417</v>
      </c>
      <c r="G43" s="1257" t="s">
        <v>589</v>
      </c>
      <c r="H43" s="1258" t="s">
        <v>590</v>
      </c>
    </row>
    <row r="44" spans="1:8" s="1166" customFormat="1" ht="13.5" hidden="1" thickTop="1" thickBot="1" x14ac:dyDescent="0.25">
      <c r="A44" s="1171">
        <v>1</v>
      </c>
      <c r="B44" s="1170">
        <v>2</v>
      </c>
      <c r="C44" s="1170">
        <v>3</v>
      </c>
      <c r="D44" s="1170">
        <v>4</v>
      </c>
      <c r="E44" s="1169">
        <v>5</v>
      </c>
      <c r="F44" s="1169">
        <v>6</v>
      </c>
      <c r="G44" s="1293">
        <v>7</v>
      </c>
      <c r="H44" s="1315" t="s">
        <v>44</v>
      </c>
    </row>
    <row r="45" spans="1:8" s="1166" customFormat="1" ht="60" hidden="1" x14ac:dyDescent="0.2">
      <c r="A45" s="1310">
        <v>6402</v>
      </c>
      <c r="B45" s="1316">
        <v>5368</v>
      </c>
      <c r="C45" s="1344" t="s">
        <v>378</v>
      </c>
      <c r="D45" s="1259" t="s">
        <v>372</v>
      </c>
      <c r="E45" s="1264">
        <v>0</v>
      </c>
      <c r="F45" s="1264">
        <v>0</v>
      </c>
      <c r="G45" s="1264">
        <v>0</v>
      </c>
      <c r="H45" s="1245" t="e">
        <f>G45/F45*100</f>
        <v>#DIV/0!</v>
      </c>
    </row>
    <row r="46" spans="1:8" s="1166" customFormat="1" ht="16.5" hidden="1" thickTop="1" thickBot="1" x14ac:dyDescent="0.3">
      <c r="A46" s="3265" t="s">
        <v>511</v>
      </c>
      <c r="B46" s="3266"/>
      <c r="C46" s="3266"/>
      <c r="D46" s="3266"/>
      <c r="E46" s="1242">
        <f>SUM(E45:E45)</f>
        <v>0</v>
      </c>
      <c r="F46" s="1242">
        <f>SUM(F45:F45)</f>
        <v>0</v>
      </c>
      <c r="G46" s="1242">
        <f>SUM(G45:G45)</f>
        <v>0</v>
      </c>
      <c r="H46" s="1246" t="e">
        <f>G46/F46*100</f>
        <v>#DIV/0!</v>
      </c>
    </row>
    <row r="47" spans="1:8" s="1166" customFormat="1" ht="14.25" hidden="1" customHeight="1" thickTop="1" x14ac:dyDescent="0.25">
      <c r="A47" s="1247"/>
      <c r="B47" s="1247"/>
      <c r="C47" s="1247"/>
      <c r="D47" s="1247"/>
      <c r="E47" s="1248"/>
      <c r="F47" s="1248"/>
      <c r="G47" s="1248"/>
      <c r="H47" s="1267"/>
    </row>
    <row r="48" spans="1:8" s="1166" customFormat="1" ht="15" hidden="1" x14ac:dyDescent="0.25">
      <c r="A48" s="1232" t="s">
        <v>679</v>
      </c>
      <c r="B48" s="1226"/>
      <c r="C48" s="1226"/>
      <c r="D48" s="1227"/>
      <c r="E48" s="1252"/>
      <c r="F48" s="1252"/>
      <c r="G48" s="1252"/>
      <c r="H48" s="1227"/>
    </row>
    <row r="49" spans="1:8" s="1166" customFormat="1" ht="15" hidden="1" x14ac:dyDescent="0.25">
      <c r="A49" s="1232" t="s">
        <v>680</v>
      </c>
      <c r="B49" s="1226"/>
      <c r="C49" s="1226"/>
      <c r="D49" s="1227"/>
      <c r="E49" s="1252"/>
      <c r="F49" s="1252"/>
      <c r="G49" s="1252"/>
      <c r="H49" s="1306" t="s">
        <v>122</v>
      </c>
    </row>
    <row r="50" spans="1:8" s="1166" customFormat="1" ht="25.5" hidden="1" thickTop="1" thickBot="1" x14ac:dyDescent="0.25">
      <c r="A50" s="1233" t="s">
        <v>123</v>
      </c>
      <c r="B50" s="1234" t="s">
        <v>509</v>
      </c>
      <c r="C50" s="1234" t="s">
        <v>267</v>
      </c>
      <c r="D50" s="1235" t="s">
        <v>125</v>
      </c>
      <c r="E50" s="1256" t="s">
        <v>416</v>
      </c>
      <c r="F50" s="1256" t="s">
        <v>417</v>
      </c>
      <c r="G50" s="1257" t="s">
        <v>589</v>
      </c>
      <c r="H50" s="1258" t="s">
        <v>590</v>
      </c>
    </row>
    <row r="51" spans="1:8" s="1166" customFormat="1" ht="13.5" hidden="1" thickTop="1" thickBot="1" x14ac:dyDescent="0.25">
      <c r="A51" s="1171">
        <v>1</v>
      </c>
      <c r="B51" s="1170">
        <v>2</v>
      </c>
      <c r="C51" s="1170">
        <v>3</v>
      </c>
      <c r="D51" s="1170">
        <v>4</v>
      </c>
      <c r="E51" s="1169">
        <v>5</v>
      </c>
      <c r="F51" s="1169">
        <v>6</v>
      </c>
      <c r="G51" s="1293">
        <v>7</v>
      </c>
      <c r="H51" s="1315" t="s">
        <v>44</v>
      </c>
    </row>
    <row r="52" spans="1:8" ht="16.5" hidden="1" customHeight="1" thickTop="1" x14ac:dyDescent="0.2">
      <c r="A52" s="1310">
        <v>2143</v>
      </c>
      <c r="B52" s="1316">
        <v>5011</v>
      </c>
      <c r="C52" s="1319">
        <v>41100880</v>
      </c>
      <c r="D52" s="1259" t="s">
        <v>187</v>
      </c>
      <c r="E52" s="1264"/>
      <c r="F52" s="1264"/>
      <c r="G52" s="1264"/>
      <c r="H52" s="1245" t="e">
        <f>G52/F52*100</f>
        <v>#DIV/0!</v>
      </c>
    </row>
    <row r="53" spans="1:8" ht="16.5" hidden="1" customHeight="1" x14ac:dyDescent="0.2">
      <c r="A53" s="1310">
        <v>2143</v>
      </c>
      <c r="B53" s="1316">
        <v>5011</v>
      </c>
      <c r="C53" s="1319">
        <v>41100882</v>
      </c>
      <c r="D53" s="1259" t="s">
        <v>187</v>
      </c>
      <c r="E53" s="1264"/>
      <c r="F53" s="1264"/>
      <c r="G53" s="1264"/>
      <c r="H53" s="1245" t="e">
        <f>G53/F53*100</f>
        <v>#DIV/0!</v>
      </c>
    </row>
    <row r="54" spans="1:8" s="1166" customFormat="1" ht="16.5" hidden="1" customHeight="1" x14ac:dyDescent="0.2">
      <c r="A54" s="1310">
        <v>2143</v>
      </c>
      <c r="B54" s="1316">
        <v>5011</v>
      </c>
      <c r="C54" s="1316">
        <v>41500881</v>
      </c>
      <c r="D54" s="1259" t="s">
        <v>187</v>
      </c>
      <c r="E54" s="1264"/>
      <c r="F54" s="1264"/>
      <c r="G54" s="1264"/>
      <c r="H54" s="1245" t="e">
        <f>G54/F54*100</f>
        <v>#DIV/0!</v>
      </c>
    </row>
    <row r="55" spans="1:8" s="1166" customFormat="1" ht="45" hidden="1" x14ac:dyDescent="0.2">
      <c r="A55" s="1310">
        <v>2143</v>
      </c>
      <c r="B55" s="1316">
        <v>5031</v>
      </c>
      <c r="C55" s="1316">
        <v>41100880</v>
      </c>
      <c r="D55" s="1259" t="s">
        <v>816</v>
      </c>
      <c r="E55" s="1264"/>
      <c r="F55" s="1264"/>
      <c r="G55" s="1264"/>
      <c r="H55" s="1245" t="e">
        <f>G55/F55*100</f>
        <v>#DIV/0!</v>
      </c>
    </row>
    <row r="56" spans="1:8" s="1166" customFormat="1" ht="45" hidden="1" x14ac:dyDescent="0.2">
      <c r="A56" s="1310">
        <v>2143</v>
      </c>
      <c r="B56" s="1316">
        <v>5031</v>
      </c>
      <c r="C56" s="1316">
        <v>41100882</v>
      </c>
      <c r="D56" s="1259" t="s">
        <v>816</v>
      </c>
      <c r="E56" s="1264"/>
      <c r="F56" s="1264"/>
      <c r="G56" s="1264"/>
      <c r="H56" s="1245">
        <v>0</v>
      </c>
    </row>
    <row r="57" spans="1:8" s="1166" customFormat="1" ht="45" hidden="1" x14ac:dyDescent="0.2">
      <c r="A57" s="1310">
        <v>2143</v>
      </c>
      <c r="B57" s="1316">
        <v>5031</v>
      </c>
      <c r="C57" s="1316">
        <v>41500881</v>
      </c>
      <c r="D57" s="1259" t="s">
        <v>816</v>
      </c>
      <c r="E57" s="1264"/>
      <c r="F57" s="1264"/>
      <c r="G57" s="1264"/>
      <c r="H57" s="1245" t="e">
        <f t="shared" ref="H57:H64" si="0">G57/F57*100</f>
        <v>#DIV/0!</v>
      </c>
    </row>
    <row r="58" spans="1:8" s="1166" customFormat="1" ht="30" hidden="1" x14ac:dyDescent="0.2">
      <c r="A58" s="1345">
        <v>2143</v>
      </c>
      <c r="B58" s="1316">
        <v>5032</v>
      </c>
      <c r="C58" s="1316">
        <v>41100880</v>
      </c>
      <c r="D58" s="1259" t="s">
        <v>746</v>
      </c>
      <c r="E58" s="1264"/>
      <c r="F58" s="1264"/>
      <c r="G58" s="1264"/>
      <c r="H58" s="1245" t="e">
        <f t="shared" si="0"/>
        <v>#DIV/0!</v>
      </c>
    </row>
    <row r="59" spans="1:8" s="1166" customFormat="1" ht="30" hidden="1" x14ac:dyDescent="0.2">
      <c r="A59" s="1345">
        <v>2143</v>
      </c>
      <c r="B59" s="1316">
        <v>5032</v>
      </c>
      <c r="C59" s="1316">
        <v>41100882</v>
      </c>
      <c r="D59" s="1259" t="s">
        <v>746</v>
      </c>
      <c r="E59" s="1264"/>
      <c r="F59" s="1264"/>
      <c r="G59" s="1264"/>
      <c r="H59" s="1245" t="e">
        <f t="shared" si="0"/>
        <v>#DIV/0!</v>
      </c>
    </row>
    <row r="60" spans="1:8" s="1166" customFormat="1" ht="30" hidden="1" x14ac:dyDescent="0.2">
      <c r="A60" s="1345">
        <v>2143</v>
      </c>
      <c r="B60" s="1316">
        <v>5032</v>
      </c>
      <c r="C60" s="1316">
        <v>41500881</v>
      </c>
      <c r="D60" s="1259" t="s">
        <v>746</v>
      </c>
      <c r="E60" s="1264"/>
      <c r="F60" s="1264"/>
      <c r="G60" s="1264"/>
      <c r="H60" s="1245" t="e">
        <f t="shared" si="0"/>
        <v>#DIV/0!</v>
      </c>
    </row>
    <row r="61" spans="1:8" s="1166" customFormat="1" ht="15" hidden="1" x14ac:dyDescent="0.2">
      <c r="A61" s="1239">
        <v>2143</v>
      </c>
      <c r="B61" s="1240">
        <v>5139</v>
      </c>
      <c r="C61" s="1316">
        <v>41100880</v>
      </c>
      <c r="D61" s="1259" t="s">
        <v>188</v>
      </c>
      <c r="E61" s="1264"/>
      <c r="F61" s="1264"/>
      <c r="G61" s="1264"/>
      <c r="H61" s="1245" t="e">
        <f t="shared" si="0"/>
        <v>#DIV/0!</v>
      </c>
    </row>
    <row r="62" spans="1:8" s="1166" customFormat="1" ht="15" hidden="1" x14ac:dyDescent="0.2">
      <c r="A62" s="1239">
        <v>2143</v>
      </c>
      <c r="B62" s="1240">
        <v>5139</v>
      </c>
      <c r="C62" s="1316">
        <v>41100882</v>
      </c>
      <c r="D62" s="1259" t="s">
        <v>188</v>
      </c>
      <c r="E62" s="1264"/>
      <c r="F62" s="1264"/>
      <c r="G62" s="1264"/>
      <c r="H62" s="1245" t="e">
        <f t="shared" si="0"/>
        <v>#DIV/0!</v>
      </c>
    </row>
    <row r="63" spans="1:8" s="1166" customFormat="1" ht="15" hidden="1" x14ac:dyDescent="0.2">
      <c r="A63" s="1239">
        <v>2143</v>
      </c>
      <c r="B63" s="1240">
        <v>5139</v>
      </c>
      <c r="C63" s="1316">
        <v>41500881</v>
      </c>
      <c r="D63" s="1259" t="s">
        <v>188</v>
      </c>
      <c r="E63" s="1264"/>
      <c r="F63" s="1264"/>
      <c r="G63" s="1264"/>
      <c r="H63" s="1245" t="e">
        <f t="shared" si="0"/>
        <v>#DIV/0!</v>
      </c>
    </row>
    <row r="64" spans="1:8" s="1166" customFormat="1" ht="15" hidden="1" x14ac:dyDescent="0.2">
      <c r="A64" s="1239">
        <v>2143</v>
      </c>
      <c r="B64" s="1240">
        <v>5163</v>
      </c>
      <c r="C64" s="1316">
        <v>41100880</v>
      </c>
      <c r="D64" s="1259" t="s">
        <v>594</v>
      </c>
      <c r="E64" s="1264"/>
      <c r="F64" s="1264"/>
      <c r="G64" s="1264"/>
      <c r="H64" s="1245" t="e">
        <f t="shared" si="0"/>
        <v>#DIV/0!</v>
      </c>
    </row>
    <row r="65" spans="1:8" s="1166" customFormat="1" ht="15" hidden="1" x14ac:dyDescent="0.2">
      <c r="A65" s="1239">
        <v>2143</v>
      </c>
      <c r="B65" s="1240">
        <v>5163</v>
      </c>
      <c r="C65" s="1316">
        <v>41100882</v>
      </c>
      <c r="D65" s="1259" t="s">
        <v>594</v>
      </c>
      <c r="E65" s="1264"/>
      <c r="F65" s="1264"/>
      <c r="G65" s="1264"/>
      <c r="H65" s="1245">
        <v>0</v>
      </c>
    </row>
    <row r="66" spans="1:8" s="1166" customFormat="1" ht="15" hidden="1" customHeight="1" x14ac:dyDescent="0.2">
      <c r="A66" s="1239">
        <v>2143</v>
      </c>
      <c r="B66" s="1240">
        <v>5163</v>
      </c>
      <c r="C66" s="1316">
        <v>41500881</v>
      </c>
      <c r="D66" s="1259" t="s">
        <v>594</v>
      </c>
      <c r="E66" s="1264"/>
      <c r="F66" s="1264"/>
      <c r="G66" s="1264"/>
      <c r="H66" s="1245" t="e">
        <f t="shared" ref="H66:H82" si="1">G66/F66*100</f>
        <v>#DIV/0!</v>
      </c>
    </row>
    <row r="67" spans="1:8" s="1166" customFormat="1" ht="15" hidden="1" customHeight="1" x14ac:dyDescent="0.2">
      <c r="A67" s="1239">
        <v>2143</v>
      </c>
      <c r="B67" s="1240">
        <v>5164</v>
      </c>
      <c r="C67" s="1316">
        <v>41100880</v>
      </c>
      <c r="D67" s="1259" t="s">
        <v>131</v>
      </c>
      <c r="E67" s="1264"/>
      <c r="F67" s="1264"/>
      <c r="G67" s="1264"/>
      <c r="H67" s="1245" t="e">
        <f t="shared" si="1"/>
        <v>#DIV/0!</v>
      </c>
    </row>
    <row r="68" spans="1:8" s="1166" customFormat="1" ht="15" hidden="1" customHeight="1" x14ac:dyDescent="0.2">
      <c r="A68" s="1239">
        <v>2143</v>
      </c>
      <c r="B68" s="1240">
        <v>5164</v>
      </c>
      <c r="C68" s="1316">
        <v>41100882</v>
      </c>
      <c r="D68" s="1259" t="s">
        <v>131</v>
      </c>
      <c r="E68" s="1264"/>
      <c r="F68" s="1264"/>
      <c r="G68" s="1264"/>
      <c r="H68" s="1245" t="e">
        <f t="shared" si="1"/>
        <v>#DIV/0!</v>
      </c>
    </row>
    <row r="69" spans="1:8" s="1166" customFormat="1" ht="15" hidden="1" customHeight="1" x14ac:dyDescent="0.2">
      <c r="A69" s="1239">
        <v>2143</v>
      </c>
      <c r="B69" s="1240">
        <v>5164</v>
      </c>
      <c r="C69" s="1316">
        <v>41500881</v>
      </c>
      <c r="D69" s="1259" t="s">
        <v>131</v>
      </c>
      <c r="E69" s="1264"/>
      <c r="F69" s="1264"/>
      <c r="G69" s="1264"/>
      <c r="H69" s="1245" t="e">
        <f t="shared" si="1"/>
        <v>#DIV/0!</v>
      </c>
    </row>
    <row r="70" spans="1:8" s="1166" customFormat="1" ht="15" hidden="1" customHeight="1" x14ac:dyDescent="0.2">
      <c r="A70" s="1310">
        <v>2143</v>
      </c>
      <c r="B70" s="1316">
        <v>5166</v>
      </c>
      <c r="C70" s="1343" t="s">
        <v>861</v>
      </c>
      <c r="D70" s="1259" t="s">
        <v>405</v>
      </c>
      <c r="E70" s="1264"/>
      <c r="F70" s="1264"/>
      <c r="G70" s="1264"/>
      <c r="H70" s="1245" t="e">
        <f t="shared" si="1"/>
        <v>#DIV/0!</v>
      </c>
    </row>
    <row r="71" spans="1:8" s="1166" customFormat="1" ht="15" hidden="1" customHeight="1" x14ac:dyDescent="0.2">
      <c r="A71" s="1310">
        <v>2143</v>
      </c>
      <c r="B71" s="1316">
        <v>5166</v>
      </c>
      <c r="C71" s="1316">
        <v>41100882</v>
      </c>
      <c r="D71" s="1259" t="s">
        <v>405</v>
      </c>
      <c r="E71" s="1264"/>
      <c r="F71" s="1264"/>
      <c r="G71" s="1264"/>
      <c r="H71" s="1245" t="e">
        <f t="shared" si="1"/>
        <v>#DIV/0!</v>
      </c>
    </row>
    <row r="72" spans="1:8" s="1166" customFormat="1" ht="15" hidden="1" customHeight="1" x14ac:dyDescent="0.2">
      <c r="A72" s="1310">
        <v>2143</v>
      </c>
      <c r="B72" s="1316">
        <v>5166</v>
      </c>
      <c r="C72" s="1316">
        <v>41500881</v>
      </c>
      <c r="D72" s="1259" t="s">
        <v>405</v>
      </c>
      <c r="E72" s="1264"/>
      <c r="F72" s="1264"/>
      <c r="G72" s="1264"/>
      <c r="H72" s="1245" t="e">
        <f t="shared" si="1"/>
        <v>#DIV/0!</v>
      </c>
    </row>
    <row r="73" spans="1:8" s="1166" customFormat="1" ht="15" hidden="1" x14ac:dyDescent="0.2">
      <c r="A73" s="1310">
        <v>2143</v>
      </c>
      <c r="B73" s="1316">
        <v>5169</v>
      </c>
      <c r="C73" s="1316">
        <v>41100880</v>
      </c>
      <c r="D73" s="1259" t="s">
        <v>568</v>
      </c>
      <c r="E73" s="1264">
        <v>0</v>
      </c>
      <c r="F73" s="1264">
        <v>0</v>
      </c>
      <c r="G73" s="1264">
        <v>0</v>
      </c>
      <c r="H73" s="1245" t="e">
        <f t="shared" si="1"/>
        <v>#DIV/0!</v>
      </c>
    </row>
    <row r="74" spans="1:8" s="1166" customFormat="1" ht="15" hidden="1" x14ac:dyDescent="0.2">
      <c r="A74" s="1310">
        <v>2143</v>
      </c>
      <c r="B74" s="1316">
        <v>5169</v>
      </c>
      <c r="C74" s="1316">
        <v>41100882</v>
      </c>
      <c r="D74" s="1259" t="s">
        <v>568</v>
      </c>
      <c r="E74" s="1264">
        <v>0</v>
      </c>
      <c r="F74" s="1264">
        <v>0</v>
      </c>
      <c r="G74" s="1264">
        <v>0</v>
      </c>
      <c r="H74" s="1245" t="e">
        <f t="shared" si="1"/>
        <v>#DIV/0!</v>
      </c>
    </row>
    <row r="75" spans="1:8" s="1166" customFormat="1" ht="15" hidden="1" x14ac:dyDescent="0.2">
      <c r="A75" s="1310">
        <v>2143</v>
      </c>
      <c r="B75" s="1316">
        <v>5169</v>
      </c>
      <c r="C75" s="1344" t="s">
        <v>1314</v>
      </c>
      <c r="D75" s="1259" t="s">
        <v>568</v>
      </c>
      <c r="E75" s="1264"/>
      <c r="F75" s="1264"/>
      <c r="G75" s="1264"/>
      <c r="H75" s="1245" t="e">
        <f t="shared" si="1"/>
        <v>#DIV/0!</v>
      </c>
    </row>
    <row r="76" spans="1:8" s="1166" customFormat="1" ht="15" hidden="1" x14ac:dyDescent="0.2">
      <c r="A76" s="1310">
        <v>2143</v>
      </c>
      <c r="B76" s="1316">
        <v>5173</v>
      </c>
      <c r="C76" s="1316">
        <v>41100880</v>
      </c>
      <c r="D76" s="1259" t="s">
        <v>730</v>
      </c>
      <c r="E76" s="1264"/>
      <c r="F76" s="1264"/>
      <c r="G76" s="1264"/>
      <c r="H76" s="1245" t="e">
        <f t="shared" si="1"/>
        <v>#DIV/0!</v>
      </c>
    </row>
    <row r="77" spans="1:8" s="1166" customFormat="1" ht="15" hidden="1" x14ac:dyDescent="0.2">
      <c r="A77" s="1310">
        <v>2143</v>
      </c>
      <c r="B77" s="1316">
        <v>5173</v>
      </c>
      <c r="C77" s="1316">
        <v>41100882</v>
      </c>
      <c r="D77" s="1259" t="s">
        <v>730</v>
      </c>
      <c r="E77" s="1264"/>
      <c r="F77" s="1264"/>
      <c r="G77" s="1264"/>
      <c r="H77" s="1245" t="e">
        <f t="shared" si="1"/>
        <v>#DIV/0!</v>
      </c>
    </row>
    <row r="78" spans="1:8" s="1166" customFormat="1" ht="15" hidden="1" x14ac:dyDescent="0.2">
      <c r="A78" s="1310">
        <v>2143</v>
      </c>
      <c r="B78" s="1316">
        <v>5173</v>
      </c>
      <c r="C78" s="1316">
        <v>41500881</v>
      </c>
      <c r="D78" s="1259" t="s">
        <v>730</v>
      </c>
      <c r="E78" s="1264"/>
      <c r="F78" s="1264"/>
      <c r="G78" s="1264"/>
      <c r="H78" s="1245" t="e">
        <f t="shared" si="1"/>
        <v>#DIV/0!</v>
      </c>
    </row>
    <row r="79" spans="1:8" s="1166" customFormat="1" ht="15" hidden="1" x14ac:dyDescent="0.2">
      <c r="A79" s="1310">
        <v>2143</v>
      </c>
      <c r="B79" s="1316">
        <v>5175</v>
      </c>
      <c r="C79" s="1316">
        <v>41100880</v>
      </c>
      <c r="D79" s="1259" t="s">
        <v>916</v>
      </c>
      <c r="E79" s="1264"/>
      <c r="F79" s="1264"/>
      <c r="G79" s="1264"/>
      <c r="H79" s="1245" t="e">
        <f t="shared" si="1"/>
        <v>#DIV/0!</v>
      </c>
    </row>
    <row r="80" spans="1:8" s="1166" customFormat="1" ht="15" hidden="1" x14ac:dyDescent="0.2">
      <c r="A80" s="1310">
        <v>2143</v>
      </c>
      <c r="B80" s="1316">
        <v>5175</v>
      </c>
      <c r="C80" s="1316">
        <v>41100882</v>
      </c>
      <c r="D80" s="1259" t="s">
        <v>916</v>
      </c>
      <c r="E80" s="1264"/>
      <c r="F80" s="1264"/>
      <c r="G80" s="1264"/>
      <c r="H80" s="1245" t="e">
        <f t="shared" si="1"/>
        <v>#DIV/0!</v>
      </c>
    </row>
    <row r="81" spans="1:8" s="1166" customFormat="1" ht="15" hidden="1" x14ac:dyDescent="0.2">
      <c r="A81" s="1310">
        <v>2143</v>
      </c>
      <c r="B81" s="1316">
        <v>5175</v>
      </c>
      <c r="C81" s="1316">
        <v>41500881</v>
      </c>
      <c r="D81" s="1259" t="s">
        <v>916</v>
      </c>
      <c r="E81" s="1264"/>
      <c r="F81" s="1264"/>
      <c r="G81" s="1264"/>
      <c r="H81" s="1245" t="e">
        <f t="shared" si="1"/>
        <v>#DIV/0!</v>
      </c>
    </row>
    <row r="82" spans="1:8" s="1166" customFormat="1" ht="16.5" hidden="1" thickTop="1" thickBot="1" x14ac:dyDescent="0.3">
      <c r="A82" s="3265" t="s">
        <v>511</v>
      </c>
      <c r="B82" s="3266"/>
      <c r="C82" s="3266"/>
      <c r="D82" s="3266"/>
      <c r="E82" s="1242">
        <f>SUM(E52:E81)</f>
        <v>0</v>
      </c>
      <c r="F82" s="1242">
        <f>SUM(F52:F81)</f>
        <v>0</v>
      </c>
      <c r="G82" s="1242">
        <f>SUM(G52:G81)</f>
        <v>0</v>
      </c>
      <c r="H82" s="1246" t="e">
        <f t="shared" si="1"/>
        <v>#DIV/0!</v>
      </c>
    </row>
    <row r="83" spans="1:8" s="1166" customFormat="1" ht="14.25" hidden="1" customHeight="1" thickTop="1" x14ac:dyDescent="0.25">
      <c r="A83" s="1247"/>
      <c r="B83" s="1247"/>
      <c r="C83" s="1247"/>
      <c r="D83" s="1247"/>
      <c r="E83" s="1248"/>
      <c r="F83" s="1248"/>
      <c r="G83" s="1248"/>
      <c r="H83" s="1267"/>
    </row>
    <row r="84" spans="1:8" ht="15" x14ac:dyDescent="0.25">
      <c r="A84" s="1232" t="s">
        <v>928</v>
      </c>
    </row>
    <row r="85" spans="1:8" ht="15.75" thickBot="1" x14ac:dyDescent="0.3">
      <c r="A85" s="1232" t="s">
        <v>929</v>
      </c>
      <c r="H85" s="1306" t="s">
        <v>122</v>
      </c>
    </row>
    <row r="86" spans="1:8" s="1166" customFormat="1" ht="25.5" thickTop="1" thickBot="1" x14ac:dyDescent="0.25">
      <c r="A86" s="1233" t="s">
        <v>123</v>
      </c>
      <c r="B86" s="1234" t="s">
        <v>509</v>
      </c>
      <c r="C86" s="1234" t="s">
        <v>267</v>
      </c>
      <c r="D86" s="1235" t="s">
        <v>125</v>
      </c>
      <c r="E86" s="1256" t="s">
        <v>416</v>
      </c>
      <c r="F86" s="1256" t="s">
        <v>417</v>
      </c>
      <c r="G86" s="1257" t="s">
        <v>589</v>
      </c>
      <c r="H86" s="1258" t="s">
        <v>590</v>
      </c>
    </row>
    <row r="87" spans="1:8" s="1166" customFormat="1" ht="13.5" thickTop="1" thickBot="1" x14ac:dyDescent="0.25">
      <c r="A87" s="1171">
        <v>1</v>
      </c>
      <c r="B87" s="1170">
        <v>2</v>
      </c>
      <c r="C87" s="1170">
        <v>3</v>
      </c>
      <c r="D87" s="1170">
        <v>4</v>
      </c>
      <c r="E87" s="1169">
        <v>5</v>
      </c>
      <c r="F87" s="1169">
        <v>6</v>
      </c>
      <c r="G87" s="1293">
        <v>7</v>
      </c>
      <c r="H87" s="1315" t="s">
        <v>44</v>
      </c>
    </row>
    <row r="88" spans="1:8" s="1166" customFormat="1" ht="31.5" thickTop="1" thickBot="1" x14ac:dyDescent="0.25">
      <c r="A88" s="1310">
        <v>3122</v>
      </c>
      <c r="B88" s="1316">
        <v>5909</v>
      </c>
      <c r="C88" s="1344" t="s">
        <v>1101</v>
      </c>
      <c r="D88" s="1259" t="s">
        <v>1783</v>
      </c>
      <c r="E88" s="1264">
        <v>0</v>
      </c>
      <c r="F88" s="1264">
        <v>913</v>
      </c>
      <c r="G88" s="1264">
        <v>913</v>
      </c>
      <c r="H88" s="1245">
        <f>G88/F88*100</f>
        <v>100</v>
      </c>
    </row>
    <row r="89" spans="1:8" s="1166" customFormat="1" ht="15.75" hidden="1" thickBot="1" x14ac:dyDescent="0.25">
      <c r="A89" s="1239">
        <v>3122</v>
      </c>
      <c r="B89" s="1240">
        <v>5137</v>
      </c>
      <c r="C89" s="1346" t="s">
        <v>860</v>
      </c>
      <c r="D89" s="1259" t="s">
        <v>118</v>
      </c>
      <c r="E89" s="1264"/>
      <c r="F89" s="1264"/>
      <c r="G89" s="1264"/>
      <c r="H89" s="1245" t="e">
        <f>G89/F89*100</f>
        <v>#DIV/0!</v>
      </c>
    </row>
    <row r="90" spans="1:8" s="1166" customFormat="1" ht="15.75" hidden="1" thickBot="1" x14ac:dyDescent="0.25">
      <c r="A90" s="1239">
        <v>3122</v>
      </c>
      <c r="B90" s="1240">
        <v>5137</v>
      </c>
      <c r="C90" s="1346" t="s">
        <v>1263</v>
      </c>
      <c r="D90" s="1259" t="s">
        <v>118</v>
      </c>
      <c r="E90" s="1264"/>
      <c r="F90" s="1264"/>
      <c r="G90" s="1264"/>
      <c r="H90" s="1245" t="e">
        <f>G90/F90*100</f>
        <v>#DIV/0!</v>
      </c>
    </row>
    <row r="91" spans="1:8" s="1166" customFormat="1" ht="15.75" hidden="1" thickBot="1" x14ac:dyDescent="0.25">
      <c r="A91" s="1239">
        <v>3122</v>
      </c>
      <c r="B91" s="1240">
        <v>5137</v>
      </c>
      <c r="C91" s="1346" t="s">
        <v>859</v>
      </c>
      <c r="D91" s="1259" t="s">
        <v>118</v>
      </c>
      <c r="E91" s="1264"/>
      <c r="F91" s="1264"/>
      <c r="G91" s="1264"/>
      <c r="H91" s="1245" t="e">
        <f>G91/F91*100</f>
        <v>#DIV/0!</v>
      </c>
    </row>
    <row r="92" spans="1:8" s="1166" customFormat="1" ht="15.75" hidden="1" thickBot="1" x14ac:dyDescent="0.25">
      <c r="A92" s="1239">
        <v>3122</v>
      </c>
      <c r="B92" s="1240">
        <v>6121</v>
      </c>
      <c r="C92" s="1346" t="s">
        <v>1264</v>
      </c>
      <c r="D92" s="1259" t="s">
        <v>400</v>
      </c>
      <c r="E92" s="1264"/>
      <c r="F92" s="1264"/>
      <c r="G92" s="1264"/>
      <c r="H92" s="1245">
        <v>0</v>
      </c>
    </row>
    <row r="93" spans="1:8" s="1166" customFormat="1" ht="15.75" hidden="1" thickBot="1" x14ac:dyDescent="0.25">
      <c r="A93" s="1239">
        <v>3122</v>
      </c>
      <c r="B93" s="1240">
        <v>6121</v>
      </c>
      <c r="C93" s="1346" t="s">
        <v>1265</v>
      </c>
      <c r="D93" s="1259" t="s">
        <v>400</v>
      </c>
      <c r="E93" s="1264"/>
      <c r="F93" s="1264"/>
      <c r="G93" s="1264"/>
      <c r="H93" s="1245" t="e">
        <f>G93/F93*100</f>
        <v>#DIV/0!</v>
      </c>
    </row>
    <row r="94" spans="1:8" s="1166" customFormat="1" ht="15.75" hidden="1" thickBot="1" x14ac:dyDescent="0.25">
      <c r="A94" s="1239">
        <v>3122</v>
      </c>
      <c r="B94" s="1240">
        <v>6121</v>
      </c>
      <c r="C94" s="1346" t="s">
        <v>1045</v>
      </c>
      <c r="D94" s="1259" t="s">
        <v>400</v>
      </c>
      <c r="E94" s="1264"/>
      <c r="F94" s="1264"/>
      <c r="G94" s="1264"/>
      <c r="H94" s="1245" t="e">
        <f>G94/F94*100</f>
        <v>#DIV/0!</v>
      </c>
    </row>
    <row r="95" spans="1:8" s="1166" customFormat="1" ht="15.75" hidden="1" thickBot="1" x14ac:dyDescent="0.25">
      <c r="A95" s="1239">
        <v>3122</v>
      </c>
      <c r="B95" s="1240">
        <v>6121</v>
      </c>
      <c r="C95" s="1346" t="s">
        <v>1263</v>
      </c>
      <c r="D95" s="1259" t="s">
        <v>400</v>
      </c>
      <c r="E95" s="1264"/>
      <c r="F95" s="1264"/>
      <c r="G95" s="1264"/>
      <c r="H95" s="1245">
        <v>0</v>
      </c>
    </row>
    <row r="96" spans="1:8" s="1166" customFormat="1" ht="15.75" hidden="1" thickBot="1" x14ac:dyDescent="0.25">
      <c r="A96" s="1239">
        <v>3122</v>
      </c>
      <c r="B96" s="1240">
        <v>6121</v>
      </c>
      <c r="C96" s="1346" t="s">
        <v>1252</v>
      </c>
      <c r="D96" s="1259" t="s">
        <v>400</v>
      </c>
      <c r="E96" s="1264"/>
      <c r="F96" s="1264"/>
      <c r="G96" s="1264"/>
      <c r="H96" s="1245">
        <v>0</v>
      </c>
    </row>
    <row r="97" spans="1:8" s="1166" customFormat="1" ht="15.75" hidden="1" thickBot="1" x14ac:dyDescent="0.25">
      <c r="A97" s="1239">
        <v>3122</v>
      </c>
      <c r="B97" s="1240">
        <v>6122</v>
      </c>
      <c r="C97" s="1346" t="s">
        <v>1264</v>
      </c>
      <c r="D97" s="1259" t="s">
        <v>401</v>
      </c>
      <c r="E97" s="1264"/>
      <c r="F97" s="1264"/>
      <c r="G97" s="1264"/>
      <c r="H97" s="1245" t="e">
        <f>G97/F97*100</f>
        <v>#DIV/0!</v>
      </c>
    </row>
    <row r="98" spans="1:8" s="1166" customFormat="1" ht="15.75" hidden="1" thickBot="1" x14ac:dyDescent="0.25">
      <c r="A98" s="1239">
        <v>3122</v>
      </c>
      <c r="B98" s="1240">
        <v>6122</v>
      </c>
      <c r="C98" s="1346" t="s">
        <v>1265</v>
      </c>
      <c r="D98" s="1259" t="s">
        <v>401</v>
      </c>
      <c r="E98" s="1264"/>
      <c r="F98" s="1264"/>
      <c r="G98" s="1264"/>
      <c r="H98" s="1245" t="e">
        <f>G98/F98*100</f>
        <v>#DIV/0!</v>
      </c>
    </row>
    <row r="99" spans="1:8" s="1166" customFormat="1" ht="15.75" hidden="1" thickBot="1" x14ac:dyDescent="0.25">
      <c r="A99" s="1239">
        <v>3122</v>
      </c>
      <c r="B99" s="1240">
        <v>6122</v>
      </c>
      <c r="C99" s="1346" t="s">
        <v>1263</v>
      </c>
      <c r="D99" s="1259" t="s">
        <v>401</v>
      </c>
      <c r="E99" s="1264"/>
      <c r="F99" s="1264"/>
      <c r="G99" s="1264"/>
      <c r="H99" s="1245" t="e">
        <f>G99/F99*100</f>
        <v>#DIV/0!</v>
      </c>
    </row>
    <row r="100" spans="1:8" s="1166" customFormat="1" ht="15.75" hidden="1" thickBot="1" x14ac:dyDescent="0.25">
      <c r="A100" s="1239">
        <v>3122</v>
      </c>
      <c r="B100" s="1240">
        <v>6122</v>
      </c>
      <c r="C100" s="1346" t="s">
        <v>859</v>
      </c>
      <c r="D100" s="1259" t="s">
        <v>401</v>
      </c>
      <c r="E100" s="1264"/>
      <c r="F100" s="1264"/>
      <c r="G100" s="1264"/>
      <c r="H100" s="1245">
        <v>0</v>
      </c>
    </row>
    <row r="101" spans="1:8" s="1166" customFormat="1" ht="16.5" thickTop="1" thickBot="1" x14ac:dyDescent="0.3">
      <c r="A101" s="3265" t="s">
        <v>511</v>
      </c>
      <c r="B101" s="3266"/>
      <c r="C101" s="3266"/>
      <c r="D101" s="3266"/>
      <c r="E101" s="1242">
        <f>SUM(E88:E100)</f>
        <v>0</v>
      </c>
      <c r="F101" s="1242">
        <f>SUM(F88:F100)</f>
        <v>913</v>
      </c>
      <c r="G101" s="1242">
        <f>SUM(G88:G100)</f>
        <v>913</v>
      </c>
      <c r="H101" s="1243">
        <f>G101/F101*100</f>
        <v>100</v>
      </c>
    </row>
    <row r="102" spans="1:8" s="1166" customFormat="1" ht="15.75" thickTop="1" x14ac:dyDescent="0.25">
      <c r="A102" s="1232"/>
      <c r="B102" s="1247"/>
      <c r="C102" s="1247"/>
      <c r="D102" s="1247"/>
      <c r="E102" s="1248"/>
      <c r="F102" s="1248"/>
      <c r="G102" s="1248"/>
      <c r="H102" s="1347"/>
    </row>
    <row r="103" spans="1:8" ht="15" hidden="1" x14ac:dyDescent="0.25">
      <c r="A103" s="1232" t="s">
        <v>1009</v>
      </c>
    </row>
    <row r="104" spans="1:8" ht="15" hidden="1" x14ac:dyDescent="0.25">
      <c r="A104" s="1232" t="s">
        <v>90</v>
      </c>
      <c r="H104" s="1306" t="s">
        <v>122</v>
      </c>
    </row>
    <row r="105" spans="1:8" s="1166" customFormat="1" ht="25.5" hidden="1" thickTop="1" thickBot="1" x14ac:dyDescent="0.25">
      <c r="A105" s="1233" t="s">
        <v>123</v>
      </c>
      <c r="B105" s="1234" t="s">
        <v>509</v>
      </c>
      <c r="C105" s="1234" t="s">
        <v>267</v>
      </c>
      <c r="D105" s="1235" t="s">
        <v>125</v>
      </c>
      <c r="E105" s="1256" t="s">
        <v>416</v>
      </c>
      <c r="F105" s="1256" t="s">
        <v>417</v>
      </c>
      <c r="G105" s="1257" t="s">
        <v>589</v>
      </c>
      <c r="H105" s="1258" t="s">
        <v>590</v>
      </c>
    </row>
    <row r="106" spans="1:8" s="1166" customFormat="1" ht="13.5" hidden="1" thickTop="1" thickBot="1" x14ac:dyDescent="0.25">
      <c r="A106" s="1171">
        <v>1</v>
      </c>
      <c r="B106" s="1170">
        <v>2</v>
      </c>
      <c r="C106" s="1170">
        <v>3</v>
      </c>
      <c r="D106" s="1170">
        <v>4</v>
      </c>
      <c r="E106" s="1169">
        <v>5</v>
      </c>
      <c r="F106" s="1169">
        <v>6</v>
      </c>
      <c r="G106" s="1293">
        <v>7</v>
      </c>
      <c r="H106" s="1315" t="s">
        <v>44</v>
      </c>
    </row>
    <row r="107" spans="1:8" s="1166" customFormat="1" ht="15" hidden="1" x14ac:dyDescent="0.2">
      <c r="A107" s="1239">
        <v>3122</v>
      </c>
      <c r="B107" s="1240">
        <v>5137</v>
      </c>
      <c r="C107" s="1346" t="s">
        <v>1264</v>
      </c>
      <c r="D107" s="1259" t="s">
        <v>118</v>
      </c>
      <c r="E107" s="1264"/>
      <c r="F107" s="1264"/>
      <c r="G107" s="1264"/>
      <c r="H107" s="1245" t="e">
        <f t="shared" ref="H107:H116" si="2">G107/F107*100</f>
        <v>#DIV/0!</v>
      </c>
    </row>
    <row r="108" spans="1:8" s="1166" customFormat="1" ht="15" hidden="1" x14ac:dyDescent="0.2">
      <c r="A108" s="1239">
        <v>3122</v>
      </c>
      <c r="B108" s="1240">
        <v>5137</v>
      </c>
      <c r="C108" s="1346" t="s">
        <v>1308</v>
      </c>
      <c r="D108" s="1259" t="s">
        <v>118</v>
      </c>
      <c r="E108" s="1264"/>
      <c r="F108" s="1264"/>
      <c r="G108" s="1264"/>
      <c r="H108" s="1245" t="e">
        <f t="shared" si="2"/>
        <v>#DIV/0!</v>
      </c>
    </row>
    <row r="109" spans="1:8" s="1166" customFormat="1" ht="15" hidden="1" x14ac:dyDescent="0.2">
      <c r="A109" s="1239">
        <v>3122</v>
      </c>
      <c r="B109" s="1240">
        <v>6121</v>
      </c>
      <c r="C109" s="1346" t="s">
        <v>1264</v>
      </c>
      <c r="D109" s="1259" t="s">
        <v>400</v>
      </c>
      <c r="E109" s="1264"/>
      <c r="F109" s="1264"/>
      <c r="G109" s="1264"/>
      <c r="H109" s="1245" t="e">
        <f t="shared" si="2"/>
        <v>#DIV/0!</v>
      </c>
    </row>
    <row r="110" spans="1:8" s="1166" customFormat="1" ht="15" hidden="1" x14ac:dyDescent="0.2">
      <c r="A110" s="1239">
        <v>3122</v>
      </c>
      <c r="B110" s="1240">
        <v>6121</v>
      </c>
      <c r="C110" s="1346" t="s">
        <v>1265</v>
      </c>
      <c r="D110" s="1259" t="s">
        <v>400</v>
      </c>
      <c r="E110" s="1264"/>
      <c r="F110" s="1264"/>
      <c r="G110" s="1264"/>
      <c r="H110" s="1245" t="e">
        <f t="shared" si="2"/>
        <v>#DIV/0!</v>
      </c>
    </row>
    <row r="111" spans="1:8" s="1166" customFormat="1" ht="15" hidden="1" x14ac:dyDescent="0.2">
      <c r="A111" s="1239">
        <v>3122</v>
      </c>
      <c r="B111" s="1240">
        <v>6121</v>
      </c>
      <c r="C111" s="1346" t="s">
        <v>1263</v>
      </c>
      <c r="D111" s="1259" t="s">
        <v>400</v>
      </c>
      <c r="E111" s="1264"/>
      <c r="F111" s="1264"/>
      <c r="G111" s="1264"/>
      <c r="H111" s="1245" t="e">
        <f t="shared" si="2"/>
        <v>#DIV/0!</v>
      </c>
    </row>
    <row r="112" spans="1:8" s="1166" customFormat="1" ht="15" hidden="1" x14ac:dyDescent="0.2">
      <c r="A112" s="1239">
        <v>3122</v>
      </c>
      <c r="B112" s="1240">
        <v>6121</v>
      </c>
      <c r="C112" s="1346" t="s">
        <v>1188</v>
      </c>
      <c r="D112" s="1259" t="s">
        <v>400</v>
      </c>
      <c r="E112" s="1264"/>
      <c r="F112" s="1264"/>
      <c r="G112" s="1264"/>
      <c r="H112" s="1245" t="e">
        <f t="shared" si="2"/>
        <v>#DIV/0!</v>
      </c>
    </row>
    <row r="113" spans="1:8" s="1166" customFormat="1" ht="15" hidden="1" x14ac:dyDescent="0.2">
      <c r="A113" s="1239">
        <v>3122</v>
      </c>
      <c r="B113" s="1240">
        <v>6122</v>
      </c>
      <c r="C113" s="1346" t="s">
        <v>1264</v>
      </c>
      <c r="D113" s="1259" t="s">
        <v>401</v>
      </c>
      <c r="E113" s="1264"/>
      <c r="F113" s="1264"/>
      <c r="G113" s="1264"/>
      <c r="H113" s="1245" t="e">
        <f t="shared" si="2"/>
        <v>#DIV/0!</v>
      </c>
    </row>
    <row r="114" spans="1:8" s="1166" customFormat="1" ht="15" hidden="1" x14ac:dyDescent="0.2">
      <c r="A114" s="1239">
        <v>3122</v>
      </c>
      <c r="B114" s="1240">
        <v>6122</v>
      </c>
      <c r="C114" s="1346">
        <v>38500871</v>
      </c>
      <c r="D114" s="1259" t="s">
        <v>401</v>
      </c>
      <c r="E114" s="1264"/>
      <c r="F114" s="1264"/>
      <c r="G114" s="1264"/>
      <c r="H114" s="1245" t="e">
        <f t="shared" si="2"/>
        <v>#DIV/0!</v>
      </c>
    </row>
    <row r="115" spans="1:8" s="1166" customFormat="1" ht="15" hidden="1" x14ac:dyDescent="0.2">
      <c r="A115" s="1239">
        <v>3122</v>
      </c>
      <c r="B115" s="1240">
        <v>6122</v>
      </c>
      <c r="C115" s="1346" t="s">
        <v>1188</v>
      </c>
      <c r="D115" s="1259" t="s">
        <v>401</v>
      </c>
      <c r="E115" s="1264"/>
      <c r="F115" s="1264"/>
      <c r="G115" s="1264"/>
      <c r="H115" s="1245" t="e">
        <f t="shared" si="2"/>
        <v>#DIV/0!</v>
      </c>
    </row>
    <row r="116" spans="1:8" s="1166" customFormat="1" ht="16.5" hidden="1" thickTop="1" thickBot="1" x14ac:dyDescent="0.3">
      <c r="A116" s="3265" t="s">
        <v>511</v>
      </c>
      <c r="B116" s="3266"/>
      <c r="C116" s="3266"/>
      <c r="D116" s="3266"/>
      <c r="E116" s="1242">
        <f>SUM(E107:E115)</f>
        <v>0</v>
      </c>
      <c r="F116" s="1242">
        <f>SUM(F107:F115)</f>
        <v>0</v>
      </c>
      <c r="G116" s="1242">
        <f>SUM(G107:G115)</f>
        <v>0</v>
      </c>
      <c r="H116" s="1246" t="e">
        <f t="shared" si="2"/>
        <v>#DIV/0!</v>
      </c>
    </row>
    <row r="117" spans="1:8" s="1166" customFormat="1" ht="14.25" hidden="1" customHeight="1" thickTop="1" x14ac:dyDescent="0.25">
      <c r="A117" s="1247"/>
      <c r="B117" s="1247"/>
      <c r="C117" s="1247"/>
      <c r="D117" s="1247"/>
      <c r="E117" s="1248"/>
      <c r="F117" s="1248"/>
      <c r="G117" s="1248"/>
      <c r="H117" s="1267"/>
    </row>
    <row r="118" spans="1:8" ht="15" x14ac:dyDescent="0.25">
      <c r="A118" s="1232" t="s">
        <v>930</v>
      </c>
    </row>
    <row r="119" spans="1:8" ht="15.75" thickBot="1" x14ac:dyDescent="0.3">
      <c r="A119" s="1232" t="s">
        <v>931</v>
      </c>
      <c r="H119" s="1306" t="s">
        <v>122</v>
      </c>
    </row>
    <row r="120" spans="1:8" s="1166" customFormat="1" ht="25.5" thickTop="1" thickBot="1" x14ac:dyDescent="0.25">
      <c r="A120" s="1233" t="s">
        <v>123</v>
      </c>
      <c r="B120" s="1234" t="s">
        <v>509</v>
      </c>
      <c r="C120" s="1234" t="s">
        <v>267</v>
      </c>
      <c r="D120" s="1235" t="s">
        <v>125</v>
      </c>
      <c r="E120" s="1256" t="s">
        <v>416</v>
      </c>
      <c r="F120" s="1256" t="s">
        <v>417</v>
      </c>
      <c r="G120" s="1257" t="s">
        <v>589</v>
      </c>
      <c r="H120" s="1258" t="s">
        <v>590</v>
      </c>
    </row>
    <row r="121" spans="1:8" s="1166" customFormat="1" ht="13.5" thickTop="1" thickBot="1" x14ac:dyDescent="0.25">
      <c r="A121" s="1171">
        <v>1</v>
      </c>
      <c r="B121" s="1170">
        <v>2</v>
      </c>
      <c r="C121" s="1170">
        <v>3</v>
      </c>
      <c r="D121" s="1170">
        <v>4</v>
      </c>
      <c r="E121" s="1169">
        <v>5</v>
      </c>
      <c r="F121" s="1169">
        <v>6</v>
      </c>
      <c r="G121" s="1293">
        <v>7</v>
      </c>
      <c r="H121" s="1315" t="s">
        <v>44</v>
      </c>
    </row>
    <row r="122" spans="1:8" s="1166" customFormat="1" ht="31.5" thickTop="1" thickBot="1" x14ac:dyDescent="0.25">
      <c r="A122" s="1310">
        <v>3122</v>
      </c>
      <c r="B122" s="1316">
        <v>5909</v>
      </c>
      <c r="C122" s="1344" t="s">
        <v>1101</v>
      </c>
      <c r="D122" s="1259" t="s">
        <v>524</v>
      </c>
      <c r="E122" s="1264">
        <v>0</v>
      </c>
      <c r="F122" s="1264">
        <v>818</v>
      </c>
      <c r="G122" s="1264">
        <v>818</v>
      </c>
      <c r="H122" s="1245">
        <f t="shared" ref="H122:H133" si="3">G122/F122*100</f>
        <v>100</v>
      </c>
    </row>
    <row r="123" spans="1:8" s="1166" customFormat="1" ht="15.75" hidden="1" thickBot="1" x14ac:dyDescent="0.25">
      <c r="A123" s="1239">
        <v>3122</v>
      </c>
      <c r="B123" s="1240">
        <v>5137</v>
      </c>
      <c r="C123" s="1346" t="s">
        <v>1252</v>
      </c>
      <c r="D123" s="1259" t="s">
        <v>118</v>
      </c>
      <c r="E123" s="1264"/>
      <c r="F123" s="1264"/>
      <c r="G123" s="1264"/>
      <c r="H123" s="1245" t="e">
        <f t="shared" si="3"/>
        <v>#DIV/0!</v>
      </c>
    </row>
    <row r="124" spans="1:8" s="1166" customFormat="1" ht="15.75" hidden="1" thickBot="1" x14ac:dyDescent="0.25">
      <c r="A124" s="1239">
        <v>3122</v>
      </c>
      <c r="B124" s="1240">
        <v>6121</v>
      </c>
      <c r="C124" s="1346" t="s">
        <v>1264</v>
      </c>
      <c r="D124" s="1259" t="s">
        <v>400</v>
      </c>
      <c r="E124" s="1264"/>
      <c r="F124" s="1264"/>
      <c r="G124" s="1264"/>
      <c r="H124" s="1245" t="e">
        <f t="shared" si="3"/>
        <v>#DIV/0!</v>
      </c>
    </row>
    <row r="125" spans="1:8" s="1166" customFormat="1" ht="15.75" hidden="1" thickBot="1" x14ac:dyDescent="0.25">
      <c r="A125" s="1239">
        <v>3122</v>
      </c>
      <c r="B125" s="1240">
        <v>6121</v>
      </c>
      <c r="C125" s="1346" t="s">
        <v>1249</v>
      </c>
      <c r="D125" s="1259" t="s">
        <v>400</v>
      </c>
      <c r="E125" s="1264"/>
      <c r="F125" s="1264"/>
      <c r="G125" s="1264"/>
      <c r="H125" s="1245" t="e">
        <f t="shared" si="3"/>
        <v>#DIV/0!</v>
      </c>
    </row>
    <row r="126" spans="1:8" s="1166" customFormat="1" ht="15.75" hidden="1" thickBot="1" x14ac:dyDescent="0.25">
      <c r="A126" s="1239">
        <v>3122</v>
      </c>
      <c r="B126" s="1240">
        <v>6121</v>
      </c>
      <c r="C126" s="1346" t="s">
        <v>1253</v>
      </c>
      <c r="D126" s="1259" t="s">
        <v>400</v>
      </c>
      <c r="E126" s="1264"/>
      <c r="F126" s="1264"/>
      <c r="G126" s="1264"/>
      <c r="H126" s="1245" t="e">
        <f t="shared" si="3"/>
        <v>#DIV/0!</v>
      </c>
    </row>
    <row r="127" spans="1:8" s="1166" customFormat="1" ht="15.75" hidden="1" thickBot="1" x14ac:dyDescent="0.25">
      <c r="A127" s="1239">
        <v>3122</v>
      </c>
      <c r="B127" s="1240">
        <v>6121</v>
      </c>
      <c r="C127" s="1346" t="s">
        <v>1252</v>
      </c>
      <c r="D127" s="1259" t="s">
        <v>400</v>
      </c>
      <c r="E127" s="1264"/>
      <c r="F127" s="1264"/>
      <c r="G127" s="1264"/>
      <c r="H127" s="1245" t="e">
        <f t="shared" si="3"/>
        <v>#DIV/0!</v>
      </c>
    </row>
    <row r="128" spans="1:8" s="1166" customFormat="1" ht="15.75" hidden="1" thickBot="1" x14ac:dyDescent="0.25">
      <c r="A128" s="1239">
        <v>3122</v>
      </c>
      <c r="B128" s="1240">
        <v>6122</v>
      </c>
      <c r="C128" s="1346" t="s">
        <v>1264</v>
      </c>
      <c r="D128" s="1259" t="s">
        <v>401</v>
      </c>
      <c r="E128" s="1264"/>
      <c r="F128" s="1264"/>
      <c r="G128" s="1264"/>
      <c r="H128" s="1245" t="e">
        <f t="shared" si="3"/>
        <v>#DIV/0!</v>
      </c>
    </row>
    <row r="129" spans="1:8" s="1166" customFormat="1" ht="15.75" hidden="1" thickBot="1" x14ac:dyDescent="0.25">
      <c r="A129" s="1239">
        <v>3122</v>
      </c>
      <c r="B129" s="1240">
        <v>6122</v>
      </c>
      <c r="C129" s="1346">
        <v>38100880</v>
      </c>
      <c r="D129" s="1259" t="s">
        <v>401</v>
      </c>
      <c r="E129" s="1264"/>
      <c r="F129" s="1264"/>
      <c r="G129" s="1264"/>
      <c r="H129" s="1245" t="e">
        <f t="shared" si="3"/>
        <v>#DIV/0!</v>
      </c>
    </row>
    <row r="130" spans="1:8" s="1166" customFormat="1" ht="15.75" hidden="1" thickBot="1" x14ac:dyDescent="0.25">
      <c r="A130" s="1239">
        <v>3122</v>
      </c>
      <c r="B130" s="1240">
        <v>6122</v>
      </c>
      <c r="C130" s="1346" t="s">
        <v>1263</v>
      </c>
      <c r="D130" s="1259" t="s">
        <v>401</v>
      </c>
      <c r="E130" s="1264"/>
      <c r="F130" s="1264"/>
      <c r="G130" s="1264"/>
      <c r="H130" s="1245" t="e">
        <f t="shared" si="3"/>
        <v>#DIV/0!</v>
      </c>
    </row>
    <row r="131" spans="1:8" s="1166" customFormat="1" ht="15.75" hidden="1" thickBot="1" x14ac:dyDescent="0.25">
      <c r="A131" s="1239">
        <v>3122</v>
      </c>
      <c r="B131" s="1240">
        <v>6122</v>
      </c>
      <c r="C131" s="1346" t="s">
        <v>1252</v>
      </c>
      <c r="D131" s="1259" t="s">
        <v>401</v>
      </c>
      <c r="E131" s="1264"/>
      <c r="F131" s="1264"/>
      <c r="G131" s="1264"/>
      <c r="H131" s="1245" t="e">
        <f t="shared" si="3"/>
        <v>#DIV/0!</v>
      </c>
    </row>
    <row r="132" spans="1:8" s="1166" customFormat="1" ht="15.75" hidden="1" thickBot="1" x14ac:dyDescent="0.25">
      <c r="A132" s="1239">
        <v>3122</v>
      </c>
      <c r="B132" s="1240">
        <v>6122</v>
      </c>
      <c r="C132" s="1346" t="s">
        <v>1188</v>
      </c>
      <c r="D132" s="1259" t="s">
        <v>401</v>
      </c>
      <c r="E132" s="1264"/>
      <c r="F132" s="1264"/>
      <c r="G132" s="1264"/>
      <c r="H132" s="1245" t="e">
        <f t="shared" si="3"/>
        <v>#DIV/0!</v>
      </c>
    </row>
    <row r="133" spans="1:8" s="1166" customFormat="1" ht="16.5" thickTop="1" thickBot="1" x14ac:dyDescent="0.3">
      <c r="A133" s="3265" t="s">
        <v>511</v>
      </c>
      <c r="B133" s="3266"/>
      <c r="C133" s="3266"/>
      <c r="D133" s="3266"/>
      <c r="E133" s="1242">
        <f>SUM(E122:E132)</f>
        <v>0</v>
      </c>
      <c r="F133" s="1242">
        <f>SUM(F122:F132)</f>
        <v>818</v>
      </c>
      <c r="G133" s="1242">
        <f>SUM(G122:G132)</f>
        <v>818</v>
      </c>
      <c r="H133" s="1246">
        <f t="shared" si="3"/>
        <v>100</v>
      </c>
    </row>
    <row r="134" spans="1:8" s="1166" customFormat="1" ht="14.25" customHeight="1" thickTop="1" x14ac:dyDescent="0.25">
      <c r="A134" s="1247"/>
      <c r="B134" s="1247"/>
      <c r="C134" s="1247"/>
      <c r="D134" s="1247"/>
      <c r="E134" s="1248"/>
      <c r="F134" s="1248"/>
      <c r="G134" s="1248"/>
      <c r="H134" s="1267"/>
    </row>
    <row r="135" spans="1:8" s="1166" customFormat="1" ht="14.25" customHeight="1" x14ac:dyDescent="0.25">
      <c r="A135" s="1247"/>
      <c r="B135" s="1247"/>
      <c r="C135" s="1247"/>
      <c r="D135" s="1247"/>
      <c r="E135" s="1248"/>
      <c r="F135" s="1248"/>
      <c r="G135" s="1248"/>
      <c r="H135" s="1267"/>
    </row>
    <row r="136" spans="1:8" ht="15" x14ac:dyDescent="0.25">
      <c r="A136" s="1232" t="s">
        <v>1815</v>
      </c>
    </row>
    <row r="137" spans="1:8" ht="15.75" thickBot="1" x14ac:dyDescent="0.3">
      <c r="A137" s="1232" t="s">
        <v>1814</v>
      </c>
      <c r="H137" s="1306" t="s">
        <v>122</v>
      </c>
    </row>
    <row r="138" spans="1:8" s="1166" customFormat="1" ht="25.5" thickTop="1" thickBot="1" x14ac:dyDescent="0.25">
      <c r="A138" s="1233" t="s">
        <v>123</v>
      </c>
      <c r="B138" s="1234" t="s">
        <v>509</v>
      </c>
      <c r="C138" s="1234" t="s">
        <v>267</v>
      </c>
      <c r="D138" s="1235" t="s">
        <v>125</v>
      </c>
      <c r="E138" s="1256" t="s">
        <v>416</v>
      </c>
      <c r="F138" s="1256" t="s">
        <v>417</v>
      </c>
      <c r="G138" s="1257" t="s">
        <v>589</v>
      </c>
      <c r="H138" s="1258" t="s">
        <v>590</v>
      </c>
    </row>
    <row r="139" spans="1:8" s="1166" customFormat="1" ht="13.5" thickTop="1" thickBot="1" x14ac:dyDescent="0.25">
      <c r="A139" s="1171">
        <v>1</v>
      </c>
      <c r="B139" s="1170">
        <v>2</v>
      </c>
      <c r="C139" s="1170">
        <v>3</v>
      </c>
      <c r="D139" s="1170">
        <v>4</v>
      </c>
      <c r="E139" s="1169">
        <v>5</v>
      </c>
      <c r="F139" s="1169">
        <v>6</v>
      </c>
      <c r="G139" s="1293">
        <v>7</v>
      </c>
      <c r="H139" s="1315" t="s">
        <v>44</v>
      </c>
    </row>
    <row r="140" spans="1:8" s="1166" customFormat="1" ht="30.75" thickTop="1" x14ac:dyDescent="0.2">
      <c r="A140" s="1310">
        <v>3147</v>
      </c>
      <c r="B140" s="1316">
        <v>5166</v>
      </c>
      <c r="C140" s="1344" t="s">
        <v>1788</v>
      </c>
      <c r="D140" s="1259" t="s">
        <v>405</v>
      </c>
      <c r="E140" s="1271">
        <v>0</v>
      </c>
      <c r="F140" s="1271">
        <v>16</v>
      </c>
      <c r="G140" s="1271">
        <v>16</v>
      </c>
      <c r="H140" s="1245">
        <f t="shared" ref="H140:H145" si="4">G140/F140*100</f>
        <v>100</v>
      </c>
    </row>
    <row r="141" spans="1:8" s="1166" customFormat="1" ht="30.75" thickBot="1" x14ac:dyDescent="0.25">
      <c r="A141" s="1310">
        <v>3147</v>
      </c>
      <c r="B141" s="1316">
        <v>5166</v>
      </c>
      <c r="C141" s="1344" t="s">
        <v>1791</v>
      </c>
      <c r="D141" s="1259" t="s">
        <v>405</v>
      </c>
      <c r="E141" s="1271">
        <v>0</v>
      </c>
      <c r="F141" s="1271">
        <v>25</v>
      </c>
      <c r="G141" s="1271">
        <v>25</v>
      </c>
      <c r="H141" s="1245">
        <f t="shared" si="4"/>
        <v>100</v>
      </c>
    </row>
    <row r="142" spans="1:8" s="1166" customFormat="1" ht="15.75" hidden="1" thickBot="1" x14ac:dyDescent="0.25">
      <c r="A142" s="1239">
        <v>3522</v>
      </c>
      <c r="B142" s="1240">
        <v>6121</v>
      </c>
      <c r="C142" s="1346" t="s">
        <v>1253</v>
      </c>
      <c r="D142" s="1259" t="s">
        <v>400</v>
      </c>
      <c r="E142" s="1264"/>
      <c r="F142" s="1264"/>
      <c r="G142" s="1264"/>
      <c r="H142" s="1245" t="e">
        <f t="shared" si="4"/>
        <v>#DIV/0!</v>
      </c>
    </row>
    <row r="143" spans="1:8" s="1166" customFormat="1" ht="15.75" hidden="1" thickBot="1" x14ac:dyDescent="0.25">
      <c r="A143" s="1239">
        <v>3522</v>
      </c>
      <c r="B143" s="1240">
        <v>6121</v>
      </c>
      <c r="C143" s="1346" t="s">
        <v>1262</v>
      </c>
      <c r="D143" s="1259" t="s">
        <v>400</v>
      </c>
      <c r="E143" s="1264"/>
      <c r="F143" s="1264"/>
      <c r="G143" s="1264"/>
      <c r="H143" s="1245" t="e">
        <f t="shared" si="4"/>
        <v>#DIV/0!</v>
      </c>
    </row>
    <row r="144" spans="1:8" s="1166" customFormat="1" ht="15.75" hidden="1" thickBot="1" x14ac:dyDescent="0.25">
      <c r="A144" s="1239">
        <v>3522</v>
      </c>
      <c r="B144" s="1240">
        <v>6121</v>
      </c>
      <c r="C144" s="1346" t="s">
        <v>1188</v>
      </c>
      <c r="D144" s="1259" t="s">
        <v>400</v>
      </c>
      <c r="E144" s="1264"/>
      <c r="F144" s="1264"/>
      <c r="G144" s="1264"/>
      <c r="H144" s="1245" t="e">
        <f t="shared" si="4"/>
        <v>#DIV/0!</v>
      </c>
    </row>
    <row r="145" spans="1:8" s="1166" customFormat="1" ht="16.5" thickTop="1" thickBot="1" x14ac:dyDescent="0.3">
      <c r="A145" s="3265" t="s">
        <v>511</v>
      </c>
      <c r="B145" s="3266"/>
      <c r="C145" s="3266"/>
      <c r="D145" s="3266"/>
      <c r="E145" s="1242">
        <f>SUM(E140:E144)</f>
        <v>0</v>
      </c>
      <c r="F145" s="1242">
        <f>SUM(F140:F144)</f>
        <v>41</v>
      </c>
      <c r="G145" s="1242">
        <f>SUM(G140:G144)</f>
        <v>41</v>
      </c>
      <c r="H145" s="1246">
        <f t="shared" si="4"/>
        <v>100</v>
      </c>
    </row>
    <row r="146" spans="1:8" s="1166" customFormat="1" ht="14.25" customHeight="1" thickTop="1" x14ac:dyDescent="0.25">
      <c r="A146" s="1247"/>
      <c r="B146" s="1247"/>
      <c r="C146" s="1247"/>
      <c r="D146" s="1247"/>
      <c r="E146" s="1248"/>
      <c r="F146" s="1248"/>
      <c r="G146" s="1248"/>
      <c r="H146" s="1267"/>
    </row>
    <row r="147" spans="1:8" ht="15" x14ac:dyDescent="0.25">
      <c r="A147" s="1232" t="s">
        <v>1813</v>
      </c>
    </row>
    <row r="148" spans="1:8" ht="15.75" thickBot="1" x14ac:dyDescent="0.3">
      <c r="A148" s="1232" t="s">
        <v>1812</v>
      </c>
      <c r="H148" s="1306" t="s">
        <v>122</v>
      </c>
    </row>
    <row r="149" spans="1:8" s="1166" customFormat="1" ht="25.5" thickTop="1" thickBot="1" x14ac:dyDescent="0.25">
      <c r="A149" s="1233" t="s">
        <v>123</v>
      </c>
      <c r="B149" s="1234" t="s">
        <v>509</v>
      </c>
      <c r="C149" s="1234" t="s">
        <v>267</v>
      </c>
      <c r="D149" s="1235" t="s">
        <v>125</v>
      </c>
      <c r="E149" s="1256" t="s">
        <v>416</v>
      </c>
      <c r="F149" s="1256" t="s">
        <v>417</v>
      </c>
      <c r="G149" s="1257" t="s">
        <v>589</v>
      </c>
      <c r="H149" s="1258" t="s">
        <v>590</v>
      </c>
    </row>
    <row r="150" spans="1:8" s="1166" customFormat="1" ht="13.5" thickTop="1" thickBot="1" x14ac:dyDescent="0.25">
      <c r="A150" s="1171">
        <v>1</v>
      </c>
      <c r="B150" s="1170">
        <v>2</v>
      </c>
      <c r="C150" s="1170">
        <v>3</v>
      </c>
      <c r="D150" s="1170">
        <v>4</v>
      </c>
      <c r="E150" s="1169">
        <v>5</v>
      </c>
      <c r="F150" s="1169">
        <v>6</v>
      </c>
      <c r="G150" s="1293">
        <v>7</v>
      </c>
      <c r="H150" s="1315" t="s">
        <v>44</v>
      </c>
    </row>
    <row r="151" spans="1:8" s="1166" customFormat="1" ht="15.75" thickTop="1" x14ac:dyDescent="0.2">
      <c r="A151" s="1239">
        <v>3121</v>
      </c>
      <c r="B151" s="1240">
        <v>6121</v>
      </c>
      <c r="C151" s="1346" t="s">
        <v>1787</v>
      </c>
      <c r="D151" s="1259" t="s">
        <v>400</v>
      </c>
      <c r="E151" s="1264">
        <v>0</v>
      </c>
      <c r="F151" s="1264">
        <v>40</v>
      </c>
      <c r="G151" s="1264">
        <v>0</v>
      </c>
      <c r="H151" s="1245">
        <f>G151/F151*100</f>
        <v>0</v>
      </c>
    </row>
    <row r="152" spans="1:8" s="1166" customFormat="1" ht="15" x14ac:dyDescent="0.2">
      <c r="A152" s="1239">
        <v>3121</v>
      </c>
      <c r="B152" s="1240">
        <v>6121</v>
      </c>
      <c r="C152" s="1346" t="s">
        <v>1786</v>
      </c>
      <c r="D152" s="1259" t="s">
        <v>400</v>
      </c>
      <c r="E152" s="1264">
        <v>0</v>
      </c>
      <c r="F152" s="1264">
        <v>20</v>
      </c>
      <c r="G152" s="1264">
        <v>0</v>
      </c>
      <c r="H152" s="1245">
        <v>0</v>
      </c>
    </row>
    <row r="153" spans="1:8" s="1166" customFormat="1" ht="15.75" thickBot="1" x14ac:dyDescent="0.25">
      <c r="A153" s="1239">
        <v>3121</v>
      </c>
      <c r="B153" s="1240">
        <v>6121</v>
      </c>
      <c r="C153" s="1346" t="s">
        <v>1785</v>
      </c>
      <c r="D153" s="1259" t="s">
        <v>400</v>
      </c>
      <c r="E153" s="1264">
        <v>0</v>
      </c>
      <c r="F153" s="1264">
        <v>340</v>
      </c>
      <c r="G153" s="1264">
        <v>0</v>
      </c>
      <c r="H153" s="1245">
        <v>0</v>
      </c>
    </row>
    <row r="154" spans="1:8" s="1166" customFormat="1" ht="15.75" hidden="1" thickBot="1" x14ac:dyDescent="0.25">
      <c r="A154" s="1239">
        <v>3533</v>
      </c>
      <c r="B154" s="1240">
        <v>6122</v>
      </c>
      <c r="C154" s="1346" t="s">
        <v>1262</v>
      </c>
      <c r="D154" s="1259" t="s">
        <v>400</v>
      </c>
      <c r="E154" s="1264"/>
      <c r="F154" s="1264"/>
      <c r="G154" s="1264"/>
      <c r="H154" s="1245">
        <v>0</v>
      </c>
    </row>
    <row r="155" spans="1:8" s="1166" customFormat="1" ht="16.5" thickTop="1" thickBot="1" x14ac:dyDescent="0.3">
      <c r="A155" s="3265" t="s">
        <v>511</v>
      </c>
      <c r="B155" s="3266"/>
      <c r="C155" s="3266"/>
      <c r="D155" s="3266"/>
      <c r="E155" s="1242">
        <f>SUM(E151:E154)</f>
        <v>0</v>
      </c>
      <c r="F155" s="1242">
        <f>SUM(F151:F154)</f>
        <v>400</v>
      </c>
      <c r="G155" s="1242">
        <f>SUM(G151:G154)</f>
        <v>0</v>
      </c>
      <c r="H155" s="1246">
        <f>G155/F155*100</f>
        <v>0</v>
      </c>
    </row>
    <row r="156" spans="1:8" s="1166" customFormat="1" ht="14.25" customHeight="1" thickTop="1" x14ac:dyDescent="0.25">
      <c r="A156" s="1247"/>
      <c r="B156" s="1247"/>
      <c r="C156" s="1247"/>
      <c r="D156" s="1247"/>
      <c r="E156" s="1248"/>
      <c r="F156" s="1248"/>
      <c r="G156" s="1248"/>
      <c r="H156" s="1267"/>
    </row>
    <row r="157" spans="1:8" s="1166" customFormat="1" ht="14.25" hidden="1" customHeight="1" x14ac:dyDescent="0.25">
      <c r="A157" s="1247"/>
      <c r="B157" s="1247"/>
      <c r="C157" s="1247"/>
      <c r="D157" s="1247"/>
      <c r="E157" s="1248"/>
      <c r="F157" s="1248"/>
      <c r="G157" s="1248"/>
      <c r="H157" s="1267"/>
    </row>
    <row r="158" spans="1:8" s="1166" customFormat="1" ht="14.25" hidden="1" customHeight="1" x14ac:dyDescent="0.25">
      <c r="A158" s="1247"/>
      <c r="B158" s="1247"/>
      <c r="C158" s="1247"/>
      <c r="D158" s="1247"/>
      <c r="E158" s="1248"/>
      <c r="F158" s="1248"/>
      <c r="G158" s="1248"/>
      <c r="H158" s="1267"/>
    </row>
    <row r="159" spans="1:8" s="1166" customFormat="1" ht="14.25" customHeight="1" x14ac:dyDescent="0.25">
      <c r="A159" s="1247"/>
      <c r="B159" s="1247"/>
      <c r="C159" s="1247"/>
      <c r="D159" s="1247"/>
      <c r="E159" s="1248"/>
      <c r="F159" s="1248"/>
      <c r="G159" s="1248"/>
      <c r="H159" s="1267"/>
    </row>
    <row r="160" spans="1:8" ht="15" x14ac:dyDescent="0.25">
      <c r="A160" s="1232" t="s">
        <v>1811</v>
      </c>
    </row>
    <row r="161" spans="1:8" ht="15.75" thickBot="1" x14ac:dyDescent="0.3">
      <c r="A161" s="1232" t="s">
        <v>1810</v>
      </c>
      <c r="H161" s="1306" t="s">
        <v>122</v>
      </c>
    </row>
    <row r="162" spans="1:8" s="1166" customFormat="1" ht="25.5" thickTop="1" thickBot="1" x14ac:dyDescent="0.25">
      <c r="A162" s="1233" t="s">
        <v>123</v>
      </c>
      <c r="B162" s="1234" t="s">
        <v>509</v>
      </c>
      <c r="C162" s="1234" t="s">
        <v>267</v>
      </c>
      <c r="D162" s="1235" t="s">
        <v>125</v>
      </c>
      <c r="E162" s="1256" t="s">
        <v>416</v>
      </c>
      <c r="F162" s="1256" t="s">
        <v>417</v>
      </c>
      <c r="G162" s="1257" t="s">
        <v>589</v>
      </c>
      <c r="H162" s="1258" t="s">
        <v>590</v>
      </c>
    </row>
    <row r="163" spans="1:8" s="1166" customFormat="1" ht="13.5" thickTop="1" thickBot="1" x14ac:dyDescent="0.25">
      <c r="A163" s="1171">
        <v>1</v>
      </c>
      <c r="B163" s="1170">
        <v>2</v>
      </c>
      <c r="C163" s="1170">
        <v>3</v>
      </c>
      <c r="D163" s="1170">
        <v>4</v>
      </c>
      <c r="E163" s="1169">
        <v>5</v>
      </c>
      <c r="F163" s="1169">
        <v>6</v>
      </c>
      <c r="G163" s="1293">
        <v>7</v>
      </c>
      <c r="H163" s="1315" t="s">
        <v>44</v>
      </c>
    </row>
    <row r="164" spans="1:8" s="1166" customFormat="1" ht="15.75" thickTop="1" x14ac:dyDescent="0.2">
      <c r="A164" s="1310">
        <v>3122</v>
      </c>
      <c r="B164" s="1316">
        <v>6121</v>
      </c>
      <c r="C164" s="1344" t="s">
        <v>1215</v>
      </c>
      <c r="D164" s="1259" t="s">
        <v>400</v>
      </c>
      <c r="E164" s="1264">
        <v>0</v>
      </c>
      <c r="F164" s="1264">
        <v>320</v>
      </c>
      <c r="G164" s="1264">
        <v>0</v>
      </c>
      <c r="H164" s="1245">
        <f t="shared" ref="H164:H175" si="5">G164/F164*100</f>
        <v>0</v>
      </c>
    </row>
    <row r="165" spans="1:8" s="1166" customFormat="1" ht="15" x14ac:dyDescent="0.2">
      <c r="A165" s="1310">
        <v>3122</v>
      </c>
      <c r="B165" s="1316">
        <v>6121</v>
      </c>
      <c r="C165" s="1344" t="s">
        <v>1787</v>
      </c>
      <c r="D165" s="1259" t="s">
        <v>400</v>
      </c>
      <c r="E165" s="1264">
        <v>0</v>
      </c>
      <c r="F165" s="1264">
        <v>5</v>
      </c>
      <c r="G165" s="1264">
        <v>5</v>
      </c>
      <c r="H165" s="1245">
        <f t="shared" si="5"/>
        <v>100</v>
      </c>
    </row>
    <row r="166" spans="1:8" s="1166" customFormat="1" ht="15" x14ac:dyDescent="0.2">
      <c r="A166" s="1310">
        <v>3122</v>
      </c>
      <c r="B166" s="1316">
        <v>6121</v>
      </c>
      <c r="C166" s="1344" t="s">
        <v>1786</v>
      </c>
      <c r="D166" s="1259" t="s">
        <v>400</v>
      </c>
      <c r="E166" s="1264">
        <v>0</v>
      </c>
      <c r="F166" s="1264">
        <v>3</v>
      </c>
      <c r="G166" s="1264">
        <v>3</v>
      </c>
      <c r="H166" s="1245">
        <f t="shared" si="5"/>
        <v>100</v>
      </c>
    </row>
    <row r="167" spans="1:8" s="1166" customFormat="1" ht="15" x14ac:dyDescent="0.2">
      <c r="A167" s="1310">
        <v>3122</v>
      </c>
      <c r="B167" s="1316">
        <v>6121</v>
      </c>
      <c r="C167" s="1344" t="s">
        <v>1805</v>
      </c>
      <c r="D167" s="1259" t="s">
        <v>400</v>
      </c>
      <c r="E167" s="1264">
        <v>0</v>
      </c>
      <c r="F167" s="1264">
        <v>125</v>
      </c>
      <c r="G167" s="1264">
        <v>0</v>
      </c>
      <c r="H167" s="1245">
        <f t="shared" si="5"/>
        <v>0</v>
      </c>
    </row>
    <row r="168" spans="1:8" s="1166" customFormat="1" ht="15.75" thickBot="1" x14ac:dyDescent="0.25">
      <c r="A168" s="1310">
        <v>3122</v>
      </c>
      <c r="B168" s="1316">
        <v>6121</v>
      </c>
      <c r="C168" s="1344" t="s">
        <v>1785</v>
      </c>
      <c r="D168" s="1259" t="s">
        <v>400</v>
      </c>
      <c r="E168" s="1264">
        <v>0</v>
      </c>
      <c r="F168" s="1264">
        <v>47</v>
      </c>
      <c r="G168" s="1264">
        <v>47</v>
      </c>
      <c r="H168" s="1245">
        <f t="shared" si="5"/>
        <v>100</v>
      </c>
    </row>
    <row r="169" spans="1:8" s="1166" customFormat="1" ht="15.75" hidden="1" thickBot="1" x14ac:dyDescent="0.25">
      <c r="A169" s="1310">
        <v>3122</v>
      </c>
      <c r="B169" s="1316">
        <v>6121</v>
      </c>
      <c r="C169" s="1344" t="s">
        <v>1252</v>
      </c>
      <c r="D169" s="1259" t="s">
        <v>594</v>
      </c>
      <c r="E169" s="1264"/>
      <c r="F169" s="1264"/>
      <c r="G169" s="1264"/>
      <c r="H169" s="1245" t="e">
        <f t="shared" si="5"/>
        <v>#DIV/0!</v>
      </c>
    </row>
    <row r="170" spans="1:8" s="1166" customFormat="1" ht="13.5" hidden="1" customHeight="1" x14ac:dyDescent="0.2">
      <c r="A170" s="1310">
        <v>2143</v>
      </c>
      <c r="B170" s="1316">
        <v>5166</v>
      </c>
      <c r="C170" s="1344">
        <v>0</v>
      </c>
      <c r="D170" s="1259" t="s">
        <v>405</v>
      </c>
      <c r="E170" s="1264"/>
      <c r="F170" s="1264"/>
      <c r="G170" s="1264"/>
      <c r="H170" s="1245" t="e">
        <f t="shared" si="5"/>
        <v>#DIV/0!</v>
      </c>
    </row>
    <row r="171" spans="1:8" s="1166" customFormat="1" ht="15.75" hidden="1" thickBot="1" x14ac:dyDescent="0.25">
      <c r="A171" s="1310">
        <v>2143</v>
      </c>
      <c r="B171" s="1316">
        <v>5169</v>
      </c>
      <c r="C171" s="1344" t="s">
        <v>1249</v>
      </c>
      <c r="D171" s="1259" t="s">
        <v>568</v>
      </c>
      <c r="E171" s="1264"/>
      <c r="F171" s="1264"/>
      <c r="G171" s="1264"/>
      <c r="H171" s="1245" t="e">
        <f t="shared" si="5"/>
        <v>#DIV/0!</v>
      </c>
    </row>
    <row r="172" spans="1:8" s="1166" customFormat="1" ht="15.75" hidden="1" thickBot="1" x14ac:dyDescent="0.25">
      <c r="A172" s="1310">
        <v>2143</v>
      </c>
      <c r="B172" s="1316">
        <v>5169</v>
      </c>
      <c r="C172" s="1344" t="s">
        <v>1252</v>
      </c>
      <c r="D172" s="1259" t="s">
        <v>568</v>
      </c>
      <c r="E172" s="1264"/>
      <c r="F172" s="1264"/>
      <c r="G172" s="1264"/>
      <c r="H172" s="1245" t="e">
        <f t="shared" si="5"/>
        <v>#DIV/0!</v>
      </c>
    </row>
    <row r="173" spans="1:8" s="1166" customFormat="1" ht="15.75" hidden="1" thickBot="1" x14ac:dyDescent="0.25">
      <c r="A173" s="1310">
        <v>2143</v>
      </c>
      <c r="B173" s="1316">
        <v>5173</v>
      </c>
      <c r="C173" s="1344" t="s">
        <v>1249</v>
      </c>
      <c r="D173" s="1259" t="s">
        <v>730</v>
      </c>
      <c r="E173" s="1264"/>
      <c r="F173" s="1264"/>
      <c r="G173" s="1264"/>
      <c r="H173" s="1245" t="e">
        <f t="shared" si="5"/>
        <v>#DIV/0!</v>
      </c>
    </row>
    <row r="174" spans="1:8" s="1166" customFormat="1" ht="15.75" hidden="1" thickBot="1" x14ac:dyDescent="0.25">
      <c r="A174" s="1310">
        <v>2143</v>
      </c>
      <c r="B174" s="1316">
        <v>5173</v>
      </c>
      <c r="C174" s="1344" t="s">
        <v>1252</v>
      </c>
      <c r="D174" s="1259" t="s">
        <v>730</v>
      </c>
      <c r="E174" s="1264"/>
      <c r="F174" s="1264"/>
      <c r="G174" s="1264"/>
      <c r="H174" s="1245" t="e">
        <f t="shared" si="5"/>
        <v>#DIV/0!</v>
      </c>
    </row>
    <row r="175" spans="1:8" s="1166" customFormat="1" ht="16.5" thickTop="1" thickBot="1" x14ac:dyDescent="0.3">
      <c r="A175" s="3265" t="s">
        <v>511</v>
      </c>
      <c r="B175" s="3266"/>
      <c r="C175" s="3266"/>
      <c r="D175" s="3266"/>
      <c r="E175" s="1242">
        <f>SUM(E164:E174)</f>
        <v>0</v>
      </c>
      <c r="F175" s="1242">
        <f>SUM(F164:F174)</f>
        <v>500</v>
      </c>
      <c r="G175" s="1242">
        <f>SUM(G164:G174)</f>
        <v>55</v>
      </c>
      <c r="H175" s="1246">
        <f t="shared" si="5"/>
        <v>11</v>
      </c>
    </row>
    <row r="176" spans="1:8" s="1166" customFormat="1" ht="14.25" customHeight="1" thickTop="1" x14ac:dyDescent="0.25">
      <c r="A176" s="1247"/>
      <c r="B176" s="1247"/>
      <c r="C176" s="1247"/>
      <c r="D176" s="1247"/>
      <c r="E176" s="1248"/>
      <c r="F176" s="1248"/>
      <c r="G176" s="1248"/>
      <c r="H176" s="1267"/>
    </row>
    <row r="177" spans="1:8" ht="30" customHeight="1" x14ac:dyDescent="0.25">
      <c r="A177" s="3283" t="s">
        <v>1809</v>
      </c>
      <c r="B177" s="3284"/>
      <c r="C177" s="3284"/>
      <c r="D177" s="3284"/>
      <c r="E177" s="3284"/>
      <c r="F177" s="3284"/>
      <c r="G177" s="3284"/>
      <c r="H177" s="3284"/>
    </row>
    <row r="178" spans="1:8" ht="15.75" thickBot="1" x14ac:dyDescent="0.3">
      <c r="A178" s="1232" t="s">
        <v>1808</v>
      </c>
      <c r="H178" s="1306" t="s">
        <v>122</v>
      </c>
    </row>
    <row r="179" spans="1:8" s="1166" customFormat="1" ht="25.5" thickTop="1" thickBot="1" x14ac:dyDescent="0.25">
      <c r="A179" s="1233" t="s">
        <v>123</v>
      </c>
      <c r="B179" s="1234" t="s">
        <v>509</v>
      </c>
      <c r="C179" s="1234" t="s">
        <v>267</v>
      </c>
      <c r="D179" s="1235" t="s">
        <v>125</v>
      </c>
      <c r="E179" s="1256" t="s">
        <v>416</v>
      </c>
      <c r="F179" s="1256" t="s">
        <v>417</v>
      </c>
      <c r="G179" s="1257" t="s">
        <v>589</v>
      </c>
      <c r="H179" s="1258" t="s">
        <v>590</v>
      </c>
    </row>
    <row r="180" spans="1:8" s="1166" customFormat="1" ht="13.5" thickTop="1" thickBot="1" x14ac:dyDescent="0.25">
      <c r="A180" s="1171">
        <v>1</v>
      </c>
      <c r="B180" s="1170">
        <v>2</v>
      </c>
      <c r="C180" s="1170">
        <v>3</v>
      </c>
      <c r="D180" s="1170">
        <v>4</v>
      </c>
      <c r="E180" s="1169">
        <v>5</v>
      </c>
      <c r="F180" s="1169">
        <v>6</v>
      </c>
      <c r="G180" s="1293">
        <v>7</v>
      </c>
      <c r="H180" s="1315" t="s">
        <v>44</v>
      </c>
    </row>
    <row r="181" spans="1:8" s="1166" customFormat="1" ht="15.75" thickTop="1" x14ac:dyDescent="0.2">
      <c r="A181" s="1310">
        <v>3121</v>
      </c>
      <c r="B181" s="1316">
        <v>6121</v>
      </c>
      <c r="C181" s="1344" t="s">
        <v>1215</v>
      </c>
      <c r="D181" s="1259" t="s">
        <v>400</v>
      </c>
      <c r="E181" s="1264">
        <v>0</v>
      </c>
      <c r="F181" s="1264">
        <v>247</v>
      </c>
      <c r="G181" s="1264">
        <v>247</v>
      </c>
      <c r="H181" s="1245">
        <f>G181/F181*100</f>
        <v>100</v>
      </c>
    </row>
    <row r="182" spans="1:8" s="1166" customFormat="1" ht="15" x14ac:dyDescent="0.2">
      <c r="A182" s="1310">
        <v>3121</v>
      </c>
      <c r="B182" s="1316">
        <v>6121</v>
      </c>
      <c r="C182" s="1344" t="s">
        <v>1787</v>
      </c>
      <c r="D182" s="1259" t="s">
        <v>400</v>
      </c>
      <c r="E182" s="1264">
        <v>0</v>
      </c>
      <c r="F182" s="1264">
        <v>6</v>
      </c>
      <c r="G182" s="1264">
        <v>6</v>
      </c>
      <c r="H182" s="1245">
        <f>G182/F182*100</f>
        <v>100</v>
      </c>
    </row>
    <row r="183" spans="1:8" s="1166" customFormat="1" ht="15" x14ac:dyDescent="0.2">
      <c r="A183" s="1310">
        <v>3121</v>
      </c>
      <c r="B183" s="1316">
        <v>6121</v>
      </c>
      <c r="C183" s="1344" t="s">
        <v>1786</v>
      </c>
      <c r="D183" s="1259" t="s">
        <v>400</v>
      </c>
      <c r="E183" s="1264">
        <v>0</v>
      </c>
      <c r="F183" s="1264">
        <v>3</v>
      </c>
      <c r="G183" s="1264">
        <v>3</v>
      </c>
      <c r="H183" s="1245">
        <f>G183/F183*100</f>
        <v>100</v>
      </c>
    </row>
    <row r="184" spans="1:8" s="1166" customFormat="1" ht="15" x14ac:dyDescent="0.2">
      <c r="A184" s="1310">
        <v>3121</v>
      </c>
      <c r="B184" s="1316">
        <v>6121</v>
      </c>
      <c r="C184" s="1344" t="s">
        <v>1805</v>
      </c>
      <c r="D184" s="1259" t="s">
        <v>400</v>
      </c>
      <c r="E184" s="1264">
        <v>0</v>
      </c>
      <c r="F184" s="1264">
        <v>300</v>
      </c>
      <c r="G184" s="1264">
        <v>299</v>
      </c>
      <c r="H184" s="1245">
        <f t="shared" ref="H184:H189" si="6">G184/F184*100</f>
        <v>99.666666666666671</v>
      </c>
    </row>
    <row r="185" spans="1:8" s="1166" customFormat="1" ht="19.5" hidden="1" customHeight="1" x14ac:dyDescent="0.2">
      <c r="A185" s="1310">
        <v>3121</v>
      </c>
      <c r="B185" s="1316">
        <v>6121</v>
      </c>
      <c r="C185" s="1344" t="s">
        <v>1785</v>
      </c>
      <c r="D185" s="1259" t="s">
        <v>400</v>
      </c>
      <c r="E185" s="1264"/>
      <c r="F185" s="1264"/>
      <c r="G185" s="1264"/>
      <c r="H185" s="1245" t="e">
        <f t="shared" si="6"/>
        <v>#DIV/0!</v>
      </c>
    </row>
    <row r="186" spans="1:8" s="1166" customFormat="1" ht="15" hidden="1" customHeight="1" x14ac:dyDescent="0.2">
      <c r="A186" s="1310">
        <v>3121</v>
      </c>
      <c r="B186" s="1316">
        <v>6121</v>
      </c>
      <c r="C186" s="1316">
        <v>38100884</v>
      </c>
      <c r="D186" s="1259" t="s">
        <v>400</v>
      </c>
      <c r="E186" s="1264"/>
      <c r="F186" s="1264"/>
      <c r="G186" s="1264"/>
      <c r="H186" s="1245" t="e">
        <f t="shared" si="6"/>
        <v>#DIV/0!</v>
      </c>
    </row>
    <row r="187" spans="1:8" s="1166" customFormat="1" ht="13.5" hidden="1" customHeight="1" x14ac:dyDescent="0.2">
      <c r="A187" s="1310">
        <v>3121</v>
      </c>
      <c r="B187" s="1316">
        <v>6121</v>
      </c>
      <c r="C187" s="1316">
        <v>38100880</v>
      </c>
      <c r="D187" s="1259" t="s">
        <v>400</v>
      </c>
      <c r="E187" s="1264"/>
      <c r="F187" s="1264"/>
      <c r="G187" s="1264"/>
      <c r="H187" s="1245" t="e">
        <f t="shared" si="6"/>
        <v>#DIV/0!</v>
      </c>
    </row>
    <row r="188" spans="1:8" s="1166" customFormat="1" ht="15.75" thickBot="1" x14ac:dyDescent="0.25">
      <c r="A188" s="1310">
        <v>3121</v>
      </c>
      <c r="B188" s="1316">
        <v>6121</v>
      </c>
      <c r="C188" s="1316">
        <v>107500881</v>
      </c>
      <c r="D188" s="1259" t="s">
        <v>400</v>
      </c>
      <c r="E188" s="1264">
        <v>0</v>
      </c>
      <c r="F188" s="1264">
        <v>54</v>
      </c>
      <c r="G188" s="1264">
        <v>54</v>
      </c>
      <c r="H188" s="1245">
        <f t="shared" si="6"/>
        <v>100</v>
      </c>
    </row>
    <row r="189" spans="1:8" s="1166" customFormat="1" ht="16.5" thickTop="1" thickBot="1" x14ac:dyDescent="0.3">
      <c r="A189" s="3265" t="s">
        <v>511</v>
      </c>
      <c r="B189" s="3266"/>
      <c r="C189" s="3266"/>
      <c r="D189" s="3266"/>
      <c r="E189" s="1242">
        <f>SUM(E181:E188)</f>
        <v>0</v>
      </c>
      <c r="F189" s="1242">
        <f>SUM(F181:F188)</f>
        <v>610</v>
      </c>
      <c r="G189" s="1242">
        <f>SUM(G181:G188)</f>
        <v>609</v>
      </c>
      <c r="H189" s="1246">
        <f t="shared" si="6"/>
        <v>99.836065573770497</v>
      </c>
    </row>
    <row r="190" spans="1:8" s="1166" customFormat="1" ht="14.25" customHeight="1" thickTop="1" x14ac:dyDescent="0.25">
      <c r="A190" s="1247"/>
      <c r="B190" s="1247"/>
      <c r="C190" s="1247"/>
      <c r="D190" s="1247"/>
      <c r="E190" s="1248"/>
      <c r="F190" s="1248"/>
      <c r="G190" s="1248"/>
      <c r="H190" s="1267"/>
    </row>
    <row r="191" spans="1:8" ht="46.5" customHeight="1" x14ac:dyDescent="0.25">
      <c r="A191" s="3283" t="s">
        <v>1807</v>
      </c>
      <c r="B191" s="3284"/>
      <c r="C191" s="3284"/>
      <c r="D191" s="3284"/>
      <c r="E191" s="3284"/>
      <c r="F191" s="3284"/>
      <c r="G191" s="3284"/>
      <c r="H191" s="3284"/>
    </row>
    <row r="192" spans="1:8" ht="15.75" thickBot="1" x14ac:dyDescent="0.3">
      <c r="A192" s="1232" t="s">
        <v>1806</v>
      </c>
      <c r="H192" s="1306" t="s">
        <v>122</v>
      </c>
    </row>
    <row r="193" spans="1:8" s="1166" customFormat="1" ht="25.5" thickTop="1" thickBot="1" x14ac:dyDescent="0.25">
      <c r="A193" s="1233" t="s">
        <v>123</v>
      </c>
      <c r="B193" s="1234" t="s">
        <v>509</v>
      </c>
      <c r="C193" s="1234" t="s">
        <v>267</v>
      </c>
      <c r="D193" s="1235" t="s">
        <v>125</v>
      </c>
      <c r="E193" s="1256" t="s">
        <v>416</v>
      </c>
      <c r="F193" s="1256" t="s">
        <v>417</v>
      </c>
      <c r="G193" s="1257" t="s">
        <v>589</v>
      </c>
      <c r="H193" s="1258" t="s">
        <v>590</v>
      </c>
    </row>
    <row r="194" spans="1:8" s="1166" customFormat="1" ht="13.5" thickTop="1" thickBot="1" x14ac:dyDescent="0.25">
      <c r="A194" s="1171">
        <v>1</v>
      </c>
      <c r="B194" s="1170">
        <v>2</v>
      </c>
      <c r="C194" s="1170">
        <v>3</v>
      </c>
      <c r="D194" s="1170">
        <v>4</v>
      </c>
      <c r="E194" s="1169">
        <v>5</v>
      </c>
      <c r="F194" s="1169">
        <v>6</v>
      </c>
      <c r="G194" s="1293">
        <v>7</v>
      </c>
      <c r="H194" s="1315" t="s">
        <v>44</v>
      </c>
    </row>
    <row r="195" spans="1:8" s="1166" customFormat="1" ht="15.75" thickTop="1" x14ac:dyDescent="0.2">
      <c r="A195" s="1310">
        <v>3122</v>
      </c>
      <c r="B195" s="1316">
        <v>6121</v>
      </c>
      <c r="C195" s="1344" t="s">
        <v>1215</v>
      </c>
      <c r="D195" s="1259" t="s">
        <v>400</v>
      </c>
      <c r="E195" s="1264">
        <v>0</v>
      </c>
      <c r="F195" s="1264">
        <v>315</v>
      </c>
      <c r="G195" s="1264">
        <v>0</v>
      </c>
      <c r="H195" s="1245">
        <f>G195/F195*100</f>
        <v>0</v>
      </c>
    </row>
    <row r="196" spans="1:8" s="1166" customFormat="1" ht="15" x14ac:dyDescent="0.2">
      <c r="A196" s="1310">
        <v>3122</v>
      </c>
      <c r="B196" s="1316">
        <v>6121</v>
      </c>
      <c r="C196" s="1344" t="s">
        <v>1787</v>
      </c>
      <c r="D196" s="1259" t="s">
        <v>400</v>
      </c>
      <c r="E196" s="1264">
        <v>0</v>
      </c>
      <c r="F196" s="1264">
        <v>5</v>
      </c>
      <c r="G196" s="1264">
        <v>5</v>
      </c>
      <c r="H196" s="1245">
        <f>G196/F196*100</f>
        <v>100</v>
      </c>
    </row>
    <row r="197" spans="1:8" s="1166" customFormat="1" ht="15" x14ac:dyDescent="0.2">
      <c r="A197" s="1310">
        <v>3122</v>
      </c>
      <c r="B197" s="1316">
        <v>6121</v>
      </c>
      <c r="C197" s="1344" t="s">
        <v>1786</v>
      </c>
      <c r="D197" s="1259" t="s">
        <v>400</v>
      </c>
      <c r="E197" s="1264">
        <v>0</v>
      </c>
      <c r="F197" s="1264">
        <v>3</v>
      </c>
      <c r="G197" s="1264">
        <v>3</v>
      </c>
      <c r="H197" s="1245">
        <f>G197/F197*100</f>
        <v>100</v>
      </c>
    </row>
    <row r="198" spans="1:8" s="1166" customFormat="1" ht="15" x14ac:dyDescent="0.2">
      <c r="A198" s="1310">
        <v>3122</v>
      </c>
      <c r="B198" s="1316">
        <v>6121</v>
      </c>
      <c r="C198" s="1344" t="s">
        <v>1805</v>
      </c>
      <c r="D198" s="1259" t="s">
        <v>400</v>
      </c>
      <c r="E198" s="1264">
        <v>0</v>
      </c>
      <c r="F198" s="1264">
        <v>100</v>
      </c>
      <c r="G198" s="1264">
        <v>0</v>
      </c>
      <c r="H198" s="1245">
        <f t="shared" ref="H198:H206" si="7">G198/F198*100</f>
        <v>0</v>
      </c>
    </row>
    <row r="199" spans="1:8" s="1166" customFormat="1" ht="15.75" thickBot="1" x14ac:dyDescent="0.25">
      <c r="A199" s="1310">
        <v>3122</v>
      </c>
      <c r="B199" s="1316">
        <v>6121</v>
      </c>
      <c r="C199" s="1344" t="s">
        <v>1785</v>
      </c>
      <c r="D199" s="1259" t="s">
        <v>400</v>
      </c>
      <c r="E199" s="1264"/>
      <c r="F199" s="1264">
        <v>47</v>
      </c>
      <c r="G199" s="1264">
        <v>47</v>
      </c>
      <c r="H199" s="1245">
        <f t="shared" si="7"/>
        <v>100</v>
      </c>
    </row>
    <row r="200" spans="1:8" s="1166" customFormat="1" ht="15.75" hidden="1" thickBot="1" x14ac:dyDescent="0.25">
      <c r="A200" s="1310">
        <v>5273</v>
      </c>
      <c r="B200" s="1316">
        <v>5172</v>
      </c>
      <c r="C200" s="1344" t="s">
        <v>1310</v>
      </c>
      <c r="D200" s="1259" t="s">
        <v>400</v>
      </c>
      <c r="E200" s="1264"/>
      <c r="F200" s="1264"/>
      <c r="G200" s="1264"/>
      <c r="H200" s="1245" t="e">
        <f t="shared" si="7"/>
        <v>#DIV/0!</v>
      </c>
    </row>
    <row r="201" spans="1:8" s="1166" customFormat="1" ht="15.75" hidden="1" thickBot="1" x14ac:dyDescent="0.25">
      <c r="A201" s="1310">
        <v>5273</v>
      </c>
      <c r="B201" s="1316">
        <v>6111</v>
      </c>
      <c r="C201" s="1344" t="s">
        <v>1313</v>
      </c>
      <c r="D201" s="1259" t="s">
        <v>400</v>
      </c>
      <c r="E201" s="1264"/>
      <c r="F201" s="1264"/>
      <c r="G201" s="1264"/>
      <c r="H201" s="1245" t="e">
        <f t="shared" si="7"/>
        <v>#DIV/0!</v>
      </c>
    </row>
    <row r="202" spans="1:8" s="1166" customFormat="1" ht="15.75" hidden="1" thickBot="1" x14ac:dyDescent="0.25">
      <c r="A202" s="1310">
        <v>5273</v>
      </c>
      <c r="B202" s="1316">
        <v>6111</v>
      </c>
      <c r="C202" s="1344" t="s">
        <v>1310</v>
      </c>
      <c r="D202" s="1259" t="s">
        <v>400</v>
      </c>
      <c r="E202" s="1264"/>
      <c r="F202" s="1264"/>
      <c r="G202" s="1264"/>
      <c r="H202" s="1245" t="e">
        <f t="shared" si="7"/>
        <v>#DIV/0!</v>
      </c>
    </row>
    <row r="203" spans="1:8" s="1166" customFormat="1" ht="15.75" hidden="1" thickBot="1" x14ac:dyDescent="0.25">
      <c r="A203" s="1310">
        <v>5273</v>
      </c>
      <c r="B203" s="1316">
        <v>6121</v>
      </c>
      <c r="C203" s="1344" t="s">
        <v>1313</v>
      </c>
      <c r="D203" s="1259" t="s">
        <v>400</v>
      </c>
      <c r="E203" s="1264"/>
      <c r="F203" s="1264"/>
      <c r="G203" s="1264"/>
      <c r="H203" s="1245" t="e">
        <f t="shared" si="7"/>
        <v>#DIV/0!</v>
      </c>
    </row>
    <row r="204" spans="1:8" s="1166" customFormat="1" ht="15.75" hidden="1" thickBot="1" x14ac:dyDescent="0.25">
      <c r="A204" s="1310">
        <v>5273</v>
      </c>
      <c r="B204" s="1316">
        <v>6121</v>
      </c>
      <c r="C204" s="1344" t="s">
        <v>1312</v>
      </c>
      <c r="D204" s="1259" t="s">
        <v>400</v>
      </c>
      <c r="E204" s="1264"/>
      <c r="F204" s="1264"/>
      <c r="G204" s="1264"/>
      <c r="H204" s="1245" t="e">
        <f t="shared" si="7"/>
        <v>#DIV/0!</v>
      </c>
    </row>
    <row r="205" spans="1:8" s="1166" customFormat="1" ht="15.75" hidden="1" thickBot="1" x14ac:dyDescent="0.25">
      <c r="A205" s="1310">
        <v>5273</v>
      </c>
      <c r="B205" s="1316">
        <v>6121</v>
      </c>
      <c r="C205" s="1344" t="s">
        <v>1310</v>
      </c>
      <c r="D205" s="1259" t="s">
        <v>400</v>
      </c>
      <c r="E205" s="1264"/>
      <c r="F205" s="1264"/>
      <c r="G205" s="1264"/>
      <c r="H205" s="1245" t="e">
        <f t="shared" si="7"/>
        <v>#DIV/0!</v>
      </c>
    </row>
    <row r="206" spans="1:8" s="1166" customFormat="1" ht="15.75" hidden="1" thickBot="1" x14ac:dyDescent="0.25">
      <c r="A206" s="1310">
        <v>5273</v>
      </c>
      <c r="B206" s="1316">
        <v>6122</v>
      </c>
      <c r="C206" s="1344" t="s">
        <v>1313</v>
      </c>
      <c r="D206" s="1259" t="s">
        <v>401</v>
      </c>
      <c r="E206" s="1264"/>
      <c r="F206" s="1264"/>
      <c r="G206" s="1264"/>
      <c r="H206" s="1245" t="e">
        <f t="shared" si="7"/>
        <v>#DIV/0!</v>
      </c>
    </row>
    <row r="207" spans="1:8" s="1166" customFormat="1" ht="15.75" hidden="1" thickBot="1" x14ac:dyDescent="0.25">
      <c r="A207" s="1310">
        <v>5273</v>
      </c>
      <c r="B207" s="1316">
        <v>6122</v>
      </c>
      <c r="C207" s="1344" t="s">
        <v>1312</v>
      </c>
      <c r="D207" s="1259" t="s">
        <v>401</v>
      </c>
      <c r="E207" s="1264"/>
      <c r="F207" s="1264"/>
      <c r="G207" s="1264"/>
      <c r="H207" s="1245">
        <v>0</v>
      </c>
    </row>
    <row r="208" spans="1:8" s="1166" customFormat="1" ht="15.75" hidden="1" thickBot="1" x14ac:dyDescent="0.25">
      <c r="A208" s="1310">
        <v>5273</v>
      </c>
      <c r="B208" s="1316">
        <v>6122</v>
      </c>
      <c r="C208" s="1344" t="s">
        <v>1310</v>
      </c>
      <c r="D208" s="1259" t="s">
        <v>401</v>
      </c>
      <c r="E208" s="1264"/>
      <c r="F208" s="1264"/>
      <c r="G208" s="1264"/>
      <c r="H208" s="1245" t="e">
        <f>G208/F208*100</f>
        <v>#DIV/0!</v>
      </c>
    </row>
    <row r="209" spans="1:8" s="1166" customFormat="1" ht="15.75" hidden="1" thickBot="1" x14ac:dyDescent="0.25">
      <c r="A209" s="1310">
        <v>5273</v>
      </c>
      <c r="B209" s="1316">
        <v>6122</v>
      </c>
      <c r="C209" s="1344" t="s">
        <v>1277</v>
      </c>
      <c r="D209" s="1259" t="s">
        <v>401</v>
      </c>
      <c r="E209" s="1264"/>
      <c r="F209" s="1264"/>
      <c r="G209" s="1264"/>
      <c r="H209" s="1245">
        <v>0</v>
      </c>
    </row>
    <row r="210" spans="1:8" s="1166" customFormat="1" ht="15.75" hidden="1" thickBot="1" x14ac:dyDescent="0.25">
      <c r="A210" s="1310">
        <v>5273</v>
      </c>
      <c r="B210" s="1316">
        <v>6125</v>
      </c>
      <c r="C210" s="1344" t="s">
        <v>1313</v>
      </c>
      <c r="D210" s="1259" t="s">
        <v>133</v>
      </c>
      <c r="E210" s="1264"/>
      <c r="F210" s="1264"/>
      <c r="G210" s="1264"/>
      <c r="H210" s="1245" t="e">
        <f>G210/F210*100</f>
        <v>#DIV/0!</v>
      </c>
    </row>
    <row r="211" spans="1:8" s="1166" customFormat="1" ht="15.75" hidden="1" thickBot="1" x14ac:dyDescent="0.25">
      <c r="A211" s="1310">
        <v>5273</v>
      </c>
      <c r="B211" s="1316">
        <v>6125</v>
      </c>
      <c r="C211" s="1344" t="s">
        <v>1312</v>
      </c>
      <c r="D211" s="1259" t="s">
        <v>133</v>
      </c>
      <c r="E211" s="1264"/>
      <c r="F211" s="1264"/>
      <c r="G211" s="1264"/>
      <c r="H211" s="1245" t="e">
        <f>G211/F211*100</f>
        <v>#DIV/0!</v>
      </c>
    </row>
    <row r="212" spans="1:8" s="1166" customFormat="1" ht="15.75" hidden="1" thickBot="1" x14ac:dyDescent="0.25">
      <c r="A212" s="1310">
        <v>5273</v>
      </c>
      <c r="B212" s="1316">
        <v>6125</v>
      </c>
      <c r="C212" s="1344" t="s">
        <v>1310</v>
      </c>
      <c r="D212" s="1259" t="s">
        <v>133</v>
      </c>
      <c r="E212" s="1264"/>
      <c r="F212" s="1264"/>
      <c r="G212" s="1264"/>
      <c r="H212" s="1245" t="e">
        <f>G212/F212*100</f>
        <v>#DIV/0!</v>
      </c>
    </row>
    <row r="213" spans="1:8" s="1166" customFormat="1" ht="16.5" thickTop="1" thickBot="1" x14ac:dyDescent="0.3">
      <c r="A213" s="3265" t="s">
        <v>511</v>
      </c>
      <c r="B213" s="3266"/>
      <c r="C213" s="3266"/>
      <c r="D213" s="3266"/>
      <c r="E213" s="1242">
        <f>SUM(E195:E212)</f>
        <v>0</v>
      </c>
      <c r="F213" s="1242">
        <f>SUM(F195:F212)</f>
        <v>470</v>
      </c>
      <c r="G213" s="1242">
        <f>SUM(G195:G212)</f>
        <v>55</v>
      </c>
      <c r="H213" s="1246">
        <f>G213/F213*100</f>
        <v>11.702127659574469</v>
      </c>
    </row>
    <row r="214" spans="1:8" s="1166" customFormat="1" ht="14.25" customHeight="1" thickTop="1" x14ac:dyDescent="0.25">
      <c r="A214" s="1247"/>
      <c r="B214" s="1247"/>
      <c r="C214" s="1247"/>
      <c r="D214" s="1247"/>
      <c r="E214" s="1248"/>
      <c r="F214" s="1248"/>
      <c r="G214" s="1248"/>
      <c r="H214" s="1267"/>
    </row>
    <row r="215" spans="1:8" s="1166" customFormat="1" ht="14.25" customHeight="1" x14ac:dyDescent="0.25">
      <c r="A215" s="1247"/>
      <c r="B215" s="1247"/>
      <c r="C215" s="1247"/>
      <c r="D215" s="1247"/>
      <c r="E215" s="1248"/>
      <c r="F215" s="1248"/>
      <c r="G215" s="1248"/>
      <c r="H215" s="1267"/>
    </row>
    <row r="216" spans="1:8" s="1166" customFormat="1" ht="15" hidden="1" x14ac:dyDescent="0.25">
      <c r="A216" s="1232" t="s">
        <v>934</v>
      </c>
      <c r="B216" s="1226"/>
      <c r="C216" s="1226"/>
      <c r="D216" s="1227"/>
      <c r="E216" s="1252"/>
      <c r="F216" s="1252"/>
      <c r="G216" s="1252"/>
      <c r="H216" s="1227"/>
    </row>
    <row r="217" spans="1:8" s="1166" customFormat="1" ht="15" hidden="1" x14ac:dyDescent="0.25">
      <c r="A217" s="1232" t="s">
        <v>935</v>
      </c>
      <c r="B217" s="1226"/>
      <c r="C217" s="1226"/>
      <c r="D217" s="1227"/>
      <c r="E217" s="1252"/>
      <c r="F217" s="1252"/>
      <c r="G217" s="1252"/>
      <c r="H217" s="1306" t="s">
        <v>122</v>
      </c>
    </row>
    <row r="218" spans="1:8" s="1166" customFormat="1" ht="25.5" hidden="1" thickTop="1" thickBot="1" x14ac:dyDescent="0.25">
      <c r="A218" s="1233" t="s">
        <v>123</v>
      </c>
      <c r="B218" s="1234" t="s">
        <v>509</v>
      </c>
      <c r="C218" s="1234" t="s">
        <v>267</v>
      </c>
      <c r="D218" s="1235" t="s">
        <v>125</v>
      </c>
      <c r="E218" s="1256" t="s">
        <v>416</v>
      </c>
      <c r="F218" s="1256" t="s">
        <v>417</v>
      </c>
      <c r="G218" s="1257" t="s">
        <v>589</v>
      </c>
      <c r="H218" s="1258" t="s">
        <v>590</v>
      </c>
    </row>
    <row r="219" spans="1:8" s="1166" customFormat="1" ht="13.5" hidden="1" thickTop="1" thickBot="1" x14ac:dyDescent="0.25">
      <c r="A219" s="1171">
        <v>1</v>
      </c>
      <c r="B219" s="1170">
        <v>2</v>
      </c>
      <c r="C219" s="1170">
        <v>3</v>
      </c>
      <c r="D219" s="1170">
        <v>4</v>
      </c>
      <c r="E219" s="1169">
        <v>5</v>
      </c>
      <c r="F219" s="1169">
        <v>6</v>
      </c>
      <c r="G219" s="1293">
        <v>7</v>
      </c>
      <c r="H219" s="1315" t="s">
        <v>44</v>
      </c>
    </row>
    <row r="220" spans="1:8" s="1166" customFormat="1" ht="15" hidden="1" x14ac:dyDescent="0.2">
      <c r="A220" s="1310">
        <v>6402</v>
      </c>
      <c r="B220" s="1316">
        <v>5363</v>
      </c>
      <c r="C220" s="1316">
        <v>19</v>
      </c>
      <c r="D220" s="1259" t="s">
        <v>942</v>
      </c>
      <c r="E220" s="1264"/>
      <c r="F220" s="1264"/>
      <c r="G220" s="1264"/>
      <c r="H220" s="1245" t="e">
        <f t="shared" ref="H220:H227" si="8">G220/F220*100</f>
        <v>#DIV/0!</v>
      </c>
    </row>
    <row r="221" spans="1:8" s="1166" customFormat="1" ht="15" hidden="1" x14ac:dyDescent="0.2">
      <c r="A221" s="1310">
        <v>5273</v>
      </c>
      <c r="B221" s="1316">
        <v>5137</v>
      </c>
      <c r="C221" s="1316">
        <v>41100880</v>
      </c>
      <c r="D221" s="1259" t="s">
        <v>118</v>
      </c>
      <c r="E221" s="1264">
        <v>0</v>
      </c>
      <c r="F221" s="1264">
        <v>0</v>
      </c>
      <c r="G221" s="1264">
        <v>0</v>
      </c>
      <c r="H221" s="1245" t="e">
        <f t="shared" si="8"/>
        <v>#DIV/0!</v>
      </c>
    </row>
    <row r="222" spans="1:8" s="1166" customFormat="1" ht="15" hidden="1" x14ac:dyDescent="0.2">
      <c r="A222" s="1310">
        <v>5273</v>
      </c>
      <c r="B222" s="1316">
        <v>5137</v>
      </c>
      <c r="C222" s="1316">
        <v>41100882</v>
      </c>
      <c r="D222" s="1259" t="s">
        <v>118</v>
      </c>
      <c r="E222" s="1264">
        <v>0</v>
      </c>
      <c r="F222" s="1264">
        <v>0</v>
      </c>
      <c r="G222" s="1264">
        <v>0</v>
      </c>
      <c r="H222" s="1245" t="e">
        <f t="shared" si="8"/>
        <v>#DIV/0!</v>
      </c>
    </row>
    <row r="223" spans="1:8" s="1166" customFormat="1" ht="15" hidden="1" x14ac:dyDescent="0.2">
      <c r="A223" s="1310">
        <v>5273</v>
      </c>
      <c r="B223" s="1316">
        <v>5137</v>
      </c>
      <c r="C223" s="1316">
        <v>41500881</v>
      </c>
      <c r="D223" s="1259" t="s">
        <v>118</v>
      </c>
      <c r="E223" s="1264">
        <v>0</v>
      </c>
      <c r="F223" s="1264">
        <v>0</v>
      </c>
      <c r="G223" s="1264">
        <v>0</v>
      </c>
      <c r="H223" s="1245" t="e">
        <f t="shared" si="8"/>
        <v>#DIV/0!</v>
      </c>
    </row>
    <row r="224" spans="1:8" s="1166" customFormat="1" ht="15" hidden="1" x14ac:dyDescent="0.2">
      <c r="A224" s="1310">
        <v>5273</v>
      </c>
      <c r="B224" s="1240">
        <v>5139</v>
      </c>
      <c r="C224" s="1316">
        <v>41100880</v>
      </c>
      <c r="D224" s="1259" t="s">
        <v>188</v>
      </c>
      <c r="E224" s="1264">
        <v>0</v>
      </c>
      <c r="F224" s="1264">
        <v>0</v>
      </c>
      <c r="G224" s="1264">
        <v>0</v>
      </c>
      <c r="H224" s="1245" t="e">
        <f t="shared" si="8"/>
        <v>#DIV/0!</v>
      </c>
    </row>
    <row r="225" spans="1:8" s="1166" customFormat="1" ht="15" hidden="1" x14ac:dyDescent="0.2">
      <c r="A225" s="1310">
        <v>5273</v>
      </c>
      <c r="B225" s="1240">
        <v>5139</v>
      </c>
      <c r="C225" s="1316">
        <v>41100882</v>
      </c>
      <c r="D225" s="1259" t="s">
        <v>188</v>
      </c>
      <c r="E225" s="1264">
        <v>0</v>
      </c>
      <c r="F225" s="1264">
        <v>0</v>
      </c>
      <c r="G225" s="1264">
        <v>0</v>
      </c>
      <c r="H225" s="1245" t="e">
        <f t="shared" si="8"/>
        <v>#DIV/0!</v>
      </c>
    </row>
    <row r="226" spans="1:8" s="1166" customFormat="1" ht="15" hidden="1" x14ac:dyDescent="0.2">
      <c r="A226" s="1310">
        <v>5273</v>
      </c>
      <c r="B226" s="1240">
        <v>5139</v>
      </c>
      <c r="C226" s="1316">
        <v>41500881</v>
      </c>
      <c r="D226" s="1259" t="s">
        <v>188</v>
      </c>
      <c r="E226" s="1264">
        <v>0</v>
      </c>
      <c r="F226" s="1264">
        <v>0</v>
      </c>
      <c r="G226" s="1264">
        <v>0</v>
      </c>
      <c r="H226" s="1245" t="e">
        <f t="shared" si="8"/>
        <v>#DIV/0!</v>
      </c>
    </row>
    <row r="227" spans="1:8" s="1166" customFormat="1" ht="15" hidden="1" x14ac:dyDescent="0.2">
      <c r="A227" s="1310">
        <v>5273</v>
      </c>
      <c r="B227" s="1240">
        <v>5163</v>
      </c>
      <c r="C227" s="1316">
        <v>41100880</v>
      </c>
      <c r="D227" s="1259" t="s">
        <v>594</v>
      </c>
      <c r="E227" s="1264">
        <v>0</v>
      </c>
      <c r="F227" s="1264">
        <v>0</v>
      </c>
      <c r="G227" s="1264">
        <v>0</v>
      </c>
      <c r="H227" s="1245" t="e">
        <f t="shared" si="8"/>
        <v>#DIV/0!</v>
      </c>
    </row>
    <row r="228" spans="1:8" s="1166" customFormat="1" ht="15" hidden="1" x14ac:dyDescent="0.2">
      <c r="A228" s="1310">
        <v>5273</v>
      </c>
      <c r="B228" s="1240">
        <v>5163</v>
      </c>
      <c r="C228" s="1316">
        <v>41100882</v>
      </c>
      <c r="D228" s="1259" t="s">
        <v>594</v>
      </c>
      <c r="E228" s="1264">
        <v>0</v>
      </c>
      <c r="F228" s="1264">
        <v>0</v>
      </c>
      <c r="G228" s="1264">
        <v>0</v>
      </c>
      <c r="H228" s="1245">
        <v>0</v>
      </c>
    </row>
    <row r="229" spans="1:8" s="1166" customFormat="1" ht="15" hidden="1" x14ac:dyDescent="0.2">
      <c r="A229" s="1310">
        <v>5273</v>
      </c>
      <c r="B229" s="1240">
        <v>5163</v>
      </c>
      <c r="C229" s="1316">
        <v>41500881</v>
      </c>
      <c r="D229" s="1259" t="s">
        <v>594</v>
      </c>
      <c r="E229" s="1264">
        <v>0</v>
      </c>
      <c r="F229" s="1264">
        <v>0</v>
      </c>
      <c r="G229" s="1264">
        <v>0</v>
      </c>
      <c r="H229" s="1245">
        <v>0</v>
      </c>
    </row>
    <row r="230" spans="1:8" s="1166" customFormat="1" ht="15" hidden="1" x14ac:dyDescent="0.2">
      <c r="A230" s="1310">
        <v>5273</v>
      </c>
      <c r="B230" s="1240">
        <v>5164</v>
      </c>
      <c r="C230" s="1316">
        <v>41100880</v>
      </c>
      <c r="D230" s="1259" t="s">
        <v>131</v>
      </c>
      <c r="E230" s="1264">
        <v>0</v>
      </c>
      <c r="F230" s="1264">
        <v>0</v>
      </c>
      <c r="G230" s="1264">
        <v>0</v>
      </c>
      <c r="H230" s="1245" t="e">
        <f>G230/F230*100</f>
        <v>#DIV/0!</v>
      </c>
    </row>
    <row r="231" spans="1:8" s="1166" customFormat="1" ht="15" hidden="1" x14ac:dyDescent="0.2">
      <c r="A231" s="1310">
        <v>5273</v>
      </c>
      <c r="B231" s="1240">
        <v>5164</v>
      </c>
      <c r="C231" s="1316">
        <v>41100882</v>
      </c>
      <c r="D231" s="1259" t="s">
        <v>131</v>
      </c>
      <c r="E231" s="1264">
        <v>0</v>
      </c>
      <c r="F231" s="1264">
        <v>0</v>
      </c>
      <c r="G231" s="1264">
        <v>0</v>
      </c>
      <c r="H231" s="1245">
        <v>0</v>
      </c>
    </row>
    <row r="232" spans="1:8" s="1166" customFormat="1" ht="15" hidden="1" x14ac:dyDescent="0.2">
      <c r="A232" s="1310">
        <v>5273</v>
      </c>
      <c r="B232" s="1316">
        <v>5164</v>
      </c>
      <c r="C232" s="1316">
        <v>41500881</v>
      </c>
      <c r="D232" s="1259" t="s">
        <v>131</v>
      </c>
      <c r="E232" s="1264">
        <v>0</v>
      </c>
      <c r="F232" s="1264">
        <v>0</v>
      </c>
      <c r="G232" s="1264">
        <v>0</v>
      </c>
      <c r="H232" s="1245" t="e">
        <f t="shared" ref="H232:H242" si="9">G232/F232*100</f>
        <v>#DIV/0!</v>
      </c>
    </row>
    <row r="233" spans="1:8" s="1166" customFormat="1" ht="30.75" hidden="1" customHeight="1" thickTop="1" x14ac:dyDescent="0.2">
      <c r="A233" s="1310">
        <v>5273</v>
      </c>
      <c r="B233" s="1316">
        <v>5166</v>
      </c>
      <c r="C233" s="1316">
        <v>41100880</v>
      </c>
      <c r="D233" s="1259" t="s">
        <v>405</v>
      </c>
      <c r="E233" s="1264">
        <v>0</v>
      </c>
      <c r="F233" s="1264">
        <v>0</v>
      </c>
      <c r="G233" s="1264">
        <v>0</v>
      </c>
      <c r="H233" s="1245" t="e">
        <f t="shared" si="9"/>
        <v>#DIV/0!</v>
      </c>
    </row>
    <row r="234" spans="1:8" s="1166" customFormat="1" ht="30.75" hidden="1" customHeight="1" thickTop="1" x14ac:dyDescent="0.2">
      <c r="A234" s="1310">
        <v>5273</v>
      </c>
      <c r="B234" s="1316">
        <v>5166</v>
      </c>
      <c r="C234" s="1316">
        <v>41100882</v>
      </c>
      <c r="D234" s="1259" t="s">
        <v>405</v>
      </c>
      <c r="E234" s="1264">
        <v>0</v>
      </c>
      <c r="F234" s="1264">
        <v>0</v>
      </c>
      <c r="G234" s="1264">
        <v>0</v>
      </c>
      <c r="H234" s="1245" t="e">
        <f t="shared" si="9"/>
        <v>#DIV/0!</v>
      </c>
    </row>
    <row r="235" spans="1:8" s="1166" customFormat="1" ht="30.75" hidden="1" customHeight="1" thickTop="1" x14ac:dyDescent="0.2">
      <c r="A235" s="1310">
        <v>5273</v>
      </c>
      <c r="B235" s="1316">
        <v>5166</v>
      </c>
      <c r="C235" s="1316">
        <v>41500881</v>
      </c>
      <c r="D235" s="1259" t="s">
        <v>405</v>
      </c>
      <c r="E235" s="1264">
        <v>0</v>
      </c>
      <c r="F235" s="1264">
        <v>0</v>
      </c>
      <c r="G235" s="1264">
        <v>0</v>
      </c>
      <c r="H235" s="1245" t="e">
        <f t="shared" si="9"/>
        <v>#DIV/0!</v>
      </c>
    </row>
    <row r="236" spans="1:8" s="1166" customFormat="1" ht="15" hidden="1" x14ac:dyDescent="0.2">
      <c r="A236" s="1310">
        <v>5273</v>
      </c>
      <c r="B236" s="1316">
        <v>5169</v>
      </c>
      <c r="C236" s="1316">
        <v>41100880</v>
      </c>
      <c r="D236" s="1259" t="s">
        <v>568</v>
      </c>
      <c r="E236" s="1264">
        <v>0</v>
      </c>
      <c r="F236" s="1264">
        <v>0</v>
      </c>
      <c r="G236" s="1264">
        <v>0</v>
      </c>
      <c r="H236" s="1245" t="e">
        <f t="shared" si="9"/>
        <v>#DIV/0!</v>
      </c>
    </row>
    <row r="237" spans="1:8" s="1166" customFormat="1" ht="15" hidden="1" x14ac:dyDescent="0.2">
      <c r="A237" s="1310">
        <v>5273</v>
      </c>
      <c r="B237" s="1316">
        <v>5169</v>
      </c>
      <c r="C237" s="1316">
        <v>41100882</v>
      </c>
      <c r="D237" s="1259" t="s">
        <v>568</v>
      </c>
      <c r="E237" s="1264">
        <v>0</v>
      </c>
      <c r="F237" s="1264">
        <v>0</v>
      </c>
      <c r="G237" s="1264">
        <v>0</v>
      </c>
      <c r="H237" s="1245" t="e">
        <f t="shared" si="9"/>
        <v>#DIV/0!</v>
      </c>
    </row>
    <row r="238" spans="1:8" s="1166" customFormat="1" ht="15" hidden="1" x14ac:dyDescent="0.2">
      <c r="A238" s="1310">
        <v>5273</v>
      </c>
      <c r="B238" s="1316">
        <v>5169</v>
      </c>
      <c r="C238" s="1316">
        <v>41500881</v>
      </c>
      <c r="D238" s="1259" t="s">
        <v>568</v>
      </c>
      <c r="E238" s="1264">
        <v>0</v>
      </c>
      <c r="F238" s="1264">
        <v>0</v>
      </c>
      <c r="G238" s="1264">
        <v>0</v>
      </c>
      <c r="H238" s="1245" t="e">
        <f t="shared" si="9"/>
        <v>#DIV/0!</v>
      </c>
    </row>
    <row r="239" spans="1:8" s="1166" customFormat="1" ht="15" hidden="1" x14ac:dyDescent="0.2">
      <c r="A239" s="1310">
        <v>5273</v>
      </c>
      <c r="B239" s="1316">
        <v>5175</v>
      </c>
      <c r="C239" s="1316">
        <v>41100880</v>
      </c>
      <c r="D239" s="1259" t="s">
        <v>447</v>
      </c>
      <c r="E239" s="1264">
        <v>0</v>
      </c>
      <c r="F239" s="1264">
        <v>0</v>
      </c>
      <c r="G239" s="1264">
        <v>0</v>
      </c>
      <c r="H239" s="1245" t="e">
        <f t="shared" si="9"/>
        <v>#DIV/0!</v>
      </c>
    </row>
    <row r="240" spans="1:8" s="1166" customFormat="1" ht="15" hidden="1" x14ac:dyDescent="0.2">
      <c r="A240" s="1310">
        <v>5273</v>
      </c>
      <c r="B240" s="1316">
        <v>5175</v>
      </c>
      <c r="C240" s="1316">
        <v>41100882</v>
      </c>
      <c r="D240" s="1259" t="s">
        <v>447</v>
      </c>
      <c r="E240" s="1264">
        <v>0</v>
      </c>
      <c r="F240" s="1264">
        <v>0</v>
      </c>
      <c r="G240" s="1264">
        <v>0</v>
      </c>
      <c r="H240" s="1245" t="e">
        <f t="shared" si="9"/>
        <v>#DIV/0!</v>
      </c>
    </row>
    <row r="241" spans="1:8" s="1166" customFormat="1" ht="15" hidden="1" x14ac:dyDescent="0.2">
      <c r="A241" s="1310">
        <v>5273</v>
      </c>
      <c r="B241" s="1316">
        <v>5175</v>
      </c>
      <c r="C241" s="1316">
        <v>41500881</v>
      </c>
      <c r="D241" s="1259" t="s">
        <v>447</v>
      </c>
      <c r="E241" s="1264">
        <v>0</v>
      </c>
      <c r="F241" s="1264">
        <v>0</v>
      </c>
      <c r="G241" s="1264">
        <v>0</v>
      </c>
      <c r="H241" s="1245" t="e">
        <f t="shared" si="9"/>
        <v>#DIV/0!</v>
      </c>
    </row>
    <row r="242" spans="1:8" s="1166" customFormat="1" ht="16.5" hidden="1" thickTop="1" thickBot="1" x14ac:dyDescent="0.3">
      <c r="A242" s="3265" t="s">
        <v>511</v>
      </c>
      <c r="B242" s="3266"/>
      <c r="C242" s="3266"/>
      <c r="D242" s="3266"/>
      <c r="E242" s="1242">
        <f>SUM(E220:E241)</f>
        <v>0</v>
      </c>
      <c r="F242" s="1242">
        <f>SUM(F220:F241)</f>
        <v>0</v>
      </c>
      <c r="G242" s="1242">
        <f>SUM(G220:G241)</f>
        <v>0</v>
      </c>
      <c r="H242" s="1246" t="e">
        <f t="shared" si="9"/>
        <v>#DIV/0!</v>
      </c>
    </row>
    <row r="243" spans="1:8" s="1166" customFormat="1" ht="15" hidden="1" x14ac:dyDescent="0.25">
      <c r="A243" s="1247"/>
      <c r="B243" s="1247"/>
      <c r="C243" s="1247"/>
      <c r="D243" s="1247"/>
      <c r="E243" s="1248"/>
      <c r="F243" s="1248"/>
      <c r="G243" s="1248"/>
      <c r="H243" s="1267"/>
    </row>
    <row r="244" spans="1:8" ht="15" hidden="1" customHeight="1" x14ac:dyDescent="0.25">
      <c r="A244" s="1232" t="s">
        <v>858</v>
      </c>
    </row>
    <row r="245" spans="1:8" s="1126" customFormat="1" ht="15" hidden="1" x14ac:dyDescent="0.25">
      <c r="A245" s="1232" t="s">
        <v>857</v>
      </c>
      <c r="B245" s="1132"/>
      <c r="C245" s="1132"/>
      <c r="E245" s="1348"/>
      <c r="F245" s="1348"/>
      <c r="G245" s="1348"/>
      <c r="H245" s="1349" t="s">
        <v>122</v>
      </c>
    </row>
    <row r="246" spans="1:8" s="1166" customFormat="1" ht="25.5" hidden="1" thickTop="1" thickBot="1" x14ac:dyDescent="0.25">
      <c r="A246" s="1233" t="s">
        <v>123</v>
      </c>
      <c r="B246" s="1234" t="s">
        <v>509</v>
      </c>
      <c r="C246" s="1234" t="s">
        <v>267</v>
      </c>
      <c r="D246" s="1235" t="s">
        <v>125</v>
      </c>
      <c r="E246" s="1256" t="s">
        <v>416</v>
      </c>
      <c r="F246" s="1256" t="s">
        <v>417</v>
      </c>
      <c r="G246" s="1257" t="s">
        <v>589</v>
      </c>
      <c r="H246" s="1258" t="s">
        <v>590</v>
      </c>
    </row>
    <row r="247" spans="1:8" s="1166" customFormat="1" ht="13.5" hidden="1" thickTop="1" thickBot="1" x14ac:dyDescent="0.25">
      <c r="A247" s="1171">
        <v>1</v>
      </c>
      <c r="B247" s="1170">
        <v>2</v>
      </c>
      <c r="C247" s="1170">
        <v>3</v>
      </c>
      <c r="D247" s="1170">
        <v>4</v>
      </c>
      <c r="E247" s="1169">
        <v>5</v>
      </c>
      <c r="F247" s="1169">
        <v>6</v>
      </c>
      <c r="G247" s="1293">
        <v>7</v>
      </c>
      <c r="H247" s="1315" t="s">
        <v>44</v>
      </c>
    </row>
    <row r="248" spans="1:8" s="1351" customFormat="1" ht="16.5" hidden="1" customHeight="1" thickTop="1" x14ac:dyDescent="0.2">
      <c r="A248" s="1310">
        <v>4357</v>
      </c>
      <c r="B248" s="1316">
        <v>5166</v>
      </c>
      <c r="C248" s="1343" t="s">
        <v>505</v>
      </c>
      <c r="D248" s="1350" t="s">
        <v>405</v>
      </c>
      <c r="E248" s="1271">
        <v>0</v>
      </c>
      <c r="F248" s="1271">
        <v>0</v>
      </c>
      <c r="G248" s="1271">
        <v>0</v>
      </c>
      <c r="H248" s="1245" t="e">
        <f t="shared" ref="H248:H254" si="10">G248/F248*100</f>
        <v>#DIV/0!</v>
      </c>
    </row>
    <row r="249" spans="1:8" s="1166" customFormat="1" ht="15" hidden="1" x14ac:dyDescent="0.2">
      <c r="A249" s="1239">
        <v>4357</v>
      </c>
      <c r="B249" s="1240">
        <v>5169</v>
      </c>
      <c r="C249" s="1343">
        <v>53100880</v>
      </c>
      <c r="D249" s="1259" t="s">
        <v>568</v>
      </c>
      <c r="E249" s="1264">
        <v>0</v>
      </c>
      <c r="F249" s="1264"/>
      <c r="G249" s="1264"/>
      <c r="H249" s="1245" t="e">
        <f t="shared" si="10"/>
        <v>#DIV/0!</v>
      </c>
    </row>
    <row r="250" spans="1:8" s="1166" customFormat="1" ht="15" hidden="1" x14ac:dyDescent="0.2">
      <c r="A250" s="1239">
        <v>4357</v>
      </c>
      <c r="B250" s="1240">
        <v>5169</v>
      </c>
      <c r="C250" s="1343">
        <v>53100884</v>
      </c>
      <c r="D250" s="1259" t="s">
        <v>568</v>
      </c>
      <c r="E250" s="1264">
        <v>0</v>
      </c>
      <c r="F250" s="1264"/>
      <c r="G250" s="1264"/>
      <c r="H250" s="1245" t="e">
        <f t="shared" si="10"/>
        <v>#DIV/0!</v>
      </c>
    </row>
    <row r="251" spans="1:8" s="1166" customFormat="1" ht="15" hidden="1" x14ac:dyDescent="0.2">
      <c r="A251" s="1239">
        <v>4357</v>
      </c>
      <c r="B251" s="1240">
        <v>5169</v>
      </c>
      <c r="C251" s="1343">
        <v>53190001</v>
      </c>
      <c r="D251" s="1259" t="s">
        <v>568</v>
      </c>
      <c r="E251" s="1264">
        <v>0</v>
      </c>
      <c r="F251" s="1264"/>
      <c r="G251" s="1264"/>
      <c r="H251" s="1245" t="e">
        <f t="shared" si="10"/>
        <v>#DIV/0!</v>
      </c>
    </row>
    <row r="252" spans="1:8" s="1166" customFormat="1" ht="15" hidden="1" x14ac:dyDescent="0.2">
      <c r="A252" s="1239">
        <v>4357</v>
      </c>
      <c r="B252" s="1240">
        <v>5169</v>
      </c>
      <c r="C252" s="1343">
        <v>53515319</v>
      </c>
      <c r="D252" s="1259" t="s">
        <v>568</v>
      </c>
      <c r="E252" s="1264">
        <v>0</v>
      </c>
      <c r="F252" s="1264"/>
      <c r="G252" s="1264"/>
      <c r="H252" s="1245" t="e">
        <f t="shared" si="10"/>
        <v>#DIV/0!</v>
      </c>
    </row>
    <row r="253" spans="1:8" s="1166" customFormat="1" ht="15" hidden="1" x14ac:dyDescent="0.2">
      <c r="A253" s="1239"/>
      <c r="B253" s="1240"/>
      <c r="C253" s="1272"/>
      <c r="D253" s="1272"/>
      <c r="E253" s="1264"/>
      <c r="F253" s="1264"/>
      <c r="G253" s="1264"/>
      <c r="H253" s="1245" t="e">
        <f t="shared" si="10"/>
        <v>#DIV/0!</v>
      </c>
    </row>
    <row r="254" spans="1:8" s="1166" customFormat="1" ht="15" hidden="1" x14ac:dyDescent="0.2">
      <c r="A254" s="1239"/>
      <c r="B254" s="1240"/>
      <c r="C254" s="1272"/>
      <c r="D254" s="1272"/>
      <c r="E254" s="1264"/>
      <c r="F254" s="1264"/>
      <c r="G254" s="1264"/>
      <c r="H254" s="1245" t="e">
        <f t="shared" si="10"/>
        <v>#DIV/0!</v>
      </c>
    </row>
    <row r="255" spans="1:8" s="1166" customFormat="1" ht="15" hidden="1" x14ac:dyDescent="0.2">
      <c r="A255" s="1239">
        <v>4357</v>
      </c>
      <c r="B255" s="1240">
        <v>5171</v>
      </c>
      <c r="C255" s="1343" t="s">
        <v>504</v>
      </c>
      <c r="D255" s="1259" t="s">
        <v>598</v>
      </c>
      <c r="E255" s="1264">
        <v>0</v>
      </c>
      <c r="F255" s="1264"/>
      <c r="G255" s="1264"/>
      <c r="H255" s="1245">
        <v>0</v>
      </c>
    </row>
    <row r="256" spans="1:8" s="1166" customFormat="1" ht="15" hidden="1" x14ac:dyDescent="0.2">
      <c r="A256" s="1239">
        <v>4357</v>
      </c>
      <c r="B256" s="1240">
        <v>6121</v>
      </c>
      <c r="C256" s="1343" t="s">
        <v>505</v>
      </c>
      <c r="D256" s="1259" t="s">
        <v>400</v>
      </c>
      <c r="E256" s="1264">
        <v>0</v>
      </c>
      <c r="F256" s="1264"/>
      <c r="G256" s="1264"/>
      <c r="H256" s="1245">
        <v>0</v>
      </c>
    </row>
    <row r="257" spans="1:8" s="1166" customFormat="1" ht="16.5" hidden="1" thickTop="1" thickBot="1" x14ac:dyDescent="0.3">
      <c r="A257" s="3265" t="s">
        <v>511</v>
      </c>
      <c r="B257" s="3266"/>
      <c r="C257" s="3266"/>
      <c r="D257" s="3266"/>
      <c r="E257" s="1242">
        <f>SUM(E248:E256)</f>
        <v>0</v>
      </c>
      <c r="F257" s="1242">
        <f>SUM(F248:F256)</f>
        <v>0</v>
      </c>
      <c r="G257" s="1242">
        <f>SUM(G248:G256)</f>
        <v>0</v>
      </c>
      <c r="H257" s="1246" t="e">
        <f>G257/F257*100</f>
        <v>#DIV/0!</v>
      </c>
    </row>
    <row r="258" spans="1:8" s="1166" customFormat="1" ht="15" hidden="1" x14ac:dyDescent="0.25">
      <c r="A258" s="1247"/>
      <c r="B258" s="1247"/>
      <c r="C258" s="1247"/>
      <c r="D258" s="1247"/>
      <c r="E258" s="1248"/>
      <c r="F258" s="1248"/>
      <c r="G258" s="1248"/>
      <c r="H258" s="1267"/>
    </row>
    <row r="259" spans="1:8" ht="15" customHeight="1" x14ac:dyDescent="0.25">
      <c r="A259" s="1232" t="s">
        <v>1804</v>
      </c>
    </row>
    <row r="260" spans="1:8" ht="15.75" thickBot="1" x14ac:dyDescent="0.3">
      <c r="A260" s="1232" t="s">
        <v>1803</v>
      </c>
      <c r="H260" s="1306" t="s">
        <v>122</v>
      </c>
    </row>
    <row r="261" spans="1:8" s="1166" customFormat="1" ht="25.5" thickTop="1" thickBot="1" x14ac:dyDescent="0.25">
      <c r="A261" s="1233" t="s">
        <v>123</v>
      </c>
      <c r="B261" s="1234" t="s">
        <v>509</v>
      </c>
      <c r="C261" s="1234" t="s">
        <v>267</v>
      </c>
      <c r="D261" s="1235" t="s">
        <v>125</v>
      </c>
      <c r="E261" s="1256" t="s">
        <v>416</v>
      </c>
      <c r="F261" s="1256" t="s">
        <v>417</v>
      </c>
      <c r="G261" s="1257" t="s">
        <v>589</v>
      </c>
      <c r="H261" s="1258" t="s">
        <v>590</v>
      </c>
    </row>
    <row r="262" spans="1:8" s="1166" customFormat="1" ht="13.5" thickTop="1" thickBot="1" x14ac:dyDescent="0.25">
      <c r="A262" s="1171">
        <v>1</v>
      </c>
      <c r="B262" s="1170">
        <v>2</v>
      </c>
      <c r="C262" s="1170">
        <v>3</v>
      </c>
      <c r="D262" s="1170">
        <v>4</v>
      </c>
      <c r="E262" s="1169">
        <v>5</v>
      </c>
      <c r="F262" s="1169">
        <v>6</v>
      </c>
      <c r="G262" s="1293">
        <v>7</v>
      </c>
      <c r="H262" s="1315" t="s">
        <v>44</v>
      </c>
    </row>
    <row r="263" spans="1:8" s="1166" customFormat="1" ht="16.5" thickTop="1" thickBot="1" x14ac:dyDescent="0.25">
      <c r="A263" s="1239">
        <v>3122</v>
      </c>
      <c r="B263" s="1240">
        <v>6121</v>
      </c>
      <c r="C263" s="1343" t="s">
        <v>1215</v>
      </c>
      <c r="D263" s="1259" t="s">
        <v>400</v>
      </c>
      <c r="E263" s="1264">
        <v>0</v>
      </c>
      <c r="F263" s="1264">
        <v>163</v>
      </c>
      <c r="G263" s="1264">
        <v>163</v>
      </c>
      <c r="H263" s="1245">
        <f t="shared" ref="H263:H268" si="11">G263/F263*100</f>
        <v>100</v>
      </c>
    </row>
    <row r="264" spans="1:8" s="1166" customFormat="1" ht="15.75" hidden="1" thickBot="1" x14ac:dyDescent="0.25">
      <c r="A264" s="1239">
        <v>4357</v>
      </c>
      <c r="B264" s="1240">
        <v>5169</v>
      </c>
      <c r="C264" s="1343" t="s">
        <v>1270</v>
      </c>
      <c r="D264" s="1259" t="s">
        <v>568</v>
      </c>
      <c r="E264" s="1264"/>
      <c r="F264" s="1264"/>
      <c r="G264" s="1264"/>
      <c r="H264" s="1245" t="e">
        <f t="shared" si="11"/>
        <v>#DIV/0!</v>
      </c>
    </row>
    <row r="265" spans="1:8" s="1166" customFormat="1" ht="15.75" hidden="1" thickBot="1" x14ac:dyDescent="0.25">
      <c r="A265" s="1239">
        <v>4357</v>
      </c>
      <c r="B265" s="1240">
        <v>5169</v>
      </c>
      <c r="C265" s="1343" t="s">
        <v>1311</v>
      </c>
      <c r="D265" s="1259" t="s">
        <v>568</v>
      </c>
      <c r="E265" s="1264"/>
      <c r="F265" s="1264"/>
      <c r="G265" s="1264"/>
      <c r="H265" s="1245" t="e">
        <f t="shared" si="11"/>
        <v>#DIV/0!</v>
      </c>
    </row>
    <row r="266" spans="1:8" s="1166" customFormat="1" ht="15.75" hidden="1" thickBot="1" x14ac:dyDescent="0.25">
      <c r="A266" s="1239">
        <v>4357</v>
      </c>
      <c r="B266" s="1240">
        <v>5169</v>
      </c>
      <c r="C266" s="1343" t="s">
        <v>1268</v>
      </c>
      <c r="D266" s="1259" t="s">
        <v>568</v>
      </c>
      <c r="E266" s="1264"/>
      <c r="F266" s="1264"/>
      <c r="G266" s="1264"/>
      <c r="H266" s="1245" t="e">
        <f t="shared" si="11"/>
        <v>#DIV/0!</v>
      </c>
    </row>
    <row r="267" spans="1:8" s="1166" customFormat="1" ht="15.75" hidden="1" thickBot="1" x14ac:dyDescent="0.25">
      <c r="A267" s="1239">
        <v>4357</v>
      </c>
      <c r="B267" s="1240">
        <v>6121</v>
      </c>
      <c r="C267" s="1352" t="s">
        <v>1013</v>
      </c>
      <c r="D267" s="1259" t="s">
        <v>400</v>
      </c>
      <c r="E267" s="1264"/>
      <c r="F267" s="1264"/>
      <c r="G267" s="1264"/>
      <c r="H267" s="1245" t="e">
        <f t="shared" si="11"/>
        <v>#DIV/0!</v>
      </c>
    </row>
    <row r="268" spans="1:8" s="1166" customFormat="1" ht="16.5" thickTop="1" thickBot="1" x14ac:dyDescent="0.3">
      <c r="A268" s="3265" t="s">
        <v>511</v>
      </c>
      <c r="B268" s="3266"/>
      <c r="C268" s="3266"/>
      <c r="D268" s="3266"/>
      <c r="E268" s="1242">
        <f>SUM(E263:E267)</f>
        <v>0</v>
      </c>
      <c r="F268" s="1242">
        <f>SUM(F263:F267)</f>
        <v>163</v>
      </c>
      <c r="G268" s="1242">
        <f>SUM(G263:G267)</f>
        <v>163</v>
      </c>
      <c r="H268" s="1243">
        <f t="shared" si="11"/>
        <v>100</v>
      </c>
    </row>
    <row r="269" spans="1:8" s="1166" customFormat="1" ht="15.75" thickTop="1" x14ac:dyDescent="0.25">
      <c r="A269" s="1247"/>
      <c r="B269" s="1247"/>
      <c r="C269" s="1247"/>
      <c r="D269" s="1247"/>
      <c r="E269" s="1248"/>
      <c r="F269" s="1248"/>
      <c r="G269" s="1248"/>
      <c r="H269" s="1347"/>
    </row>
    <row r="270" spans="1:8" ht="15" x14ac:dyDescent="0.25">
      <c r="A270" s="1232" t="s">
        <v>1802</v>
      </c>
    </row>
    <row r="271" spans="1:8" ht="15.75" thickBot="1" x14ac:dyDescent="0.3">
      <c r="A271" s="1232" t="s">
        <v>1801</v>
      </c>
      <c r="H271" s="1306" t="s">
        <v>122</v>
      </c>
    </row>
    <row r="272" spans="1:8" s="1166" customFormat="1" ht="25.5" thickTop="1" thickBot="1" x14ac:dyDescent="0.25">
      <c r="A272" s="1233" t="s">
        <v>123</v>
      </c>
      <c r="B272" s="1234" t="s">
        <v>509</v>
      </c>
      <c r="C272" s="1234" t="s">
        <v>267</v>
      </c>
      <c r="D272" s="1235" t="s">
        <v>125</v>
      </c>
      <c r="E272" s="1256" t="s">
        <v>416</v>
      </c>
      <c r="F272" s="1256" t="s">
        <v>417</v>
      </c>
      <c r="G272" s="1257" t="s">
        <v>589</v>
      </c>
      <c r="H272" s="1258" t="s">
        <v>590</v>
      </c>
    </row>
    <row r="273" spans="1:8" s="1166" customFormat="1" ht="13.5" thickTop="1" thickBot="1" x14ac:dyDescent="0.25">
      <c r="A273" s="1171">
        <v>1</v>
      </c>
      <c r="B273" s="1170">
        <v>2</v>
      </c>
      <c r="C273" s="1170">
        <v>3</v>
      </c>
      <c r="D273" s="1170">
        <v>4</v>
      </c>
      <c r="E273" s="1169">
        <v>5</v>
      </c>
      <c r="F273" s="1169">
        <v>6</v>
      </c>
      <c r="G273" s="1293">
        <v>7</v>
      </c>
      <c r="H273" s="1315" t="s">
        <v>44</v>
      </c>
    </row>
    <row r="274" spans="1:8" s="1166" customFormat="1" ht="16.5" thickTop="1" thickBot="1" x14ac:dyDescent="0.25">
      <c r="A274" s="1239">
        <v>3122</v>
      </c>
      <c r="B274" s="1240">
        <v>6123</v>
      </c>
      <c r="C274" s="1346" t="s">
        <v>1215</v>
      </c>
      <c r="D274" s="1259" t="s">
        <v>780</v>
      </c>
      <c r="E274" s="1264">
        <v>0</v>
      </c>
      <c r="F274" s="1264">
        <v>70</v>
      </c>
      <c r="G274" s="1264">
        <v>0</v>
      </c>
      <c r="H274" s="1245">
        <f>G274/F274*100</f>
        <v>0</v>
      </c>
    </row>
    <row r="275" spans="1:8" s="1166" customFormat="1" ht="15.75" hidden="1" thickBot="1" x14ac:dyDescent="0.25">
      <c r="A275" s="1239">
        <v>4357</v>
      </c>
      <c r="B275" s="1240">
        <v>5137</v>
      </c>
      <c r="C275" s="1346" t="s">
        <v>1263</v>
      </c>
      <c r="D275" s="1259" t="s">
        <v>118</v>
      </c>
      <c r="E275" s="1264"/>
      <c r="F275" s="1264"/>
      <c r="G275" s="1264"/>
      <c r="H275" s="1245" t="e">
        <f>G275/F275*100</f>
        <v>#DIV/0!</v>
      </c>
    </row>
    <row r="276" spans="1:8" s="1166" customFormat="1" ht="15.75" hidden="1" thickBot="1" x14ac:dyDescent="0.25">
      <c r="A276" s="1239">
        <v>4357</v>
      </c>
      <c r="B276" s="1240">
        <v>6121</v>
      </c>
      <c r="C276" s="1346" t="s">
        <v>1310</v>
      </c>
      <c r="D276" s="1259" t="s">
        <v>400</v>
      </c>
      <c r="E276" s="1264"/>
      <c r="F276" s="1264"/>
      <c r="G276" s="1264"/>
      <c r="H276" s="1245">
        <v>0</v>
      </c>
    </row>
    <row r="277" spans="1:8" s="1166" customFormat="1" ht="15.75" hidden="1" thickBot="1" x14ac:dyDescent="0.25">
      <c r="A277" s="1310">
        <v>4357</v>
      </c>
      <c r="B277" s="1240">
        <v>6121</v>
      </c>
      <c r="C277" s="1344" t="s">
        <v>1277</v>
      </c>
      <c r="D277" s="1259" t="s">
        <v>400</v>
      </c>
      <c r="E277" s="1264"/>
      <c r="F277" s="1264"/>
      <c r="G277" s="1264"/>
      <c r="H277" s="1245">
        <v>0</v>
      </c>
    </row>
    <row r="278" spans="1:8" s="1166" customFormat="1" ht="15.75" hidden="1" thickBot="1" x14ac:dyDescent="0.25">
      <c r="A278" s="1310">
        <v>4357</v>
      </c>
      <c r="B278" s="1240">
        <v>6121</v>
      </c>
      <c r="C278" s="1344" t="s">
        <v>1264</v>
      </c>
      <c r="D278" s="1259" t="s">
        <v>400</v>
      </c>
      <c r="E278" s="1264"/>
      <c r="F278" s="1264"/>
      <c r="G278" s="1264"/>
      <c r="H278" s="1245" t="e">
        <f t="shared" ref="H278:H284" si="12">G278/F278*100</f>
        <v>#DIV/0!</v>
      </c>
    </row>
    <row r="279" spans="1:8" s="1166" customFormat="1" ht="15.75" hidden="1" thickBot="1" x14ac:dyDescent="0.25">
      <c r="A279" s="1310">
        <v>4357</v>
      </c>
      <c r="B279" s="1240">
        <v>6121</v>
      </c>
      <c r="C279" s="1344" t="s">
        <v>1265</v>
      </c>
      <c r="D279" s="1259" t="s">
        <v>400</v>
      </c>
      <c r="E279" s="1264"/>
      <c r="F279" s="1264"/>
      <c r="G279" s="1264"/>
      <c r="H279" s="1245" t="e">
        <f t="shared" si="12"/>
        <v>#DIV/0!</v>
      </c>
    </row>
    <row r="280" spans="1:8" s="1166" customFormat="1" ht="15.75" hidden="1" thickBot="1" x14ac:dyDescent="0.25">
      <c r="A280" s="1310">
        <v>4357</v>
      </c>
      <c r="B280" s="1240">
        <v>6121</v>
      </c>
      <c r="C280" s="1344" t="s">
        <v>1263</v>
      </c>
      <c r="D280" s="1259" t="s">
        <v>400</v>
      </c>
      <c r="E280" s="1264"/>
      <c r="F280" s="1264"/>
      <c r="G280" s="1264"/>
      <c r="H280" s="1245" t="e">
        <f t="shared" si="12"/>
        <v>#DIV/0!</v>
      </c>
    </row>
    <row r="281" spans="1:8" s="1166" customFormat="1" ht="15.75" hidden="1" thickBot="1" x14ac:dyDescent="0.25">
      <c r="A281" s="1310">
        <v>4357</v>
      </c>
      <c r="B281" s="1240">
        <v>6121</v>
      </c>
      <c r="C281" s="1344" t="s">
        <v>1188</v>
      </c>
      <c r="D281" s="1259" t="s">
        <v>400</v>
      </c>
      <c r="E281" s="1264"/>
      <c r="F281" s="1264"/>
      <c r="G281" s="1264"/>
      <c r="H281" s="1245" t="e">
        <f t="shared" si="12"/>
        <v>#DIV/0!</v>
      </c>
    </row>
    <row r="282" spans="1:8" s="1166" customFormat="1" ht="15.75" hidden="1" thickBot="1" x14ac:dyDescent="0.25">
      <c r="A282" s="1310">
        <v>4357</v>
      </c>
      <c r="B282" s="1240">
        <v>6122</v>
      </c>
      <c r="C282" s="1344" t="s">
        <v>1264</v>
      </c>
      <c r="D282" s="1259" t="s">
        <v>401</v>
      </c>
      <c r="E282" s="1264"/>
      <c r="F282" s="1264"/>
      <c r="G282" s="1264"/>
      <c r="H282" s="1245" t="e">
        <f t="shared" si="12"/>
        <v>#DIV/0!</v>
      </c>
    </row>
    <row r="283" spans="1:8" s="1166" customFormat="1" ht="15.75" hidden="1" thickBot="1" x14ac:dyDescent="0.25">
      <c r="A283" s="1310">
        <v>4357</v>
      </c>
      <c r="B283" s="1240">
        <v>6122</v>
      </c>
      <c r="C283" s="1344" t="s">
        <v>1188</v>
      </c>
      <c r="D283" s="1259" t="s">
        <v>401</v>
      </c>
      <c r="E283" s="1264"/>
      <c r="F283" s="1264"/>
      <c r="G283" s="1264"/>
      <c r="H283" s="1245" t="e">
        <f t="shared" si="12"/>
        <v>#DIV/0!</v>
      </c>
    </row>
    <row r="284" spans="1:8" s="1166" customFormat="1" ht="16.5" thickTop="1" thickBot="1" x14ac:dyDescent="0.3">
      <c r="A284" s="3265" t="s">
        <v>511</v>
      </c>
      <c r="B284" s="3266"/>
      <c r="C284" s="3266"/>
      <c r="D284" s="3266"/>
      <c r="E284" s="1242">
        <f>SUM(E274:E283)</f>
        <v>0</v>
      </c>
      <c r="F284" s="1242">
        <f>SUM(F274:F283)</f>
        <v>70</v>
      </c>
      <c r="G284" s="1242">
        <f>SUM(G274:G283)</f>
        <v>0</v>
      </c>
      <c r="H284" s="1246">
        <f t="shared" si="12"/>
        <v>0</v>
      </c>
    </row>
    <row r="285" spans="1:8" s="1166" customFormat="1" ht="15.75" thickTop="1" x14ac:dyDescent="0.25">
      <c r="A285" s="1247"/>
      <c r="B285" s="1247"/>
      <c r="C285" s="1247"/>
      <c r="D285" s="1247"/>
      <c r="E285" s="1248"/>
      <c r="F285" s="1248"/>
      <c r="G285" s="1248"/>
      <c r="H285" s="1267"/>
    </row>
    <row r="286" spans="1:8" ht="15" x14ac:dyDescent="0.25">
      <c r="A286" s="1232" t="s">
        <v>1002</v>
      </c>
    </row>
    <row r="287" spans="1:8" ht="15.75" thickBot="1" x14ac:dyDescent="0.3">
      <c r="A287" s="1232" t="s">
        <v>1003</v>
      </c>
      <c r="H287" s="1306" t="s">
        <v>122</v>
      </c>
    </row>
    <row r="288" spans="1:8" s="1166" customFormat="1" ht="25.5" thickTop="1" thickBot="1" x14ac:dyDescent="0.25">
      <c r="A288" s="1233" t="s">
        <v>123</v>
      </c>
      <c r="B288" s="1234" t="s">
        <v>509</v>
      </c>
      <c r="C288" s="1234" t="s">
        <v>267</v>
      </c>
      <c r="D288" s="1235" t="s">
        <v>125</v>
      </c>
      <c r="E288" s="1256" t="s">
        <v>416</v>
      </c>
      <c r="F288" s="1256" t="s">
        <v>417</v>
      </c>
      <c r="G288" s="1257" t="s">
        <v>589</v>
      </c>
      <c r="H288" s="1258" t="s">
        <v>590</v>
      </c>
    </row>
    <row r="289" spans="1:8" s="1166" customFormat="1" ht="13.5" thickTop="1" thickBot="1" x14ac:dyDescent="0.25">
      <c r="A289" s="1171">
        <v>1</v>
      </c>
      <c r="B289" s="1170">
        <v>2</v>
      </c>
      <c r="C289" s="1170">
        <v>3</v>
      </c>
      <c r="D289" s="1170">
        <v>4</v>
      </c>
      <c r="E289" s="1169">
        <v>5</v>
      </c>
      <c r="F289" s="1169">
        <v>6</v>
      </c>
      <c r="G289" s="1293">
        <v>7</v>
      </c>
      <c r="H289" s="1315" t="s">
        <v>44</v>
      </c>
    </row>
    <row r="290" spans="1:8" s="1166" customFormat="1" ht="15.75" hidden="1" thickTop="1" x14ac:dyDescent="0.2">
      <c r="A290" s="1239">
        <v>4357</v>
      </c>
      <c r="B290" s="1240">
        <v>6121</v>
      </c>
      <c r="C290" s="1240">
        <v>11</v>
      </c>
      <c r="D290" s="1259" t="s">
        <v>400</v>
      </c>
      <c r="E290" s="1264"/>
      <c r="F290" s="1264"/>
      <c r="G290" s="1264"/>
      <c r="H290" s="1245">
        <v>0</v>
      </c>
    </row>
    <row r="291" spans="1:8" s="1166" customFormat="1" ht="16.5" thickTop="1" thickBot="1" x14ac:dyDescent="0.25">
      <c r="A291" s="1239">
        <v>4357</v>
      </c>
      <c r="B291" s="1240">
        <v>5169</v>
      </c>
      <c r="C291" s="1346" t="s">
        <v>1253</v>
      </c>
      <c r="D291" s="1259" t="s">
        <v>568</v>
      </c>
      <c r="E291" s="1264">
        <v>0</v>
      </c>
      <c r="F291" s="1264">
        <v>4</v>
      </c>
      <c r="G291" s="1264">
        <v>4</v>
      </c>
      <c r="H291" s="1245">
        <f>G291/F291*100</f>
        <v>100</v>
      </c>
    </row>
    <row r="292" spans="1:8" s="1166" customFormat="1" ht="15.75" hidden="1" thickBot="1" x14ac:dyDescent="0.25">
      <c r="A292" s="1239">
        <v>4357</v>
      </c>
      <c r="B292" s="1240">
        <v>6121</v>
      </c>
      <c r="C292" s="1346" t="s">
        <v>1253</v>
      </c>
      <c r="D292" s="1259" t="s">
        <v>400</v>
      </c>
      <c r="E292" s="1264"/>
      <c r="F292" s="1264"/>
      <c r="G292" s="1264"/>
      <c r="H292" s="1245" t="e">
        <f>G292/F292*100</f>
        <v>#DIV/0!</v>
      </c>
    </row>
    <row r="293" spans="1:8" s="1166" customFormat="1" ht="15.75" hidden="1" thickBot="1" x14ac:dyDescent="0.25">
      <c r="A293" s="1239">
        <v>4357</v>
      </c>
      <c r="B293" s="1240">
        <v>6121</v>
      </c>
      <c r="C293" s="1346" t="s">
        <v>1252</v>
      </c>
      <c r="D293" s="1259" t="s">
        <v>400</v>
      </c>
      <c r="E293" s="1264"/>
      <c r="F293" s="1264"/>
      <c r="G293" s="1264"/>
      <c r="H293" s="1245" t="e">
        <f>G293/F293*100</f>
        <v>#DIV/0!</v>
      </c>
    </row>
    <row r="294" spans="1:8" s="1166" customFormat="1" ht="15.75" hidden="1" thickBot="1" x14ac:dyDescent="0.25">
      <c r="A294" s="1310">
        <v>4357</v>
      </c>
      <c r="B294" s="1316">
        <v>6121</v>
      </c>
      <c r="C294" s="1344" t="s">
        <v>1188</v>
      </c>
      <c r="D294" s="1259" t="s">
        <v>400</v>
      </c>
      <c r="E294" s="1264"/>
      <c r="F294" s="1264"/>
      <c r="G294" s="1264"/>
      <c r="H294" s="1245" t="e">
        <f>G294/F294*100</f>
        <v>#DIV/0!</v>
      </c>
    </row>
    <row r="295" spans="1:8" s="1166" customFormat="1" ht="16.5" thickTop="1" thickBot="1" x14ac:dyDescent="0.3">
      <c r="A295" s="3265" t="s">
        <v>511</v>
      </c>
      <c r="B295" s="3266"/>
      <c r="C295" s="3266"/>
      <c r="D295" s="3266"/>
      <c r="E295" s="1242">
        <f>SUM(E290:E294)</f>
        <v>0</v>
      </c>
      <c r="F295" s="1242">
        <f>SUM(F290:F294)</f>
        <v>4</v>
      </c>
      <c r="G295" s="1242">
        <f>SUM(G290:G294)</f>
        <v>4</v>
      </c>
      <c r="H295" s="1246">
        <f>G295/F295*100</f>
        <v>100</v>
      </c>
    </row>
    <row r="296" spans="1:8" s="1166" customFormat="1" ht="15.75" thickTop="1" x14ac:dyDescent="0.25">
      <c r="A296" s="1247"/>
      <c r="B296" s="1247"/>
      <c r="C296" s="1247"/>
      <c r="D296" s="1247"/>
      <c r="E296" s="1248"/>
      <c r="F296" s="1248"/>
      <c r="G296" s="1248"/>
      <c r="H296" s="1267"/>
    </row>
    <row r="297" spans="1:8" ht="15" x14ac:dyDescent="0.25">
      <c r="A297" s="1232" t="s">
        <v>1075</v>
      </c>
    </row>
    <row r="298" spans="1:8" ht="15.75" thickBot="1" x14ac:dyDescent="0.3">
      <c r="A298" s="1232" t="s">
        <v>1076</v>
      </c>
      <c r="H298" s="1306" t="s">
        <v>122</v>
      </c>
    </row>
    <row r="299" spans="1:8" s="1166" customFormat="1" ht="25.5" thickTop="1" thickBot="1" x14ac:dyDescent="0.25">
      <c r="A299" s="1233" t="s">
        <v>123</v>
      </c>
      <c r="B299" s="1234" t="s">
        <v>509</v>
      </c>
      <c r="C299" s="1234" t="s">
        <v>267</v>
      </c>
      <c r="D299" s="1235" t="s">
        <v>125</v>
      </c>
      <c r="E299" s="1256" t="s">
        <v>416</v>
      </c>
      <c r="F299" s="1256" t="s">
        <v>417</v>
      </c>
      <c r="G299" s="1257" t="s">
        <v>589</v>
      </c>
      <c r="H299" s="1258" t="s">
        <v>590</v>
      </c>
    </row>
    <row r="300" spans="1:8" s="1166" customFormat="1" ht="13.5" thickTop="1" thickBot="1" x14ac:dyDescent="0.25">
      <c r="A300" s="1171">
        <v>1</v>
      </c>
      <c r="B300" s="1170">
        <v>2</v>
      </c>
      <c r="C300" s="1170">
        <v>3</v>
      </c>
      <c r="D300" s="1170">
        <v>4</v>
      </c>
      <c r="E300" s="1169">
        <v>5</v>
      </c>
      <c r="F300" s="1169">
        <v>6</v>
      </c>
      <c r="G300" s="1293">
        <v>7</v>
      </c>
      <c r="H300" s="1315" t="s">
        <v>44</v>
      </c>
    </row>
    <row r="301" spans="1:8" s="1166" customFormat="1" ht="16.5" thickTop="1" thickBot="1" x14ac:dyDescent="0.25">
      <c r="A301" s="1239">
        <v>3315</v>
      </c>
      <c r="B301" s="1240">
        <v>5139</v>
      </c>
      <c r="C301" s="1346" t="s">
        <v>1253</v>
      </c>
      <c r="D301" s="1259" t="s">
        <v>1043</v>
      </c>
      <c r="E301" s="1264">
        <v>0</v>
      </c>
      <c r="F301" s="1264">
        <v>1</v>
      </c>
      <c r="G301" s="1264">
        <v>1</v>
      </c>
      <c r="H301" s="1245">
        <f t="shared" ref="H301:H306" si="13">G301/F301*100</f>
        <v>100</v>
      </c>
    </row>
    <row r="302" spans="1:8" s="1166" customFormat="1" ht="15.75" hidden="1" thickBot="1" x14ac:dyDescent="0.25">
      <c r="A302" s="1239">
        <v>4357</v>
      </c>
      <c r="B302" s="1240">
        <v>6121</v>
      </c>
      <c r="C302" s="1346" t="s">
        <v>1253</v>
      </c>
      <c r="D302" s="1259" t="s">
        <v>400</v>
      </c>
      <c r="E302" s="1264"/>
      <c r="F302" s="1264"/>
      <c r="G302" s="1264"/>
      <c r="H302" s="1245" t="e">
        <f t="shared" si="13"/>
        <v>#DIV/0!</v>
      </c>
    </row>
    <row r="303" spans="1:8" s="1166" customFormat="1" ht="15.75" hidden="1" thickBot="1" x14ac:dyDescent="0.25">
      <c r="A303" s="1239">
        <v>4357</v>
      </c>
      <c r="B303" s="1240">
        <v>6121</v>
      </c>
      <c r="C303" s="1346" t="s">
        <v>1252</v>
      </c>
      <c r="D303" s="1259" t="s">
        <v>400</v>
      </c>
      <c r="E303" s="1264"/>
      <c r="F303" s="1264"/>
      <c r="G303" s="1264"/>
      <c r="H303" s="1245" t="e">
        <f t="shared" si="13"/>
        <v>#DIV/0!</v>
      </c>
    </row>
    <row r="304" spans="1:8" s="1166" customFormat="1" ht="15.75" hidden="1" thickBot="1" x14ac:dyDescent="0.25">
      <c r="A304" s="1239">
        <v>4357</v>
      </c>
      <c r="B304" s="1240">
        <v>6121</v>
      </c>
      <c r="C304" s="1346" t="s">
        <v>1262</v>
      </c>
      <c r="D304" s="1259" t="s">
        <v>400</v>
      </c>
      <c r="E304" s="1264"/>
      <c r="F304" s="1264"/>
      <c r="G304" s="1264"/>
      <c r="H304" s="1245" t="e">
        <f t="shared" si="13"/>
        <v>#DIV/0!</v>
      </c>
    </row>
    <row r="305" spans="1:8" s="1166" customFormat="1" ht="15.75" hidden="1" thickBot="1" x14ac:dyDescent="0.25">
      <c r="A305" s="1310">
        <v>4357</v>
      </c>
      <c r="B305" s="1316">
        <v>6121</v>
      </c>
      <c r="C305" s="1344" t="s">
        <v>1188</v>
      </c>
      <c r="D305" s="1259" t="s">
        <v>400</v>
      </c>
      <c r="E305" s="1264"/>
      <c r="F305" s="1264"/>
      <c r="G305" s="1264"/>
      <c r="H305" s="1245" t="e">
        <f t="shared" si="13"/>
        <v>#DIV/0!</v>
      </c>
    </row>
    <row r="306" spans="1:8" s="1166" customFormat="1" ht="16.5" thickTop="1" thickBot="1" x14ac:dyDescent="0.3">
      <c r="A306" s="3265" t="s">
        <v>511</v>
      </c>
      <c r="B306" s="3266"/>
      <c r="C306" s="3266"/>
      <c r="D306" s="3266"/>
      <c r="E306" s="1242">
        <f>SUM(E301:E305)</f>
        <v>0</v>
      </c>
      <c r="F306" s="1242">
        <f>SUM(F301:F305)</f>
        <v>1</v>
      </c>
      <c r="G306" s="1242">
        <f>SUM(G301:G305)</f>
        <v>1</v>
      </c>
      <c r="H306" s="1246">
        <f t="shared" si="13"/>
        <v>100</v>
      </c>
    </row>
    <row r="307" spans="1:8" s="1166" customFormat="1" ht="15.75" thickTop="1" x14ac:dyDescent="0.25">
      <c r="A307" s="1247"/>
      <c r="B307" s="1247"/>
      <c r="C307" s="1247"/>
      <c r="D307" s="1247"/>
      <c r="E307" s="1248"/>
      <c r="F307" s="1248"/>
      <c r="G307" s="1248"/>
      <c r="H307" s="1267"/>
    </row>
    <row r="308" spans="1:8" s="1166" customFormat="1" ht="15" hidden="1" x14ac:dyDescent="0.25">
      <c r="A308" s="1247"/>
      <c r="B308" s="1247"/>
      <c r="C308" s="1247"/>
      <c r="D308" s="1247"/>
      <c r="E308" s="1248"/>
      <c r="F308" s="1248"/>
      <c r="G308" s="1248"/>
      <c r="H308" s="1267"/>
    </row>
    <row r="309" spans="1:8" s="1166" customFormat="1" ht="15" hidden="1" x14ac:dyDescent="0.25">
      <c r="A309" s="1247"/>
      <c r="B309" s="1247"/>
      <c r="C309" s="1247"/>
      <c r="D309" s="1247"/>
      <c r="E309" s="1248"/>
      <c r="F309" s="1248"/>
      <c r="G309" s="1248"/>
      <c r="H309" s="1267"/>
    </row>
    <row r="310" spans="1:8" s="1166" customFormat="1" ht="15" hidden="1" x14ac:dyDescent="0.25">
      <c r="A310" s="1247"/>
      <c r="B310" s="1247"/>
      <c r="C310" s="1247"/>
      <c r="D310" s="1247"/>
      <c r="E310" s="1248"/>
      <c r="F310" s="1248"/>
      <c r="G310" s="1248"/>
      <c r="H310" s="1267"/>
    </row>
    <row r="311" spans="1:8" s="1166" customFormat="1" ht="15" hidden="1" x14ac:dyDescent="0.25">
      <c r="A311" s="1247"/>
      <c r="B311" s="1247"/>
      <c r="C311" s="1247"/>
      <c r="D311" s="1247"/>
      <c r="E311" s="1248"/>
      <c r="F311" s="1248"/>
      <c r="G311" s="1248"/>
      <c r="H311" s="1267"/>
    </row>
    <row r="312" spans="1:8" s="1166" customFormat="1" ht="15" hidden="1" x14ac:dyDescent="0.25">
      <c r="A312" s="1247"/>
      <c r="B312" s="1247"/>
      <c r="C312" s="1247"/>
      <c r="D312" s="1247"/>
      <c r="E312" s="1248"/>
      <c r="F312" s="1248"/>
      <c r="G312" s="1248"/>
      <c r="H312" s="1267"/>
    </row>
    <row r="313" spans="1:8" s="1166" customFormat="1" ht="15" hidden="1" x14ac:dyDescent="0.25">
      <c r="A313" s="1247"/>
      <c r="B313" s="1247"/>
      <c r="C313" s="1247"/>
      <c r="D313" s="1247"/>
      <c r="E313" s="1248"/>
      <c r="F313" s="1248"/>
      <c r="G313" s="1248"/>
      <c r="H313" s="1267"/>
    </row>
    <row r="314" spans="1:8" ht="15" hidden="1" customHeight="1" x14ac:dyDescent="0.25">
      <c r="A314" s="1232" t="s">
        <v>341</v>
      </c>
    </row>
    <row r="315" spans="1:8" ht="15" hidden="1" x14ac:dyDescent="0.25">
      <c r="A315" s="1232" t="s">
        <v>342</v>
      </c>
      <c r="H315" s="1306" t="s">
        <v>122</v>
      </c>
    </row>
    <row r="316" spans="1:8" s="1166" customFormat="1" ht="25.5" hidden="1" thickTop="1" thickBot="1" x14ac:dyDescent="0.25">
      <c r="A316" s="1233" t="s">
        <v>123</v>
      </c>
      <c r="B316" s="1234" t="s">
        <v>509</v>
      </c>
      <c r="C316" s="1234" t="s">
        <v>267</v>
      </c>
      <c r="D316" s="1235" t="s">
        <v>125</v>
      </c>
      <c r="E316" s="1256" t="s">
        <v>416</v>
      </c>
      <c r="F316" s="1256" t="s">
        <v>417</v>
      </c>
      <c r="G316" s="1257" t="s">
        <v>589</v>
      </c>
      <c r="H316" s="1258" t="s">
        <v>590</v>
      </c>
    </row>
    <row r="317" spans="1:8" s="1166" customFormat="1" ht="13.5" hidden="1" thickTop="1" thickBot="1" x14ac:dyDescent="0.25">
      <c r="A317" s="1171">
        <v>1</v>
      </c>
      <c r="B317" s="1170">
        <v>2</v>
      </c>
      <c r="C317" s="1170">
        <v>3</v>
      </c>
      <c r="D317" s="1170">
        <v>4</v>
      </c>
      <c r="E317" s="1169">
        <v>5</v>
      </c>
      <c r="F317" s="1169">
        <v>6</v>
      </c>
      <c r="G317" s="1293">
        <v>7</v>
      </c>
      <c r="H317" s="1315" t="s">
        <v>44</v>
      </c>
    </row>
    <row r="318" spans="1:8" s="1166" customFormat="1" ht="15" hidden="1" x14ac:dyDescent="0.2">
      <c r="A318" s="1239">
        <v>4357</v>
      </c>
      <c r="B318" s="1240">
        <v>5169</v>
      </c>
      <c r="C318" s="1352">
        <v>53100880</v>
      </c>
      <c r="D318" s="1259" t="s">
        <v>568</v>
      </c>
      <c r="E318" s="1264"/>
      <c r="F318" s="1264"/>
      <c r="G318" s="1264"/>
      <c r="H318" s="1245" t="e">
        <f>G318/F318*100</f>
        <v>#DIV/0!</v>
      </c>
    </row>
    <row r="319" spans="1:8" s="1166" customFormat="1" ht="15" hidden="1" x14ac:dyDescent="0.2">
      <c r="A319" s="1239">
        <v>4357</v>
      </c>
      <c r="B319" s="1240">
        <v>5169</v>
      </c>
      <c r="C319" s="1352">
        <v>53100882</v>
      </c>
      <c r="D319" s="1259" t="s">
        <v>568</v>
      </c>
      <c r="E319" s="1264"/>
      <c r="F319" s="1264"/>
      <c r="G319" s="1264"/>
      <c r="H319" s="1245" t="e">
        <f>G319/F319*100</f>
        <v>#DIV/0!</v>
      </c>
    </row>
    <row r="320" spans="1:8" s="1166" customFormat="1" ht="15" hidden="1" x14ac:dyDescent="0.2">
      <c r="A320" s="1239">
        <v>4357</v>
      </c>
      <c r="B320" s="1240">
        <v>5169</v>
      </c>
      <c r="C320" s="1352">
        <v>53100884</v>
      </c>
      <c r="D320" s="1259" t="s">
        <v>568</v>
      </c>
      <c r="E320" s="1264"/>
      <c r="F320" s="1264"/>
      <c r="G320" s="1264"/>
      <c r="H320" s="1245">
        <v>0</v>
      </c>
    </row>
    <row r="321" spans="1:8" s="1166" customFormat="1" ht="15" hidden="1" x14ac:dyDescent="0.2">
      <c r="A321" s="1239">
        <v>4357</v>
      </c>
      <c r="B321" s="1240">
        <v>5169</v>
      </c>
      <c r="C321" s="1352" t="s">
        <v>1010</v>
      </c>
      <c r="D321" s="1259" t="s">
        <v>568</v>
      </c>
      <c r="E321" s="1264"/>
      <c r="F321" s="1264"/>
      <c r="G321" s="1264"/>
      <c r="H321" s="1245" t="e">
        <f>G321/F321*100</f>
        <v>#DIV/0!</v>
      </c>
    </row>
    <row r="322" spans="1:8" s="1166" customFormat="1" ht="16.5" hidden="1" thickTop="1" thickBot="1" x14ac:dyDescent="0.3">
      <c r="A322" s="3265" t="s">
        <v>511</v>
      </c>
      <c r="B322" s="3266"/>
      <c r="C322" s="3266"/>
      <c r="D322" s="3266"/>
      <c r="E322" s="1242">
        <f>SUM(E318:E321)</f>
        <v>0</v>
      </c>
      <c r="F322" s="1242">
        <f>SUM(F318:F321)</f>
        <v>0</v>
      </c>
      <c r="G322" s="1242">
        <f>SUM(G318:G321)</f>
        <v>0</v>
      </c>
      <c r="H322" s="1246" t="e">
        <f>G322/F322*100</f>
        <v>#DIV/0!</v>
      </c>
    </row>
    <row r="323" spans="1:8" s="1166" customFormat="1" ht="15.75" hidden="1" thickTop="1" x14ac:dyDescent="0.25">
      <c r="A323" s="1247"/>
      <c r="B323" s="1247"/>
      <c r="C323" s="1247"/>
      <c r="D323" s="1247"/>
      <c r="E323" s="1248"/>
      <c r="F323" s="1248"/>
      <c r="G323" s="1248"/>
      <c r="H323" s="1347"/>
    </row>
    <row r="324" spans="1:8" ht="15" hidden="1" x14ac:dyDescent="0.25">
      <c r="A324" s="1232" t="s">
        <v>189</v>
      </c>
    </row>
    <row r="325" spans="1:8" ht="15" hidden="1" x14ac:dyDescent="0.25">
      <c r="A325" s="1232" t="s">
        <v>162</v>
      </c>
      <c r="H325" s="1306" t="s">
        <v>122</v>
      </c>
    </row>
    <row r="326" spans="1:8" s="1166" customFormat="1" ht="25.5" hidden="1" thickTop="1" thickBot="1" x14ac:dyDescent="0.25">
      <c r="A326" s="1233" t="s">
        <v>123</v>
      </c>
      <c r="B326" s="1234" t="s">
        <v>509</v>
      </c>
      <c r="C326" s="1234" t="s">
        <v>267</v>
      </c>
      <c r="D326" s="1235" t="s">
        <v>125</v>
      </c>
      <c r="E326" s="1256" t="s">
        <v>416</v>
      </c>
      <c r="F326" s="1256" t="s">
        <v>417</v>
      </c>
      <c r="G326" s="1257" t="s">
        <v>589</v>
      </c>
      <c r="H326" s="1258" t="s">
        <v>590</v>
      </c>
    </row>
    <row r="327" spans="1:8" s="1166" customFormat="1" ht="13.5" hidden="1" thickTop="1" thickBot="1" x14ac:dyDescent="0.25">
      <c r="A327" s="1171">
        <v>1</v>
      </c>
      <c r="B327" s="1170">
        <v>2</v>
      </c>
      <c r="C327" s="1170">
        <v>3</v>
      </c>
      <c r="D327" s="1170">
        <v>4</v>
      </c>
      <c r="E327" s="1169">
        <v>5</v>
      </c>
      <c r="F327" s="1169">
        <v>6</v>
      </c>
      <c r="G327" s="1293">
        <v>7</v>
      </c>
      <c r="H327" s="1315" t="s">
        <v>44</v>
      </c>
    </row>
    <row r="328" spans="1:8" s="1166" customFormat="1" ht="15" hidden="1" x14ac:dyDescent="0.2">
      <c r="A328" s="1239">
        <v>3122</v>
      </c>
      <c r="B328" s="1240">
        <v>5137</v>
      </c>
      <c r="C328" s="1240">
        <v>38100874</v>
      </c>
      <c r="D328" s="1259" t="s">
        <v>118</v>
      </c>
      <c r="E328" s="1264">
        <v>0</v>
      </c>
      <c r="F328" s="1264">
        <v>0</v>
      </c>
      <c r="G328" s="1264">
        <v>0</v>
      </c>
      <c r="H328" s="1245" t="e">
        <f t="shared" ref="H328:H333" si="14">G328/F328*100</f>
        <v>#DIV/0!</v>
      </c>
    </row>
    <row r="329" spans="1:8" s="1166" customFormat="1" ht="15" hidden="1" x14ac:dyDescent="0.2">
      <c r="A329" s="1239">
        <v>3122</v>
      </c>
      <c r="B329" s="1240">
        <v>6121</v>
      </c>
      <c r="C329" s="1240">
        <v>38100870</v>
      </c>
      <c r="D329" s="1259" t="s">
        <v>400</v>
      </c>
      <c r="E329" s="1264">
        <v>0</v>
      </c>
      <c r="F329" s="1264">
        <v>0</v>
      </c>
      <c r="G329" s="1264">
        <v>0</v>
      </c>
      <c r="H329" s="1245" t="e">
        <f t="shared" si="14"/>
        <v>#DIV/0!</v>
      </c>
    </row>
    <row r="330" spans="1:8" s="1166" customFormat="1" ht="15" hidden="1" x14ac:dyDescent="0.2">
      <c r="A330" s="1239">
        <v>3122</v>
      </c>
      <c r="B330" s="1240">
        <v>6121</v>
      </c>
      <c r="C330" s="1240">
        <v>38100872</v>
      </c>
      <c r="D330" s="1259" t="s">
        <v>400</v>
      </c>
      <c r="E330" s="1264">
        <v>0</v>
      </c>
      <c r="F330" s="1264">
        <v>0</v>
      </c>
      <c r="G330" s="1264">
        <v>0</v>
      </c>
      <c r="H330" s="1245" t="e">
        <f t="shared" si="14"/>
        <v>#DIV/0!</v>
      </c>
    </row>
    <row r="331" spans="1:8" s="1166" customFormat="1" ht="15" hidden="1" x14ac:dyDescent="0.2">
      <c r="A331" s="1239">
        <v>3122</v>
      </c>
      <c r="B331" s="1240">
        <v>6121</v>
      </c>
      <c r="C331" s="1240">
        <v>38100874</v>
      </c>
      <c r="D331" s="1259" t="s">
        <v>400</v>
      </c>
      <c r="E331" s="1264">
        <v>0</v>
      </c>
      <c r="F331" s="1264">
        <v>0</v>
      </c>
      <c r="G331" s="1264">
        <v>0</v>
      </c>
      <c r="H331" s="1245" t="e">
        <f t="shared" si="14"/>
        <v>#DIV/0!</v>
      </c>
    </row>
    <row r="332" spans="1:8" s="1166" customFormat="1" ht="15" hidden="1" x14ac:dyDescent="0.2">
      <c r="A332" s="1239">
        <v>3122</v>
      </c>
      <c r="B332" s="1240">
        <v>6121</v>
      </c>
      <c r="C332" s="1240">
        <v>38500871</v>
      </c>
      <c r="D332" s="1259" t="s">
        <v>400</v>
      </c>
      <c r="E332" s="1264">
        <v>0</v>
      </c>
      <c r="F332" s="1264">
        <v>0</v>
      </c>
      <c r="G332" s="1264">
        <v>0</v>
      </c>
      <c r="H332" s="1245" t="e">
        <f t="shared" si="14"/>
        <v>#DIV/0!</v>
      </c>
    </row>
    <row r="333" spans="1:8" s="1166" customFormat="1" ht="16.5" hidden="1" thickTop="1" thickBot="1" x14ac:dyDescent="0.3">
      <c r="A333" s="3265" t="s">
        <v>511</v>
      </c>
      <c r="B333" s="3266"/>
      <c r="C333" s="3266"/>
      <c r="D333" s="3266"/>
      <c r="E333" s="1242">
        <f>SUM(E332:E332)</f>
        <v>0</v>
      </c>
      <c r="F333" s="1242">
        <f>SUM(F328:F332)</f>
        <v>0</v>
      </c>
      <c r="G333" s="1242">
        <f>SUM(G328:G332)</f>
        <v>0</v>
      </c>
      <c r="H333" s="1246" t="e">
        <f t="shared" si="14"/>
        <v>#DIV/0!</v>
      </c>
    </row>
    <row r="334" spans="1:8" s="1166" customFormat="1" ht="15" hidden="1" x14ac:dyDescent="0.25">
      <c r="A334" s="1247"/>
      <c r="B334" s="1247"/>
      <c r="C334" s="1247"/>
      <c r="D334" s="1247"/>
      <c r="E334" s="1248"/>
      <c r="F334" s="1248"/>
      <c r="G334" s="1248"/>
      <c r="H334" s="1267"/>
    </row>
    <row r="335" spans="1:8" ht="15" hidden="1" x14ac:dyDescent="0.25">
      <c r="A335" s="1232" t="s">
        <v>938</v>
      </c>
    </row>
    <row r="336" spans="1:8" ht="15" hidden="1" x14ac:dyDescent="0.25">
      <c r="A336" s="1232" t="s">
        <v>939</v>
      </c>
      <c r="H336" s="1306" t="s">
        <v>122</v>
      </c>
    </row>
    <row r="337" spans="1:8" s="1166" customFormat="1" ht="25.5" hidden="1" thickTop="1" thickBot="1" x14ac:dyDescent="0.25">
      <c r="A337" s="1233" t="s">
        <v>123</v>
      </c>
      <c r="B337" s="1234" t="s">
        <v>509</v>
      </c>
      <c r="C337" s="1234" t="s">
        <v>267</v>
      </c>
      <c r="D337" s="1235" t="s">
        <v>125</v>
      </c>
      <c r="E337" s="1256" t="s">
        <v>416</v>
      </c>
      <c r="F337" s="1256" t="s">
        <v>417</v>
      </c>
      <c r="G337" s="1257" t="s">
        <v>589</v>
      </c>
      <c r="H337" s="1258" t="s">
        <v>590</v>
      </c>
    </row>
    <row r="338" spans="1:8" s="1166" customFormat="1" ht="13.5" hidden="1" thickTop="1" thickBot="1" x14ac:dyDescent="0.25">
      <c r="A338" s="1171">
        <v>1</v>
      </c>
      <c r="B338" s="1170">
        <v>2</v>
      </c>
      <c r="C338" s="1170">
        <v>3</v>
      </c>
      <c r="D338" s="1170">
        <v>4</v>
      </c>
      <c r="E338" s="1169">
        <v>5</v>
      </c>
      <c r="F338" s="1169">
        <v>6</v>
      </c>
      <c r="G338" s="1293">
        <v>7</v>
      </c>
      <c r="H338" s="1315" t="s">
        <v>44</v>
      </c>
    </row>
    <row r="339" spans="1:8" s="1166" customFormat="1" ht="16.5" hidden="1" customHeight="1" thickTop="1" x14ac:dyDescent="0.2">
      <c r="A339" s="1239">
        <v>6172</v>
      </c>
      <c r="B339" s="1316">
        <v>5139</v>
      </c>
      <c r="C339" s="1353">
        <v>36100874</v>
      </c>
      <c r="D339" s="1259" t="s">
        <v>130</v>
      </c>
      <c r="E339" s="1264"/>
      <c r="F339" s="1264"/>
      <c r="G339" s="1264"/>
      <c r="H339" s="1245" t="e">
        <f t="shared" ref="H339:H344" si="15">G339/F339*100</f>
        <v>#DIV/0!</v>
      </c>
    </row>
    <row r="340" spans="1:8" s="1166" customFormat="1" ht="13.5" hidden="1" customHeight="1" x14ac:dyDescent="0.2">
      <c r="A340" s="1239">
        <v>6172</v>
      </c>
      <c r="B340" s="1316">
        <v>5167</v>
      </c>
      <c r="C340" s="1353">
        <v>36100870</v>
      </c>
      <c r="D340" s="1259" t="s">
        <v>597</v>
      </c>
      <c r="E340" s="1264"/>
      <c r="F340" s="1264"/>
      <c r="G340" s="1264"/>
      <c r="H340" s="1245" t="e">
        <f t="shared" si="15"/>
        <v>#DIV/0!</v>
      </c>
    </row>
    <row r="341" spans="1:8" s="1166" customFormat="1" ht="14.25" hidden="1" customHeight="1" x14ac:dyDescent="0.2">
      <c r="A341" s="1239">
        <v>6172</v>
      </c>
      <c r="B341" s="1316">
        <v>5167</v>
      </c>
      <c r="C341" s="1353">
        <v>36500871</v>
      </c>
      <c r="D341" s="1259" t="s">
        <v>597</v>
      </c>
      <c r="E341" s="1264"/>
      <c r="F341" s="1264"/>
      <c r="G341" s="1264"/>
      <c r="H341" s="1245" t="e">
        <f t="shared" si="15"/>
        <v>#DIV/0!</v>
      </c>
    </row>
    <row r="342" spans="1:8" s="1166" customFormat="1" ht="45" hidden="1" x14ac:dyDescent="0.2">
      <c r="A342" s="1310">
        <v>6172</v>
      </c>
      <c r="B342" s="1316">
        <v>5168</v>
      </c>
      <c r="C342" s="1353">
        <v>36100870</v>
      </c>
      <c r="D342" s="1259" t="s">
        <v>1062</v>
      </c>
      <c r="E342" s="1264"/>
      <c r="F342" s="1264"/>
      <c r="G342" s="1264"/>
      <c r="H342" s="1245" t="e">
        <f t="shared" si="15"/>
        <v>#DIV/0!</v>
      </c>
    </row>
    <row r="343" spans="1:8" s="1166" customFormat="1" ht="45" hidden="1" x14ac:dyDescent="0.2">
      <c r="A343" s="1310">
        <v>6172</v>
      </c>
      <c r="B343" s="1316">
        <v>5168</v>
      </c>
      <c r="C343" s="1353">
        <v>36500871</v>
      </c>
      <c r="D343" s="1259" t="s">
        <v>1062</v>
      </c>
      <c r="E343" s="1264"/>
      <c r="F343" s="1264"/>
      <c r="G343" s="1264"/>
      <c r="H343" s="1245" t="e">
        <f t="shared" si="15"/>
        <v>#DIV/0!</v>
      </c>
    </row>
    <row r="344" spans="1:8" s="1166" customFormat="1" ht="15" hidden="1" x14ac:dyDescent="0.2">
      <c r="A344" s="1239">
        <v>6172</v>
      </c>
      <c r="B344" s="1316">
        <v>5169</v>
      </c>
      <c r="C344" s="1353">
        <v>36100870</v>
      </c>
      <c r="D344" s="1259" t="s">
        <v>568</v>
      </c>
      <c r="E344" s="1264"/>
      <c r="F344" s="1264"/>
      <c r="G344" s="1264"/>
      <c r="H344" s="1245" t="e">
        <f t="shared" si="15"/>
        <v>#DIV/0!</v>
      </c>
    </row>
    <row r="345" spans="1:8" s="1166" customFormat="1" ht="15" hidden="1" x14ac:dyDescent="0.2">
      <c r="A345" s="1239">
        <v>6172</v>
      </c>
      <c r="B345" s="1316">
        <v>5169</v>
      </c>
      <c r="C345" s="1353">
        <v>36100874</v>
      </c>
      <c r="D345" s="1259" t="s">
        <v>568</v>
      </c>
      <c r="E345" s="1264"/>
      <c r="F345" s="1264"/>
      <c r="G345" s="1264"/>
      <c r="H345" s="1245">
        <v>0</v>
      </c>
    </row>
    <row r="346" spans="1:8" s="1166" customFormat="1" ht="15" hidden="1" x14ac:dyDescent="0.2">
      <c r="A346" s="1239">
        <v>6172</v>
      </c>
      <c r="B346" s="1316">
        <v>5169</v>
      </c>
      <c r="C346" s="1353">
        <v>36500871</v>
      </c>
      <c r="D346" s="1259" t="s">
        <v>568</v>
      </c>
      <c r="E346" s="1264"/>
      <c r="F346" s="1264"/>
      <c r="G346" s="1264"/>
      <c r="H346" s="1245" t="e">
        <f t="shared" ref="H346:H351" si="16">G346/F346*100</f>
        <v>#DIV/0!</v>
      </c>
    </row>
    <row r="347" spans="1:8" s="1166" customFormat="1" ht="15" hidden="1" x14ac:dyDescent="0.2">
      <c r="A347" s="1239">
        <v>6172</v>
      </c>
      <c r="B347" s="1316">
        <v>5172</v>
      </c>
      <c r="C347" s="1353">
        <v>36100870</v>
      </c>
      <c r="D347" s="1259" t="s">
        <v>599</v>
      </c>
      <c r="E347" s="1264"/>
      <c r="F347" s="1264"/>
      <c r="G347" s="1264"/>
      <c r="H347" s="1245" t="e">
        <f t="shared" si="16"/>
        <v>#DIV/0!</v>
      </c>
    </row>
    <row r="348" spans="1:8" s="1166" customFormat="1" ht="15" hidden="1" x14ac:dyDescent="0.2">
      <c r="A348" s="1239">
        <v>6172</v>
      </c>
      <c r="B348" s="1316">
        <v>5172</v>
      </c>
      <c r="C348" s="1353">
        <v>36500871</v>
      </c>
      <c r="D348" s="1259" t="s">
        <v>599</v>
      </c>
      <c r="E348" s="1264"/>
      <c r="F348" s="1264"/>
      <c r="G348" s="1264"/>
      <c r="H348" s="1245" t="e">
        <f t="shared" si="16"/>
        <v>#DIV/0!</v>
      </c>
    </row>
    <row r="349" spans="1:8" s="1166" customFormat="1" ht="15" hidden="1" x14ac:dyDescent="0.2">
      <c r="A349" s="1239">
        <v>6172</v>
      </c>
      <c r="B349" s="1316">
        <v>6111</v>
      </c>
      <c r="C349" s="1353">
        <v>36100870</v>
      </c>
      <c r="D349" s="1259" t="s">
        <v>599</v>
      </c>
      <c r="E349" s="1264"/>
      <c r="F349" s="1264"/>
      <c r="G349" s="1264"/>
      <c r="H349" s="1245" t="e">
        <f t="shared" si="16"/>
        <v>#DIV/0!</v>
      </c>
    </row>
    <row r="350" spans="1:8" s="1166" customFormat="1" ht="15" hidden="1" x14ac:dyDescent="0.2">
      <c r="A350" s="1239">
        <v>6172</v>
      </c>
      <c r="B350" s="1316">
        <v>6111</v>
      </c>
      <c r="C350" s="1353">
        <v>36500871</v>
      </c>
      <c r="D350" s="1259" t="s">
        <v>599</v>
      </c>
      <c r="E350" s="1264">
        <v>0</v>
      </c>
      <c r="F350" s="1264"/>
      <c r="G350" s="1264"/>
      <c r="H350" s="1245" t="e">
        <f t="shared" si="16"/>
        <v>#DIV/0!</v>
      </c>
    </row>
    <row r="351" spans="1:8" s="1166" customFormat="1" ht="16.5" hidden="1" thickTop="1" thickBot="1" x14ac:dyDescent="0.3">
      <c r="A351" s="3265" t="s">
        <v>511</v>
      </c>
      <c r="B351" s="3266"/>
      <c r="C351" s="3266"/>
      <c r="D351" s="3266"/>
      <c r="E351" s="1242">
        <f>SUM(E339:E350)</f>
        <v>0</v>
      </c>
      <c r="F351" s="1242">
        <f>SUM(F339:F350)</f>
        <v>0</v>
      </c>
      <c r="G351" s="1242">
        <f>SUM(G339:G350)</f>
        <v>0</v>
      </c>
      <c r="H351" s="1246" t="e">
        <f t="shared" si="16"/>
        <v>#DIV/0!</v>
      </c>
    </row>
    <row r="352" spans="1:8" s="1166" customFormat="1" ht="15" x14ac:dyDescent="0.25">
      <c r="A352" s="1247"/>
      <c r="B352" s="1247"/>
      <c r="C352" s="1247"/>
      <c r="D352" s="1247"/>
      <c r="E352" s="1248"/>
      <c r="F352" s="1248"/>
      <c r="G352" s="1248"/>
      <c r="H352" s="1267"/>
    </row>
    <row r="353" spans="1:8" ht="30.75" customHeight="1" x14ac:dyDescent="0.25">
      <c r="A353" s="3283" t="s">
        <v>1307</v>
      </c>
      <c r="B353" s="3284"/>
      <c r="C353" s="3284"/>
      <c r="D353" s="3284"/>
      <c r="E353" s="3284"/>
      <c r="F353" s="3284"/>
      <c r="G353" s="3284"/>
      <c r="H353" s="3284"/>
    </row>
    <row r="354" spans="1:8" ht="15.75" thickBot="1" x14ac:dyDescent="0.3">
      <c r="A354" s="1232" t="s">
        <v>1306</v>
      </c>
      <c r="H354" s="1306" t="s">
        <v>122</v>
      </c>
    </row>
    <row r="355" spans="1:8" s="1166" customFormat="1" ht="25.5" thickTop="1" thickBot="1" x14ac:dyDescent="0.25">
      <c r="A355" s="1233" t="s">
        <v>123</v>
      </c>
      <c r="B355" s="1234" t="s">
        <v>509</v>
      </c>
      <c r="C355" s="1234" t="s">
        <v>267</v>
      </c>
      <c r="D355" s="1235" t="s">
        <v>125</v>
      </c>
      <c r="E355" s="1256" t="s">
        <v>416</v>
      </c>
      <c r="F355" s="1256" t="s">
        <v>417</v>
      </c>
      <c r="G355" s="1257" t="s">
        <v>589</v>
      </c>
      <c r="H355" s="1258" t="s">
        <v>590</v>
      </c>
    </row>
    <row r="356" spans="1:8" s="1166" customFormat="1" ht="13.5" thickTop="1" thickBot="1" x14ac:dyDescent="0.25">
      <c r="A356" s="1171">
        <v>1</v>
      </c>
      <c r="B356" s="1170">
        <v>2</v>
      </c>
      <c r="C356" s="1170">
        <v>3</v>
      </c>
      <c r="D356" s="1170">
        <v>4</v>
      </c>
      <c r="E356" s="1169">
        <v>5</v>
      </c>
      <c r="F356" s="1169">
        <v>6</v>
      </c>
      <c r="G356" s="1293">
        <v>7</v>
      </c>
      <c r="H356" s="1315" t="s">
        <v>44</v>
      </c>
    </row>
    <row r="357" spans="1:8" s="1166" customFormat="1" ht="15.75" hidden="1" thickTop="1" x14ac:dyDescent="0.2">
      <c r="A357" s="1239">
        <v>4357</v>
      </c>
      <c r="B357" s="1240">
        <v>5137</v>
      </c>
      <c r="C357" s="1353">
        <v>36100874</v>
      </c>
      <c r="D357" s="1259" t="s">
        <v>118</v>
      </c>
      <c r="E357" s="1264"/>
      <c r="F357" s="1264"/>
      <c r="G357" s="1264"/>
      <c r="H357" s="1245" t="e">
        <f t="shared" ref="H357:H362" si="17">G357/F357*100</f>
        <v>#DIV/0!</v>
      </c>
    </row>
    <row r="358" spans="1:8" s="1166" customFormat="1" ht="15.75" hidden="1" thickTop="1" x14ac:dyDescent="0.2">
      <c r="A358" s="1239">
        <v>4357</v>
      </c>
      <c r="B358" s="1240">
        <v>5137</v>
      </c>
      <c r="C358" s="1353">
        <v>36113003</v>
      </c>
      <c r="D358" s="1259" t="s">
        <v>118</v>
      </c>
      <c r="E358" s="1264"/>
      <c r="F358" s="1264"/>
      <c r="G358" s="1264"/>
      <c r="H358" s="1245" t="e">
        <f t="shared" si="17"/>
        <v>#DIV/0!</v>
      </c>
    </row>
    <row r="359" spans="1:8" s="1166" customFormat="1" ht="15.75" hidden="1" thickTop="1" x14ac:dyDescent="0.2">
      <c r="A359" s="1239">
        <v>4357</v>
      </c>
      <c r="B359" s="1240">
        <v>5137</v>
      </c>
      <c r="C359" s="1353">
        <v>36513003</v>
      </c>
      <c r="D359" s="1259" t="s">
        <v>118</v>
      </c>
      <c r="E359" s="1264"/>
      <c r="F359" s="1264"/>
      <c r="G359" s="1264"/>
      <c r="H359" s="1245" t="e">
        <f t="shared" si="17"/>
        <v>#DIV/0!</v>
      </c>
    </row>
    <row r="360" spans="1:8" s="1166" customFormat="1" ht="15.75" hidden="1" thickTop="1" x14ac:dyDescent="0.2">
      <c r="A360" s="1239">
        <v>4357</v>
      </c>
      <c r="B360" s="1240">
        <v>5153</v>
      </c>
      <c r="C360" s="1353">
        <v>36100874</v>
      </c>
      <c r="D360" s="1259" t="s">
        <v>776</v>
      </c>
      <c r="E360" s="1264"/>
      <c r="F360" s="1264"/>
      <c r="G360" s="1264"/>
      <c r="H360" s="1245" t="e">
        <f t="shared" si="17"/>
        <v>#DIV/0!</v>
      </c>
    </row>
    <row r="361" spans="1:8" s="1166" customFormat="1" ht="15.75" hidden="1" thickTop="1" x14ac:dyDescent="0.2">
      <c r="A361" s="1239">
        <v>4357</v>
      </c>
      <c r="B361" s="1240">
        <v>5154</v>
      </c>
      <c r="C361" s="1353">
        <v>36100874</v>
      </c>
      <c r="D361" s="1259" t="s">
        <v>209</v>
      </c>
      <c r="E361" s="1264"/>
      <c r="F361" s="1264"/>
      <c r="G361" s="1264"/>
      <c r="H361" s="1245" t="e">
        <f t="shared" si="17"/>
        <v>#DIV/0!</v>
      </c>
    </row>
    <row r="362" spans="1:8" s="1166" customFormat="1" ht="15.75" hidden="1" thickTop="1" x14ac:dyDescent="0.2">
      <c r="A362" s="1239">
        <v>4357</v>
      </c>
      <c r="B362" s="1240">
        <v>6121</v>
      </c>
      <c r="C362" s="1353">
        <v>36100874</v>
      </c>
      <c r="D362" s="1259" t="s">
        <v>400</v>
      </c>
      <c r="E362" s="1264"/>
      <c r="F362" s="1264"/>
      <c r="G362" s="1264"/>
      <c r="H362" s="1245" t="e">
        <f t="shared" si="17"/>
        <v>#DIV/0!</v>
      </c>
    </row>
    <row r="363" spans="1:8" s="1166" customFormat="1" ht="16.5" thickTop="1" thickBot="1" x14ac:dyDescent="0.25">
      <c r="A363" s="1239">
        <v>3523</v>
      </c>
      <c r="B363" s="1240">
        <v>6121</v>
      </c>
      <c r="C363" s="1344" t="s">
        <v>1204</v>
      </c>
      <c r="D363" s="1259" t="s">
        <v>400</v>
      </c>
      <c r="E363" s="1264">
        <v>1233</v>
      </c>
      <c r="F363" s="1264">
        <v>0</v>
      </c>
      <c r="G363" s="1264">
        <v>0</v>
      </c>
      <c r="H363" s="1245">
        <v>0</v>
      </c>
    </row>
    <row r="364" spans="1:8" s="1166" customFormat="1" ht="15.75" hidden="1" thickBot="1" x14ac:dyDescent="0.25">
      <c r="A364" s="1239">
        <v>4357</v>
      </c>
      <c r="B364" s="1240">
        <v>6121</v>
      </c>
      <c r="C364" s="1353">
        <v>36113899</v>
      </c>
      <c r="D364" s="1259" t="s">
        <v>400</v>
      </c>
      <c r="E364" s="1264"/>
      <c r="F364" s="1264"/>
      <c r="G364" s="1264"/>
      <c r="H364" s="1245" t="e">
        <f>G364/F364*100</f>
        <v>#DIV/0!</v>
      </c>
    </row>
    <row r="365" spans="1:8" s="1166" customFormat="1" ht="15.75" hidden="1" customHeight="1" x14ac:dyDescent="0.2">
      <c r="A365" s="1239">
        <v>4357</v>
      </c>
      <c r="B365" s="1240">
        <v>6121</v>
      </c>
      <c r="C365" s="1353">
        <v>36513899</v>
      </c>
      <c r="D365" s="1259" t="s">
        <v>400</v>
      </c>
      <c r="E365" s="1264"/>
      <c r="F365" s="1264"/>
      <c r="G365" s="1264"/>
      <c r="H365" s="1245" t="e">
        <f>G365/F365*100</f>
        <v>#DIV/0!</v>
      </c>
    </row>
    <row r="366" spans="1:8" s="1166" customFormat="1" ht="15.75" hidden="1" customHeight="1" x14ac:dyDescent="0.2">
      <c r="A366" s="1239">
        <v>4357</v>
      </c>
      <c r="B366" s="1240">
        <v>6122</v>
      </c>
      <c r="C366" s="1353">
        <v>36113899</v>
      </c>
      <c r="D366" s="1259" t="s">
        <v>401</v>
      </c>
      <c r="E366" s="1264"/>
      <c r="F366" s="1264"/>
      <c r="G366" s="1264"/>
      <c r="H366" s="1245" t="e">
        <f>G366/F366*100</f>
        <v>#DIV/0!</v>
      </c>
    </row>
    <row r="367" spans="1:8" s="1166" customFormat="1" ht="15.75" hidden="1" customHeight="1" thickBot="1" x14ac:dyDescent="0.25">
      <c r="A367" s="1239">
        <v>4357</v>
      </c>
      <c r="B367" s="1240">
        <v>6122</v>
      </c>
      <c r="C367" s="1353">
        <v>36513899</v>
      </c>
      <c r="D367" s="1259" t="s">
        <v>401</v>
      </c>
      <c r="E367" s="1264"/>
      <c r="F367" s="1264"/>
      <c r="G367" s="1264"/>
      <c r="H367" s="1245" t="e">
        <f>G367/F367*100</f>
        <v>#DIV/0!</v>
      </c>
    </row>
    <row r="368" spans="1:8" s="1166" customFormat="1" ht="16.5" thickTop="1" thickBot="1" x14ac:dyDescent="0.3">
      <c r="A368" s="3265" t="s">
        <v>511</v>
      </c>
      <c r="B368" s="3266"/>
      <c r="C368" s="3266"/>
      <c r="D368" s="3266"/>
      <c r="E368" s="1242">
        <f>SUM(E357:E367)</f>
        <v>1233</v>
      </c>
      <c r="F368" s="1242">
        <f>SUM(F357:F367)</f>
        <v>0</v>
      </c>
      <c r="G368" s="1242">
        <f>SUM(G357:G367)</f>
        <v>0</v>
      </c>
      <c r="H368" s="1246">
        <v>0</v>
      </c>
    </row>
    <row r="369" spans="1:8" s="1166" customFormat="1" ht="14.25" customHeight="1" thickTop="1" x14ac:dyDescent="0.25">
      <c r="A369" s="1230"/>
      <c r="B369" s="1226"/>
      <c r="C369" s="1226"/>
      <c r="D369" s="1227"/>
      <c r="E369" s="1252"/>
      <c r="F369" s="1252"/>
      <c r="G369" s="1252"/>
      <c r="H369" s="1227"/>
    </row>
    <row r="370" spans="1:8" ht="15" hidden="1" x14ac:dyDescent="0.25">
      <c r="A370" s="1232" t="s">
        <v>1011</v>
      </c>
    </row>
    <row r="371" spans="1:8" ht="15" hidden="1" x14ac:dyDescent="0.25">
      <c r="A371" s="1232" t="s">
        <v>1012</v>
      </c>
      <c r="H371" s="1306" t="s">
        <v>122</v>
      </c>
    </row>
    <row r="372" spans="1:8" s="1166" customFormat="1" ht="25.5" hidden="1" thickTop="1" thickBot="1" x14ac:dyDescent="0.25">
      <c r="A372" s="1233" t="s">
        <v>123</v>
      </c>
      <c r="B372" s="1234" t="s">
        <v>509</v>
      </c>
      <c r="C372" s="1234" t="s">
        <v>267</v>
      </c>
      <c r="D372" s="1235" t="s">
        <v>125</v>
      </c>
      <c r="E372" s="1256" t="s">
        <v>416</v>
      </c>
      <c r="F372" s="1256" t="s">
        <v>417</v>
      </c>
      <c r="G372" s="1257" t="s">
        <v>589</v>
      </c>
      <c r="H372" s="1258" t="s">
        <v>590</v>
      </c>
    </row>
    <row r="373" spans="1:8" s="1166" customFormat="1" ht="13.5" hidden="1" thickTop="1" thickBot="1" x14ac:dyDescent="0.25">
      <c r="A373" s="1171">
        <v>1</v>
      </c>
      <c r="B373" s="1170">
        <v>2</v>
      </c>
      <c r="C373" s="1170">
        <v>3</v>
      </c>
      <c r="D373" s="1170">
        <v>4</v>
      </c>
      <c r="E373" s="1169">
        <v>5</v>
      </c>
      <c r="F373" s="1169">
        <v>6</v>
      </c>
      <c r="G373" s="1293">
        <v>7</v>
      </c>
      <c r="H373" s="1315" t="s">
        <v>44</v>
      </c>
    </row>
    <row r="374" spans="1:8" s="1166" customFormat="1" ht="15.75" hidden="1" customHeight="1" thickTop="1" x14ac:dyDescent="0.2">
      <c r="A374" s="1239">
        <v>2143</v>
      </c>
      <c r="B374" s="1240">
        <v>5169</v>
      </c>
      <c r="C374" s="1240">
        <v>53100870</v>
      </c>
      <c r="D374" s="1259" t="s">
        <v>400</v>
      </c>
      <c r="E374" s="1264">
        <v>0</v>
      </c>
      <c r="F374" s="1264"/>
      <c r="G374" s="1264"/>
      <c r="H374" s="1245" t="e">
        <f>G374/F374*100</f>
        <v>#DIV/0!</v>
      </c>
    </row>
    <row r="375" spans="1:8" s="1166" customFormat="1" ht="15.75" hidden="1" customHeight="1" x14ac:dyDescent="0.2">
      <c r="A375" s="1239">
        <v>2143</v>
      </c>
      <c r="B375" s="1240">
        <v>5169</v>
      </c>
      <c r="C375" s="1240">
        <v>53100874</v>
      </c>
      <c r="D375" s="1259" t="s">
        <v>400</v>
      </c>
      <c r="E375" s="1264">
        <v>0</v>
      </c>
      <c r="F375" s="1264"/>
      <c r="G375" s="1264"/>
      <c r="H375" s="1245" t="e">
        <f>G375/F375*100</f>
        <v>#DIV/0!</v>
      </c>
    </row>
    <row r="376" spans="1:8" s="1166" customFormat="1" ht="15.75" hidden="1" customHeight="1" thickBot="1" x14ac:dyDescent="0.25">
      <c r="A376" s="1239">
        <v>2143</v>
      </c>
      <c r="B376" s="1240">
        <v>5169</v>
      </c>
      <c r="C376" s="1240">
        <v>53190877</v>
      </c>
      <c r="D376" s="1259" t="s">
        <v>400</v>
      </c>
      <c r="E376" s="1264">
        <v>0</v>
      </c>
      <c r="F376" s="1264"/>
      <c r="G376" s="1264"/>
      <c r="H376" s="1245" t="e">
        <f>G376/F376*100</f>
        <v>#DIV/0!</v>
      </c>
    </row>
    <row r="377" spans="1:8" s="1166" customFormat="1" ht="15.75" hidden="1" customHeight="1" thickBot="1" x14ac:dyDescent="0.25">
      <c r="A377" s="1239">
        <v>3122</v>
      </c>
      <c r="B377" s="1240">
        <v>6121</v>
      </c>
      <c r="C377" s="1240">
        <v>83515835</v>
      </c>
      <c r="D377" s="1259" t="s">
        <v>400</v>
      </c>
      <c r="E377" s="1264">
        <v>0</v>
      </c>
      <c r="F377" s="1264"/>
      <c r="G377" s="1264"/>
      <c r="H377" s="1245" t="e">
        <f>G377/F377*100</f>
        <v>#DIV/0!</v>
      </c>
    </row>
    <row r="378" spans="1:8" s="1166" customFormat="1" ht="16.5" hidden="1" thickTop="1" thickBot="1" x14ac:dyDescent="0.3">
      <c r="A378" s="3265" t="s">
        <v>511</v>
      </c>
      <c r="B378" s="3266"/>
      <c r="C378" s="3266"/>
      <c r="D378" s="3266"/>
      <c r="E378" s="1242">
        <f>SUM(E374:E377)</f>
        <v>0</v>
      </c>
      <c r="F378" s="1242">
        <f>SUM(F374:F377)</f>
        <v>0</v>
      </c>
      <c r="G378" s="1242">
        <f>SUM(G374:G377)</f>
        <v>0</v>
      </c>
      <c r="H378" s="1246" t="e">
        <f>G378/F378*100</f>
        <v>#DIV/0!</v>
      </c>
    </row>
    <row r="379" spans="1:8" s="1166" customFormat="1" ht="14.25" hidden="1" customHeight="1" x14ac:dyDescent="0.25">
      <c r="A379" s="1230"/>
      <c r="B379" s="1226"/>
      <c r="C379" s="1226"/>
      <c r="D379" s="1227"/>
      <c r="E379" s="1252"/>
      <c r="F379" s="1252"/>
      <c r="G379" s="1252"/>
      <c r="H379" s="1227"/>
    </row>
    <row r="380" spans="1:8" ht="15" hidden="1" x14ac:dyDescent="0.25">
      <c r="A380" s="1232" t="s">
        <v>930</v>
      </c>
    </row>
    <row r="381" spans="1:8" ht="15" hidden="1" x14ac:dyDescent="0.25">
      <c r="A381" s="1232" t="s">
        <v>931</v>
      </c>
      <c r="H381" s="1306" t="s">
        <v>122</v>
      </c>
    </row>
    <row r="382" spans="1:8" s="1166" customFormat="1" ht="25.5" hidden="1" thickTop="1" thickBot="1" x14ac:dyDescent="0.25">
      <c r="A382" s="1233" t="s">
        <v>123</v>
      </c>
      <c r="B382" s="1234" t="s">
        <v>509</v>
      </c>
      <c r="C382" s="1234" t="s">
        <v>267</v>
      </c>
      <c r="D382" s="1235" t="s">
        <v>125</v>
      </c>
      <c r="E382" s="1256" t="s">
        <v>416</v>
      </c>
      <c r="F382" s="1256" t="s">
        <v>417</v>
      </c>
      <c r="G382" s="1257" t="s">
        <v>589</v>
      </c>
      <c r="H382" s="1258" t="s">
        <v>590</v>
      </c>
    </row>
    <row r="383" spans="1:8" s="1166" customFormat="1" ht="13.5" hidden="1" thickTop="1" thickBot="1" x14ac:dyDescent="0.25">
      <c r="A383" s="1171">
        <v>1</v>
      </c>
      <c r="B383" s="1170">
        <v>2</v>
      </c>
      <c r="C383" s="1170">
        <v>3</v>
      </c>
      <c r="D383" s="1170">
        <v>4</v>
      </c>
      <c r="E383" s="1169">
        <v>5</v>
      </c>
      <c r="F383" s="1169">
        <v>6</v>
      </c>
      <c r="G383" s="1293">
        <v>7</v>
      </c>
      <c r="H383" s="1315" t="s">
        <v>44</v>
      </c>
    </row>
    <row r="384" spans="1:8" s="1166" customFormat="1" ht="15.75" hidden="1" customHeight="1" thickTop="1" x14ac:dyDescent="0.2">
      <c r="A384" s="1239">
        <v>3122</v>
      </c>
      <c r="B384" s="1240">
        <v>5139</v>
      </c>
      <c r="C384" s="1346">
        <v>38100880</v>
      </c>
      <c r="D384" s="1259" t="s">
        <v>413</v>
      </c>
      <c r="E384" s="1264"/>
      <c r="F384" s="1264"/>
      <c r="G384" s="1264"/>
      <c r="H384" s="1245">
        <v>0</v>
      </c>
    </row>
    <row r="385" spans="1:8" s="1166" customFormat="1" ht="15.75" hidden="1" customHeight="1" x14ac:dyDescent="0.2">
      <c r="A385" s="1239">
        <v>3122</v>
      </c>
      <c r="B385" s="1240">
        <v>5139</v>
      </c>
      <c r="C385" s="1346">
        <v>38500881</v>
      </c>
      <c r="D385" s="1259" t="s">
        <v>413</v>
      </c>
      <c r="E385" s="1264"/>
      <c r="F385" s="1264"/>
      <c r="G385" s="1264"/>
      <c r="H385" s="1245" t="e">
        <f t="shared" ref="H385:H394" si="18">G385/F385*100</f>
        <v>#DIV/0!</v>
      </c>
    </row>
    <row r="386" spans="1:8" s="1166" customFormat="1" ht="15.75" hidden="1" customHeight="1" x14ac:dyDescent="0.2">
      <c r="A386" s="1239">
        <v>3122</v>
      </c>
      <c r="B386" s="1240">
        <v>5191</v>
      </c>
      <c r="C386" s="1346">
        <v>38100884</v>
      </c>
      <c r="D386" s="1259" t="s">
        <v>1073</v>
      </c>
      <c r="E386" s="1264"/>
      <c r="F386" s="1264"/>
      <c r="G386" s="1264"/>
      <c r="H386" s="1245" t="e">
        <f t="shared" si="18"/>
        <v>#DIV/0!</v>
      </c>
    </row>
    <row r="387" spans="1:8" s="1166" customFormat="1" ht="15.75" hidden="1" customHeight="1" x14ac:dyDescent="0.2">
      <c r="A387" s="1239">
        <v>3122</v>
      </c>
      <c r="B387" s="1240">
        <v>6122</v>
      </c>
      <c r="C387" s="1346">
        <v>38100870</v>
      </c>
      <c r="D387" s="1259" t="s">
        <v>401</v>
      </c>
      <c r="E387" s="1264"/>
      <c r="F387" s="1264"/>
      <c r="G387" s="1264"/>
      <c r="H387" s="1245" t="e">
        <f t="shared" si="18"/>
        <v>#DIV/0!</v>
      </c>
    </row>
    <row r="388" spans="1:8" s="1166" customFormat="1" ht="15.75" hidden="1" customHeight="1" x14ac:dyDescent="0.2">
      <c r="A388" s="1239">
        <v>3122</v>
      </c>
      <c r="B388" s="1240">
        <v>6122</v>
      </c>
      <c r="C388" s="1346">
        <v>38100880</v>
      </c>
      <c r="D388" s="1259" t="s">
        <v>401</v>
      </c>
      <c r="E388" s="1264"/>
      <c r="F388" s="1264"/>
      <c r="G388" s="1264"/>
      <c r="H388" s="1245" t="e">
        <f t="shared" si="18"/>
        <v>#DIV/0!</v>
      </c>
    </row>
    <row r="389" spans="1:8" s="1166" customFormat="1" ht="15.75" hidden="1" customHeight="1" x14ac:dyDescent="0.2">
      <c r="A389" s="1239">
        <v>3122</v>
      </c>
      <c r="B389" s="1240">
        <v>6122</v>
      </c>
      <c r="C389" s="1346">
        <v>38500871</v>
      </c>
      <c r="D389" s="1259" t="s">
        <v>401</v>
      </c>
      <c r="E389" s="1264"/>
      <c r="F389" s="1264"/>
      <c r="G389" s="1264"/>
      <c r="H389" s="1245" t="e">
        <f t="shared" si="18"/>
        <v>#DIV/0!</v>
      </c>
    </row>
    <row r="390" spans="1:8" s="1166" customFormat="1" ht="15.75" hidden="1" customHeight="1" x14ac:dyDescent="0.2">
      <c r="A390" s="1239">
        <v>3122</v>
      </c>
      <c r="B390" s="1240">
        <v>6122</v>
      </c>
      <c r="C390" s="1346">
        <v>38500881</v>
      </c>
      <c r="D390" s="1259" t="s">
        <v>401</v>
      </c>
      <c r="E390" s="1264"/>
      <c r="F390" s="1264"/>
      <c r="G390" s="1264"/>
      <c r="H390" s="1245" t="e">
        <f t="shared" si="18"/>
        <v>#DIV/0!</v>
      </c>
    </row>
    <row r="391" spans="1:8" s="1166" customFormat="1" ht="15.75" hidden="1" customHeight="1" thickBot="1" x14ac:dyDescent="0.25">
      <c r="A391" s="1239">
        <v>3122</v>
      </c>
      <c r="B391" s="1240">
        <v>6122</v>
      </c>
      <c r="C391" s="1346">
        <v>38587505</v>
      </c>
      <c r="D391" s="1259" t="s">
        <v>401</v>
      </c>
      <c r="E391" s="1264"/>
      <c r="F391" s="1264"/>
      <c r="G391" s="1264"/>
      <c r="H391" s="1245" t="e">
        <f t="shared" si="18"/>
        <v>#DIV/0!</v>
      </c>
    </row>
    <row r="392" spans="1:8" s="1166" customFormat="1" ht="15" hidden="1" x14ac:dyDescent="0.2">
      <c r="A392" s="1239">
        <v>3122</v>
      </c>
      <c r="B392" s="1240">
        <v>6121</v>
      </c>
      <c r="C392" s="1240">
        <v>53190877</v>
      </c>
      <c r="D392" s="1259" t="s">
        <v>400</v>
      </c>
      <c r="E392" s="1264">
        <v>0</v>
      </c>
      <c r="F392" s="1264"/>
      <c r="G392" s="1264"/>
      <c r="H392" s="1245" t="e">
        <f t="shared" si="18"/>
        <v>#DIV/0!</v>
      </c>
    </row>
    <row r="393" spans="1:8" s="1166" customFormat="1" ht="15" hidden="1" x14ac:dyDescent="0.2">
      <c r="A393" s="1239">
        <v>3122</v>
      </c>
      <c r="B393" s="1316">
        <v>6121</v>
      </c>
      <c r="C393" s="1353">
        <v>53115835</v>
      </c>
      <c r="D393" s="1259" t="s">
        <v>400</v>
      </c>
      <c r="E393" s="1264">
        <v>0</v>
      </c>
      <c r="F393" s="1264"/>
      <c r="G393" s="1264"/>
      <c r="H393" s="1245" t="e">
        <f t="shared" si="18"/>
        <v>#DIV/0!</v>
      </c>
    </row>
    <row r="394" spans="1:8" s="1166" customFormat="1" ht="16.5" hidden="1" thickTop="1" thickBot="1" x14ac:dyDescent="0.3">
      <c r="A394" s="3265" t="s">
        <v>511</v>
      </c>
      <c r="B394" s="3266"/>
      <c r="C394" s="3266"/>
      <c r="D394" s="3266"/>
      <c r="E394" s="1242">
        <f>SUM(E384:E393)</f>
        <v>0</v>
      </c>
      <c r="F394" s="1242">
        <f>SUM(F384:F393)</f>
        <v>0</v>
      </c>
      <c r="G394" s="1242">
        <f>SUM(G384:G393)</f>
        <v>0</v>
      </c>
      <c r="H394" s="1246" t="e">
        <f t="shared" si="18"/>
        <v>#DIV/0!</v>
      </c>
    </row>
    <row r="395" spans="1:8" s="1166" customFormat="1" ht="14.25" hidden="1" customHeight="1" thickTop="1" x14ac:dyDescent="0.25">
      <c r="A395" s="1230"/>
      <c r="B395" s="1226"/>
      <c r="C395" s="1226"/>
      <c r="D395" s="1227"/>
      <c r="E395" s="1252"/>
      <c r="F395" s="1252"/>
      <c r="G395" s="1252"/>
      <c r="H395" s="1227"/>
    </row>
    <row r="396" spans="1:8" ht="29.25" customHeight="1" x14ac:dyDescent="0.25">
      <c r="A396" s="3283" t="s">
        <v>1305</v>
      </c>
      <c r="B396" s="3284"/>
      <c r="C396" s="3284"/>
      <c r="D396" s="3284"/>
      <c r="E396" s="3284"/>
      <c r="F396" s="3284"/>
      <c r="G396" s="3284"/>
      <c r="H396" s="3284"/>
    </row>
    <row r="397" spans="1:8" ht="15.75" thickBot="1" x14ac:dyDescent="0.3">
      <c r="A397" s="1232" t="s">
        <v>1304</v>
      </c>
      <c r="H397" s="1306" t="s">
        <v>122</v>
      </c>
    </row>
    <row r="398" spans="1:8" s="1166" customFormat="1" ht="25.5" thickTop="1" thickBot="1" x14ac:dyDescent="0.25">
      <c r="A398" s="1233" t="s">
        <v>123</v>
      </c>
      <c r="B398" s="1234" t="s">
        <v>509</v>
      </c>
      <c r="C398" s="1234" t="s">
        <v>267</v>
      </c>
      <c r="D398" s="1235" t="s">
        <v>125</v>
      </c>
      <c r="E398" s="1256" t="s">
        <v>416</v>
      </c>
      <c r="F398" s="1256" t="s">
        <v>417</v>
      </c>
      <c r="G398" s="1257" t="s">
        <v>589</v>
      </c>
      <c r="H398" s="1258" t="s">
        <v>590</v>
      </c>
    </row>
    <row r="399" spans="1:8" s="1166" customFormat="1" ht="13.5" thickTop="1" thickBot="1" x14ac:dyDescent="0.25">
      <c r="A399" s="1171">
        <v>1</v>
      </c>
      <c r="B399" s="1170">
        <v>2</v>
      </c>
      <c r="C399" s="1170">
        <v>3</v>
      </c>
      <c r="D399" s="1170">
        <v>4</v>
      </c>
      <c r="E399" s="1169">
        <v>5</v>
      </c>
      <c r="F399" s="1169">
        <v>6</v>
      </c>
      <c r="G399" s="1293">
        <v>7</v>
      </c>
      <c r="H399" s="1315" t="s">
        <v>44</v>
      </c>
    </row>
    <row r="400" spans="1:8" s="1166" customFormat="1" ht="15.75" hidden="1" customHeight="1" thickTop="1" x14ac:dyDescent="0.2">
      <c r="A400" s="1239">
        <v>3122</v>
      </c>
      <c r="B400" s="1240">
        <v>5139</v>
      </c>
      <c r="C400" s="1240">
        <v>38100870</v>
      </c>
      <c r="D400" s="1259" t="s">
        <v>413</v>
      </c>
      <c r="E400" s="1264"/>
      <c r="F400" s="1264"/>
      <c r="G400" s="1264"/>
      <c r="H400" s="1245">
        <v>0</v>
      </c>
    </row>
    <row r="401" spans="1:8" s="1166" customFormat="1" ht="15.75" hidden="1" customHeight="1" x14ac:dyDescent="0.2">
      <c r="A401" s="1239">
        <v>3122</v>
      </c>
      <c r="B401" s="1240">
        <v>5139</v>
      </c>
      <c r="C401" s="1240">
        <v>38500871</v>
      </c>
      <c r="D401" s="1259" t="s">
        <v>413</v>
      </c>
      <c r="E401" s="1264"/>
      <c r="F401" s="1264"/>
      <c r="G401" s="1264"/>
      <c r="H401" s="1245">
        <v>0</v>
      </c>
    </row>
    <row r="402" spans="1:8" s="1166" customFormat="1" ht="15.75" hidden="1" customHeight="1" x14ac:dyDescent="0.2">
      <c r="A402" s="1239">
        <v>3122</v>
      </c>
      <c r="B402" s="1240">
        <v>6122</v>
      </c>
      <c r="C402" s="1240">
        <v>38100870</v>
      </c>
      <c r="D402" s="1259" t="s">
        <v>401</v>
      </c>
      <c r="E402" s="1264"/>
      <c r="F402" s="1264"/>
      <c r="G402" s="1264"/>
      <c r="H402" s="1245" t="e">
        <f t="shared" ref="H402:H410" si="19">G402/F402*100</f>
        <v>#DIV/0!</v>
      </c>
    </row>
    <row r="403" spans="1:8" s="1166" customFormat="1" ht="15.75" hidden="1" customHeight="1" x14ac:dyDescent="0.2">
      <c r="A403" s="1239">
        <v>3122</v>
      </c>
      <c r="B403" s="1240">
        <v>6122</v>
      </c>
      <c r="C403" s="1240">
        <v>38100880</v>
      </c>
      <c r="D403" s="1259" t="s">
        <v>401</v>
      </c>
      <c r="E403" s="1264"/>
      <c r="F403" s="1264"/>
      <c r="G403" s="1264"/>
      <c r="H403" s="1245" t="e">
        <f t="shared" si="19"/>
        <v>#DIV/0!</v>
      </c>
    </row>
    <row r="404" spans="1:8" s="1166" customFormat="1" ht="15.75" customHeight="1" thickTop="1" thickBot="1" x14ac:dyDescent="0.25">
      <c r="A404" s="1239">
        <v>3523</v>
      </c>
      <c r="B404" s="1240">
        <v>6121</v>
      </c>
      <c r="C404" s="1346" t="s">
        <v>1204</v>
      </c>
      <c r="D404" s="1259" t="s">
        <v>400</v>
      </c>
      <c r="E404" s="1264">
        <v>6266</v>
      </c>
      <c r="F404" s="1264">
        <v>43</v>
      </c>
      <c r="G404" s="1264">
        <v>43</v>
      </c>
      <c r="H404" s="1245">
        <f t="shared" si="19"/>
        <v>100</v>
      </c>
    </row>
    <row r="405" spans="1:8" s="1166" customFormat="1" ht="15.75" hidden="1" customHeight="1" x14ac:dyDescent="0.2">
      <c r="A405" s="1239">
        <v>3122</v>
      </c>
      <c r="B405" s="1240">
        <v>6122</v>
      </c>
      <c r="C405" s="1240">
        <v>38500871</v>
      </c>
      <c r="D405" s="1259" t="s">
        <v>401</v>
      </c>
      <c r="E405" s="1264"/>
      <c r="F405" s="1264"/>
      <c r="G405" s="1264"/>
      <c r="H405" s="1245" t="e">
        <f t="shared" si="19"/>
        <v>#DIV/0!</v>
      </c>
    </row>
    <row r="406" spans="1:8" s="1166" customFormat="1" ht="15.75" hidden="1" customHeight="1" x14ac:dyDescent="0.2">
      <c r="A406" s="1239">
        <v>3122</v>
      </c>
      <c r="B406" s="1240">
        <v>6122</v>
      </c>
      <c r="C406" s="1240">
        <v>38500881</v>
      </c>
      <c r="D406" s="1259" t="s">
        <v>401</v>
      </c>
      <c r="E406" s="1264"/>
      <c r="F406" s="1264"/>
      <c r="G406" s="1264"/>
      <c r="H406" s="1245" t="e">
        <f t="shared" si="19"/>
        <v>#DIV/0!</v>
      </c>
    </row>
    <row r="407" spans="1:8" s="1166" customFormat="1" ht="15.75" hidden="1" customHeight="1" thickBot="1" x14ac:dyDescent="0.25">
      <c r="A407" s="1239">
        <v>3122</v>
      </c>
      <c r="B407" s="1240">
        <v>6122</v>
      </c>
      <c r="C407" s="1240">
        <v>38587505</v>
      </c>
      <c r="D407" s="1259" t="s">
        <v>401</v>
      </c>
      <c r="E407" s="1264"/>
      <c r="F407" s="1264"/>
      <c r="G407" s="1264"/>
      <c r="H407" s="1245" t="e">
        <f t="shared" si="19"/>
        <v>#DIV/0!</v>
      </c>
    </row>
    <row r="408" spans="1:8" s="1166" customFormat="1" ht="15.75" hidden="1" thickBot="1" x14ac:dyDescent="0.25">
      <c r="A408" s="1239">
        <v>3122</v>
      </c>
      <c r="B408" s="1240">
        <v>6121</v>
      </c>
      <c r="C408" s="1240">
        <v>53190877</v>
      </c>
      <c r="D408" s="1259" t="s">
        <v>400</v>
      </c>
      <c r="E408" s="1264">
        <v>0</v>
      </c>
      <c r="F408" s="1264"/>
      <c r="G408" s="1264"/>
      <c r="H408" s="1245" t="e">
        <f t="shared" si="19"/>
        <v>#DIV/0!</v>
      </c>
    </row>
    <row r="409" spans="1:8" s="1166" customFormat="1" ht="15.75" hidden="1" thickBot="1" x14ac:dyDescent="0.25">
      <c r="A409" s="1239">
        <v>3122</v>
      </c>
      <c r="B409" s="1316">
        <v>6121</v>
      </c>
      <c r="C409" s="1353">
        <v>53115835</v>
      </c>
      <c r="D409" s="1259" t="s">
        <v>400</v>
      </c>
      <c r="E409" s="1264">
        <v>0</v>
      </c>
      <c r="F409" s="1264"/>
      <c r="G409" s="1264"/>
      <c r="H409" s="1245" t="e">
        <f t="shared" si="19"/>
        <v>#DIV/0!</v>
      </c>
    </row>
    <row r="410" spans="1:8" s="1166" customFormat="1" ht="16.5" thickTop="1" thickBot="1" x14ac:dyDescent="0.3">
      <c r="A410" s="3265" t="s">
        <v>511</v>
      </c>
      <c r="B410" s="3266"/>
      <c r="C410" s="3266"/>
      <c r="D410" s="3266"/>
      <c r="E410" s="1242">
        <f>SUM(E400:E409)</f>
        <v>6266</v>
      </c>
      <c r="F410" s="1242">
        <f>SUM(F400:F409)</f>
        <v>43</v>
      </c>
      <c r="G410" s="1242">
        <f>SUM(G400:G409)</f>
        <v>43</v>
      </c>
      <c r="H410" s="1246">
        <f t="shared" si="19"/>
        <v>100</v>
      </c>
    </row>
    <row r="411" spans="1:8" s="1166" customFormat="1" ht="14.25" customHeight="1" thickTop="1" x14ac:dyDescent="0.25">
      <c r="A411" s="1230"/>
      <c r="B411" s="1226"/>
      <c r="C411" s="1226"/>
      <c r="D411" s="1227"/>
      <c r="E411" s="1252"/>
      <c r="F411" s="1252"/>
      <c r="G411" s="1252"/>
      <c r="H411" s="1227"/>
    </row>
    <row r="412" spans="1:8" ht="29.25" customHeight="1" x14ac:dyDescent="0.25">
      <c r="A412" s="3283" t="s">
        <v>1303</v>
      </c>
      <c r="B412" s="3284"/>
      <c r="C412" s="3284"/>
      <c r="D412" s="3284"/>
      <c r="E412" s="3284"/>
      <c r="F412" s="3284"/>
      <c r="G412" s="3284"/>
      <c r="H412" s="3284"/>
    </row>
    <row r="413" spans="1:8" ht="15.75" thickBot="1" x14ac:dyDescent="0.3">
      <c r="A413" s="1232" t="s">
        <v>1302</v>
      </c>
      <c r="H413" s="1306" t="s">
        <v>122</v>
      </c>
    </row>
    <row r="414" spans="1:8" s="1166" customFormat="1" ht="25.5" thickTop="1" thickBot="1" x14ac:dyDescent="0.25">
      <c r="A414" s="1233" t="s">
        <v>123</v>
      </c>
      <c r="B414" s="1234" t="s">
        <v>509</v>
      </c>
      <c r="C414" s="1234" t="s">
        <v>267</v>
      </c>
      <c r="D414" s="1235" t="s">
        <v>125</v>
      </c>
      <c r="E414" s="1256" t="s">
        <v>416</v>
      </c>
      <c r="F414" s="1256" t="s">
        <v>417</v>
      </c>
      <c r="G414" s="1257" t="s">
        <v>589</v>
      </c>
      <c r="H414" s="1258" t="s">
        <v>590</v>
      </c>
    </row>
    <row r="415" spans="1:8" s="1166" customFormat="1" ht="13.5" thickTop="1" thickBot="1" x14ac:dyDescent="0.25">
      <c r="A415" s="1171">
        <v>1</v>
      </c>
      <c r="B415" s="1170">
        <v>2</v>
      </c>
      <c r="C415" s="1170">
        <v>3</v>
      </c>
      <c r="D415" s="1170">
        <v>4</v>
      </c>
      <c r="E415" s="1169">
        <v>5</v>
      </c>
      <c r="F415" s="1169">
        <v>6</v>
      </c>
      <c r="G415" s="1293">
        <v>7</v>
      </c>
      <c r="H415" s="1315" t="s">
        <v>44</v>
      </c>
    </row>
    <row r="416" spans="1:8" s="1166" customFormat="1" ht="15.75" customHeight="1" thickTop="1" thickBot="1" x14ac:dyDescent="0.25">
      <c r="A416" s="1239">
        <v>3533</v>
      </c>
      <c r="B416" s="1240">
        <v>6121</v>
      </c>
      <c r="C416" s="1346" t="s">
        <v>1204</v>
      </c>
      <c r="D416" s="1259" t="s">
        <v>400</v>
      </c>
      <c r="E416" s="1264">
        <v>276</v>
      </c>
      <c r="F416" s="1264">
        <v>0</v>
      </c>
      <c r="G416" s="1264">
        <v>0</v>
      </c>
      <c r="H416" s="1245">
        <v>0</v>
      </c>
    </row>
    <row r="417" spans="1:8" s="1166" customFormat="1" ht="15.75" hidden="1" customHeight="1" x14ac:dyDescent="0.2">
      <c r="A417" s="1239">
        <v>3122</v>
      </c>
      <c r="B417" s="1240">
        <v>6121</v>
      </c>
      <c r="C417" s="1346" t="s">
        <v>1252</v>
      </c>
      <c r="D417" s="1259" t="s">
        <v>400</v>
      </c>
      <c r="E417" s="1264"/>
      <c r="F417" s="1264"/>
      <c r="G417" s="1264"/>
      <c r="H417" s="1245">
        <v>0</v>
      </c>
    </row>
    <row r="418" spans="1:8" s="1166" customFormat="1" ht="15.75" hidden="1" customHeight="1" x14ac:dyDescent="0.2">
      <c r="A418" s="1239">
        <v>3122</v>
      </c>
      <c r="B418" s="1240">
        <v>6122</v>
      </c>
      <c r="C418" s="1346" t="s">
        <v>1264</v>
      </c>
      <c r="D418" s="1259" t="s">
        <v>401</v>
      </c>
      <c r="E418" s="1264"/>
      <c r="F418" s="1264"/>
      <c r="G418" s="1264"/>
      <c r="H418" s="1245" t="e">
        <f t="shared" ref="H418:H425" si="20">G418/F418*100</f>
        <v>#DIV/0!</v>
      </c>
    </row>
    <row r="419" spans="1:8" s="1166" customFormat="1" ht="15.75" hidden="1" thickBot="1" x14ac:dyDescent="0.25">
      <c r="A419" s="1239">
        <v>3122</v>
      </c>
      <c r="B419" s="1240">
        <v>6122</v>
      </c>
      <c r="C419" s="1346" t="s">
        <v>1249</v>
      </c>
      <c r="D419" s="1259" t="s">
        <v>401</v>
      </c>
      <c r="E419" s="1264"/>
      <c r="F419" s="1264"/>
      <c r="G419" s="1264"/>
      <c r="H419" s="1245" t="e">
        <f t="shared" si="20"/>
        <v>#DIV/0!</v>
      </c>
    </row>
    <row r="420" spans="1:8" s="1166" customFormat="1" ht="15.75" hidden="1" thickBot="1" x14ac:dyDescent="0.25">
      <c r="A420" s="1239">
        <v>3122</v>
      </c>
      <c r="B420" s="1240">
        <v>6122</v>
      </c>
      <c r="C420" s="1346" t="s">
        <v>1188</v>
      </c>
      <c r="D420" s="1259" t="s">
        <v>401</v>
      </c>
      <c r="E420" s="1264"/>
      <c r="F420" s="1264"/>
      <c r="G420" s="1264"/>
      <c r="H420" s="1245" t="e">
        <f t="shared" si="20"/>
        <v>#DIV/0!</v>
      </c>
    </row>
    <row r="421" spans="1:8" s="1166" customFormat="1" ht="15.75" hidden="1" thickBot="1" x14ac:dyDescent="0.25">
      <c r="A421" s="1239">
        <v>3122</v>
      </c>
      <c r="B421" s="1240">
        <v>6122</v>
      </c>
      <c r="C421" s="1240"/>
      <c r="D421" s="1259" t="s">
        <v>401</v>
      </c>
      <c r="E421" s="1264">
        <v>0</v>
      </c>
      <c r="F421" s="1264"/>
      <c r="G421" s="1264"/>
      <c r="H421" s="1245" t="e">
        <f t="shared" si="20"/>
        <v>#DIV/0!</v>
      </c>
    </row>
    <row r="422" spans="1:8" s="1166" customFormat="1" ht="15.75" hidden="1" thickBot="1" x14ac:dyDescent="0.25">
      <c r="A422" s="1239">
        <v>3122</v>
      </c>
      <c r="B422" s="1240">
        <v>6122</v>
      </c>
      <c r="C422" s="1240"/>
      <c r="D422" s="1259" t="s">
        <v>401</v>
      </c>
      <c r="E422" s="1264">
        <v>0</v>
      </c>
      <c r="F422" s="1264"/>
      <c r="G422" s="1264"/>
      <c r="H422" s="1245" t="e">
        <f t="shared" si="20"/>
        <v>#DIV/0!</v>
      </c>
    </row>
    <row r="423" spans="1:8" s="1166" customFormat="1" ht="15.75" hidden="1" thickBot="1" x14ac:dyDescent="0.25">
      <c r="A423" s="1239">
        <v>3122</v>
      </c>
      <c r="B423" s="1240">
        <v>6122</v>
      </c>
      <c r="C423" s="1240"/>
      <c r="D423" s="1259" t="s">
        <v>401</v>
      </c>
      <c r="E423" s="1264">
        <v>0</v>
      </c>
      <c r="F423" s="1264"/>
      <c r="G423" s="1264"/>
      <c r="H423" s="1245" t="e">
        <f t="shared" si="20"/>
        <v>#DIV/0!</v>
      </c>
    </row>
    <row r="424" spans="1:8" s="1166" customFormat="1" ht="15.75" hidden="1" thickBot="1" x14ac:dyDescent="0.25">
      <c r="A424" s="1239">
        <v>3122</v>
      </c>
      <c r="B424" s="1240">
        <v>6121</v>
      </c>
      <c r="C424" s="1240"/>
      <c r="D424" s="1259" t="s">
        <v>400</v>
      </c>
      <c r="E424" s="1264">
        <v>0</v>
      </c>
      <c r="F424" s="1264"/>
      <c r="G424" s="1264"/>
      <c r="H424" s="1245" t="e">
        <f t="shared" si="20"/>
        <v>#DIV/0!</v>
      </c>
    </row>
    <row r="425" spans="1:8" s="1166" customFormat="1" ht="15.75" hidden="1" thickBot="1" x14ac:dyDescent="0.25">
      <c r="A425" s="1239">
        <v>3122</v>
      </c>
      <c r="B425" s="1316">
        <v>6121</v>
      </c>
      <c r="C425" s="1353"/>
      <c r="D425" s="1259" t="s">
        <v>400</v>
      </c>
      <c r="E425" s="1264">
        <v>0</v>
      </c>
      <c r="F425" s="1264"/>
      <c r="G425" s="1264"/>
      <c r="H425" s="1245" t="e">
        <f t="shared" si="20"/>
        <v>#DIV/0!</v>
      </c>
    </row>
    <row r="426" spans="1:8" s="1166" customFormat="1" ht="16.5" thickTop="1" thickBot="1" x14ac:dyDescent="0.3">
      <c r="A426" s="3265" t="s">
        <v>511</v>
      </c>
      <c r="B426" s="3266"/>
      <c r="C426" s="3266"/>
      <c r="D426" s="3266"/>
      <c r="E426" s="1242">
        <f>SUM(E416:E425)</f>
        <v>276</v>
      </c>
      <c r="F426" s="1242">
        <f>SUM(F416:F425)</f>
        <v>0</v>
      </c>
      <c r="G426" s="1242">
        <f>SUM(G416:G425)</f>
        <v>0</v>
      </c>
      <c r="H426" s="1246">
        <v>0</v>
      </c>
    </row>
    <row r="427" spans="1:8" s="1166" customFormat="1" ht="14.25" customHeight="1" thickTop="1" x14ac:dyDescent="0.25">
      <c r="A427" s="1230"/>
      <c r="B427" s="1226"/>
      <c r="C427" s="1226"/>
      <c r="D427" s="1227"/>
      <c r="E427" s="1252"/>
      <c r="F427" s="1252"/>
      <c r="G427" s="1252"/>
      <c r="H427" s="1227"/>
    </row>
    <row r="428" spans="1:8" ht="15" x14ac:dyDescent="0.25">
      <c r="A428" s="1232" t="s">
        <v>1301</v>
      </c>
    </row>
    <row r="429" spans="1:8" ht="15.75" thickBot="1" x14ac:dyDescent="0.3">
      <c r="A429" s="1232" t="s">
        <v>1300</v>
      </c>
      <c r="H429" s="1306" t="s">
        <v>122</v>
      </c>
    </row>
    <row r="430" spans="1:8" s="1166" customFormat="1" ht="25.5" thickTop="1" thickBot="1" x14ac:dyDescent="0.25">
      <c r="A430" s="1233" t="s">
        <v>123</v>
      </c>
      <c r="B430" s="1234" t="s">
        <v>509</v>
      </c>
      <c r="C430" s="1234" t="s">
        <v>267</v>
      </c>
      <c r="D430" s="1235" t="s">
        <v>125</v>
      </c>
      <c r="E430" s="1256" t="s">
        <v>416</v>
      </c>
      <c r="F430" s="1256" t="s">
        <v>417</v>
      </c>
      <c r="G430" s="1257" t="s">
        <v>589</v>
      </c>
      <c r="H430" s="1258" t="s">
        <v>590</v>
      </c>
    </row>
    <row r="431" spans="1:8" s="1166" customFormat="1" ht="13.5" thickTop="1" thickBot="1" x14ac:dyDescent="0.25">
      <c r="A431" s="1171">
        <v>1</v>
      </c>
      <c r="B431" s="1170">
        <v>2</v>
      </c>
      <c r="C431" s="1170">
        <v>3</v>
      </c>
      <c r="D431" s="1170">
        <v>4</v>
      </c>
      <c r="E431" s="1169">
        <v>5</v>
      </c>
      <c r="F431" s="1169">
        <v>6</v>
      </c>
      <c r="G431" s="1293">
        <v>7</v>
      </c>
      <c r="H431" s="1315" t="s">
        <v>44</v>
      </c>
    </row>
    <row r="432" spans="1:8" s="1166" customFormat="1" ht="15.75" hidden="1" customHeight="1" thickTop="1" x14ac:dyDescent="0.2">
      <c r="A432" s="1239">
        <v>3122</v>
      </c>
      <c r="B432" s="1240">
        <v>5137</v>
      </c>
      <c r="C432" s="1240">
        <v>38100880</v>
      </c>
      <c r="D432" s="1259" t="s">
        <v>118</v>
      </c>
      <c r="E432" s="1264"/>
      <c r="F432" s="1264"/>
      <c r="G432" s="1264"/>
      <c r="H432" s="1245" t="e">
        <f>G432/F432*100</f>
        <v>#DIV/0!</v>
      </c>
    </row>
    <row r="433" spans="1:8" s="1166" customFormat="1" ht="15.75" hidden="1" customHeight="1" x14ac:dyDescent="0.2">
      <c r="A433" s="1239">
        <v>3122</v>
      </c>
      <c r="B433" s="1240">
        <v>5137</v>
      </c>
      <c r="C433" s="1240">
        <v>38500881</v>
      </c>
      <c r="D433" s="1259" t="s">
        <v>118</v>
      </c>
      <c r="E433" s="1264"/>
      <c r="F433" s="1264"/>
      <c r="G433" s="1264"/>
      <c r="H433" s="1245" t="e">
        <f>G433/F433*100</f>
        <v>#DIV/0!</v>
      </c>
    </row>
    <row r="434" spans="1:8" s="1166" customFormat="1" ht="15.75" hidden="1" customHeight="1" x14ac:dyDescent="0.2">
      <c r="A434" s="1239">
        <v>3122</v>
      </c>
      <c r="B434" s="1240">
        <v>6121</v>
      </c>
      <c r="C434" s="1240">
        <v>10</v>
      </c>
      <c r="D434" s="1259" t="s">
        <v>400</v>
      </c>
      <c r="E434" s="1264"/>
      <c r="F434" s="1264"/>
      <c r="G434" s="1264"/>
      <c r="H434" s="1245">
        <v>0</v>
      </c>
    </row>
    <row r="435" spans="1:8" s="1166" customFormat="1" ht="15.75" thickTop="1" x14ac:dyDescent="0.2">
      <c r="A435" s="1239">
        <v>3523</v>
      </c>
      <c r="B435" s="1240">
        <v>6122</v>
      </c>
      <c r="C435" s="1346" t="s">
        <v>1204</v>
      </c>
      <c r="D435" s="1259" t="s">
        <v>401</v>
      </c>
      <c r="E435" s="1264">
        <v>210</v>
      </c>
      <c r="F435" s="1264">
        <v>210</v>
      </c>
      <c r="G435" s="1264">
        <v>210</v>
      </c>
      <c r="H435" s="1245">
        <f t="shared" ref="H435:H440" si="21">G435/F435*100</f>
        <v>100</v>
      </c>
    </row>
    <row r="436" spans="1:8" s="1166" customFormat="1" ht="15.75" thickBot="1" x14ac:dyDescent="0.25">
      <c r="A436" s="1239">
        <v>3523</v>
      </c>
      <c r="B436" s="1240">
        <v>6122</v>
      </c>
      <c r="C436" s="1346" t="s">
        <v>1758</v>
      </c>
      <c r="D436" s="1259" t="s">
        <v>401</v>
      </c>
      <c r="E436" s="1264">
        <v>0</v>
      </c>
      <c r="F436" s="1264">
        <v>225</v>
      </c>
      <c r="G436" s="1264">
        <v>225</v>
      </c>
      <c r="H436" s="1245">
        <f t="shared" si="21"/>
        <v>100</v>
      </c>
    </row>
    <row r="437" spans="1:8" s="1166" customFormat="1" ht="15.75" hidden="1" thickBot="1" x14ac:dyDescent="0.25">
      <c r="A437" s="1239">
        <v>3122</v>
      </c>
      <c r="B437" s="1240">
        <v>6122</v>
      </c>
      <c r="C437" s="1346">
        <v>38500871</v>
      </c>
      <c r="D437" s="1259" t="s">
        <v>401</v>
      </c>
      <c r="E437" s="1264"/>
      <c r="F437" s="1264"/>
      <c r="G437" s="1264"/>
      <c r="H437" s="1245" t="e">
        <f t="shared" si="21"/>
        <v>#DIV/0!</v>
      </c>
    </row>
    <row r="438" spans="1:8" s="1166" customFormat="1" ht="15.75" hidden="1" thickBot="1" x14ac:dyDescent="0.25">
      <c r="A438" s="1239">
        <v>3122</v>
      </c>
      <c r="B438" s="1240">
        <v>6122</v>
      </c>
      <c r="C438" s="1346">
        <v>38500881</v>
      </c>
      <c r="D438" s="1259" t="s">
        <v>401</v>
      </c>
      <c r="E438" s="1264"/>
      <c r="F438" s="1264"/>
      <c r="G438" s="1264"/>
      <c r="H438" s="1245" t="e">
        <f t="shared" si="21"/>
        <v>#DIV/0!</v>
      </c>
    </row>
    <row r="439" spans="1:8" s="1166" customFormat="1" ht="15.75" hidden="1" thickBot="1" x14ac:dyDescent="0.25">
      <c r="A439" s="1239">
        <v>3122</v>
      </c>
      <c r="B439" s="1240">
        <v>6122</v>
      </c>
      <c r="C439" s="1346">
        <v>38587505</v>
      </c>
      <c r="D439" s="1259" t="s">
        <v>401</v>
      </c>
      <c r="E439" s="1264"/>
      <c r="F439" s="1264"/>
      <c r="G439" s="1264"/>
      <c r="H439" s="1245" t="e">
        <f t="shared" si="21"/>
        <v>#DIV/0!</v>
      </c>
    </row>
    <row r="440" spans="1:8" s="1166" customFormat="1" ht="15.75" hidden="1" thickBot="1" x14ac:dyDescent="0.25">
      <c r="A440" s="1239">
        <v>3122</v>
      </c>
      <c r="B440" s="1240">
        <v>6121</v>
      </c>
      <c r="C440" s="1346">
        <v>53190877</v>
      </c>
      <c r="D440" s="1259" t="s">
        <v>400</v>
      </c>
      <c r="E440" s="1264"/>
      <c r="F440" s="1264"/>
      <c r="G440" s="1264"/>
      <c r="H440" s="1245" t="e">
        <f t="shared" si="21"/>
        <v>#DIV/0!</v>
      </c>
    </row>
    <row r="441" spans="1:8" s="1166" customFormat="1" ht="15.75" hidden="1" thickBot="1" x14ac:dyDescent="0.25">
      <c r="A441" s="1239">
        <v>3122</v>
      </c>
      <c r="B441" s="1316">
        <v>6122</v>
      </c>
      <c r="C441" s="1344" t="s">
        <v>1262</v>
      </c>
      <c r="D441" s="1259" t="s">
        <v>401</v>
      </c>
      <c r="E441" s="1264"/>
      <c r="F441" s="1264"/>
      <c r="G441" s="1264"/>
      <c r="H441" s="1245">
        <v>0</v>
      </c>
    </row>
    <row r="442" spans="1:8" s="1166" customFormat="1" ht="16.5" thickTop="1" thickBot="1" x14ac:dyDescent="0.3">
      <c r="A442" s="3265" t="s">
        <v>511</v>
      </c>
      <c r="B442" s="3266"/>
      <c r="C442" s="3266"/>
      <c r="D442" s="3266"/>
      <c r="E442" s="1242">
        <f>SUM(E432:E441)</f>
        <v>210</v>
      </c>
      <c r="F442" s="1242">
        <f>SUM(F432:F441)</f>
        <v>435</v>
      </c>
      <c r="G442" s="1242">
        <f>SUM(G432:G441)</f>
        <v>435</v>
      </c>
      <c r="H442" s="1246">
        <f>G442/F442*100</f>
        <v>100</v>
      </c>
    </row>
    <row r="443" spans="1:8" s="1166" customFormat="1" ht="14.25" customHeight="1" thickTop="1" x14ac:dyDescent="0.25">
      <c r="A443" s="1230"/>
      <c r="B443" s="1226"/>
      <c r="C443" s="1226"/>
      <c r="D443" s="1227"/>
      <c r="E443" s="1252"/>
      <c r="F443" s="1252"/>
      <c r="G443" s="1252"/>
      <c r="H443" s="1227"/>
    </row>
    <row r="444" spans="1:8" ht="15" x14ac:dyDescent="0.25">
      <c r="A444" s="1232" t="s">
        <v>1800</v>
      </c>
    </row>
    <row r="445" spans="1:8" ht="15.75" thickBot="1" x14ac:dyDescent="0.3">
      <c r="A445" s="1232" t="s">
        <v>1299</v>
      </c>
      <c r="H445" s="1306" t="s">
        <v>122</v>
      </c>
    </row>
    <row r="446" spans="1:8" s="1166" customFormat="1" ht="25.5" thickTop="1" thickBot="1" x14ac:dyDescent="0.25">
      <c r="A446" s="1233" t="s">
        <v>123</v>
      </c>
      <c r="B446" s="1234" t="s">
        <v>509</v>
      </c>
      <c r="C446" s="1234" t="s">
        <v>267</v>
      </c>
      <c r="D446" s="1235" t="s">
        <v>125</v>
      </c>
      <c r="E446" s="1256" t="s">
        <v>416</v>
      </c>
      <c r="F446" s="1256" t="s">
        <v>417</v>
      </c>
      <c r="G446" s="1257" t="s">
        <v>589</v>
      </c>
      <c r="H446" s="1258" t="s">
        <v>590</v>
      </c>
    </row>
    <row r="447" spans="1:8" s="1166" customFormat="1" ht="13.5" thickTop="1" thickBot="1" x14ac:dyDescent="0.25">
      <c r="A447" s="1171">
        <v>1</v>
      </c>
      <c r="B447" s="1170">
        <v>2</v>
      </c>
      <c r="C447" s="1170">
        <v>3</v>
      </c>
      <c r="D447" s="1170">
        <v>4</v>
      </c>
      <c r="E447" s="1169">
        <v>5</v>
      </c>
      <c r="F447" s="1169">
        <v>6</v>
      </c>
      <c r="G447" s="1293">
        <v>7</v>
      </c>
      <c r="H447" s="1315" t="s">
        <v>44</v>
      </c>
    </row>
    <row r="448" spans="1:8" s="1166" customFormat="1" ht="15.75" hidden="1" thickTop="1" x14ac:dyDescent="0.2">
      <c r="A448" s="1239">
        <v>3122</v>
      </c>
      <c r="B448" s="1240">
        <v>5137</v>
      </c>
      <c r="C448" s="1240">
        <v>38100884</v>
      </c>
      <c r="D448" s="1259" t="s">
        <v>400</v>
      </c>
      <c r="E448" s="1264"/>
      <c r="F448" s="1264"/>
      <c r="G448" s="1264"/>
      <c r="H448" s="1245" t="e">
        <f>G448/F448*100</f>
        <v>#DIV/0!</v>
      </c>
    </row>
    <row r="449" spans="1:8" s="1166" customFormat="1" ht="15.75" thickTop="1" x14ac:dyDescent="0.2">
      <c r="A449" s="1239">
        <v>3523</v>
      </c>
      <c r="B449" s="1240">
        <v>6111</v>
      </c>
      <c r="C449" s="1346" t="s">
        <v>1204</v>
      </c>
      <c r="D449" s="1259" t="s">
        <v>599</v>
      </c>
      <c r="E449" s="1264">
        <v>600</v>
      </c>
      <c r="F449" s="1264">
        <v>0</v>
      </c>
      <c r="G449" s="1264">
        <v>0</v>
      </c>
      <c r="H449" s="1245">
        <v>0</v>
      </c>
    </row>
    <row r="450" spans="1:8" s="1166" customFormat="1" ht="15" x14ac:dyDescent="0.2">
      <c r="A450" s="1239">
        <v>3523</v>
      </c>
      <c r="B450" s="1240">
        <v>6122</v>
      </c>
      <c r="C450" s="1346" t="s">
        <v>1204</v>
      </c>
      <c r="D450" s="1259" t="s">
        <v>401</v>
      </c>
      <c r="E450" s="1264">
        <v>0</v>
      </c>
      <c r="F450" s="1264">
        <v>600</v>
      </c>
      <c r="G450" s="1264">
        <v>460</v>
      </c>
      <c r="H450" s="1245">
        <f t="shared" ref="H450:H458" si="22">G450/F450*100</f>
        <v>76.666666666666671</v>
      </c>
    </row>
    <row r="451" spans="1:8" s="1166" customFormat="1" ht="15.75" thickBot="1" x14ac:dyDescent="0.25">
      <c r="A451" s="1239">
        <v>3523</v>
      </c>
      <c r="B451" s="1240">
        <v>6122</v>
      </c>
      <c r="C451" s="1346" t="s">
        <v>1758</v>
      </c>
      <c r="D451" s="1259" t="s">
        <v>401</v>
      </c>
      <c r="E451" s="1264">
        <v>0</v>
      </c>
      <c r="F451" s="1264">
        <v>1689</v>
      </c>
      <c r="G451" s="1264">
        <v>1656</v>
      </c>
      <c r="H451" s="1245">
        <f t="shared" si="22"/>
        <v>98.046181172291284</v>
      </c>
    </row>
    <row r="452" spans="1:8" s="1166" customFormat="1" ht="15.75" hidden="1" thickBot="1" x14ac:dyDescent="0.25">
      <c r="A452" s="1239">
        <v>3122</v>
      </c>
      <c r="B452" s="1240">
        <v>6121</v>
      </c>
      <c r="C452" s="1346" t="s">
        <v>1252</v>
      </c>
      <c r="D452" s="1259" t="s">
        <v>400</v>
      </c>
      <c r="E452" s="1264"/>
      <c r="F452" s="1264"/>
      <c r="G452" s="1264"/>
      <c r="H452" s="1245" t="e">
        <f t="shared" si="22"/>
        <v>#DIV/0!</v>
      </c>
    </row>
    <row r="453" spans="1:8" s="1166" customFormat="1" ht="15.75" hidden="1" thickBot="1" x14ac:dyDescent="0.25">
      <c r="A453" s="1239">
        <v>3122</v>
      </c>
      <c r="B453" s="1240">
        <v>6121</v>
      </c>
      <c r="C453" s="1346" t="s">
        <v>1262</v>
      </c>
      <c r="D453" s="1259" t="s">
        <v>400</v>
      </c>
      <c r="E453" s="1264"/>
      <c r="F453" s="1264"/>
      <c r="G453" s="1264"/>
      <c r="H453" s="1245" t="e">
        <f t="shared" si="22"/>
        <v>#DIV/0!</v>
      </c>
    </row>
    <row r="454" spans="1:8" s="1166" customFormat="1" ht="15.75" hidden="1" thickBot="1" x14ac:dyDescent="0.25">
      <c r="A454" s="1239">
        <v>3122</v>
      </c>
      <c r="B454" s="1240">
        <v>6121</v>
      </c>
      <c r="C454" s="1346" t="s">
        <v>1188</v>
      </c>
      <c r="D454" s="1259" t="s">
        <v>400</v>
      </c>
      <c r="E454" s="1264"/>
      <c r="F454" s="1264"/>
      <c r="G454" s="1264"/>
      <c r="H454" s="1245" t="e">
        <f t="shared" si="22"/>
        <v>#DIV/0!</v>
      </c>
    </row>
    <row r="455" spans="1:8" s="1166" customFormat="1" ht="15.75" hidden="1" thickBot="1" x14ac:dyDescent="0.25">
      <c r="A455" s="1239">
        <v>3122</v>
      </c>
      <c r="B455" s="1240">
        <v>6122</v>
      </c>
      <c r="C455" s="1346">
        <v>38587505</v>
      </c>
      <c r="D455" s="1259" t="s">
        <v>401</v>
      </c>
      <c r="E455" s="1264"/>
      <c r="F455" s="1264"/>
      <c r="G455" s="1264"/>
      <c r="H455" s="1245" t="e">
        <f t="shared" si="22"/>
        <v>#DIV/0!</v>
      </c>
    </row>
    <row r="456" spans="1:8" s="1166" customFormat="1" ht="15.75" hidden="1" thickBot="1" x14ac:dyDescent="0.25">
      <c r="A456" s="1239">
        <v>3122</v>
      </c>
      <c r="B456" s="1240">
        <v>6122</v>
      </c>
      <c r="C456" s="1346" t="s">
        <v>1253</v>
      </c>
      <c r="D456" s="1259" t="s">
        <v>401</v>
      </c>
      <c r="E456" s="1264"/>
      <c r="F456" s="1264"/>
      <c r="G456" s="1264"/>
      <c r="H456" s="1245" t="e">
        <f t="shared" si="22"/>
        <v>#DIV/0!</v>
      </c>
    </row>
    <row r="457" spans="1:8" s="1166" customFormat="1" ht="15.75" hidden="1" thickBot="1" x14ac:dyDescent="0.25">
      <c r="A457" s="1239">
        <v>3122</v>
      </c>
      <c r="B457" s="1316">
        <v>6121</v>
      </c>
      <c r="C457" s="1353">
        <v>53115835</v>
      </c>
      <c r="D457" s="1259" t="s">
        <v>400</v>
      </c>
      <c r="E457" s="1264">
        <v>0</v>
      </c>
      <c r="F457" s="1264"/>
      <c r="G457" s="1264"/>
      <c r="H457" s="1245" t="e">
        <f t="shared" si="22"/>
        <v>#DIV/0!</v>
      </c>
    </row>
    <row r="458" spans="1:8" s="1166" customFormat="1" ht="16.5" thickTop="1" thickBot="1" x14ac:dyDescent="0.3">
      <c r="A458" s="3265" t="s">
        <v>511</v>
      </c>
      <c r="B458" s="3266"/>
      <c r="C458" s="3266"/>
      <c r="D458" s="3266"/>
      <c r="E458" s="1242">
        <f>SUM(E448:E457)</f>
        <v>600</v>
      </c>
      <c r="F458" s="1242">
        <f>SUM(F448:F457)</f>
        <v>2289</v>
      </c>
      <c r="G458" s="1242">
        <f>SUM(G448:G457)</f>
        <v>2116</v>
      </c>
      <c r="H458" s="1246">
        <f t="shared" si="22"/>
        <v>92.442114460463088</v>
      </c>
    </row>
    <row r="459" spans="1:8" s="1166" customFormat="1" ht="14.25" customHeight="1" thickTop="1" x14ac:dyDescent="0.25">
      <c r="A459" s="1230"/>
      <c r="B459" s="1226"/>
      <c r="C459" s="1226"/>
      <c r="D459" s="1227"/>
      <c r="E459" s="1252"/>
      <c r="F459" s="1252"/>
      <c r="G459" s="1252"/>
      <c r="H459" s="1227"/>
    </row>
    <row r="460" spans="1:8" ht="15" x14ac:dyDescent="0.25">
      <c r="A460" s="1232" t="s">
        <v>1298</v>
      </c>
    </row>
    <row r="461" spans="1:8" ht="15.75" thickBot="1" x14ac:dyDescent="0.3">
      <c r="A461" s="1232" t="s">
        <v>1297</v>
      </c>
      <c r="H461" s="1306" t="s">
        <v>122</v>
      </c>
    </row>
    <row r="462" spans="1:8" s="1166" customFormat="1" ht="25.5" thickTop="1" thickBot="1" x14ac:dyDescent="0.25">
      <c r="A462" s="1233" t="s">
        <v>123</v>
      </c>
      <c r="B462" s="1234" t="s">
        <v>509</v>
      </c>
      <c r="C462" s="1234" t="s">
        <v>267</v>
      </c>
      <c r="D462" s="1235" t="s">
        <v>125</v>
      </c>
      <c r="E462" s="1256" t="s">
        <v>416</v>
      </c>
      <c r="F462" s="1256" t="s">
        <v>417</v>
      </c>
      <c r="G462" s="1257" t="s">
        <v>589</v>
      </c>
      <c r="H462" s="1258" t="s">
        <v>590</v>
      </c>
    </row>
    <row r="463" spans="1:8" s="1166" customFormat="1" ht="13.5" thickTop="1" thickBot="1" x14ac:dyDescent="0.25">
      <c r="A463" s="1171">
        <v>1</v>
      </c>
      <c r="B463" s="1170">
        <v>2</v>
      </c>
      <c r="C463" s="1170">
        <v>3</v>
      </c>
      <c r="D463" s="1170">
        <v>4</v>
      </c>
      <c r="E463" s="1169">
        <v>5</v>
      </c>
      <c r="F463" s="1169">
        <v>6</v>
      </c>
      <c r="G463" s="1293">
        <v>7</v>
      </c>
      <c r="H463" s="1315" t="s">
        <v>44</v>
      </c>
    </row>
    <row r="464" spans="1:8" s="1166" customFormat="1" ht="15.75" customHeight="1" thickTop="1" x14ac:dyDescent="0.2">
      <c r="A464" s="1239">
        <v>3523</v>
      </c>
      <c r="B464" s="1240">
        <v>6125</v>
      </c>
      <c r="C464" s="1346" t="s">
        <v>1204</v>
      </c>
      <c r="D464" s="1259" t="s">
        <v>133</v>
      </c>
      <c r="E464" s="1264">
        <v>1000</v>
      </c>
      <c r="F464" s="1264">
        <v>1000</v>
      </c>
      <c r="G464" s="1264">
        <v>1000</v>
      </c>
      <c r="H464" s="1245">
        <f>G464/F464*100</f>
        <v>100</v>
      </c>
    </row>
    <row r="465" spans="1:8" s="1166" customFormat="1" ht="15.75" hidden="1" customHeight="1" x14ac:dyDescent="0.2">
      <c r="A465" s="1239">
        <v>3523</v>
      </c>
      <c r="B465" s="1240">
        <v>6121</v>
      </c>
      <c r="C465" s="1346">
        <v>38500881</v>
      </c>
      <c r="D465" s="1259" t="s">
        <v>400</v>
      </c>
      <c r="E465" s="1264"/>
      <c r="F465" s="1264"/>
      <c r="G465" s="1264"/>
      <c r="H465" s="1245" t="e">
        <f>G465/F465*100</f>
        <v>#DIV/0!</v>
      </c>
    </row>
    <row r="466" spans="1:8" s="1166" customFormat="1" ht="15.75" hidden="1" customHeight="1" x14ac:dyDescent="0.2">
      <c r="A466" s="1239">
        <v>3523</v>
      </c>
      <c r="B466" s="1240">
        <v>6121</v>
      </c>
      <c r="C466" s="1346">
        <v>10</v>
      </c>
      <c r="D466" s="1259" t="s">
        <v>400</v>
      </c>
      <c r="E466" s="1264"/>
      <c r="F466" s="1264"/>
      <c r="G466" s="1264"/>
      <c r="H466" s="1245">
        <v>0</v>
      </c>
    </row>
    <row r="467" spans="1:8" s="1166" customFormat="1" ht="15" hidden="1" x14ac:dyDescent="0.2">
      <c r="A467" s="1239">
        <v>3523</v>
      </c>
      <c r="B467" s="1240">
        <v>6121</v>
      </c>
      <c r="C467" s="1346">
        <v>38100880</v>
      </c>
      <c r="D467" s="1259" t="s">
        <v>400</v>
      </c>
      <c r="E467" s="1264"/>
      <c r="F467" s="1264"/>
      <c r="G467" s="1264"/>
      <c r="H467" s="1245" t="e">
        <f t="shared" ref="H467:H474" si="23">G467/F467*100</f>
        <v>#DIV/0!</v>
      </c>
    </row>
    <row r="468" spans="1:8" s="1166" customFormat="1" ht="15" hidden="1" x14ac:dyDescent="0.2">
      <c r="A468" s="1239">
        <v>3523</v>
      </c>
      <c r="B468" s="1240">
        <v>6121</v>
      </c>
      <c r="C468" s="1346">
        <v>38500881</v>
      </c>
      <c r="D468" s="1259" t="s">
        <v>400</v>
      </c>
      <c r="E468" s="1264"/>
      <c r="F468" s="1264"/>
      <c r="G468" s="1264"/>
      <c r="H468" s="1245" t="e">
        <f t="shared" si="23"/>
        <v>#DIV/0!</v>
      </c>
    </row>
    <row r="469" spans="1:8" s="1166" customFormat="1" ht="15" hidden="1" x14ac:dyDescent="0.2">
      <c r="A469" s="1239">
        <v>3523</v>
      </c>
      <c r="B469" s="1240">
        <v>6121</v>
      </c>
      <c r="C469" s="1346">
        <v>38500871</v>
      </c>
      <c r="D469" s="1259" t="s">
        <v>400</v>
      </c>
      <c r="E469" s="1264"/>
      <c r="F469" s="1264"/>
      <c r="G469" s="1264"/>
      <c r="H469" s="1245" t="e">
        <f t="shared" si="23"/>
        <v>#DIV/0!</v>
      </c>
    </row>
    <row r="470" spans="1:8" s="1166" customFormat="1" ht="15.75" thickBot="1" x14ac:dyDescent="0.25">
      <c r="A470" s="1239">
        <v>3523</v>
      </c>
      <c r="B470" s="1240">
        <v>6125</v>
      </c>
      <c r="C470" s="1346" t="s">
        <v>1758</v>
      </c>
      <c r="D470" s="1259" t="s">
        <v>133</v>
      </c>
      <c r="E470" s="1264">
        <v>0</v>
      </c>
      <c r="F470" s="1264">
        <v>3116</v>
      </c>
      <c r="G470" s="1264">
        <v>3116</v>
      </c>
      <c r="H470" s="1245">
        <f t="shared" si="23"/>
        <v>100</v>
      </c>
    </row>
    <row r="471" spans="1:8" s="1166" customFormat="1" ht="15.75" hidden="1" thickBot="1" x14ac:dyDescent="0.25">
      <c r="A471" s="1239">
        <v>3122</v>
      </c>
      <c r="B471" s="1240">
        <v>6121</v>
      </c>
      <c r="C471" s="1346" t="s">
        <v>1262</v>
      </c>
      <c r="D471" s="1259" t="s">
        <v>400</v>
      </c>
      <c r="E471" s="1264"/>
      <c r="F471" s="1264"/>
      <c r="G471" s="1264"/>
      <c r="H471" s="1245" t="e">
        <f t="shared" si="23"/>
        <v>#DIV/0!</v>
      </c>
    </row>
    <row r="472" spans="1:8" s="1166" customFormat="1" ht="15.75" hidden="1" thickBot="1" x14ac:dyDescent="0.25">
      <c r="A472" s="1239">
        <v>3122</v>
      </c>
      <c r="B472" s="1240">
        <v>6121</v>
      </c>
      <c r="C472" s="1346" t="s">
        <v>1188</v>
      </c>
      <c r="D472" s="1259" t="s">
        <v>400</v>
      </c>
      <c r="E472" s="1264"/>
      <c r="F472" s="1264"/>
      <c r="G472" s="1264"/>
      <c r="H472" s="1245" t="e">
        <f t="shared" si="23"/>
        <v>#DIV/0!</v>
      </c>
    </row>
    <row r="473" spans="1:8" s="1166" customFormat="1" ht="15.75" hidden="1" thickBot="1" x14ac:dyDescent="0.25">
      <c r="A473" s="1239">
        <v>3122</v>
      </c>
      <c r="B473" s="1316">
        <v>6121</v>
      </c>
      <c r="C473" s="1353">
        <v>53115835</v>
      </c>
      <c r="D473" s="1259" t="s">
        <v>400</v>
      </c>
      <c r="E473" s="1264">
        <v>0</v>
      </c>
      <c r="F473" s="1264"/>
      <c r="G473" s="1264"/>
      <c r="H473" s="1245" t="e">
        <f t="shared" si="23"/>
        <v>#DIV/0!</v>
      </c>
    </row>
    <row r="474" spans="1:8" s="1166" customFormat="1" ht="16.5" thickTop="1" thickBot="1" x14ac:dyDescent="0.3">
      <c r="A474" s="3265" t="s">
        <v>511</v>
      </c>
      <c r="B474" s="3266"/>
      <c r="C474" s="3266"/>
      <c r="D474" s="3266"/>
      <c r="E474" s="1242">
        <f>SUM(E464:E473)</f>
        <v>1000</v>
      </c>
      <c r="F474" s="1242">
        <f>SUM(F464:F473)</f>
        <v>4116</v>
      </c>
      <c r="G474" s="1242">
        <f>SUM(G464:G473)</f>
        <v>4116</v>
      </c>
      <c r="H474" s="1246">
        <f t="shared" si="23"/>
        <v>100</v>
      </c>
    </row>
    <row r="475" spans="1:8" s="1166" customFormat="1" ht="14.25" customHeight="1" thickTop="1" x14ac:dyDescent="0.25">
      <c r="A475" s="1230"/>
      <c r="B475" s="1226"/>
      <c r="C475" s="1226"/>
      <c r="D475" s="1227"/>
      <c r="E475" s="1252"/>
      <c r="F475" s="1252"/>
      <c r="G475" s="1252"/>
      <c r="H475" s="1227"/>
    </row>
    <row r="476" spans="1:8" s="1166" customFormat="1" ht="14.25" hidden="1" customHeight="1" x14ac:dyDescent="0.25">
      <c r="A476" s="1230"/>
      <c r="B476" s="1226"/>
      <c r="C476" s="1226"/>
      <c r="D476" s="1227"/>
      <c r="E476" s="1252"/>
      <c r="F476" s="1252"/>
      <c r="G476" s="1252"/>
      <c r="H476" s="1227"/>
    </row>
    <row r="477" spans="1:8" ht="15" hidden="1" x14ac:dyDescent="0.25">
      <c r="A477" s="1232" t="s">
        <v>932</v>
      </c>
    </row>
    <row r="478" spans="1:8" ht="15" hidden="1" x14ac:dyDescent="0.25">
      <c r="A478" s="1232" t="s">
        <v>933</v>
      </c>
      <c r="H478" s="1306" t="s">
        <v>122</v>
      </c>
    </row>
    <row r="479" spans="1:8" s="1166" customFormat="1" ht="25.5" hidden="1" thickTop="1" thickBot="1" x14ac:dyDescent="0.25">
      <c r="A479" s="1233" t="s">
        <v>123</v>
      </c>
      <c r="B479" s="1234" t="s">
        <v>509</v>
      </c>
      <c r="C479" s="1234" t="s">
        <v>267</v>
      </c>
      <c r="D479" s="1235" t="s">
        <v>125</v>
      </c>
      <c r="E479" s="1256" t="s">
        <v>416</v>
      </c>
      <c r="F479" s="1256" t="s">
        <v>417</v>
      </c>
      <c r="G479" s="1257" t="s">
        <v>589</v>
      </c>
      <c r="H479" s="1258" t="s">
        <v>590</v>
      </c>
    </row>
    <row r="480" spans="1:8" s="1166" customFormat="1" ht="13.5" hidden="1" thickTop="1" thickBot="1" x14ac:dyDescent="0.25">
      <c r="A480" s="1171">
        <v>1</v>
      </c>
      <c r="B480" s="1170">
        <v>2</v>
      </c>
      <c r="C480" s="1170">
        <v>3</v>
      </c>
      <c r="D480" s="1170">
        <v>4</v>
      </c>
      <c r="E480" s="1169">
        <v>5</v>
      </c>
      <c r="F480" s="1169">
        <v>6</v>
      </c>
      <c r="G480" s="1293">
        <v>7</v>
      </c>
      <c r="H480" s="1315" t="s">
        <v>44</v>
      </c>
    </row>
    <row r="481" spans="1:8" s="1166" customFormat="1" ht="15" hidden="1" x14ac:dyDescent="0.2">
      <c r="A481" s="1239">
        <v>4357</v>
      </c>
      <c r="B481" s="1240">
        <v>5137</v>
      </c>
      <c r="C481" s="1240">
        <v>38100870</v>
      </c>
      <c r="D481" s="1259" t="s">
        <v>118</v>
      </c>
      <c r="E481" s="1264"/>
      <c r="F481" s="1264"/>
      <c r="G481" s="1264"/>
      <c r="H481" s="1245" t="e">
        <f t="shared" ref="H481:H489" si="24">G481/F481*100</f>
        <v>#DIV/0!</v>
      </c>
    </row>
    <row r="482" spans="1:8" s="1166" customFormat="1" ht="15" hidden="1" x14ac:dyDescent="0.2">
      <c r="A482" s="1239">
        <v>4357</v>
      </c>
      <c r="B482" s="1240">
        <v>5137</v>
      </c>
      <c r="C482" s="1240">
        <v>38500871</v>
      </c>
      <c r="D482" s="1259" t="s">
        <v>118</v>
      </c>
      <c r="E482" s="1264"/>
      <c r="F482" s="1264"/>
      <c r="G482" s="1264"/>
      <c r="H482" s="1245" t="e">
        <f t="shared" si="24"/>
        <v>#DIV/0!</v>
      </c>
    </row>
    <row r="483" spans="1:8" s="1166" customFormat="1" ht="15" hidden="1" x14ac:dyDescent="0.2">
      <c r="A483" s="1239">
        <v>4357</v>
      </c>
      <c r="B483" s="1240">
        <v>6121</v>
      </c>
      <c r="C483" s="1240">
        <v>38100870</v>
      </c>
      <c r="D483" s="1259" t="s">
        <v>400</v>
      </c>
      <c r="E483" s="1264"/>
      <c r="F483" s="1264"/>
      <c r="G483" s="1264"/>
      <c r="H483" s="1245" t="e">
        <f t="shared" si="24"/>
        <v>#DIV/0!</v>
      </c>
    </row>
    <row r="484" spans="1:8" s="1166" customFormat="1" ht="15" hidden="1" x14ac:dyDescent="0.2">
      <c r="A484" s="1239">
        <v>4357</v>
      </c>
      <c r="B484" s="1240">
        <v>6121</v>
      </c>
      <c r="C484" s="1240">
        <v>38100874</v>
      </c>
      <c r="D484" s="1259" t="s">
        <v>400</v>
      </c>
      <c r="E484" s="1264"/>
      <c r="F484" s="1264"/>
      <c r="G484" s="1264"/>
      <c r="H484" s="1245" t="e">
        <f t="shared" si="24"/>
        <v>#DIV/0!</v>
      </c>
    </row>
    <row r="485" spans="1:8" s="1166" customFormat="1" ht="15" hidden="1" x14ac:dyDescent="0.2">
      <c r="A485" s="1239">
        <v>4357</v>
      </c>
      <c r="B485" s="1240">
        <v>6121</v>
      </c>
      <c r="C485" s="1240">
        <v>38500871</v>
      </c>
      <c r="D485" s="1259" t="s">
        <v>400</v>
      </c>
      <c r="E485" s="1264"/>
      <c r="F485" s="1264"/>
      <c r="G485" s="1264"/>
      <c r="H485" s="1245" t="e">
        <f t="shared" si="24"/>
        <v>#DIV/0!</v>
      </c>
    </row>
    <row r="486" spans="1:8" s="1166" customFormat="1" ht="15" hidden="1" x14ac:dyDescent="0.2">
      <c r="A486" s="1239">
        <v>4357</v>
      </c>
      <c r="B486" s="1240">
        <v>6121</v>
      </c>
      <c r="C486" s="1240">
        <v>38587505</v>
      </c>
      <c r="D486" s="1259" t="s">
        <v>400</v>
      </c>
      <c r="E486" s="1264"/>
      <c r="F486" s="1264"/>
      <c r="G486" s="1264"/>
      <c r="H486" s="1245" t="e">
        <f t="shared" si="24"/>
        <v>#DIV/0!</v>
      </c>
    </row>
    <row r="487" spans="1:8" s="1166" customFormat="1" ht="15" hidden="1" x14ac:dyDescent="0.2">
      <c r="A487" s="1239">
        <v>4357</v>
      </c>
      <c r="B487" s="1240">
        <v>6122</v>
      </c>
      <c r="C487" s="1240">
        <v>38100870</v>
      </c>
      <c r="D487" s="1259" t="s">
        <v>1074</v>
      </c>
      <c r="E487" s="1264"/>
      <c r="F487" s="1264"/>
      <c r="G487" s="1264"/>
      <c r="H487" s="1245" t="e">
        <f t="shared" si="24"/>
        <v>#DIV/0!</v>
      </c>
    </row>
    <row r="488" spans="1:8" s="1166" customFormat="1" ht="15.75" hidden="1" customHeight="1" thickBot="1" x14ac:dyDescent="0.25">
      <c r="A488" s="1239">
        <v>4357</v>
      </c>
      <c r="B488" s="1240">
        <v>6122</v>
      </c>
      <c r="C488" s="1240">
        <v>38500871</v>
      </c>
      <c r="D488" s="1259" t="s">
        <v>1074</v>
      </c>
      <c r="E488" s="1264"/>
      <c r="F488" s="1264"/>
      <c r="G488" s="1264"/>
      <c r="H488" s="1245" t="e">
        <f t="shared" si="24"/>
        <v>#DIV/0!</v>
      </c>
    </row>
    <row r="489" spans="1:8" s="1166" customFormat="1" ht="16.5" hidden="1" thickTop="1" thickBot="1" x14ac:dyDescent="0.3">
      <c r="A489" s="3265" t="s">
        <v>511</v>
      </c>
      <c r="B489" s="3266"/>
      <c r="C489" s="3266"/>
      <c r="D489" s="3266"/>
      <c r="E489" s="1242">
        <f>SUM(E486:E488)</f>
        <v>0</v>
      </c>
      <c r="F489" s="1242">
        <f>SUM(F481:F488)</f>
        <v>0</v>
      </c>
      <c r="G489" s="1242">
        <f>SUM(G481:G488)</f>
        <v>0</v>
      </c>
      <c r="H489" s="1246" t="e">
        <f t="shared" si="24"/>
        <v>#DIV/0!</v>
      </c>
    </row>
    <row r="490" spans="1:8" s="1166" customFormat="1" ht="15" hidden="1" x14ac:dyDescent="0.25">
      <c r="A490" s="1247"/>
      <c r="B490" s="1247"/>
      <c r="C490" s="1247"/>
      <c r="D490" s="1247"/>
      <c r="E490" s="1248"/>
      <c r="F490" s="1248"/>
      <c r="G490" s="1248"/>
      <c r="H490" s="1267"/>
    </row>
    <row r="491" spans="1:8" ht="15" hidden="1" customHeight="1" x14ac:dyDescent="0.25">
      <c r="A491" s="1232" t="s">
        <v>349</v>
      </c>
    </row>
    <row r="492" spans="1:8" ht="15" hidden="1" x14ac:dyDescent="0.25">
      <c r="A492" s="1232" t="s">
        <v>350</v>
      </c>
      <c r="H492" s="1306" t="s">
        <v>122</v>
      </c>
    </row>
    <row r="493" spans="1:8" s="1166" customFormat="1" ht="25.5" hidden="1" thickTop="1" thickBot="1" x14ac:dyDescent="0.25">
      <c r="A493" s="1233" t="s">
        <v>123</v>
      </c>
      <c r="B493" s="1234" t="s">
        <v>509</v>
      </c>
      <c r="C493" s="1234" t="s">
        <v>267</v>
      </c>
      <c r="D493" s="1235" t="s">
        <v>125</v>
      </c>
      <c r="E493" s="1256" t="s">
        <v>416</v>
      </c>
      <c r="F493" s="1256" t="s">
        <v>417</v>
      </c>
      <c r="G493" s="1257" t="s">
        <v>589</v>
      </c>
      <c r="H493" s="1258" t="s">
        <v>590</v>
      </c>
    </row>
    <row r="494" spans="1:8" s="1166" customFormat="1" ht="13.5" hidden="1" thickTop="1" thickBot="1" x14ac:dyDescent="0.25">
      <c r="A494" s="1171">
        <v>1</v>
      </c>
      <c r="B494" s="1170">
        <v>2</v>
      </c>
      <c r="C494" s="1170">
        <v>3</v>
      </c>
      <c r="D494" s="1170">
        <v>4</v>
      </c>
      <c r="E494" s="1169">
        <v>5</v>
      </c>
      <c r="F494" s="1169">
        <v>6</v>
      </c>
      <c r="G494" s="1293">
        <v>7</v>
      </c>
      <c r="H494" s="1315" t="s">
        <v>44</v>
      </c>
    </row>
    <row r="495" spans="1:8" s="1166" customFormat="1" ht="15.75" hidden="1" customHeight="1" thickTop="1" x14ac:dyDescent="0.2">
      <c r="A495" s="1239">
        <v>4357</v>
      </c>
      <c r="B495" s="1240">
        <v>5169</v>
      </c>
      <c r="C495" s="1240">
        <v>53100880</v>
      </c>
      <c r="D495" s="1259" t="s">
        <v>568</v>
      </c>
      <c r="E495" s="1264"/>
      <c r="F495" s="1264"/>
      <c r="G495" s="1264"/>
      <c r="H495" s="1245" t="e">
        <f>G495/F495*100</f>
        <v>#DIV/0!</v>
      </c>
    </row>
    <row r="496" spans="1:8" s="1166" customFormat="1" ht="15.75" hidden="1" customHeight="1" x14ac:dyDescent="0.2">
      <c r="A496" s="1239">
        <v>4357</v>
      </c>
      <c r="B496" s="1240">
        <v>5169</v>
      </c>
      <c r="C496" s="1240">
        <v>53100882</v>
      </c>
      <c r="D496" s="1259" t="s">
        <v>568</v>
      </c>
      <c r="E496" s="1264"/>
      <c r="F496" s="1264"/>
      <c r="G496" s="1264"/>
      <c r="H496" s="1245" t="e">
        <f>G496/F496*100</f>
        <v>#DIV/0!</v>
      </c>
    </row>
    <row r="497" spans="1:8" s="1166" customFormat="1" ht="15.75" hidden="1" customHeight="1" x14ac:dyDescent="0.2">
      <c r="A497" s="1239">
        <v>4357</v>
      </c>
      <c r="B497" s="1240">
        <v>5169</v>
      </c>
      <c r="C497" s="1240">
        <v>53500881</v>
      </c>
      <c r="D497" s="1259" t="s">
        <v>568</v>
      </c>
      <c r="E497" s="1264"/>
      <c r="F497" s="1264"/>
      <c r="G497" s="1264"/>
      <c r="H497" s="1245" t="e">
        <f>G497/F497*100</f>
        <v>#DIV/0!</v>
      </c>
    </row>
    <row r="498" spans="1:8" s="1166" customFormat="1" ht="15.75" hidden="1" customHeight="1" x14ac:dyDescent="0.2">
      <c r="A498" s="1239">
        <v>4357</v>
      </c>
      <c r="B498" s="1240">
        <v>6121</v>
      </c>
      <c r="C498" s="1240">
        <v>53100880</v>
      </c>
      <c r="D498" s="1259" t="s">
        <v>400</v>
      </c>
      <c r="E498" s="1264"/>
      <c r="F498" s="1264"/>
      <c r="G498" s="1264"/>
      <c r="H498" s="1245" t="e">
        <f>G498/F498*100</f>
        <v>#DIV/0!</v>
      </c>
    </row>
    <row r="499" spans="1:8" s="1166" customFormat="1" ht="15.75" hidden="1" customHeight="1" thickBot="1" x14ac:dyDescent="0.25">
      <c r="A499" s="1239">
        <v>4357</v>
      </c>
      <c r="B499" s="1240">
        <v>6121</v>
      </c>
      <c r="C499" s="1240">
        <v>53100884</v>
      </c>
      <c r="D499" s="1259" t="s">
        <v>400</v>
      </c>
      <c r="E499" s="1264"/>
      <c r="F499" s="1264"/>
      <c r="G499" s="1264"/>
      <c r="H499" s="1250" t="e">
        <f>G499/F499*100</f>
        <v>#DIV/0!</v>
      </c>
    </row>
    <row r="500" spans="1:8" s="1166" customFormat="1" ht="12" hidden="1" x14ac:dyDescent="0.2">
      <c r="A500" s="1498"/>
      <c r="B500" s="1272"/>
      <c r="C500" s="1272"/>
      <c r="D500" s="1272"/>
      <c r="E500" s="1499"/>
      <c r="F500" s="1499"/>
      <c r="G500" s="1500"/>
      <c r="H500" s="1501"/>
    </row>
    <row r="501" spans="1:8" s="1166" customFormat="1" ht="16.5" hidden="1" thickTop="1" thickBot="1" x14ac:dyDescent="0.3">
      <c r="A501" s="3265" t="s">
        <v>511</v>
      </c>
      <c r="B501" s="3266"/>
      <c r="C501" s="3266"/>
      <c r="D501" s="3266"/>
      <c r="E501" s="1242">
        <f>SUM(E495:E500)</f>
        <v>0</v>
      </c>
      <c r="F501" s="1242">
        <f>SUM(F495:F500)</f>
        <v>0</v>
      </c>
      <c r="G501" s="1242">
        <f>SUM(G495:G500)</f>
        <v>0</v>
      </c>
      <c r="H501" s="1250" t="e">
        <f>G501/F501*100</f>
        <v>#DIV/0!</v>
      </c>
    </row>
    <row r="502" spans="1:8" s="1166" customFormat="1" ht="14.25" hidden="1" customHeight="1" thickTop="1" x14ac:dyDescent="0.25">
      <c r="A502" s="1230"/>
      <c r="B502" s="1226"/>
      <c r="C502" s="1226"/>
      <c r="D502" s="1227"/>
      <c r="E502" s="1252"/>
      <c r="F502" s="1252"/>
      <c r="G502" s="1252"/>
      <c r="H502" s="1227"/>
    </row>
    <row r="503" spans="1:8" ht="15" customHeight="1" x14ac:dyDescent="0.25">
      <c r="A503" s="1232" t="s">
        <v>1296</v>
      </c>
    </row>
    <row r="504" spans="1:8" ht="15.75" thickBot="1" x14ac:dyDescent="0.3">
      <c r="A504" s="1232" t="s">
        <v>1295</v>
      </c>
      <c r="H504" s="1306" t="s">
        <v>122</v>
      </c>
    </row>
    <row r="505" spans="1:8" s="1166" customFormat="1" ht="25.5" thickTop="1" thickBot="1" x14ac:dyDescent="0.25">
      <c r="A505" s="1233" t="s">
        <v>123</v>
      </c>
      <c r="B505" s="1234" t="s">
        <v>509</v>
      </c>
      <c r="C505" s="1234" t="s">
        <v>267</v>
      </c>
      <c r="D505" s="1235" t="s">
        <v>125</v>
      </c>
      <c r="E505" s="1256" t="s">
        <v>416</v>
      </c>
      <c r="F505" s="1256" t="s">
        <v>417</v>
      </c>
      <c r="G505" s="1257" t="s">
        <v>589</v>
      </c>
      <c r="H505" s="1258" t="s">
        <v>590</v>
      </c>
    </row>
    <row r="506" spans="1:8" s="1166" customFormat="1" ht="13.5" thickTop="1" thickBot="1" x14ac:dyDescent="0.25">
      <c r="A506" s="1171">
        <v>1</v>
      </c>
      <c r="B506" s="1170">
        <v>2</v>
      </c>
      <c r="C506" s="1170">
        <v>3</v>
      </c>
      <c r="D506" s="1170">
        <v>4</v>
      </c>
      <c r="E506" s="1169">
        <v>5</v>
      </c>
      <c r="F506" s="1169">
        <v>6</v>
      </c>
      <c r="G506" s="1293">
        <v>7</v>
      </c>
      <c r="H506" s="1315" t="s">
        <v>44</v>
      </c>
    </row>
    <row r="507" spans="1:8" s="1166" customFormat="1" ht="15.75" customHeight="1" thickTop="1" x14ac:dyDescent="0.2">
      <c r="A507" s="1239">
        <v>3523</v>
      </c>
      <c r="B507" s="1240">
        <v>6121</v>
      </c>
      <c r="C507" s="1346" t="s">
        <v>1204</v>
      </c>
      <c r="D507" s="1259" t="s">
        <v>400</v>
      </c>
      <c r="E507" s="1264">
        <v>0</v>
      </c>
      <c r="F507" s="1264">
        <v>200</v>
      </c>
      <c r="G507" s="1264">
        <v>200</v>
      </c>
      <c r="H507" s="1245">
        <f>G507/F507*100</f>
        <v>100</v>
      </c>
    </row>
    <row r="508" spans="1:8" s="1166" customFormat="1" ht="15.75" customHeight="1" x14ac:dyDescent="0.2">
      <c r="A508" s="1239">
        <v>3523</v>
      </c>
      <c r="B508" s="1240">
        <v>6121</v>
      </c>
      <c r="C508" s="1346" t="s">
        <v>1758</v>
      </c>
      <c r="D508" s="1259" t="s">
        <v>400</v>
      </c>
      <c r="E508" s="1264">
        <v>0</v>
      </c>
      <c r="F508" s="1264">
        <v>382</v>
      </c>
      <c r="G508" s="1264">
        <v>382</v>
      </c>
      <c r="H508" s="1245">
        <f>G508/F508*100</f>
        <v>100</v>
      </c>
    </row>
    <row r="509" spans="1:8" s="1166" customFormat="1" ht="15.75" customHeight="1" thickBot="1" x14ac:dyDescent="0.25">
      <c r="A509" s="1239">
        <v>3523</v>
      </c>
      <c r="B509" s="1240">
        <v>6125</v>
      </c>
      <c r="C509" s="1346" t="s">
        <v>1204</v>
      </c>
      <c r="D509" s="1259" t="s">
        <v>133</v>
      </c>
      <c r="E509" s="1264">
        <v>200</v>
      </c>
      <c r="F509" s="1264">
        <v>0</v>
      </c>
      <c r="G509" s="1264">
        <v>0</v>
      </c>
      <c r="H509" s="1245">
        <v>0</v>
      </c>
    </row>
    <row r="510" spans="1:8" s="1166" customFormat="1" ht="15.75" hidden="1" customHeight="1" thickBot="1" x14ac:dyDescent="0.25">
      <c r="A510" s="1239">
        <v>3523</v>
      </c>
      <c r="B510" s="1240">
        <v>6125</v>
      </c>
      <c r="C510" s="1346" t="s">
        <v>1758</v>
      </c>
      <c r="D510" s="1259" t="s">
        <v>133</v>
      </c>
      <c r="E510" s="1264">
        <v>0</v>
      </c>
      <c r="F510" s="1264">
        <v>0</v>
      </c>
      <c r="G510" s="1264">
        <v>0</v>
      </c>
      <c r="H510" s="1245" t="e">
        <f t="shared" ref="H510:H515" si="25">G510/F510*100</f>
        <v>#DIV/0!</v>
      </c>
    </row>
    <row r="511" spans="1:8" s="1166" customFormat="1" ht="15.75" hidden="1" thickBot="1" x14ac:dyDescent="0.25">
      <c r="A511" s="1239">
        <v>4357</v>
      </c>
      <c r="B511" s="1240">
        <v>6121</v>
      </c>
      <c r="C511" s="1346" t="s">
        <v>1249</v>
      </c>
      <c r="D511" s="1259" t="s">
        <v>400</v>
      </c>
      <c r="E511" s="1264"/>
      <c r="F511" s="1264"/>
      <c r="G511" s="1264"/>
      <c r="H511" s="1245" t="e">
        <f t="shared" si="25"/>
        <v>#DIV/0!</v>
      </c>
    </row>
    <row r="512" spans="1:8" s="1166" customFormat="1" ht="15.75" hidden="1" thickBot="1" x14ac:dyDescent="0.25">
      <c r="A512" s="1239">
        <v>4357</v>
      </c>
      <c r="B512" s="1240">
        <v>6121</v>
      </c>
      <c r="C512" s="1346" t="s">
        <v>1252</v>
      </c>
      <c r="D512" s="1259" t="s">
        <v>400</v>
      </c>
      <c r="E512" s="1264"/>
      <c r="F512" s="1264"/>
      <c r="G512" s="1300"/>
      <c r="H512" s="1245" t="e">
        <f t="shared" si="25"/>
        <v>#DIV/0!</v>
      </c>
    </row>
    <row r="513" spans="1:8" s="1166" customFormat="1" ht="15.75" hidden="1" thickBot="1" x14ac:dyDescent="0.25">
      <c r="A513" s="1239">
        <v>4357</v>
      </c>
      <c r="B513" s="1240">
        <v>6122</v>
      </c>
      <c r="C513" s="1346" t="s">
        <v>1249</v>
      </c>
      <c r="D513" s="1259" t="s">
        <v>401</v>
      </c>
      <c r="E513" s="1264"/>
      <c r="F513" s="1264"/>
      <c r="G513" s="1300"/>
      <c r="H513" s="1245" t="e">
        <f t="shared" si="25"/>
        <v>#DIV/0!</v>
      </c>
    </row>
    <row r="514" spans="1:8" s="1166" customFormat="1" ht="15.75" hidden="1" thickBot="1" x14ac:dyDescent="0.25">
      <c r="A514" s="1239">
        <v>4357</v>
      </c>
      <c r="B514" s="1240">
        <v>6122</v>
      </c>
      <c r="C514" s="1346" t="s">
        <v>1252</v>
      </c>
      <c r="D514" s="1259" t="s">
        <v>401</v>
      </c>
      <c r="E514" s="1264"/>
      <c r="F514" s="1264"/>
      <c r="G514" s="1264"/>
      <c r="H514" s="1245" t="e">
        <f t="shared" si="25"/>
        <v>#DIV/0!</v>
      </c>
    </row>
    <row r="515" spans="1:8" s="1166" customFormat="1" ht="16.5" thickTop="1" thickBot="1" x14ac:dyDescent="0.3">
      <c r="A515" s="3265" t="s">
        <v>511</v>
      </c>
      <c r="B515" s="3266"/>
      <c r="C515" s="3266"/>
      <c r="D515" s="3266"/>
      <c r="E515" s="1242">
        <f>SUM(E507:E514)</f>
        <v>200</v>
      </c>
      <c r="F515" s="1242">
        <f>SUM(F507:F514)</f>
        <v>582</v>
      </c>
      <c r="G515" s="1242">
        <f>SUM(G507:G514)</f>
        <v>582</v>
      </c>
      <c r="H515" s="1246">
        <f t="shared" si="25"/>
        <v>100</v>
      </c>
    </row>
    <row r="516" spans="1:8" s="1166" customFormat="1" ht="14.25" customHeight="1" thickTop="1" x14ac:dyDescent="0.25">
      <c r="A516" s="1230"/>
      <c r="B516" s="1226"/>
      <c r="C516" s="1226"/>
      <c r="D516" s="1227"/>
      <c r="E516" s="1252"/>
      <c r="F516" s="1252"/>
      <c r="G516" s="1252"/>
      <c r="H516" s="1227"/>
    </row>
    <row r="517" spans="1:8" ht="15" customHeight="1" x14ac:dyDescent="0.25">
      <c r="A517" s="1232" t="s">
        <v>1294</v>
      </c>
    </row>
    <row r="518" spans="1:8" ht="15.75" thickBot="1" x14ac:dyDescent="0.3">
      <c r="A518" s="1232" t="s">
        <v>1293</v>
      </c>
      <c r="H518" s="1306" t="s">
        <v>122</v>
      </c>
    </row>
    <row r="519" spans="1:8" s="1166" customFormat="1" ht="25.5" thickTop="1" thickBot="1" x14ac:dyDescent="0.25">
      <c r="A519" s="1233" t="s">
        <v>123</v>
      </c>
      <c r="B519" s="1234" t="s">
        <v>509</v>
      </c>
      <c r="C519" s="1234" t="s">
        <v>267</v>
      </c>
      <c r="D519" s="1235" t="s">
        <v>125</v>
      </c>
      <c r="E519" s="1256" t="s">
        <v>416</v>
      </c>
      <c r="F519" s="1256" t="s">
        <v>417</v>
      </c>
      <c r="G519" s="1257" t="s">
        <v>589</v>
      </c>
      <c r="H519" s="1258" t="s">
        <v>590</v>
      </c>
    </row>
    <row r="520" spans="1:8" s="1166" customFormat="1" ht="13.5" thickTop="1" thickBot="1" x14ac:dyDescent="0.25">
      <c r="A520" s="1171">
        <v>1</v>
      </c>
      <c r="B520" s="1170">
        <v>2</v>
      </c>
      <c r="C520" s="1170">
        <v>3</v>
      </c>
      <c r="D520" s="1170">
        <v>4</v>
      </c>
      <c r="E520" s="1169">
        <v>5</v>
      </c>
      <c r="F520" s="1169">
        <v>6</v>
      </c>
      <c r="G520" s="1293">
        <v>7</v>
      </c>
      <c r="H520" s="1315" t="s">
        <v>44</v>
      </c>
    </row>
    <row r="521" spans="1:8" s="1166" customFormat="1" ht="15.75" customHeight="1" thickTop="1" x14ac:dyDescent="0.2">
      <c r="A521" s="1239">
        <v>3533</v>
      </c>
      <c r="B521" s="1240">
        <v>6125</v>
      </c>
      <c r="C521" s="1346" t="s">
        <v>1204</v>
      </c>
      <c r="D521" s="1259" t="s">
        <v>133</v>
      </c>
      <c r="E521" s="1264">
        <v>300</v>
      </c>
      <c r="F521" s="1264">
        <v>300</v>
      </c>
      <c r="G521" s="1264">
        <v>300</v>
      </c>
      <c r="H521" s="1245">
        <f>G521/F521*100</f>
        <v>100</v>
      </c>
    </row>
    <row r="522" spans="1:8" s="1166" customFormat="1" ht="15.75" customHeight="1" thickBot="1" x14ac:dyDescent="0.25">
      <c r="A522" s="1239">
        <v>3533</v>
      </c>
      <c r="B522" s="1240">
        <v>6125</v>
      </c>
      <c r="C522" s="1346" t="s">
        <v>1203</v>
      </c>
      <c r="D522" s="1259" t="s">
        <v>133</v>
      </c>
      <c r="E522" s="1264">
        <v>0</v>
      </c>
      <c r="F522" s="1264">
        <v>1090</v>
      </c>
      <c r="G522" s="1264">
        <v>1090</v>
      </c>
      <c r="H522" s="1245">
        <f>G522/F522*100</f>
        <v>100</v>
      </c>
    </row>
    <row r="523" spans="1:8" s="1166" customFormat="1" ht="15.75" hidden="1" customHeight="1" x14ac:dyDescent="0.2">
      <c r="A523" s="1239">
        <v>4357</v>
      </c>
      <c r="B523" s="1240">
        <v>6121</v>
      </c>
      <c r="C523" s="1346" t="s">
        <v>1252</v>
      </c>
      <c r="D523" s="1259" t="s">
        <v>400</v>
      </c>
      <c r="E523" s="1264"/>
      <c r="F523" s="1264"/>
      <c r="G523" s="1264"/>
      <c r="H523" s="1245" t="e">
        <f>G523/F523*100</f>
        <v>#DIV/0!</v>
      </c>
    </row>
    <row r="524" spans="1:8" s="1166" customFormat="1" ht="15.75" hidden="1" customHeight="1" thickBot="1" x14ac:dyDescent="0.25">
      <c r="A524" s="1239">
        <v>4357</v>
      </c>
      <c r="B524" s="1240">
        <v>6121</v>
      </c>
      <c r="C524" s="1346" t="s">
        <v>1188</v>
      </c>
      <c r="D524" s="1259" t="s">
        <v>400</v>
      </c>
      <c r="E524" s="1264"/>
      <c r="F524" s="1264"/>
      <c r="G524" s="1264"/>
      <c r="H524" s="1245" t="e">
        <f>G524/F524*100</f>
        <v>#DIV/0!</v>
      </c>
    </row>
    <row r="525" spans="1:8" s="1166" customFormat="1" ht="15.75" hidden="1" customHeight="1" thickBot="1" x14ac:dyDescent="0.25">
      <c r="A525" s="1239">
        <v>4357</v>
      </c>
      <c r="B525" s="1240">
        <v>6121</v>
      </c>
      <c r="C525" s="1240">
        <v>38587505</v>
      </c>
      <c r="D525" s="1259" t="s">
        <v>400</v>
      </c>
      <c r="E525" s="1264">
        <v>0</v>
      </c>
      <c r="F525" s="1264">
        <v>0</v>
      </c>
      <c r="G525" s="1264">
        <v>0</v>
      </c>
      <c r="H525" s="1250" t="e">
        <f>G525/F525*100</f>
        <v>#DIV/0!</v>
      </c>
    </row>
    <row r="526" spans="1:8" s="1166" customFormat="1" hidden="1" thickBot="1" x14ac:dyDescent="0.25">
      <c r="A526" s="1498"/>
      <c r="B526" s="1272"/>
      <c r="C526" s="1272"/>
      <c r="D526" s="1272"/>
      <c r="E526" s="1499"/>
      <c r="F526" s="1499"/>
      <c r="G526" s="1500"/>
      <c r="H526" s="1501"/>
    </row>
    <row r="527" spans="1:8" s="1166" customFormat="1" ht="16.5" thickTop="1" thickBot="1" x14ac:dyDescent="0.3">
      <c r="A527" s="3265" t="s">
        <v>511</v>
      </c>
      <c r="B527" s="3266"/>
      <c r="C527" s="3266"/>
      <c r="D527" s="3266"/>
      <c r="E527" s="1242">
        <f>SUM(E521:E526)</f>
        <v>300</v>
      </c>
      <c r="F527" s="1242">
        <f>SUM(F521:F526)</f>
        <v>1390</v>
      </c>
      <c r="G527" s="1242">
        <f>SUM(G521:G526)</f>
        <v>1390</v>
      </c>
      <c r="H527" s="1246">
        <f>G527/F527*100</f>
        <v>100</v>
      </c>
    </row>
    <row r="528" spans="1:8" s="1166" customFormat="1" ht="14.25" customHeight="1" thickTop="1" x14ac:dyDescent="0.25">
      <c r="A528" s="1230"/>
      <c r="B528" s="1226"/>
      <c r="C528" s="1226"/>
      <c r="D528" s="1227"/>
      <c r="E528" s="1252"/>
      <c r="F528" s="1252"/>
      <c r="G528" s="1252"/>
      <c r="H528" s="1227"/>
    </row>
    <row r="529" spans="1:8" ht="15" customHeight="1" x14ac:dyDescent="0.25">
      <c r="A529" s="1232" t="s">
        <v>1292</v>
      </c>
    </row>
    <row r="530" spans="1:8" ht="15.75" thickBot="1" x14ac:dyDescent="0.3">
      <c r="A530" s="1232" t="s">
        <v>1291</v>
      </c>
      <c r="H530" s="1306" t="s">
        <v>122</v>
      </c>
    </row>
    <row r="531" spans="1:8" s="1166" customFormat="1" ht="25.5" thickTop="1" thickBot="1" x14ac:dyDescent="0.25">
      <c r="A531" s="1233" t="s">
        <v>123</v>
      </c>
      <c r="B531" s="1234" t="s">
        <v>509</v>
      </c>
      <c r="C531" s="1234" t="s">
        <v>267</v>
      </c>
      <c r="D531" s="1235" t="s">
        <v>125</v>
      </c>
      <c r="E531" s="1256" t="s">
        <v>416</v>
      </c>
      <c r="F531" s="1256" t="s">
        <v>417</v>
      </c>
      <c r="G531" s="1257" t="s">
        <v>589</v>
      </c>
      <c r="H531" s="1258" t="s">
        <v>590</v>
      </c>
    </row>
    <row r="532" spans="1:8" s="1166" customFormat="1" ht="13.5" thickTop="1" thickBot="1" x14ac:dyDescent="0.25">
      <c r="A532" s="1171">
        <v>1</v>
      </c>
      <c r="B532" s="1170">
        <v>2</v>
      </c>
      <c r="C532" s="1170">
        <v>3</v>
      </c>
      <c r="D532" s="1170">
        <v>4</v>
      </c>
      <c r="E532" s="1169">
        <v>5</v>
      </c>
      <c r="F532" s="1169">
        <v>6</v>
      </c>
      <c r="G532" s="1293">
        <v>7</v>
      </c>
      <c r="H532" s="1315" t="s">
        <v>44</v>
      </c>
    </row>
    <row r="533" spans="1:8" s="1166" customFormat="1" ht="15.75" thickTop="1" x14ac:dyDescent="0.2">
      <c r="A533" s="1239">
        <v>3533</v>
      </c>
      <c r="B533" s="1240">
        <v>6125</v>
      </c>
      <c r="C533" s="1346" t="s">
        <v>1204</v>
      </c>
      <c r="D533" s="1259" t="s">
        <v>133</v>
      </c>
      <c r="E533" s="1264">
        <v>120</v>
      </c>
      <c r="F533" s="1264">
        <v>120</v>
      </c>
      <c r="G533" s="1264">
        <v>120</v>
      </c>
      <c r="H533" s="1245">
        <f>G533/F533*100</f>
        <v>100</v>
      </c>
    </row>
    <row r="534" spans="1:8" s="1166" customFormat="1" ht="15.75" thickBot="1" x14ac:dyDescent="0.25">
      <c r="A534" s="1239">
        <v>3533</v>
      </c>
      <c r="B534" s="1240">
        <v>6125</v>
      </c>
      <c r="C534" s="1346" t="s">
        <v>1203</v>
      </c>
      <c r="D534" s="1259" t="s">
        <v>133</v>
      </c>
      <c r="E534" s="1264">
        <v>0</v>
      </c>
      <c r="F534" s="1264">
        <v>441</v>
      </c>
      <c r="G534" s="1264">
        <v>441</v>
      </c>
      <c r="H534" s="1245">
        <f>G534/F534*100</f>
        <v>100</v>
      </c>
    </row>
    <row r="535" spans="1:8" s="1166" customFormat="1" ht="15.75" hidden="1" thickBot="1" x14ac:dyDescent="0.25">
      <c r="A535" s="1239">
        <v>3315</v>
      </c>
      <c r="B535" s="1240">
        <v>6121</v>
      </c>
      <c r="C535" s="1346" t="s">
        <v>1249</v>
      </c>
      <c r="D535" s="1259" t="s">
        <v>400</v>
      </c>
      <c r="E535" s="1264"/>
      <c r="F535" s="1264"/>
      <c r="G535" s="1264"/>
      <c r="H535" s="1245" t="e">
        <f>G535/F535*100</f>
        <v>#DIV/0!</v>
      </c>
    </row>
    <row r="536" spans="1:8" s="1166" customFormat="1" ht="15.75" hidden="1" thickBot="1" x14ac:dyDescent="0.25">
      <c r="A536" s="1239">
        <v>3315</v>
      </c>
      <c r="B536" s="1240">
        <v>6121</v>
      </c>
      <c r="C536" s="1346" t="s">
        <v>1253</v>
      </c>
      <c r="D536" s="1259" t="s">
        <v>400</v>
      </c>
      <c r="E536" s="1264"/>
      <c r="F536" s="1264"/>
      <c r="G536" s="1264"/>
      <c r="H536" s="1245" t="e">
        <f>G536/F536*100</f>
        <v>#DIV/0!</v>
      </c>
    </row>
    <row r="537" spans="1:8" s="1166" customFormat="1" ht="15.75" hidden="1" thickBot="1" x14ac:dyDescent="0.25">
      <c r="A537" s="1239">
        <v>3315</v>
      </c>
      <c r="B537" s="1240">
        <v>6121</v>
      </c>
      <c r="C537" s="1346" t="s">
        <v>1252</v>
      </c>
      <c r="D537" s="1259" t="s">
        <v>400</v>
      </c>
      <c r="E537" s="1264"/>
      <c r="F537" s="1264"/>
      <c r="G537" s="1264"/>
      <c r="H537" s="1245" t="e">
        <f>G537/F537*100</f>
        <v>#DIV/0!</v>
      </c>
    </row>
    <row r="538" spans="1:8" s="1166" customFormat="1" ht="15.75" hidden="1" thickBot="1" x14ac:dyDescent="0.25">
      <c r="A538" s="1239">
        <v>3315</v>
      </c>
      <c r="B538" s="1240">
        <v>6121</v>
      </c>
      <c r="C538" s="1346" t="s">
        <v>1262</v>
      </c>
      <c r="D538" s="1259" t="s">
        <v>400</v>
      </c>
      <c r="E538" s="1264"/>
      <c r="F538" s="1264"/>
      <c r="G538" s="1264"/>
      <c r="H538" s="1245">
        <v>0</v>
      </c>
    </row>
    <row r="539" spans="1:8" s="1166" customFormat="1" ht="15.75" hidden="1" thickBot="1" x14ac:dyDescent="0.25">
      <c r="A539" s="1239">
        <v>3315</v>
      </c>
      <c r="B539" s="1240">
        <v>6121</v>
      </c>
      <c r="C539" s="1346" t="s">
        <v>1188</v>
      </c>
      <c r="D539" s="1259" t="s">
        <v>400</v>
      </c>
      <c r="E539" s="1264"/>
      <c r="F539" s="1264"/>
      <c r="G539" s="1264"/>
      <c r="H539" s="1245" t="e">
        <f>G539/F539*100</f>
        <v>#DIV/0!</v>
      </c>
    </row>
    <row r="540" spans="1:8" s="1166" customFormat="1" ht="15.75" hidden="1" thickBot="1" x14ac:dyDescent="0.25">
      <c r="A540" s="1239">
        <v>3315</v>
      </c>
      <c r="B540" s="1240">
        <v>6122</v>
      </c>
      <c r="C540" s="1346" t="s">
        <v>1249</v>
      </c>
      <c r="D540" s="1259" t="s">
        <v>401</v>
      </c>
      <c r="E540" s="1264"/>
      <c r="F540" s="1264"/>
      <c r="G540" s="1264"/>
      <c r="H540" s="1245" t="e">
        <f>G540/F540*100</f>
        <v>#DIV/0!</v>
      </c>
    </row>
    <row r="541" spans="1:8" s="1166" customFormat="1" ht="15.75" hidden="1" thickBot="1" x14ac:dyDescent="0.25">
      <c r="A541" s="1239">
        <v>3315</v>
      </c>
      <c r="B541" s="1240">
        <v>6122</v>
      </c>
      <c r="C541" s="1346" t="s">
        <v>1253</v>
      </c>
      <c r="D541" s="1259" t="s">
        <v>401</v>
      </c>
      <c r="E541" s="1264"/>
      <c r="F541" s="1264"/>
      <c r="G541" s="1264"/>
      <c r="H541" s="1245" t="e">
        <f>G541/F541*100</f>
        <v>#DIV/0!</v>
      </c>
    </row>
    <row r="542" spans="1:8" s="1166" customFormat="1" ht="15.75" hidden="1" thickBot="1" x14ac:dyDescent="0.25">
      <c r="A542" s="1239">
        <v>3315</v>
      </c>
      <c r="B542" s="1240">
        <v>6122</v>
      </c>
      <c r="C542" s="1346" t="s">
        <v>1252</v>
      </c>
      <c r="D542" s="1259" t="s">
        <v>401</v>
      </c>
      <c r="E542" s="1264"/>
      <c r="F542" s="1264"/>
      <c r="G542" s="1264"/>
      <c r="H542" s="1245" t="e">
        <f>G542/F542*100</f>
        <v>#DIV/0!</v>
      </c>
    </row>
    <row r="543" spans="1:8" s="1166" customFormat="1" ht="16.5" thickTop="1" thickBot="1" x14ac:dyDescent="0.3">
      <c r="A543" s="3265" t="s">
        <v>511</v>
      </c>
      <c r="B543" s="3266"/>
      <c r="C543" s="3266"/>
      <c r="D543" s="3266"/>
      <c r="E543" s="1242">
        <f>SUM(E533:E542)</f>
        <v>120</v>
      </c>
      <c r="F543" s="1242">
        <f>SUM(F533:F542)</f>
        <v>561</v>
      </c>
      <c r="G543" s="1242">
        <f>SUM(G533:G542)</f>
        <v>561</v>
      </c>
      <c r="H543" s="1246">
        <f>G543/F543*100</f>
        <v>100</v>
      </c>
    </row>
    <row r="544" spans="1:8" s="1166" customFormat="1" ht="14.25" customHeight="1" thickTop="1" x14ac:dyDescent="0.25">
      <c r="A544" s="1230"/>
      <c r="B544" s="1226"/>
      <c r="C544" s="1226"/>
      <c r="D544" s="1227"/>
      <c r="E544" s="1252"/>
      <c r="F544" s="1252"/>
      <c r="G544" s="1252"/>
      <c r="H544" s="1227"/>
    </row>
    <row r="545" spans="1:8" ht="15" customHeight="1" x14ac:dyDescent="0.25">
      <c r="A545" s="1232" t="s">
        <v>1290</v>
      </c>
    </row>
    <row r="546" spans="1:8" ht="15.75" thickBot="1" x14ac:dyDescent="0.3">
      <c r="A546" s="1232" t="s">
        <v>1289</v>
      </c>
      <c r="H546" s="1306" t="s">
        <v>122</v>
      </c>
    </row>
    <row r="547" spans="1:8" s="1166" customFormat="1" ht="25.5" thickTop="1" thickBot="1" x14ac:dyDescent="0.25">
      <c r="A547" s="1233" t="s">
        <v>123</v>
      </c>
      <c r="B547" s="1234" t="s">
        <v>509</v>
      </c>
      <c r="C547" s="1234" t="s">
        <v>267</v>
      </c>
      <c r="D547" s="1235" t="s">
        <v>125</v>
      </c>
      <c r="E547" s="1256" t="s">
        <v>416</v>
      </c>
      <c r="F547" s="1256" t="s">
        <v>417</v>
      </c>
      <c r="G547" s="1257" t="s">
        <v>589</v>
      </c>
      <c r="H547" s="1258" t="s">
        <v>590</v>
      </c>
    </row>
    <row r="548" spans="1:8" s="1166" customFormat="1" ht="13.5" thickTop="1" thickBot="1" x14ac:dyDescent="0.25">
      <c r="A548" s="1171">
        <v>1</v>
      </c>
      <c r="B548" s="1170">
        <v>2</v>
      </c>
      <c r="C548" s="1170">
        <v>3</v>
      </c>
      <c r="D548" s="1170">
        <v>4</v>
      </c>
      <c r="E548" s="1169">
        <v>5</v>
      </c>
      <c r="F548" s="1169">
        <v>6</v>
      </c>
      <c r="G548" s="1293">
        <v>7</v>
      </c>
      <c r="H548" s="1315" t="s">
        <v>44</v>
      </c>
    </row>
    <row r="549" spans="1:8" s="1166" customFormat="1" ht="15.75" hidden="1" customHeight="1" x14ac:dyDescent="0.2">
      <c r="A549" s="1239">
        <v>4357</v>
      </c>
      <c r="B549" s="1240">
        <v>6121</v>
      </c>
      <c r="C549" s="1240">
        <v>11</v>
      </c>
      <c r="D549" s="1259" t="s">
        <v>400</v>
      </c>
      <c r="E549" s="1264"/>
      <c r="F549" s="1264"/>
      <c r="G549" s="1264"/>
      <c r="H549" s="1245">
        <v>0</v>
      </c>
    </row>
    <row r="550" spans="1:8" s="1166" customFormat="1" ht="15.75" hidden="1" thickTop="1" x14ac:dyDescent="0.2">
      <c r="A550" s="1239">
        <v>3523</v>
      </c>
      <c r="B550" s="1240">
        <v>5169</v>
      </c>
      <c r="C550" s="1240">
        <v>60100884</v>
      </c>
      <c r="D550" s="1259" t="s">
        <v>568</v>
      </c>
      <c r="E550" s="1264"/>
      <c r="F550" s="1264"/>
      <c r="G550" s="1264"/>
      <c r="H550" s="1245" t="e">
        <f>G550/F550*100</f>
        <v>#DIV/0!</v>
      </c>
    </row>
    <row r="551" spans="1:8" s="1166" customFormat="1" ht="15.75" hidden="1" customHeight="1" x14ac:dyDescent="0.2">
      <c r="A551" s="1239">
        <v>3523</v>
      </c>
      <c r="B551" s="1240">
        <v>6121</v>
      </c>
      <c r="C551" s="1240">
        <v>14</v>
      </c>
      <c r="D551" s="1259" t="s">
        <v>400</v>
      </c>
      <c r="E551" s="1264"/>
      <c r="F551" s="1264"/>
      <c r="G551" s="1264"/>
      <c r="H551" s="1245">
        <v>0</v>
      </c>
    </row>
    <row r="552" spans="1:8" s="1166" customFormat="1" ht="15.75" hidden="1" customHeight="1" x14ac:dyDescent="0.2">
      <c r="A552" s="1239">
        <v>4357</v>
      </c>
      <c r="B552" s="1240">
        <v>6121</v>
      </c>
      <c r="C552" s="1240">
        <v>38500881</v>
      </c>
      <c r="D552" s="1259" t="s">
        <v>400</v>
      </c>
      <c r="E552" s="1264"/>
      <c r="F552" s="1264"/>
      <c r="G552" s="1264"/>
      <c r="H552" s="1245" t="e">
        <f>G552/F552*100</f>
        <v>#DIV/0!</v>
      </c>
    </row>
    <row r="553" spans="1:8" s="1166" customFormat="1" ht="15.75" thickTop="1" x14ac:dyDescent="0.2">
      <c r="A553" s="1239">
        <v>3533</v>
      </c>
      <c r="B553" s="1240">
        <v>6125</v>
      </c>
      <c r="C553" s="1346" t="s">
        <v>1204</v>
      </c>
      <c r="D553" s="1259" t="s">
        <v>133</v>
      </c>
      <c r="E553" s="1264">
        <v>120</v>
      </c>
      <c r="F553" s="1264">
        <v>120</v>
      </c>
      <c r="G553" s="1264">
        <v>120</v>
      </c>
      <c r="H553" s="1245">
        <f>G553/F553*100</f>
        <v>100</v>
      </c>
    </row>
    <row r="554" spans="1:8" s="1166" customFormat="1" ht="15.75" customHeight="1" thickBot="1" x14ac:dyDescent="0.25">
      <c r="A554" s="1239">
        <v>3533</v>
      </c>
      <c r="B554" s="1240">
        <v>6125</v>
      </c>
      <c r="C554" s="1346" t="s">
        <v>1203</v>
      </c>
      <c r="D554" s="1259" t="s">
        <v>133</v>
      </c>
      <c r="E554" s="1264">
        <v>0</v>
      </c>
      <c r="F554" s="1264">
        <v>464</v>
      </c>
      <c r="G554" s="1264">
        <v>464</v>
      </c>
      <c r="H554" s="1250">
        <f>G554/F554*100</f>
        <v>100</v>
      </c>
    </row>
    <row r="555" spans="1:8" s="1166" customFormat="1" ht="16.5" thickTop="1" thickBot="1" x14ac:dyDescent="0.3">
      <c r="A555" s="3265" t="s">
        <v>511</v>
      </c>
      <c r="B555" s="3266"/>
      <c r="C555" s="3266"/>
      <c r="D555" s="3266"/>
      <c r="E555" s="1242">
        <f>SUM(E549:E554)</f>
        <v>120</v>
      </c>
      <c r="F555" s="1242">
        <f>SUM(F549:F554)</f>
        <v>584</v>
      </c>
      <c r="G555" s="1242">
        <f>SUM(G549:G554)</f>
        <v>584</v>
      </c>
      <c r="H555" s="1246">
        <f>G555/F555*100</f>
        <v>100</v>
      </c>
    </row>
    <row r="556" spans="1:8" s="1166" customFormat="1" ht="14.25" customHeight="1" thickTop="1" x14ac:dyDescent="0.25">
      <c r="A556" s="1230"/>
      <c r="B556" s="1226"/>
      <c r="C556" s="1226"/>
      <c r="D556" s="1227"/>
      <c r="E556" s="1252"/>
      <c r="F556" s="1252"/>
      <c r="G556" s="1252"/>
      <c r="H556" s="1227"/>
    </row>
    <row r="557" spans="1:8" ht="31.5" customHeight="1" x14ac:dyDescent="0.25">
      <c r="A557" s="3283" t="s">
        <v>1288</v>
      </c>
      <c r="B557" s="3286"/>
      <c r="C557" s="3286"/>
      <c r="D557" s="3286"/>
      <c r="E557" s="3286"/>
      <c r="F557" s="3286"/>
      <c r="G557" s="3286"/>
      <c r="H557" s="3286"/>
    </row>
    <row r="558" spans="1:8" ht="15.75" thickBot="1" x14ac:dyDescent="0.3">
      <c r="A558" s="1232" t="s">
        <v>1287</v>
      </c>
      <c r="H558" s="1306" t="s">
        <v>122</v>
      </c>
    </row>
    <row r="559" spans="1:8" s="1166" customFormat="1" ht="25.5" thickTop="1" thickBot="1" x14ac:dyDescent="0.25">
      <c r="A559" s="1233" t="s">
        <v>123</v>
      </c>
      <c r="B559" s="1234" t="s">
        <v>509</v>
      </c>
      <c r="C559" s="1234" t="s">
        <v>267</v>
      </c>
      <c r="D559" s="1235" t="s">
        <v>125</v>
      </c>
      <c r="E559" s="1256" t="s">
        <v>416</v>
      </c>
      <c r="F559" s="1256" t="s">
        <v>417</v>
      </c>
      <c r="G559" s="1257" t="s">
        <v>589</v>
      </c>
      <c r="H559" s="1258" t="s">
        <v>590</v>
      </c>
    </row>
    <row r="560" spans="1:8" s="1166" customFormat="1" ht="15.75" thickTop="1" x14ac:dyDescent="0.2">
      <c r="A560" s="1239">
        <v>3533</v>
      </c>
      <c r="B560" s="1240">
        <v>6111</v>
      </c>
      <c r="C560" s="1346" t="s">
        <v>1204</v>
      </c>
      <c r="D560" s="1259" t="s">
        <v>599</v>
      </c>
      <c r="E560" s="1264">
        <v>120</v>
      </c>
      <c r="F560" s="1264">
        <v>0</v>
      </c>
      <c r="G560" s="1264">
        <v>0</v>
      </c>
      <c r="H560" s="1245">
        <v>0</v>
      </c>
    </row>
    <row r="561" spans="1:13" s="1166" customFormat="1" ht="15" x14ac:dyDescent="0.2">
      <c r="A561" s="1239">
        <v>3533</v>
      </c>
      <c r="B561" s="1240">
        <v>6125</v>
      </c>
      <c r="C561" s="1346" t="s">
        <v>1204</v>
      </c>
      <c r="D561" s="1259" t="s">
        <v>133</v>
      </c>
      <c r="E561" s="1264">
        <v>0</v>
      </c>
      <c r="F561" s="1264">
        <v>120</v>
      </c>
      <c r="G561" s="1264">
        <v>120</v>
      </c>
      <c r="H561" s="1245">
        <f>G561/F561*100</f>
        <v>100</v>
      </c>
    </row>
    <row r="562" spans="1:13" s="1166" customFormat="1" ht="15.75" customHeight="1" thickBot="1" x14ac:dyDescent="0.25">
      <c r="A562" s="1239">
        <v>3533</v>
      </c>
      <c r="B562" s="1240">
        <v>6125</v>
      </c>
      <c r="C562" s="1346" t="s">
        <v>1203</v>
      </c>
      <c r="D562" s="1259" t="s">
        <v>133</v>
      </c>
      <c r="E562" s="1264">
        <v>0</v>
      </c>
      <c r="F562" s="1264">
        <v>460</v>
      </c>
      <c r="G562" s="1264">
        <v>460</v>
      </c>
      <c r="H562" s="1245">
        <f>G562/F562*100</f>
        <v>100</v>
      </c>
    </row>
    <row r="563" spans="1:13" s="1166" customFormat="1" ht="16.5" thickTop="1" thickBot="1" x14ac:dyDescent="0.3">
      <c r="A563" s="3265" t="s">
        <v>511</v>
      </c>
      <c r="B563" s="3266"/>
      <c r="C563" s="3266"/>
      <c r="D563" s="3266"/>
      <c r="E563" s="1242">
        <f>SUM(E560:E562)</f>
        <v>120</v>
      </c>
      <c r="F563" s="1242">
        <f>SUM(F560:F562)</f>
        <v>580</v>
      </c>
      <c r="G563" s="1242">
        <f>SUM(G560:G562)</f>
        <v>580</v>
      </c>
      <c r="H563" s="1246">
        <f>G563/F563*100</f>
        <v>100</v>
      </c>
    </row>
    <row r="564" spans="1:13" s="1166" customFormat="1" ht="18.75" thickTop="1" x14ac:dyDescent="0.25">
      <c r="A564" s="1230"/>
      <c r="B564" s="1226"/>
      <c r="C564" s="1226"/>
      <c r="D564" s="1227"/>
      <c r="E564" s="1252"/>
      <c r="F564" s="1252"/>
      <c r="G564" s="1252"/>
      <c r="H564" s="1227"/>
    </row>
    <row r="565" spans="1:13" ht="31.5" customHeight="1" x14ac:dyDescent="0.25">
      <c r="A565" s="3283" t="s">
        <v>1286</v>
      </c>
      <c r="B565" s="3286"/>
      <c r="C565" s="3286"/>
      <c r="D565" s="3286"/>
      <c r="E565" s="3286"/>
      <c r="F565" s="3286"/>
      <c r="G565" s="3286"/>
      <c r="H565" s="3286"/>
    </row>
    <row r="566" spans="1:13" ht="15.75" thickBot="1" x14ac:dyDescent="0.3">
      <c r="A566" s="1232" t="s">
        <v>1285</v>
      </c>
      <c r="H566" s="1306" t="s">
        <v>122</v>
      </c>
    </row>
    <row r="567" spans="1:13" s="1166" customFormat="1" ht="25.5" thickTop="1" thickBot="1" x14ac:dyDescent="0.25">
      <c r="A567" s="1233" t="s">
        <v>123</v>
      </c>
      <c r="B567" s="1234" t="s">
        <v>509</v>
      </c>
      <c r="C567" s="1234" t="s">
        <v>267</v>
      </c>
      <c r="D567" s="1235" t="s">
        <v>125</v>
      </c>
      <c r="E567" s="1256" t="s">
        <v>416</v>
      </c>
      <c r="F567" s="1256" t="s">
        <v>417</v>
      </c>
      <c r="G567" s="1257" t="s">
        <v>589</v>
      </c>
      <c r="H567" s="1258" t="s">
        <v>590</v>
      </c>
    </row>
    <row r="568" spans="1:13" s="1166" customFormat="1" ht="15.75" thickTop="1" x14ac:dyDescent="0.2">
      <c r="A568" s="1239">
        <v>3522</v>
      </c>
      <c r="B568" s="1240">
        <v>6122</v>
      </c>
      <c r="C568" s="1346" t="s">
        <v>1204</v>
      </c>
      <c r="D568" s="1259" t="s">
        <v>401</v>
      </c>
      <c r="E568" s="1264">
        <v>420</v>
      </c>
      <c r="F568" s="1264">
        <v>420</v>
      </c>
      <c r="G568" s="1264">
        <v>420</v>
      </c>
      <c r="H568" s="1245">
        <f>G568/F568*100</f>
        <v>100</v>
      </c>
    </row>
    <row r="569" spans="1:13" s="1166" customFormat="1" ht="15.75" customHeight="1" thickBot="1" x14ac:dyDescent="0.25">
      <c r="A569" s="1239">
        <v>3522</v>
      </c>
      <c r="B569" s="1240">
        <v>6122</v>
      </c>
      <c r="C569" s="1346" t="s">
        <v>1758</v>
      </c>
      <c r="D569" s="1259" t="s">
        <v>401</v>
      </c>
      <c r="E569" s="1264">
        <v>0</v>
      </c>
      <c r="F569" s="1264">
        <v>1642</v>
      </c>
      <c r="G569" s="1264">
        <v>1642</v>
      </c>
      <c r="H569" s="1245">
        <f>G569/F569*100</f>
        <v>100</v>
      </c>
    </row>
    <row r="570" spans="1:13" s="1166" customFormat="1" ht="16.5" thickTop="1" thickBot="1" x14ac:dyDescent="0.3">
      <c r="A570" s="3265" t="s">
        <v>511</v>
      </c>
      <c r="B570" s="3266"/>
      <c r="C570" s="3266"/>
      <c r="D570" s="3266"/>
      <c r="E570" s="1242">
        <f>SUM(E568:E569)</f>
        <v>420</v>
      </c>
      <c r="F570" s="1242">
        <f>SUM(F568:F569)</f>
        <v>2062</v>
      </c>
      <c r="G570" s="1242">
        <f>SUM(G568:G569)</f>
        <v>2062</v>
      </c>
      <c r="H570" s="1246">
        <f>G570/F570*100</f>
        <v>100</v>
      </c>
    </row>
    <row r="571" spans="1:13" s="1166" customFormat="1" ht="18.75" thickTop="1" x14ac:dyDescent="0.25">
      <c r="A571" s="1230"/>
      <c r="B571" s="1226"/>
      <c r="C571" s="1226"/>
      <c r="D571" s="1227"/>
      <c r="E571" s="1252"/>
      <c r="F571" s="1252"/>
      <c r="G571" s="1252"/>
      <c r="H571" s="1227"/>
    </row>
    <row r="572" spans="1:13" s="1166" customFormat="1" ht="30" customHeight="1" x14ac:dyDescent="0.25">
      <c r="A572" s="3285" t="s">
        <v>1284</v>
      </c>
      <c r="B572" s="3285"/>
      <c r="C572" s="3285"/>
      <c r="D572" s="3285"/>
      <c r="E572" s="3285"/>
      <c r="F572" s="3285"/>
      <c r="G572" s="3285"/>
      <c r="H572" s="3285"/>
      <c r="I572" s="2336"/>
      <c r="J572" s="2336"/>
      <c r="K572" s="2336"/>
      <c r="L572" s="2336"/>
      <c r="M572" s="2336"/>
    </row>
    <row r="573" spans="1:13" s="1166" customFormat="1" ht="15.75" thickBot="1" x14ac:dyDescent="0.3">
      <c r="A573" s="1331" t="s">
        <v>1283</v>
      </c>
      <c r="B573" s="1331"/>
      <c r="C573" s="1331"/>
      <c r="D573" s="2336"/>
      <c r="E573" s="2335"/>
      <c r="F573" s="2335"/>
      <c r="G573" s="2335"/>
      <c r="H573" s="2334" t="s">
        <v>122</v>
      </c>
      <c r="I573" s="2336"/>
      <c r="J573" s="2336"/>
      <c r="K573" s="2336"/>
      <c r="L573" s="2336"/>
      <c r="M573" s="2336"/>
    </row>
    <row r="574" spans="1:13" s="1166" customFormat="1" ht="25.5" thickTop="1" thickBot="1" x14ac:dyDescent="0.25">
      <c r="A574" s="1332" t="s">
        <v>123</v>
      </c>
      <c r="B574" s="1333" t="s">
        <v>509</v>
      </c>
      <c r="C574" s="1333" t="s">
        <v>267</v>
      </c>
      <c r="D574" s="1334" t="s">
        <v>125</v>
      </c>
      <c r="E574" s="1335" t="s">
        <v>416</v>
      </c>
      <c r="F574" s="1335" t="s">
        <v>417</v>
      </c>
      <c r="G574" s="1336" t="s">
        <v>589</v>
      </c>
      <c r="H574" s="2333" t="s">
        <v>590</v>
      </c>
      <c r="I574" s="2337"/>
      <c r="J574" s="2337"/>
      <c r="K574" s="2337"/>
      <c r="L574" s="2337"/>
      <c r="M574" s="2337"/>
    </row>
    <row r="575" spans="1:13" s="1166" customFormat="1" ht="15.75" thickTop="1" x14ac:dyDescent="0.2">
      <c r="A575" s="1239">
        <v>3522</v>
      </c>
      <c r="B575" s="1240">
        <v>6122</v>
      </c>
      <c r="C575" s="1346" t="s">
        <v>1204</v>
      </c>
      <c r="D575" s="1259" t="s">
        <v>401</v>
      </c>
      <c r="E575" s="1337">
        <v>614</v>
      </c>
      <c r="F575" s="1337">
        <v>614</v>
      </c>
      <c r="G575" s="1337">
        <v>614</v>
      </c>
      <c r="H575" s="2332">
        <f>G575/F575*100</f>
        <v>100</v>
      </c>
      <c r="I575" s="2337"/>
      <c r="J575" s="2337"/>
      <c r="K575" s="2337"/>
      <c r="L575" s="2337"/>
      <c r="M575" s="2337"/>
    </row>
    <row r="576" spans="1:13" s="1166" customFormat="1" ht="15.75" thickBot="1" x14ac:dyDescent="0.25">
      <c r="A576" s="1239">
        <v>3522</v>
      </c>
      <c r="B576" s="1240">
        <v>6122</v>
      </c>
      <c r="C576" s="1346" t="s">
        <v>1758</v>
      </c>
      <c r="D576" s="1259" t="s">
        <v>401</v>
      </c>
      <c r="E576" s="1337">
        <v>0</v>
      </c>
      <c r="F576" s="1337">
        <v>2397</v>
      </c>
      <c r="G576" s="1337">
        <v>2397</v>
      </c>
      <c r="H576" s="2332">
        <f>G576/F576*100</f>
        <v>100</v>
      </c>
      <c r="I576" s="2337"/>
      <c r="J576" s="2337"/>
      <c r="K576" s="2337"/>
      <c r="L576" s="2337"/>
      <c r="M576" s="2337"/>
    </row>
    <row r="577" spans="1:13" s="1166" customFormat="1" ht="16.5" thickTop="1" thickBot="1" x14ac:dyDescent="0.3">
      <c r="A577" s="3287" t="s">
        <v>511</v>
      </c>
      <c r="B577" s="3288"/>
      <c r="C577" s="3288"/>
      <c r="D577" s="3289"/>
      <c r="E577" s="1338">
        <f>SUM(E575:E576)</f>
        <v>614</v>
      </c>
      <c r="F577" s="1338">
        <f>SUM(F575:F576)</f>
        <v>3011</v>
      </c>
      <c r="G577" s="1338">
        <f>SUM(G575:G576)</f>
        <v>3011</v>
      </c>
      <c r="H577" s="1339">
        <f>G577/F577*100</f>
        <v>100</v>
      </c>
      <c r="I577" s="2337"/>
      <c r="J577" s="2337"/>
      <c r="K577" s="2337"/>
      <c r="L577" s="2337"/>
      <c r="M577" s="2337"/>
    </row>
    <row r="578" spans="1:13" s="1166" customFormat="1" ht="18.75" thickTop="1" x14ac:dyDescent="0.25">
      <c r="A578" s="1230"/>
      <c r="B578" s="1226"/>
      <c r="C578" s="1226"/>
      <c r="D578" s="1227"/>
      <c r="E578" s="1252"/>
      <c r="F578" s="1252"/>
      <c r="G578" s="1252"/>
      <c r="H578" s="1227"/>
      <c r="J578" s="1166" t="s">
        <v>358</v>
      </c>
    </row>
    <row r="579" spans="1:13" s="1166" customFormat="1" ht="15" x14ac:dyDescent="0.25">
      <c r="A579" s="3285" t="s">
        <v>1282</v>
      </c>
      <c r="B579" s="3285"/>
      <c r="C579" s="3285"/>
      <c r="D579" s="3285"/>
      <c r="E579" s="3285"/>
      <c r="F579" s="3285"/>
      <c r="G579" s="3285"/>
      <c r="H579" s="3285"/>
    </row>
    <row r="580" spans="1:13" s="1166" customFormat="1" ht="15.75" thickBot="1" x14ac:dyDescent="0.3">
      <c r="A580" s="1331" t="s">
        <v>1281</v>
      </c>
      <c r="B580" s="1331"/>
      <c r="C580" s="1331"/>
      <c r="D580" s="2336"/>
      <c r="E580" s="2335"/>
      <c r="F580" s="2335"/>
      <c r="G580" s="2335"/>
      <c r="H580" s="2334" t="s">
        <v>122</v>
      </c>
    </row>
    <row r="581" spans="1:13" s="1166" customFormat="1" ht="25.5" thickTop="1" thickBot="1" x14ac:dyDescent="0.25">
      <c r="A581" s="1332" t="s">
        <v>123</v>
      </c>
      <c r="B581" s="1333" t="s">
        <v>509</v>
      </c>
      <c r="C581" s="1333" t="s">
        <v>267</v>
      </c>
      <c r="D581" s="1334" t="s">
        <v>125</v>
      </c>
      <c r="E581" s="1335" t="s">
        <v>416</v>
      </c>
      <c r="F581" s="1335" t="s">
        <v>417</v>
      </c>
      <c r="G581" s="1336" t="s">
        <v>589</v>
      </c>
      <c r="H581" s="2333" t="s">
        <v>590</v>
      </c>
    </row>
    <row r="582" spans="1:13" s="1166" customFormat="1" ht="15.75" thickTop="1" x14ac:dyDescent="0.2">
      <c r="A582" s="1239">
        <v>3522</v>
      </c>
      <c r="B582" s="1240">
        <v>6122</v>
      </c>
      <c r="C582" s="1346" t="s">
        <v>1204</v>
      </c>
      <c r="D582" s="1259" t="s">
        <v>401</v>
      </c>
      <c r="E582" s="1337">
        <v>320</v>
      </c>
      <c r="F582" s="1337">
        <v>320</v>
      </c>
      <c r="G582" s="1337">
        <v>320</v>
      </c>
      <c r="H582" s="2332">
        <f>G582/F582*100</f>
        <v>100</v>
      </c>
    </row>
    <row r="583" spans="1:13" s="1166" customFormat="1" ht="15.75" thickBot="1" x14ac:dyDescent="0.25">
      <c r="A583" s="1239">
        <v>3522</v>
      </c>
      <c r="B583" s="1240">
        <v>6122</v>
      </c>
      <c r="C583" s="1346" t="s">
        <v>1758</v>
      </c>
      <c r="D583" s="1259" t="s">
        <v>401</v>
      </c>
      <c r="E583" s="1337">
        <v>0</v>
      </c>
      <c r="F583" s="1337">
        <v>1017</v>
      </c>
      <c r="G583" s="1337">
        <v>1017</v>
      </c>
      <c r="H583" s="2332">
        <f>G583/F583*100</f>
        <v>100</v>
      </c>
    </row>
    <row r="584" spans="1:13" s="1166" customFormat="1" ht="16.5" thickTop="1" thickBot="1" x14ac:dyDescent="0.3">
      <c r="A584" s="3287" t="s">
        <v>511</v>
      </c>
      <c r="B584" s="3288"/>
      <c r="C584" s="3288"/>
      <c r="D584" s="3289"/>
      <c r="E584" s="1338">
        <f>SUM(E582:E583)</f>
        <v>320</v>
      </c>
      <c r="F584" s="1338">
        <f>SUM(F582:F583)</f>
        <v>1337</v>
      </c>
      <c r="G584" s="1338">
        <f>SUM(G582:G583)</f>
        <v>1337</v>
      </c>
      <c r="H584" s="1339">
        <f>G584/F584*100</f>
        <v>100</v>
      </c>
    </row>
    <row r="585" spans="1:13" s="1166" customFormat="1" ht="18.75" thickTop="1" x14ac:dyDescent="0.25">
      <c r="A585" s="1230"/>
      <c r="B585" s="1226"/>
      <c r="C585" s="1226"/>
      <c r="D585" s="1227"/>
      <c r="E585" s="1252"/>
      <c r="F585" s="1252"/>
      <c r="G585" s="1252"/>
      <c r="H585" s="1227"/>
    </row>
    <row r="586" spans="1:13" s="1166" customFormat="1" ht="15" x14ac:dyDescent="0.25">
      <c r="A586" s="3285" t="s">
        <v>1280</v>
      </c>
      <c r="B586" s="3285"/>
      <c r="C586" s="3285"/>
      <c r="D586" s="3285"/>
      <c r="E586" s="3285"/>
      <c r="F586" s="3285"/>
      <c r="G586" s="3285"/>
      <c r="H586" s="3285"/>
    </row>
    <row r="587" spans="1:13" s="1166" customFormat="1" ht="15.75" thickBot="1" x14ac:dyDescent="0.3">
      <c r="A587" s="1331" t="s">
        <v>1279</v>
      </c>
      <c r="B587" s="1331"/>
      <c r="C587" s="1331"/>
      <c r="D587" s="2336"/>
      <c r="E587" s="2335"/>
      <c r="F587" s="2335"/>
      <c r="G587" s="2335"/>
      <c r="H587" s="2334" t="s">
        <v>122</v>
      </c>
    </row>
    <row r="588" spans="1:13" s="1166" customFormat="1" ht="25.5" thickTop="1" thickBot="1" x14ac:dyDescent="0.25">
      <c r="A588" s="1332" t="s">
        <v>123</v>
      </c>
      <c r="B588" s="1333" t="s">
        <v>509</v>
      </c>
      <c r="C588" s="1333" t="s">
        <v>267</v>
      </c>
      <c r="D588" s="1334" t="s">
        <v>125</v>
      </c>
      <c r="E588" s="1335" t="s">
        <v>416</v>
      </c>
      <c r="F588" s="1335" t="s">
        <v>417</v>
      </c>
      <c r="G588" s="1336" t="s">
        <v>589</v>
      </c>
      <c r="H588" s="2333" t="s">
        <v>590</v>
      </c>
    </row>
    <row r="589" spans="1:13" s="1166" customFormat="1" ht="15.75" thickTop="1" x14ac:dyDescent="0.2">
      <c r="A589" s="1239">
        <v>3522</v>
      </c>
      <c r="B589" s="1240">
        <v>6122</v>
      </c>
      <c r="C589" s="1346" t="s">
        <v>1204</v>
      </c>
      <c r="D589" s="1259" t="s">
        <v>401</v>
      </c>
      <c r="E589" s="1337">
        <v>560</v>
      </c>
      <c r="F589" s="1337">
        <v>560</v>
      </c>
      <c r="G589" s="1337">
        <v>560</v>
      </c>
      <c r="H589" s="2332">
        <f>G589/F589*100</f>
        <v>100</v>
      </c>
    </row>
    <row r="590" spans="1:13" s="1166" customFormat="1" ht="15.75" thickBot="1" x14ac:dyDescent="0.25">
      <c r="A590" s="1239">
        <v>3522</v>
      </c>
      <c r="B590" s="1240">
        <v>6122</v>
      </c>
      <c r="C590" s="1346" t="s">
        <v>1758</v>
      </c>
      <c r="D590" s="1259" t="s">
        <v>401</v>
      </c>
      <c r="E590" s="1337">
        <v>0</v>
      </c>
      <c r="F590" s="1337">
        <v>2222</v>
      </c>
      <c r="G590" s="1337">
        <v>2222</v>
      </c>
      <c r="H590" s="2332">
        <f>G590/F590*100</f>
        <v>100</v>
      </c>
    </row>
    <row r="591" spans="1:13" s="1166" customFormat="1" ht="16.5" thickTop="1" thickBot="1" x14ac:dyDescent="0.3">
      <c r="A591" s="3287" t="s">
        <v>511</v>
      </c>
      <c r="B591" s="3288"/>
      <c r="C591" s="3288"/>
      <c r="D591" s="3289"/>
      <c r="E591" s="1338">
        <f>SUM(E589:E590)</f>
        <v>560</v>
      </c>
      <c r="F591" s="1338">
        <f>SUM(F589:F590)</f>
        <v>2782</v>
      </c>
      <c r="G591" s="1338">
        <f>SUM(G589:G590)</f>
        <v>2782</v>
      </c>
      <c r="H591" s="1339">
        <f>G591/F591*100</f>
        <v>100</v>
      </c>
    </row>
    <row r="592" spans="1:13" s="1166" customFormat="1" ht="18.75" thickTop="1" x14ac:dyDescent="0.25">
      <c r="A592" s="1230"/>
      <c r="B592" s="1226"/>
      <c r="C592" s="1226"/>
      <c r="D592" s="1227"/>
      <c r="E592" s="1252"/>
      <c r="F592" s="1252"/>
      <c r="G592" s="1252"/>
      <c r="H592" s="1227"/>
    </row>
    <row r="593" spans="1:8" ht="15" customHeight="1" x14ac:dyDescent="0.25">
      <c r="A593" s="1232" t="s">
        <v>1799</v>
      </c>
    </row>
    <row r="594" spans="1:8" ht="15.75" thickBot="1" x14ac:dyDescent="0.3">
      <c r="A594" s="1232" t="s">
        <v>1798</v>
      </c>
      <c r="H594" s="1306" t="s">
        <v>122</v>
      </c>
    </row>
    <row r="595" spans="1:8" s="1166" customFormat="1" ht="25.5" thickTop="1" thickBot="1" x14ac:dyDescent="0.25">
      <c r="A595" s="1233" t="s">
        <v>123</v>
      </c>
      <c r="B595" s="1234" t="s">
        <v>509</v>
      </c>
      <c r="C595" s="1234" t="s">
        <v>267</v>
      </c>
      <c r="D595" s="1235" t="s">
        <v>125</v>
      </c>
      <c r="E595" s="1256" t="s">
        <v>416</v>
      </c>
      <c r="F595" s="1256" t="s">
        <v>417</v>
      </c>
      <c r="G595" s="1257" t="s">
        <v>589</v>
      </c>
      <c r="H595" s="1258" t="s">
        <v>590</v>
      </c>
    </row>
    <row r="596" spans="1:8" s="1166" customFormat="1" ht="13.5" thickTop="1" thickBot="1" x14ac:dyDescent="0.25">
      <c r="A596" s="1171">
        <v>1</v>
      </c>
      <c r="B596" s="1170">
        <v>2</v>
      </c>
      <c r="C596" s="1170">
        <v>3</v>
      </c>
      <c r="D596" s="1170">
        <v>4</v>
      </c>
      <c r="E596" s="1169">
        <v>5</v>
      </c>
      <c r="F596" s="1169">
        <v>6</v>
      </c>
      <c r="G596" s="1293">
        <v>7</v>
      </c>
      <c r="H596" s="1315" t="s">
        <v>44</v>
      </c>
    </row>
    <row r="597" spans="1:8" s="1166" customFormat="1" ht="15.75" thickTop="1" x14ac:dyDescent="0.2">
      <c r="A597" s="1239">
        <v>3533</v>
      </c>
      <c r="B597" s="1240">
        <v>6121</v>
      </c>
      <c r="C597" s="1346" t="s">
        <v>1787</v>
      </c>
      <c r="D597" s="1259" t="s">
        <v>400</v>
      </c>
      <c r="E597" s="1264">
        <v>0</v>
      </c>
      <c r="F597" s="1264">
        <v>10</v>
      </c>
      <c r="G597" s="1264">
        <v>0</v>
      </c>
      <c r="H597" s="1245">
        <f>G597/F597*100</f>
        <v>0</v>
      </c>
    </row>
    <row r="598" spans="1:8" s="1166" customFormat="1" ht="15" x14ac:dyDescent="0.2">
      <c r="A598" s="1239">
        <v>3533</v>
      </c>
      <c r="B598" s="1240">
        <v>6121</v>
      </c>
      <c r="C598" s="1346" t="s">
        <v>1786</v>
      </c>
      <c r="D598" s="1259" t="s">
        <v>400</v>
      </c>
      <c r="E598" s="1264">
        <v>0</v>
      </c>
      <c r="F598" s="1264">
        <v>5</v>
      </c>
      <c r="G598" s="1264">
        <v>0</v>
      </c>
      <c r="H598" s="1245">
        <f>G598/F598*100</f>
        <v>0</v>
      </c>
    </row>
    <row r="599" spans="1:8" s="1166" customFormat="1" ht="15" x14ac:dyDescent="0.2">
      <c r="A599" s="1239">
        <v>3533</v>
      </c>
      <c r="B599" s="1240">
        <v>6121</v>
      </c>
      <c r="C599" s="1346" t="s">
        <v>1785</v>
      </c>
      <c r="D599" s="1259" t="s">
        <v>400</v>
      </c>
      <c r="E599" s="1264">
        <v>0</v>
      </c>
      <c r="F599" s="1264">
        <v>85</v>
      </c>
      <c r="G599" s="1264">
        <v>0</v>
      </c>
      <c r="H599" s="1245">
        <v>0</v>
      </c>
    </row>
    <row r="600" spans="1:8" s="1166" customFormat="1" ht="15" x14ac:dyDescent="0.2">
      <c r="A600" s="1239">
        <v>3533</v>
      </c>
      <c r="B600" s="1240">
        <v>6122</v>
      </c>
      <c r="C600" s="1346" t="s">
        <v>1787</v>
      </c>
      <c r="D600" s="1259" t="s">
        <v>401</v>
      </c>
      <c r="E600" s="1264">
        <v>0</v>
      </c>
      <c r="F600" s="1264">
        <v>6</v>
      </c>
      <c r="G600" s="1264">
        <v>0</v>
      </c>
      <c r="H600" s="1245">
        <v>0</v>
      </c>
    </row>
    <row r="601" spans="1:8" s="1166" customFormat="1" ht="15" x14ac:dyDescent="0.2">
      <c r="A601" s="1239">
        <v>3533</v>
      </c>
      <c r="B601" s="1240">
        <v>6122</v>
      </c>
      <c r="C601" s="1346" t="s">
        <v>1786</v>
      </c>
      <c r="D601" s="1259" t="s">
        <v>401</v>
      </c>
      <c r="E601" s="1264">
        <v>0</v>
      </c>
      <c r="F601" s="1264">
        <v>3</v>
      </c>
      <c r="G601" s="1264">
        <v>0</v>
      </c>
      <c r="H601" s="1245">
        <f>G601/F601*100</f>
        <v>0</v>
      </c>
    </row>
    <row r="602" spans="1:8" s="1166" customFormat="1" ht="15.75" thickBot="1" x14ac:dyDescent="0.25">
      <c r="A602" s="1239">
        <v>3533</v>
      </c>
      <c r="B602" s="1240">
        <v>6122</v>
      </c>
      <c r="C602" s="1346" t="s">
        <v>1785</v>
      </c>
      <c r="D602" s="1259" t="s">
        <v>401</v>
      </c>
      <c r="E602" s="1264">
        <v>0</v>
      </c>
      <c r="F602" s="1264">
        <v>52</v>
      </c>
      <c r="G602" s="1264">
        <v>0</v>
      </c>
      <c r="H602" s="1245">
        <f>G602/F602*100</f>
        <v>0</v>
      </c>
    </row>
    <row r="603" spans="1:8" s="1166" customFormat="1" ht="15.75" hidden="1" thickBot="1" x14ac:dyDescent="0.25">
      <c r="A603" s="1239">
        <v>3539</v>
      </c>
      <c r="B603" s="1240">
        <v>6122</v>
      </c>
      <c r="C603" s="1346" t="s">
        <v>1278</v>
      </c>
      <c r="D603" s="1259" t="s">
        <v>401</v>
      </c>
      <c r="E603" s="1264"/>
      <c r="F603" s="1264"/>
      <c r="G603" s="1264"/>
      <c r="H603" s="1245" t="e">
        <f>G603/F603*100</f>
        <v>#DIV/0!</v>
      </c>
    </row>
    <row r="604" spans="1:8" s="1166" customFormat="1" ht="15.75" hidden="1" thickBot="1" x14ac:dyDescent="0.25">
      <c r="A604" s="1239">
        <v>3539</v>
      </c>
      <c r="B604" s="1240">
        <v>6122</v>
      </c>
      <c r="C604" s="1346" t="s">
        <v>1277</v>
      </c>
      <c r="D604" s="1259" t="s">
        <v>401</v>
      </c>
      <c r="E604" s="1264"/>
      <c r="F604" s="1264"/>
      <c r="G604" s="1264"/>
      <c r="H604" s="1245" t="e">
        <f>G604/F604*100</f>
        <v>#DIV/0!</v>
      </c>
    </row>
    <row r="605" spans="1:8" s="1166" customFormat="1" ht="15.75" hidden="1" thickBot="1" x14ac:dyDescent="0.25">
      <c r="A605" s="1239">
        <v>3539</v>
      </c>
      <c r="B605" s="1240">
        <v>6122</v>
      </c>
      <c r="C605" s="1346" t="s">
        <v>1249</v>
      </c>
      <c r="D605" s="1259" t="s">
        <v>401</v>
      </c>
      <c r="E605" s="1264"/>
      <c r="F605" s="1264"/>
      <c r="G605" s="1264"/>
      <c r="H605" s="1245">
        <v>0</v>
      </c>
    </row>
    <row r="606" spans="1:8" s="1166" customFormat="1" ht="15.75" hidden="1" thickBot="1" x14ac:dyDescent="0.25">
      <c r="A606" s="1239">
        <v>3539</v>
      </c>
      <c r="B606" s="1240">
        <v>6122</v>
      </c>
      <c r="C606" s="1346" t="s">
        <v>1262</v>
      </c>
      <c r="D606" s="1259" t="s">
        <v>401</v>
      </c>
      <c r="E606" s="1264"/>
      <c r="F606" s="1264"/>
      <c r="G606" s="1264"/>
      <c r="H606" s="1245">
        <v>0</v>
      </c>
    </row>
    <row r="607" spans="1:8" s="1166" customFormat="1" ht="15.75" hidden="1" thickBot="1" x14ac:dyDescent="0.25">
      <c r="A607" s="1239">
        <v>3539</v>
      </c>
      <c r="B607" s="1240">
        <v>6125</v>
      </c>
      <c r="C607" s="1346" t="s">
        <v>1278</v>
      </c>
      <c r="D607" s="1259" t="s">
        <v>133</v>
      </c>
      <c r="E607" s="1264"/>
      <c r="F607" s="1264"/>
      <c r="G607" s="1264"/>
      <c r="H607" s="1245" t="e">
        <f>G607/F607*100</f>
        <v>#DIV/0!</v>
      </c>
    </row>
    <row r="608" spans="1:8" s="1166" customFormat="1" ht="15.75" hidden="1" thickBot="1" x14ac:dyDescent="0.25">
      <c r="A608" s="1239">
        <v>3539</v>
      </c>
      <c r="B608" s="1240">
        <v>6125</v>
      </c>
      <c r="C608" s="1346" t="s">
        <v>1277</v>
      </c>
      <c r="D608" s="1259" t="s">
        <v>133</v>
      </c>
      <c r="E608" s="1264"/>
      <c r="F608" s="1264"/>
      <c r="G608" s="1264"/>
      <c r="H608" s="1245" t="e">
        <f>G608/F608*100</f>
        <v>#DIV/0!</v>
      </c>
    </row>
    <row r="609" spans="1:8" s="1166" customFormat="1" ht="16.5" thickTop="1" thickBot="1" x14ac:dyDescent="0.3">
      <c r="A609" s="3265" t="s">
        <v>511</v>
      </c>
      <c r="B609" s="3266"/>
      <c r="C609" s="3266"/>
      <c r="D609" s="3266"/>
      <c r="E609" s="1242">
        <f>SUM(E597:E608)</f>
        <v>0</v>
      </c>
      <c r="F609" s="1242">
        <f>SUM(F597:F608)</f>
        <v>161</v>
      </c>
      <c r="G609" s="1242">
        <f>SUM(G597:G608)</f>
        <v>0</v>
      </c>
      <c r="H609" s="1246">
        <f>G609/F609*100</f>
        <v>0</v>
      </c>
    </row>
    <row r="610" spans="1:8" s="1166" customFormat="1" ht="18.75" thickTop="1" x14ac:dyDescent="0.25">
      <c r="A610" s="1230"/>
      <c r="B610" s="1226"/>
      <c r="C610" s="1226"/>
      <c r="D610" s="1227"/>
      <c r="E610" s="1252"/>
      <c r="F610" s="1252"/>
      <c r="G610" s="1252"/>
      <c r="H610" s="1227"/>
    </row>
    <row r="611" spans="1:8" s="1166" customFormat="1" ht="15" x14ac:dyDescent="0.25">
      <c r="A611" s="3285" t="s">
        <v>1797</v>
      </c>
      <c r="B611" s="3285"/>
      <c r="C611" s="3285"/>
      <c r="D611" s="3285"/>
      <c r="E611" s="3285"/>
      <c r="F611" s="3285"/>
      <c r="G611" s="3285"/>
      <c r="H611" s="3285"/>
    </row>
    <row r="612" spans="1:8" s="1166" customFormat="1" ht="15.75" thickBot="1" x14ac:dyDescent="0.3">
      <c r="A612" s="1331" t="s">
        <v>1796</v>
      </c>
      <c r="B612" s="1331"/>
      <c r="C612" s="1331"/>
      <c r="D612" s="2336"/>
      <c r="E612" s="2335"/>
      <c r="F612" s="2335"/>
      <c r="G612" s="2335"/>
      <c r="H612" s="2334" t="s">
        <v>122</v>
      </c>
    </row>
    <row r="613" spans="1:8" s="1166" customFormat="1" ht="25.5" thickTop="1" thickBot="1" x14ac:dyDescent="0.25">
      <c r="A613" s="1332" t="s">
        <v>123</v>
      </c>
      <c r="B613" s="1333" t="s">
        <v>509</v>
      </c>
      <c r="C613" s="1333" t="s">
        <v>267</v>
      </c>
      <c r="D613" s="1334" t="s">
        <v>125</v>
      </c>
      <c r="E613" s="1335" t="s">
        <v>416</v>
      </c>
      <c r="F613" s="1335" t="s">
        <v>417</v>
      </c>
      <c r="G613" s="1336" t="s">
        <v>589</v>
      </c>
      <c r="H613" s="2333" t="s">
        <v>590</v>
      </c>
    </row>
    <row r="614" spans="1:8" s="1166" customFormat="1" ht="16.5" thickTop="1" thickBot="1" x14ac:dyDescent="0.25">
      <c r="A614" s="1239">
        <v>2143</v>
      </c>
      <c r="B614" s="1240">
        <v>5169</v>
      </c>
      <c r="C614" s="1346" t="s">
        <v>1102</v>
      </c>
      <c r="D614" s="1259" t="s">
        <v>568</v>
      </c>
      <c r="E614" s="1337">
        <v>0</v>
      </c>
      <c r="F614" s="1337">
        <v>137</v>
      </c>
      <c r="G614" s="1337">
        <v>0</v>
      </c>
      <c r="H614" s="2332">
        <f>G614/F614*100</f>
        <v>0</v>
      </c>
    </row>
    <row r="615" spans="1:8" s="1166" customFormat="1" ht="15.75" hidden="1" thickBot="1" x14ac:dyDescent="0.25">
      <c r="A615" s="1239">
        <v>3522</v>
      </c>
      <c r="B615" s="1240">
        <v>6122</v>
      </c>
      <c r="C615" s="1346" t="s">
        <v>1758</v>
      </c>
      <c r="D615" s="1259" t="s">
        <v>401</v>
      </c>
      <c r="E615" s="1337">
        <v>0</v>
      </c>
      <c r="F615" s="1337">
        <v>0</v>
      </c>
      <c r="G615" s="1337">
        <v>0</v>
      </c>
      <c r="H615" s="2332" t="e">
        <f>G615/F615*100</f>
        <v>#DIV/0!</v>
      </c>
    </row>
    <row r="616" spans="1:8" s="1166" customFormat="1" ht="16.5" thickTop="1" thickBot="1" x14ac:dyDescent="0.3">
      <c r="A616" s="3287" t="s">
        <v>511</v>
      </c>
      <c r="B616" s="3288"/>
      <c r="C616" s="3288"/>
      <c r="D616" s="3289"/>
      <c r="E616" s="1338">
        <f>SUM(E614:E615)</f>
        <v>0</v>
      </c>
      <c r="F616" s="1338">
        <f>SUM(F614:F615)</f>
        <v>137</v>
      </c>
      <c r="G616" s="1338">
        <f>SUM(G614:G615)</f>
        <v>0</v>
      </c>
      <c r="H616" s="1339">
        <f>G616/F616*100</f>
        <v>0</v>
      </c>
    </row>
    <row r="617" spans="1:8" s="1166" customFormat="1" ht="18.75" thickTop="1" x14ac:dyDescent="0.25">
      <c r="A617" s="1230"/>
      <c r="B617" s="1226"/>
      <c r="C617" s="1226"/>
      <c r="D617" s="1227"/>
      <c r="E617" s="1252"/>
      <c r="F617" s="1252"/>
      <c r="G617" s="1252"/>
      <c r="H617" s="1227"/>
    </row>
    <row r="618" spans="1:8" s="1166" customFormat="1" ht="15" x14ac:dyDescent="0.25">
      <c r="A618" s="3285" t="s">
        <v>1006</v>
      </c>
      <c r="B618" s="3285"/>
      <c r="C618" s="3285"/>
      <c r="D618" s="3285"/>
      <c r="E618" s="3285"/>
      <c r="F618" s="3285"/>
      <c r="G618" s="3285"/>
      <c r="H618" s="3285"/>
    </row>
    <row r="619" spans="1:8" s="1166" customFormat="1" ht="15.75" thickBot="1" x14ac:dyDescent="0.3">
      <c r="A619" s="1331" t="s">
        <v>1007</v>
      </c>
      <c r="B619" s="1331"/>
      <c r="C619" s="1331"/>
      <c r="D619" s="2336"/>
      <c r="E619" s="2335"/>
      <c r="F619" s="2335"/>
      <c r="G619" s="2335"/>
      <c r="H619" s="2334" t="s">
        <v>122</v>
      </c>
    </row>
    <row r="620" spans="1:8" s="1166" customFormat="1" ht="25.5" thickTop="1" thickBot="1" x14ac:dyDescent="0.25">
      <c r="A620" s="1332" t="s">
        <v>123</v>
      </c>
      <c r="B620" s="1333" t="s">
        <v>509</v>
      </c>
      <c r="C620" s="1333" t="s">
        <v>267</v>
      </c>
      <c r="D620" s="1334" t="s">
        <v>125</v>
      </c>
      <c r="E620" s="1335" t="s">
        <v>416</v>
      </c>
      <c r="F620" s="1335" t="s">
        <v>417</v>
      </c>
      <c r="G620" s="1336" t="s">
        <v>589</v>
      </c>
      <c r="H620" s="2333" t="s">
        <v>590</v>
      </c>
    </row>
    <row r="621" spans="1:8" s="1166" customFormat="1" ht="16.5" thickTop="1" thickBot="1" x14ac:dyDescent="0.25">
      <c r="A621" s="1239">
        <v>5273</v>
      </c>
      <c r="B621" s="1240">
        <v>6125</v>
      </c>
      <c r="C621" s="1346" t="s">
        <v>1309</v>
      </c>
      <c r="D621" s="1259" t="s">
        <v>133</v>
      </c>
      <c r="E621" s="1337">
        <v>0</v>
      </c>
      <c r="F621" s="1337">
        <v>813</v>
      </c>
      <c r="G621" s="1337">
        <v>813</v>
      </c>
      <c r="H621" s="2332">
        <f>G621/F621*100</f>
        <v>100</v>
      </c>
    </row>
    <row r="622" spans="1:8" s="1166" customFormat="1" ht="15.75" hidden="1" thickBot="1" x14ac:dyDescent="0.25">
      <c r="A622" s="1239">
        <v>3522</v>
      </c>
      <c r="B622" s="1240">
        <v>6122</v>
      </c>
      <c r="C622" s="1346" t="s">
        <v>1758</v>
      </c>
      <c r="D622" s="1259" t="s">
        <v>401</v>
      </c>
      <c r="E622" s="1337">
        <v>0</v>
      </c>
      <c r="F622" s="1337">
        <v>0</v>
      </c>
      <c r="G622" s="1337">
        <v>0</v>
      </c>
      <c r="H622" s="2332" t="e">
        <f>G622/F622*100</f>
        <v>#DIV/0!</v>
      </c>
    </row>
    <row r="623" spans="1:8" s="1166" customFormat="1" ht="16.5" thickTop="1" thickBot="1" x14ac:dyDescent="0.3">
      <c r="A623" s="3287" t="s">
        <v>511</v>
      </c>
      <c r="B623" s="3288"/>
      <c r="C623" s="3288"/>
      <c r="D623" s="3289"/>
      <c r="E623" s="1338">
        <f>SUM(E621:E622)</f>
        <v>0</v>
      </c>
      <c r="F623" s="1338">
        <f>SUM(F621:F622)</f>
        <v>813</v>
      </c>
      <c r="G623" s="1338">
        <f>SUM(G621:G622)</f>
        <v>813</v>
      </c>
      <c r="H623" s="1339">
        <f>G623/F623*100</f>
        <v>100</v>
      </c>
    </row>
    <row r="624" spans="1:8" s="1166" customFormat="1" ht="18.75" thickTop="1" x14ac:dyDescent="0.25">
      <c r="A624" s="1230"/>
      <c r="B624" s="1226"/>
      <c r="C624" s="1226"/>
      <c r="D624" s="1227"/>
      <c r="E624" s="1252"/>
      <c r="F624" s="1252"/>
      <c r="G624" s="1252"/>
      <c r="H624" s="1227"/>
    </row>
    <row r="625" spans="1:8" s="1166" customFormat="1" ht="13.5" x14ac:dyDescent="0.25">
      <c r="A625" s="3283" t="s">
        <v>1795</v>
      </c>
      <c r="B625" s="3286"/>
      <c r="C625" s="3286"/>
      <c r="D625" s="3286"/>
      <c r="E625" s="3286"/>
      <c r="F625" s="3286"/>
      <c r="G625" s="3286"/>
      <c r="H625" s="3286"/>
    </row>
    <row r="626" spans="1:8" s="1166" customFormat="1" ht="15.75" thickBot="1" x14ac:dyDescent="0.3">
      <c r="A626" s="1232" t="s">
        <v>1794</v>
      </c>
      <c r="B626" s="1226"/>
      <c r="C626" s="1226"/>
      <c r="D626" s="1227"/>
      <c r="E626" s="1252"/>
      <c r="F626" s="1252"/>
      <c r="G626" s="1252"/>
      <c r="H626" s="1306" t="s">
        <v>122</v>
      </c>
    </row>
    <row r="627" spans="1:8" s="1166" customFormat="1" ht="25.5" thickTop="1" thickBot="1" x14ac:dyDescent="0.25">
      <c r="A627" s="1233" t="s">
        <v>123</v>
      </c>
      <c r="B627" s="1234" t="s">
        <v>509</v>
      </c>
      <c r="C627" s="1234" t="s">
        <v>267</v>
      </c>
      <c r="D627" s="1235" t="s">
        <v>125</v>
      </c>
      <c r="E627" s="1256" t="s">
        <v>416</v>
      </c>
      <c r="F627" s="1256" t="s">
        <v>417</v>
      </c>
      <c r="G627" s="1257" t="s">
        <v>589</v>
      </c>
      <c r="H627" s="1258" t="s">
        <v>590</v>
      </c>
    </row>
    <row r="628" spans="1:8" s="1166" customFormat="1" ht="15.75" thickTop="1" x14ac:dyDescent="0.2">
      <c r="A628" s="1239">
        <v>3533</v>
      </c>
      <c r="B628" s="1240">
        <v>6123</v>
      </c>
      <c r="C628" s="1346" t="s">
        <v>1787</v>
      </c>
      <c r="D628" s="1259" t="s">
        <v>780</v>
      </c>
      <c r="E628" s="1264">
        <v>0</v>
      </c>
      <c r="F628" s="1264">
        <v>15</v>
      </c>
      <c r="G628" s="1264">
        <v>6</v>
      </c>
      <c r="H628" s="1245">
        <f>G628/F628*100</f>
        <v>40</v>
      </c>
    </row>
    <row r="629" spans="1:8" s="1166" customFormat="1" ht="15" x14ac:dyDescent="0.2">
      <c r="A629" s="1239">
        <v>3533</v>
      </c>
      <c r="B629" s="1240">
        <v>6123</v>
      </c>
      <c r="C629" s="1346" t="s">
        <v>1786</v>
      </c>
      <c r="D629" s="1259" t="s">
        <v>780</v>
      </c>
      <c r="E629" s="1264">
        <v>0</v>
      </c>
      <c r="F629" s="1264">
        <v>7</v>
      </c>
      <c r="G629" s="1264">
        <v>3</v>
      </c>
      <c r="H629" s="1245">
        <f>G629/F629*100</f>
        <v>42.857142857142854</v>
      </c>
    </row>
    <row r="630" spans="1:8" s="1166" customFormat="1" ht="15.75" thickBot="1" x14ac:dyDescent="0.25">
      <c r="A630" s="1239">
        <v>3533</v>
      </c>
      <c r="B630" s="1240">
        <v>6123</v>
      </c>
      <c r="C630" s="1346" t="s">
        <v>1785</v>
      </c>
      <c r="D630" s="1259" t="s">
        <v>780</v>
      </c>
      <c r="E630" s="1264">
        <v>0</v>
      </c>
      <c r="F630" s="1264">
        <v>128</v>
      </c>
      <c r="G630" s="1264">
        <v>52</v>
      </c>
      <c r="H630" s="1245">
        <f>G630/F630*100</f>
        <v>40.625</v>
      </c>
    </row>
    <row r="631" spans="1:8" s="1166" customFormat="1" ht="16.5" thickTop="1" thickBot="1" x14ac:dyDescent="0.3">
      <c r="A631" s="3265" t="s">
        <v>511</v>
      </c>
      <c r="B631" s="3266"/>
      <c r="C631" s="3266"/>
      <c r="D631" s="3266"/>
      <c r="E631" s="1242">
        <f>SUM(E628:E630)</f>
        <v>0</v>
      </c>
      <c r="F631" s="1242">
        <f>SUM(F628:F630)</f>
        <v>150</v>
      </c>
      <c r="G631" s="1242">
        <f>SUM(G628:G630)</f>
        <v>61</v>
      </c>
      <c r="H631" s="1246">
        <f>G631/F631*100</f>
        <v>40.666666666666664</v>
      </c>
    </row>
    <row r="632" spans="1:8" s="1166" customFormat="1" ht="18.75" thickTop="1" x14ac:dyDescent="0.25">
      <c r="A632" s="1230"/>
      <c r="B632" s="1226"/>
      <c r="C632" s="1226"/>
      <c r="D632" s="1227"/>
      <c r="E632" s="1252"/>
      <c r="F632" s="1252"/>
      <c r="G632" s="1252"/>
      <c r="H632" s="1227"/>
    </row>
    <row r="633" spans="1:8" s="1166" customFormat="1" ht="13.5" x14ac:dyDescent="0.25">
      <c r="A633" s="3283" t="s">
        <v>1793</v>
      </c>
      <c r="B633" s="3286"/>
      <c r="C633" s="3286"/>
      <c r="D633" s="3286"/>
      <c r="E633" s="3286"/>
      <c r="F633" s="3286"/>
      <c r="G633" s="3286"/>
      <c r="H633" s="3286"/>
    </row>
    <row r="634" spans="1:8" s="1166" customFormat="1" ht="15.75" thickBot="1" x14ac:dyDescent="0.3">
      <c r="A634" s="1232" t="s">
        <v>1792</v>
      </c>
      <c r="B634" s="1226"/>
      <c r="C634" s="1226"/>
      <c r="D634" s="1227"/>
      <c r="E634" s="1252"/>
      <c r="F634" s="1252"/>
      <c r="G634" s="1252"/>
      <c r="H634" s="1306" t="s">
        <v>122</v>
      </c>
    </row>
    <row r="635" spans="1:8" s="1166" customFormat="1" ht="25.5" thickTop="1" thickBot="1" x14ac:dyDescent="0.25">
      <c r="A635" s="1233" t="s">
        <v>123</v>
      </c>
      <c r="B635" s="1234" t="s">
        <v>509</v>
      </c>
      <c r="C635" s="1234" t="s">
        <v>267</v>
      </c>
      <c r="D635" s="1235" t="s">
        <v>125</v>
      </c>
      <c r="E635" s="1256" t="s">
        <v>416</v>
      </c>
      <c r="F635" s="1256" t="s">
        <v>417</v>
      </c>
      <c r="G635" s="1257" t="s">
        <v>589</v>
      </c>
      <c r="H635" s="1258" t="s">
        <v>590</v>
      </c>
    </row>
    <row r="636" spans="1:8" s="1166" customFormat="1" ht="30.75" hidden="1" thickTop="1" x14ac:dyDescent="0.2">
      <c r="A636" s="1310">
        <v>5272</v>
      </c>
      <c r="B636" s="1316">
        <v>5166</v>
      </c>
      <c r="C636" s="1344" t="s">
        <v>1788</v>
      </c>
      <c r="D636" s="1259" t="s">
        <v>405</v>
      </c>
      <c r="E636" s="1264">
        <v>0</v>
      </c>
      <c r="F636" s="1264">
        <v>0</v>
      </c>
      <c r="G636" s="1264">
        <v>0</v>
      </c>
      <c r="H636" s="1245">
        <v>0</v>
      </c>
    </row>
    <row r="637" spans="1:8" s="1166" customFormat="1" ht="30.75" hidden="1" thickTop="1" x14ac:dyDescent="0.2">
      <c r="A637" s="1310">
        <v>5272</v>
      </c>
      <c r="B637" s="1316">
        <v>5166</v>
      </c>
      <c r="C637" s="1344" t="s">
        <v>1791</v>
      </c>
      <c r="D637" s="1259" t="s">
        <v>405</v>
      </c>
      <c r="E637" s="1264">
        <v>0</v>
      </c>
      <c r="F637" s="1264">
        <v>0</v>
      </c>
      <c r="G637" s="1264">
        <v>0</v>
      </c>
      <c r="H637" s="1245" t="e">
        <f>G637/F637*100</f>
        <v>#DIV/0!</v>
      </c>
    </row>
    <row r="638" spans="1:8" s="1166" customFormat="1" ht="30.75" thickTop="1" x14ac:dyDescent="0.2">
      <c r="A638" s="1310">
        <v>5272</v>
      </c>
      <c r="B638" s="1316">
        <v>6119</v>
      </c>
      <c r="C638" s="1344" t="s">
        <v>1788</v>
      </c>
      <c r="D638" s="1259" t="s">
        <v>1988</v>
      </c>
      <c r="E638" s="1264">
        <v>0</v>
      </c>
      <c r="F638" s="1264">
        <v>3</v>
      </c>
      <c r="G638" s="1264">
        <v>3</v>
      </c>
      <c r="H638" s="1245">
        <f>G638/F638*100</f>
        <v>100</v>
      </c>
    </row>
    <row r="639" spans="1:8" s="1166" customFormat="1" ht="30.75" thickBot="1" x14ac:dyDescent="0.25">
      <c r="A639" s="1310">
        <v>5272</v>
      </c>
      <c r="B639" s="1316">
        <v>6119</v>
      </c>
      <c r="C639" s="1344" t="s">
        <v>1791</v>
      </c>
      <c r="D639" s="1259" t="s">
        <v>1988</v>
      </c>
      <c r="E639" s="1264">
        <v>0</v>
      </c>
      <c r="F639" s="1264">
        <v>15</v>
      </c>
      <c r="G639" s="1264">
        <v>15</v>
      </c>
      <c r="H639" s="1245">
        <f>G639/F639*100</f>
        <v>100</v>
      </c>
    </row>
    <row r="640" spans="1:8" s="1166" customFormat="1" ht="16.5" thickTop="1" thickBot="1" x14ac:dyDescent="0.3">
      <c r="A640" s="3265" t="s">
        <v>511</v>
      </c>
      <c r="B640" s="3266"/>
      <c r="C640" s="3266"/>
      <c r="D640" s="3266"/>
      <c r="E640" s="1242">
        <f>SUM(E636:E639)</f>
        <v>0</v>
      </c>
      <c r="F640" s="1242">
        <f>SUM(F636:F639)</f>
        <v>18</v>
      </c>
      <c r="G640" s="1242">
        <f>SUM(G636:G639)</f>
        <v>18</v>
      </c>
      <c r="H640" s="1246">
        <f>G640/F640*100</f>
        <v>100</v>
      </c>
    </row>
    <row r="641" spans="1:8" s="1166" customFormat="1" ht="18.75" thickTop="1" x14ac:dyDescent="0.25">
      <c r="A641" s="1230"/>
      <c r="B641" s="1226"/>
      <c r="C641" s="1226"/>
      <c r="D641" s="1227"/>
      <c r="E641" s="1252"/>
      <c r="F641" s="1252"/>
      <c r="G641" s="1252"/>
      <c r="H641" s="1227"/>
    </row>
    <row r="642" spans="1:8" s="1166" customFormat="1" ht="13.5" x14ac:dyDescent="0.25">
      <c r="A642" s="3283" t="s">
        <v>1790</v>
      </c>
      <c r="B642" s="3286"/>
      <c r="C642" s="3286"/>
      <c r="D642" s="3286"/>
      <c r="E642" s="3286"/>
      <c r="F642" s="3286"/>
      <c r="G642" s="3286"/>
      <c r="H642" s="3286"/>
    </row>
    <row r="643" spans="1:8" s="1166" customFormat="1" ht="15.75" thickBot="1" x14ac:dyDescent="0.3">
      <c r="A643" s="1232" t="s">
        <v>1789</v>
      </c>
      <c r="B643" s="1226"/>
      <c r="C643" s="1226"/>
      <c r="D643" s="1227"/>
      <c r="E643" s="1252"/>
      <c r="F643" s="1252"/>
      <c r="G643" s="1252"/>
      <c r="H643" s="1306" t="s">
        <v>122</v>
      </c>
    </row>
    <row r="644" spans="1:8" s="1166" customFormat="1" ht="25.5" thickTop="1" thickBot="1" x14ac:dyDescent="0.25">
      <c r="A644" s="1233" t="s">
        <v>123</v>
      </c>
      <c r="B644" s="1234" t="s">
        <v>509</v>
      </c>
      <c r="C644" s="1234" t="s">
        <v>267</v>
      </c>
      <c r="D644" s="1235" t="s">
        <v>125</v>
      </c>
      <c r="E644" s="1256" t="s">
        <v>416</v>
      </c>
      <c r="F644" s="1256" t="s">
        <v>417</v>
      </c>
      <c r="G644" s="1257" t="s">
        <v>589</v>
      </c>
      <c r="H644" s="1258" t="s">
        <v>590</v>
      </c>
    </row>
    <row r="645" spans="1:8" s="1166" customFormat="1" ht="30.75" hidden="1" thickTop="1" x14ac:dyDescent="0.2">
      <c r="A645" s="1310">
        <v>5272</v>
      </c>
      <c r="B645" s="1316">
        <v>5166</v>
      </c>
      <c r="C645" s="1344" t="s">
        <v>1788</v>
      </c>
      <c r="D645" s="1259" t="s">
        <v>405</v>
      </c>
      <c r="E645" s="1264">
        <v>0</v>
      </c>
      <c r="F645" s="1264">
        <v>0</v>
      </c>
      <c r="G645" s="1264">
        <v>0</v>
      </c>
      <c r="H645" s="1245">
        <v>0</v>
      </c>
    </row>
    <row r="646" spans="1:8" s="1166" customFormat="1" ht="15.75" thickTop="1" x14ac:dyDescent="0.2">
      <c r="A646" s="1310">
        <v>6172</v>
      </c>
      <c r="B646" s="1316">
        <v>6111</v>
      </c>
      <c r="C646" s="1344" t="s">
        <v>1787</v>
      </c>
      <c r="D646" s="1259" t="s">
        <v>599</v>
      </c>
      <c r="E646" s="1264">
        <v>0</v>
      </c>
      <c r="F646" s="1264">
        <v>23</v>
      </c>
      <c r="G646" s="1264">
        <v>0</v>
      </c>
      <c r="H646" s="1245">
        <f>G646/F646*100</f>
        <v>0</v>
      </c>
    </row>
    <row r="647" spans="1:8" s="1166" customFormat="1" ht="15" x14ac:dyDescent="0.2">
      <c r="A647" s="1310">
        <v>6172</v>
      </c>
      <c r="B647" s="1316">
        <v>6111</v>
      </c>
      <c r="C647" s="1344" t="s">
        <v>1786</v>
      </c>
      <c r="D647" s="1259" t="s">
        <v>599</v>
      </c>
      <c r="E647" s="1264">
        <v>0</v>
      </c>
      <c r="F647" s="1264">
        <v>11</v>
      </c>
      <c r="G647" s="1264">
        <v>0</v>
      </c>
      <c r="H647" s="1245">
        <f>G647/F647*100</f>
        <v>0</v>
      </c>
    </row>
    <row r="648" spans="1:8" s="1166" customFormat="1" ht="15.75" thickBot="1" x14ac:dyDescent="0.25">
      <c r="A648" s="1310">
        <v>6172</v>
      </c>
      <c r="B648" s="1316">
        <v>6111</v>
      </c>
      <c r="C648" s="1344" t="s">
        <v>1785</v>
      </c>
      <c r="D648" s="1259" t="s">
        <v>599</v>
      </c>
      <c r="E648" s="1264">
        <v>0</v>
      </c>
      <c r="F648" s="1264">
        <v>190</v>
      </c>
      <c r="G648" s="1264">
        <v>0</v>
      </c>
      <c r="H648" s="1245">
        <f>G648/F648*100</f>
        <v>0</v>
      </c>
    </row>
    <row r="649" spans="1:8" s="1166" customFormat="1" ht="16.5" thickTop="1" thickBot="1" x14ac:dyDescent="0.3">
      <c r="A649" s="3265" t="s">
        <v>511</v>
      </c>
      <c r="B649" s="3266"/>
      <c r="C649" s="3266"/>
      <c r="D649" s="3266"/>
      <c r="E649" s="1242">
        <f>SUM(E645:E648)</f>
        <v>0</v>
      </c>
      <c r="F649" s="1242">
        <f>SUM(F645:F648)</f>
        <v>224</v>
      </c>
      <c r="G649" s="1242">
        <f>SUM(G645:G648)</f>
        <v>0</v>
      </c>
      <c r="H649" s="1246">
        <f>G649/F649*100</f>
        <v>0</v>
      </c>
    </row>
    <row r="650" spans="1:8" s="1166" customFormat="1" ht="18.75" thickTop="1" x14ac:dyDescent="0.25">
      <c r="A650" s="1230"/>
      <c r="B650" s="1226"/>
      <c r="C650" s="1226"/>
      <c r="D650" s="1227"/>
      <c r="E650" s="1252"/>
      <c r="F650" s="1252"/>
      <c r="G650" s="1252"/>
      <c r="H650" s="1227"/>
    </row>
    <row r="651" spans="1:8" s="1166" customFormat="1" ht="18" hidden="1" x14ac:dyDescent="0.25">
      <c r="A651" s="1230"/>
      <c r="B651" s="1226"/>
      <c r="C651" s="1226"/>
      <c r="D651" s="1227"/>
      <c r="E651" s="1252"/>
      <c r="F651" s="1252"/>
      <c r="G651" s="1252"/>
      <c r="H651" s="1227"/>
    </row>
    <row r="652" spans="1:8" s="1166" customFormat="1" ht="18" hidden="1" x14ac:dyDescent="0.25">
      <c r="A652" s="1230"/>
      <c r="B652" s="1226"/>
      <c r="C652" s="1226"/>
      <c r="D652" s="1227"/>
      <c r="E652" s="1252"/>
      <c r="F652" s="1252"/>
      <c r="G652" s="1252"/>
      <c r="H652" s="1227"/>
    </row>
    <row r="653" spans="1:8" s="1166" customFormat="1" ht="18" hidden="1" x14ac:dyDescent="0.25">
      <c r="A653" s="1230"/>
      <c r="B653" s="1226"/>
      <c r="C653" s="1226"/>
      <c r="D653" s="1227"/>
      <c r="E653" s="1252"/>
      <c r="F653" s="1252"/>
      <c r="G653" s="1252"/>
      <c r="H653" s="1227"/>
    </row>
    <row r="654" spans="1:8" s="1166" customFormat="1" ht="18" hidden="1" x14ac:dyDescent="0.25">
      <c r="A654" s="1230"/>
      <c r="B654" s="1226"/>
      <c r="C654" s="1226"/>
      <c r="D654" s="1227"/>
      <c r="E654" s="1252"/>
      <c r="F654" s="1252"/>
      <c r="G654" s="1252"/>
      <c r="H654" s="1227"/>
    </row>
    <row r="655" spans="1:8" s="1166" customFormat="1" ht="18" hidden="1" x14ac:dyDescent="0.25">
      <c r="A655" s="1230"/>
      <c r="B655" s="1226"/>
      <c r="C655" s="1226"/>
      <c r="D655" s="1227"/>
      <c r="E655" s="1252"/>
      <c r="F655" s="1252"/>
      <c r="G655" s="1252"/>
      <c r="H655" s="1227"/>
    </row>
    <row r="656" spans="1:8" s="1166" customFormat="1" ht="18" hidden="1" x14ac:dyDescent="0.25">
      <c r="A656" s="1230"/>
      <c r="B656" s="1226"/>
      <c r="C656" s="1226"/>
      <c r="D656" s="1227"/>
      <c r="E656" s="1252"/>
      <c r="F656" s="1252"/>
      <c r="G656" s="1252"/>
      <c r="H656" s="1227"/>
    </row>
    <row r="657" spans="1:8" s="1166" customFormat="1" ht="18" hidden="1" x14ac:dyDescent="0.25">
      <c r="A657" s="1230"/>
      <c r="B657" s="1226"/>
      <c r="C657" s="1226"/>
      <c r="D657" s="1227"/>
      <c r="E657" s="1252"/>
      <c r="F657" s="1252"/>
      <c r="G657" s="1252"/>
      <c r="H657" s="1227"/>
    </row>
    <row r="658" spans="1:8" s="1166" customFormat="1" ht="18" hidden="1" x14ac:dyDescent="0.25">
      <c r="A658" s="1230"/>
      <c r="B658" s="1226"/>
      <c r="C658" s="1226"/>
      <c r="D658" s="1227"/>
      <c r="E658" s="1252"/>
      <c r="F658" s="1252"/>
      <c r="G658" s="1252"/>
      <c r="H658" s="1227"/>
    </row>
    <row r="659" spans="1:8" s="1166" customFormat="1" ht="15" hidden="1" x14ac:dyDescent="0.25">
      <c r="A659" s="1247"/>
      <c r="B659" s="1247"/>
      <c r="C659" s="1247"/>
      <c r="D659" s="1247"/>
      <c r="E659" s="1248"/>
      <c r="F659" s="1248"/>
      <c r="G659" s="1248"/>
      <c r="H659" s="1267"/>
    </row>
    <row r="660" spans="1:8" ht="15" hidden="1" x14ac:dyDescent="0.25">
      <c r="A660" s="1232" t="s">
        <v>1014</v>
      </c>
    </row>
    <row r="661" spans="1:8" ht="1.5" hidden="1" customHeight="1" thickBot="1" x14ac:dyDescent="0.3">
      <c r="A661" s="1232"/>
      <c r="H661" s="1306" t="s">
        <v>122</v>
      </c>
    </row>
    <row r="662" spans="1:8" s="1166" customFormat="1" ht="25.5" hidden="1" thickTop="1" thickBot="1" x14ac:dyDescent="0.25">
      <c r="A662" s="1233" t="s">
        <v>123</v>
      </c>
      <c r="B662" s="1234" t="s">
        <v>509</v>
      </c>
      <c r="C662" s="1234" t="s">
        <v>267</v>
      </c>
      <c r="D662" s="1235" t="s">
        <v>125</v>
      </c>
      <c r="E662" s="1256" t="s">
        <v>416</v>
      </c>
      <c r="F662" s="1256" t="s">
        <v>417</v>
      </c>
      <c r="G662" s="1257" t="s">
        <v>589</v>
      </c>
      <c r="H662" s="1258" t="s">
        <v>590</v>
      </c>
    </row>
    <row r="663" spans="1:8" s="1166" customFormat="1" ht="13.5" hidden="1" thickTop="1" thickBot="1" x14ac:dyDescent="0.25">
      <c r="A663" s="1171">
        <v>1</v>
      </c>
      <c r="B663" s="1170">
        <v>2</v>
      </c>
      <c r="C663" s="1170">
        <v>3</v>
      </c>
      <c r="D663" s="1170">
        <v>4</v>
      </c>
      <c r="E663" s="1169">
        <v>5</v>
      </c>
      <c r="F663" s="1169">
        <v>6</v>
      </c>
      <c r="G663" s="1293">
        <v>7</v>
      </c>
      <c r="H663" s="1315" t="s">
        <v>44</v>
      </c>
    </row>
    <row r="664" spans="1:8" s="1166" customFormat="1" ht="15" hidden="1" x14ac:dyDescent="0.2">
      <c r="A664" s="1239">
        <v>2143</v>
      </c>
      <c r="B664" s="1240">
        <v>5169</v>
      </c>
      <c r="C664" s="1240"/>
      <c r="D664" s="1259" t="s">
        <v>568</v>
      </c>
      <c r="E664" s="1264"/>
      <c r="F664" s="1264">
        <v>0</v>
      </c>
      <c r="G664" s="1264">
        <v>0</v>
      </c>
      <c r="H664" s="1245">
        <v>0</v>
      </c>
    </row>
    <row r="665" spans="1:8" s="1166" customFormat="1" ht="15" hidden="1" x14ac:dyDescent="0.2">
      <c r="A665" s="1239">
        <v>3122</v>
      </c>
      <c r="B665" s="1240">
        <v>6122</v>
      </c>
      <c r="C665" s="1240"/>
      <c r="D665" s="1259" t="s">
        <v>401</v>
      </c>
      <c r="E665" s="1264">
        <v>0</v>
      </c>
      <c r="F665" s="1264"/>
      <c r="G665" s="1264"/>
      <c r="H665" s="1245" t="e">
        <f>G665/F665*100</f>
        <v>#DIV/0!</v>
      </c>
    </row>
    <row r="666" spans="1:8" s="1166" customFormat="1" ht="16.5" hidden="1" thickTop="1" thickBot="1" x14ac:dyDescent="0.3">
      <c r="A666" s="3265" t="s">
        <v>511</v>
      </c>
      <c r="B666" s="3266"/>
      <c r="C666" s="3266"/>
      <c r="D666" s="3266"/>
      <c r="E666" s="1242">
        <f>SUM(E664:E665)</f>
        <v>0</v>
      </c>
      <c r="F666" s="1242">
        <f>SUM(F664:F665)</f>
        <v>0</v>
      </c>
      <c r="G666" s="1242">
        <f>SUM(G664:G665)</f>
        <v>0</v>
      </c>
      <c r="H666" s="1246">
        <v>0</v>
      </c>
    </row>
    <row r="667" spans="1:8" s="1166" customFormat="1" ht="14.25" hidden="1" customHeight="1" x14ac:dyDescent="0.25">
      <c r="A667" s="1230"/>
      <c r="B667" s="1226"/>
      <c r="C667" s="1226"/>
      <c r="D667" s="1227"/>
      <c r="E667" s="1252"/>
      <c r="F667" s="1252"/>
      <c r="G667" s="1252"/>
      <c r="H667" s="1227"/>
    </row>
    <row r="668" spans="1:8" ht="15" hidden="1" x14ac:dyDescent="0.25">
      <c r="A668" s="1232" t="s">
        <v>943</v>
      </c>
    </row>
    <row r="669" spans="1:8" ht="15" hidden="1" x14ac:dyDescent="0.25">
      <c r="A669" s="1232" t="s">
        <v>944</v>
      </c>
      <c r="H669" s="1306" t="s">
        <v>122</v>
      </c>
    </row>
    <row r="670" spans="1:8" s="1166" customFormat="1" ht="25.5" hidden="1" thickTop="1" thickBot="1" x14ac:dyDescent="0.25">
      <c r="A670" s="1233" t="s">
        <v>123</v>
      </c>
      <c r="B670" s="1234" t="s">
        <v>509</v>
      </c>
      <c r="C670" s="1234" t="s">
        <v>267</v>
      </c>
      <c r="D670" s="1235" t="s">
        <v>125</v>
      </c>
      <c r="E670" s="1256" t="s">
        <v>416</v>
      </c>
      <c r="F670" s="1256" t="s">
        <v>417</v>
      </c>
      <c r="G670" s="1257" t="s">
        <v>589</v>
      </c>
      <c r="H670" s="1258" t="s">
        <v>590</v>
      </c>
    </row>
    <row r="671" spans="1:8" s="1166" customFormat="1" ht="13.5" hidden="1" thickTop="1" thickBot="1" x14ac:dyDescent="0.25">
      <c r="A671" s="1171">
        <v>1</v>
      </c>
      <c r="B671" s="1170">
        <v>2</v>
      </c>
      <c r="C671" s="1170">
        <v>3</v>
      </c>
      <c r="D671" s="1170">
        <v>4</v>
      </c>
      <c r="E671" s="1169">
        <v>5</v>
      </c>
      <c r="F671" s="1169">
        <v>6</v>
      </c>
      <c r="G671" s="1293">
        <v>7</v>
      </c>
      <c r="H671" s="1315" t="s">
        <v>44</v>
      </c>
    </row>
    <row r="672" spans="1:8" s="1166" customFormat="1" ht="15" hidden="1" x14ac:dyDescent="0.2">
      <c r="A672" s="1239">
        <v>4357</v>
      </c>
      <c r="B672" s="1240">
        <v>5137</v>
      </c>
      <c r="C672" s="1240">
        <v>36113003</v>
      </c>
      <c r="D672" s="1259" t="s">
        <v>118</v>
      </c>
      <c r="E672" s="1264"/>
      <c r="F672" s="1264"/>
      <c r="G672" s="1264"/>
      <c r="H672" s="1245" t="e">
        <f t="shared" ref="H672:H677" si="26">G672/F672*100</f>
        <v>#DIV/0!</v>
      </c>
    </row>
    <row r="673" spans="1:13" s="1166" customFormat="1" ht="15" hidden="1" x14ac:dyDescent="0.2">
      <c r="A673" s="1239">
        <v>4357</v>
      </c>
      <c r="B673" s="1240">
        <v>5137</v>
      </c>
      <c r="C673" s="1240">
        <v>36513003</v>
      </c>
      <c r="D673" s="1259"/>
      <c r="E673" s="1264"/>
      <c r="F673" s="1264"/>
      <c r="G673" s="1264"/>
      <c r="H673" s="1245" t="e">
        <f t="shared" si="26"/>
        <v>#DIV/0!</v>
      </c>
    </row>
    <row r="674" spans="1:13" s="1166" customFormat="1" ht="15" hidden="1" x14ac:dyDescent="0.2">
      <c r="A674" s="1239">
        <v>4357</v>
      </c>
      <c r="B674" s="1240">
        <v>6121</v>
      </c>
      <c r="C674" s="1240">
        <v>36100874</v>
      </c>
      <c r="D674" s="1259" t="s">
        <v>400</v>
      </c>
      <c r="E674" s="1264"/>
      <c r="F674" s="1264"/>
      <c r="G674" s="1264"/>
      <c r="H674" s="1245" t="e">
        <f t="shared" si="26"/>
        <v>#DIV/0!</v>
      </c>
      <c r="K674" s="1166">
        <v>207865</v>
      </c>
    </row>
    <row r="675" spans="1:13" s="1166" customFormat="1" ht="15" hidden="1" x14ac:dyDescent="0.2">
      <c r="A675" s="1239">
        <v>4357</v>
      </c>
      <c r="B675" s="1240">
        <v>6121</v>
      </c>
      <c r="C675" s="1240">
        <v>36113899</v>
      </c>
      <c r="D675" s="1259" t="s">
        <v>400</v>
      </c>
      <c r="E675" s="1264"/>
      <c r="F675" s="1264"/>
      <c r="G675" s="1264"/>
      <c r="H675" s="1245" t="e">
        <f t="shared" si="26"/>
        <v>#DIV/0!</v>
      </c>
      <c r="I675" s="1502" t="e">
        <f>E52+E53+E54+E55+E57+E60+E75+E107+E108+E164+E165+E168+E169+E171+E172+E173+E174+#REF!+#REF!+#REF!+E249+E250+E251+E252+E267+E318+E319+E320+E321+#REF!+#REF!+#REF!+#REF!+#REF!+E339+#REF!+E340+E341+E342+#REF!+E343+E344+E345+E346+E347+E348+#REF!+#REF!+#REF!+#REF!+E495+E496+E497+E498+#REF!+#REF!+#REF!+#REF!+#REF!+#REF!+#REF!+#REF!+E664+E672+E673+#REF!+#REF!+#REF!+#REF!</f>
        <v>#REF!</v>
      </c>
      <c r="J675" s="1502" t="e">
        <f>F52+F53+F54+F55+F57+F60+F75+F107+F108+F164+F165+F168+F169+F171+F172+F173+F174+#REF!+#REF!+#REF!+F249+F250+F251+F252+F267+F318+F319+F320+F321+#REF!+#REF!+#REF!+#REF!+#REF!+F339+#REF!+F340+F341+F342+#REF!+F343+F344+F345+F346+F347+F348+#REF!+#REF!+#REF!+#REF!+F495+F496+F497+F498+#REF!+#REF!+#REF!+#REF!+#REF!+#REF!+#REF!+#REF!+F664+F672+F673+#REF!+#REF!+#REF!+#REF!</f>
        <v>#REF!</v>
      </c>
      <c r="K675" s="1502" t="e">
        <f>G52+G53+G54+G55+G57+G60+G75+G107+G108+G164+G165+G168+G169+G171+G172+G173+G174+#REF!+#REF!+#REF!+G249+G250+G251+G252+G267+G318+G319+G320+G321+#REF!+#REF!+#REF!+#REF!+#REF!+G339+#REF!+G340+G341+G342+#REF!+G343+G344+G345+G346+G347+G348+#REF!+#REF!+#REF!+#REF!+G495+G496+G497+G498+#REF!+#REF!+#REF!+#REF!+#REF!+#REF!+#REF!+#REF!+G664+G672+G673+#REF!+#REF!+#REF!+#REF!</f>
        <v>#REF!</v>
      </c>
    </row>
    <row r="676" spans="1:13" s="1166" customFormat="1" ht="15" hidden="1" x14ac:dyDescent="0.2">
      <c r="A676" s="1239">
        <v>4357</v>
      </c>
      <c r="B676" s="1240">
        <v>6121</v>
      </c>
      <c r="C676" s="1240">
        <v>36513899</v>
      </c>
      <c r="D676" s="1259" t="s">
        <v>400</v>
      </c>
      <c r="E676" s="1264"/>
      <c r="F676" s="1264"/>
      <c r="G676" s="1264"/>
      <c r="H676" s="1245" t="e">
        <f t="shared" si="26"/>
        <v>#DIV/0!</v>
      </c>
      <c r="J676" s="1502" t="e">
        <f>F109+F110+F111+F112+F113+F114+F115+F140+#REF!+#REF!+#REF!+#REF!+#REF!+F220+F256+F349+F350+#REF!+#REF!+#REF!+#REF!+#REF!+#REF!+#REF!+F365+F366+F367+#REF!+#REF!+#REF!+F374+F375+F376+F384+F391+F486+F488+F499+#REF!+#REF!+#REF!+#REF!+#REF!+F674+F675+F676</f>
        <v>#REF!</v>
      </c>
      <c r="K676" s="1502" t="e">
        <f>G109+G110+G111+G112+G113+G114+G115+G140+#REF!+#REF!+#REF!+#REF!+#REF!+G220+G256+G349+G350+#REF!+#REF!+#REF!+#REF!+#REF!+#REF!+#REF!+G365+G366+G367+#REF!+#REF!+#REF!+G374+G375+G376+G384+G391+G486+G488+G499+#REF!+#REF!+#REF!+#REF!+#REF!+G674+G675+G676</f>
        <v>#REF!</v>
      </c>
    </row>
    <row r="677" spans="1:13" s="1166" customFormat="1" ht="16.5" hidden="1" thickTop="1" thickBot="1" x14ac:dyDescent="0.3">
      <c r="A677" s="3265" t="s">
        <v>511</v>
      </c>
      <c r="B677" s="3266"/>
      <c r="C677" s="3266"/>
      <c r="D677" s="3266"/>
      <c r="E677" s="1242">
        <f>SUM(E672:E676)</f>
        <v>0</v>
      </c>
      <c r="F677" s="1242">
        <f>SUM(F672:F676)</f>
        <v>0</v>
      </c>
      <c r="G677" s="1242">
        <f>SUM(G672:G676)</f>
        <v>0</v>
      </c>
      <c r="H677" s="1246" t="e">
        <f t="shared" si="26"/>
        <v>#DIV/0!</v>
      </c>
      <c r="J677" s="1502" t="e">
        <f>F677+F666+#REF!+#REF!+#REF!+F501+F489+F394+F378+F368+F351+F322+F268+F257+F242+F175+F145+F116+F82+F15</f>
        <v>#REF!</v>
      </c>
      <c r="K677" s="1502" t="e">
        <f>G677+G666+#REF!+#REF!+#REF!+G501+G489+G394+G378+G368+G351+G322+G268+G257+G242+G175+G145+G116+G82+G15</f>
        <v>#REF!</v>
      </c>
    </row>
    <row r="678" spans="1:13" s="1166" customFormat="1" ht="14.25" hidden="1" customHeight="1" x14ac:dyDescent="0.25">
      <c r="A678" s="1230"/>
      <c r="B678" s="1226"/>
      <c r="C678" s="1226"/>
      <c r="D678" s="1227"/>
      <c r="E678" s="1252"/>
      <c r="F678" s="1252"/>
      <c r="G678" s="1252"/>
      <c r="H678" s="1227"/>
    </row>
    <row r="679" spans="1:13" s="1166" customFormat="1" ht="14.25" hidden="1" customHeight="1" x14ac:dyDescent="0.25">
      <c r="A679" s="1230"/>
      <c r="B679" s="1226"/>
      <c r="C679" s="1226"/>
      <c r="D679" s="1227"/>
      <c r="E679" s="1252"/>
      <c r="F679" s="1252"/>
      <c r="G679" s="1252"/>
      <c r="H679" s="1227"/>
    </row>
    <row r="680" spans="1:13" s="1166" customFormat="1" ht="13.5" customHeight="1" x14ac:dyDescent="0.25">
      <c r="A680" s="1230"/>
      <c r="B680" s="1226"/>
      <c r="C680" s="1226"/>
      <c r="D680" s="1227"/>
      <c r="E680" s="1252"/>
      <c r="F680" s="1252"/>
      <c r="G680" s="1252"/>
      <c r="H680" s="1227"/>
    </row>
    <row r="681" spans="1:13" s="1166" customFormat="1" ht="6.75" customHeight="1" x14ac:dyDescent="0.25">
      <c r="A681" s="1230"/>
      <c r="B681" s="1226"/>
      <c r="C681" s="1226"/>
      <c r="D681" s="1227"/>
      <c r="E681" s="1252"/>
      <c r="F681" s="1252"/>
      <c r="G681" s="1252"/>
      <c r="H681" s="1227"/>
    </row>
    <row r="682" spans="1:13" ht="6.75" customHeight="1" x14ac:dyDescent="0.2"/>
    <row r="683" spans="1:13" ht="16.5" x14ac:dyDescent="0.25">
      <c r="A683" s="1276" t="s">
        <v>325</v>
      </c>
      <c r="B683" s="1277"/>
      <c r="C683" s="1278"/>
      <c r="D683" s="1279"/>
      <c r="E683" s="1280">
        <f>SUM(E684:E686)</f>
        <v>12359</v>
      </c>
      <c r="F683" s="1280">
        <f>F684+F685+F686+F687</f>
        <v>25265</v>
      </c>
      <c r="G683" s="1280">
        <f>G684+G685+G686+G687</f>
        <v>157146</v>
      </c>
      <c r="H683" s="1299">
        <f>G683/F683*100</f>
        <v>621.99089649713039</v>
      </c>
      <c r="J683" s="1282">
        <f>J684+J685+J686</f>
        <v>12359000</v>
      </c>
      <c r="K683" s="1282">
        <f>K684+K685+K686</f>
        <v>25265147.48</v>
      </c>
      <c r="L683" s="1282">
        <f>L684+L685+L686</f>
        <v>157145289.78999999</v>
      </c>
    </row>
    <row r="684" spans="1:13" ht="15" x14ac:dyDescent="0.2">
      <c r="A684" s="1140" t="s">
        <v>183</v>
      </c>
      <c r="B684" s="1142"/>
      <c r="C684" s="1138"/>
      <c r="D684" s="1283"/>
      <c r="E684" s="1141">
        <f>E88+E122+E140+E141+E291+E301+E614</f>
        <v>0</v>
      </c>
      <c r="F684" s="1141">
        <f>F88+F122+F140+F141+F291+F301+F614</f>
        <v>1914</v>
      </c>
      <c r="G684" s="1141">
        <f>G88+G122+G140+G141+G291+G301+G614+G13</f>
        <v>1776</v>
      </c>
      <c r="H684" s="1298">
        <f>G684/F684*100</f>
        <v>92.789968652037615</v>
      </c>
      <c r="J684" s="1284">
        <v>0</v>
      </c>
      <c r="K684" s="1284">
        <v>1913732.1</v>
      </c>
      <c r="L684" s="1284">
        <f>1729449.88+46162</f>
        <v>1775611.88</v>
      </c>
      <c r="M684" s="1228"/>
    </row>
    <row r="685" spans="1:13" ht="15" x14ac:dyDescent="0.2">
      <c r="A685" s="1140" t="s">
        <v>184</v>
      </c>
      <c r="B685" s="1139"/>
      <c r="C685" s="1138"/>
      <c r="D685" s="1285"/>
      <c r="E685" s="1141">
        <f>E151+E152+E153+E164+E165+E166+E168+E167+E181+E182+E183+E184+E188+E195+E196+E197+E198+E199+E263+E274+E363+E404+E416+E435+E436+E449+E450+E451+E464+E470+E507+E508+E509+E521+E522+E533+E534+E553+E554+E560+E561+E562+E568+E569+E575+E576+E582+E583+E589+E590+E597+E598+E599+E600+E601+E602+E621+E628+E629+E630+E638+E639+E646+E647+E648</f>
        <v>12359</v>
      </c>
      <c r="F685" s="1141">
        <f>F151+F152+F153+F164+F165+F166+F168+F167+F181+F182+F183+F184+F188+F195+F196+F197+F198+F199+F263+F274+F363+F404+F416+F435+F436+F449+F450+F451+F464+F470+F507+F508+F509+F521+F522+F533+F534+F553+F554+F560+F561+F562+F568+F569+F575+F576+F582+F583+F589+F590+F597+F598+F599+F600+F601+F602+F621+F628+F629+F630+F638+F639+F646+F647+F648</f>
        <v>23351</v>
      </c>
      <c r="G685" s="1141">
        <f>G151+G152+G153+G164+G165+G166+G168+G167+G181+G182+G183+G184+G188+G195+G196+G197+G198+G199+G263+G274+G363+G404+G416+G435+G436+G449+G450+G451+G464+G470+G507+G508+G509+G521+G522+G533+G534+G553+G554+G560+G561+G562+G568+G569+G575+G576+G582+G583+G589+G590+G597+G598+G599+G600+G601+G602+G621+G628+G629+G630+G638+G639+G646+G647+G648</f>
        <v>21373</v>
      </c>
      <c r="H685" s="1298">
        <f>G685/F685*100</f>
        <v>91.529270695045184</v>
      </c>
      <c r="J685" s="1284">
        <v>12359000</v>
      </c>
      <c r="K685" s="1284">
        <v>23351415.379999999</v>
      </c>
      <c r="L685" s="1284">
        <v>21373146.489999998</v>
      </c>
      <c r="M685" s="1228"/>
    </row>
    <row r="686" spans="1:13" ht="15" x14ac:dyDescent="0.2">
      <c r="A686" s="1140" t="s">
        <v>326</v>
      </c>
      <c r="B686" s="1139"/>
      <c r="C686" s="1138"/>
      <c r="D686" s="1285"/>
      <c r="E686" s="1141">
        <f>E14</f>
        <v>0</v>
      </c>
      <c r="F686" s="1141">
        <f>F14</f>
        <v>0</v>
      </c>
      <c r="G686" s="1141">
        <f>G14</f>
        <v>133997</v>
      </c>
      <c r="H686" s="1298">
        <v>0</v>
      </c>
      <c r="J686" s="1284">
        <v>0</v>
      </c>
      <c r="K686" s="1284">
        <v>0</v>
      </c>
      <c r="L686" s="1284">
        <v>133996531.42</v>
      </c>
    </row>
    <row r="687" spans="1:13" ht="15" x14ac:dyDescent="0.2">
      <c r="A687" s="1140"/>
      <c r="B687" s="1139"/>
      <c r="C687" s="1138"/>
      <c r="D687" s="1285"/>
      <c r="E687" s="1141"/>
      <c r="F687" s="1141"/>
      <c r="G687" s="1141"/>
      <c r="H687" s="1137"/>
    </row>
    <row r="688" spans="1:13" ht="24" customHeight="1" thickBot="1" x14ac:dyDescent="0.4">
      <c r="A688" s="3212" t="s">
        <v>215</v>
      </c>
      <c r="B688" s="3212"/>
      <c r="C688" s="3212"/>
      <c r="D688" s="3212"/>
      <c r="E688" s="1135">
        <f>SUM(E683)</f>
        <v>12359</v>
      </c>
      <c r="F688" s="1135">
        <f>SUM(F683)</f>
        <v>25265</v>
      </c>
      <c r="G688" s="1135">
        <f>SUM(G683)</f>
        <v>157146</v>
      </c>
      <c r="H688" s="1134">
        <f>(G688/F688)*100</f>
        <v>621.99089649713039</v>
      </c>
    </row>
    <row r="689" ht="13.5" thickTop="1" x14ac:dyDescent="0.2"/>
  </sheetData>
  <mergeCells count="67">
    <mergeCell ref="A642:H642"/>
    <mergeCell ref="A649:D649"/>
    <mergeCell ref="A611:H611"/>
    <mergeCell ref="A616:D616"/>
    <mergeCell ref="A618:H618"/>
    <mergeCell ref="A623:D623"/>
    <mergeCell ref="A625:H625"/>
    <mergeCell ref="A631:D631"/>
    <mergeCell ref="A353:H353"/>
    <mergeCell ref="A396:H396"/>
    <mergeCell ref="A412:H412"/>
    <mergeCell ref="A284:D284"/>
    <mergeCell ref="A189:D189"/>
    <mergeCell ref="A213:D213"/>
    <mergeCell ref="A242:D242"/>
    <mergeCell ref="A257:D257"/>
    <mergeCell ref="A268:D268"/>
    <mergeCell ref="A351:D351"/>
    <mergeCell ref="A368:D368"/>
    <mergeCell ref="A378:D378"/>
    <mergeCell ref="A394:D394"/>
    <mergeCell ref="A410:D410"/>
    <mergeCell ref="A501:D501"/>
    <mergeCell ref="A515:D515"/>
    <mergeCell ref="A527:D527"/>
    <mergeCell ref="A570:D570"/>
    <mergeCell ref="A572:H572"/>
    <mergeCell ref="A666:D666"/>
    <mergeCell ref="A677:D677"/>
    <mergeCell ref="A688:D688"/>
    <mergeCell ref="A543:D543"/>
    <mergeCell ref="A555:D555"/>
    <mergeCell ref="A563:D563"/>
    <mergeCell ref="A557:H557"/>
    <mergeCell ref="A565:H565"/>
    <mergeCell ref="A609:D609"/>
    <mergeCell ref="A579:H579"/>
    <mergeCell ref="A584:D584"/>
    <mergeCell ref="A577:D577"/>
    <mergeCell ref="A586:H586"/>
    <mergeCell ref="A591:D591"/>
    <mergeCell ref="A633:H633"/>
    <mergeCell ref="A640:D640"/>
    <mergeCell ref="A426:D426"/>
    <mergeCell ref="A442:D442"/>
    <mergeCell ref="A458:D458"/>
    <mergeCell ref="A474:D474"/>
    <mergeCell ref="A489:D489"/>
    <mergeCell ref="A46:D46"/>
    <mergeCell ref="A82:D82"/>
    <mergeCell ref="A101:D101"/>
    <mergeCell ref="A116:D116"/>
    <mergeCell ref="A133:D133"/>
    <mergeCell ref="A1:H1"/>
    <mergeCell ref="A15:D15"/>
    <mergeCell ref="A24:D24"/>
    <mergeCell ref="A32:D32"/>
    <mergeCell ref="A39:D39"/>
    <mergeCell ref="A145:D145"/>
    <mergeCell ref="A295:D295"/>
    <mergeCell ref="A306:D306"/>
    <mergeCell ref="A322:D322"/>
    <mergeCell ref="A333:D333"/>
    <mergeCell ref="A155:D155"/>
    <mergeCell ref="A175:D175"/>
    <mergeCell ref="A177:H177"/>
    <mergeCell ref="A191:H191"/>
  </mergeCells>
  <pageMargins left="0.98425196850393704" right="0.78740157480314965" top="0.98425196850393704" bottom="0.98425196850393704" header="0.51181102362204722" footer="0.51181102362204722"/>
  <pageSetup paperSize="9" scale="65" firstPageNumber="136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rowBreaks count="4" manualBreakCount="4">
    <brk id="175" max="7" man="1"/>
    <brk id="368" max="7" man="1"/>
    <brk id="527" max="7" man="1"/>
    <brk id="592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68"/>
  <sheetViews>
    <sheetView showGridLines="0" view="pageBreakPreview" topLeftCell="A76" zoomScaleNormal="100" zoomScaleSheetLayoutView="100" workbookViewId="0">
      <selection activeCell="F107" sqref="F107"/>
    </sheetView>
  </sheetViews>
  <sheetFormatPr defaultRowHeight="12.75" x14ac:dyDescent="0.2"/>
  <cols>
    <col min="1" max="1" width="5.28515625" style="1226" customWidth="1"/>
    <col min="2" max="2" width="6.140625" style="1226" customWidth="1"/>
    <col min="3" max="3" width="9.5703125" style="1226" customWidth="1"/>
    <col min="4" max="4" width="42" style="1227" customWidth="1"/>
    <col min="5" max="5" width="15.42578125" style="1252" customWidth="1"/>
    <col min="6" max="6" width="15.85546875" style="1252" customWidth="1"/>
    <col min="7" max="7" width="14.42578125" style="1252" customWidth="1"/>
    <col min="8" max="8" width="8.140625" style="1227" customWidth="1"/>
    <col min="9" max="9" width="14.28515625" style="1227" bestFit="1" customWidth="1"/>
    <col min="10" max="10" width="14.7109375" style="1227" bestFit="1" customWidth="1"/>
    <col min="11" max="12" width="17.28515625" style="1227" bestFit="1" customWidth="1"/>
    <col min="13" max="256" width="9.140625" style="1227"/>
    <col min="257" max="257" width="4.7109375" style="1227" customWidth="1"/>
    <col min="258" max="258" width="6.140625" style="1227" customWidth="1"/>
    <col min="259" max="259" width="8.7109375" style="1227" customWidth="1"/>
    <col min="260" max="260" width="42" style="1227" customWidth="1"/>
    <col min="261" max="261" width="10.42578125" style="1227" customWidth="1"/>
    <col min="262" max="262" width="15.85546875" style="1227" customWidth="1"/>
    <col min="263" max="263" width="14.42578125" style="1227" customWidth="1"/>
    <col min="264" max="264" width="6.42578125" style="1227" customWidth="1"/>
    <col min="265" max="265" width="14.28515625" style="1227" bestFit="1" customWidth="1"/>
    <col min="266" max="266" width="9.140625" style="1227"/>
    <col min="267" max="268" width="17.28515625" style="1227" bestFit="1" customWidth="1"/>
    <col min="269" max="512" width="9.140625" style="1227"/>
    <col min="513" max="513" width="4.7109375" style="1227" customWidth="1"/>
    <col min="514" max="514" width="6.140625" style="1227" customWidth="1"/>
    <col min="515" max="515" width="8.7109375" style="1227" customWidth="1"/>
    <col min="516" max="516" width="42" style="1227" customWidth="1"/>
    <col min="517" max="517" width="10.42578125" style="1227" customWidth="1"/>
    <col min="518" max="518" width="15.85546875" style="1227" customWidth="1"/>
    <col min="519" max="519" width="14.42578125" style="1227" customWidth="1"/>
    <col min="520" max="520" width="6.42578125" style="1227" customWidth="1"/>
    <col min="521" max="521" width="14.28515625" style="1227" bestFit="1" customWidth="1"/>
    <col min="522" max="522" width="9.140625" style="1227"/>
    <col min="523" max="524" width="17.28515625" style="1227" bestFit="1" customWidth="1"/>
    <col min="525" max="768" width="9.140625" style="1227"/>
    <col min="769" max="769" width="4.7109375" style="1227" customWidth="1"/>
    <col min="770" max="770" width="6.140625" style="1227" customWidth="1"/>
    <col min="771" max="771" width="8.7109375" style="1227" customWidth="1"/>
    <col min="772" max="772" width="42" style="1227" customWidth="1"/>
    <col min="773" max="773" width="10.42578125" style="1227" customWidth="1"/>
    <col min="774" max="774" width="15.85546875" style="1227" customWidth="1"/>
    <col min="775" max="775" width="14.42578125" style="1227" customWidth="1"/>
    <col min="776" max="776" width="6.42578125" style="1227" customWidth="1"/>
    <col min="777" max="777" width="14.28515625" style="1227" bestFit="1" customWidth="1"/>
    <col min="778" max="778" width="9.140625" style="1227"/>
    <col min="779" max="780" width="17.28515625" style="1227" bestFit="1" customWidth="1"/>
    <col min="781" max="1024" width="9.140625" style="1227"/>
    <col min="1025" max="1025" width="4.7109375" style="1227" customWidth="1"/>
    <col min="1026" max="1026" width="6.140625" style="1227" customWidth="1"/>
    <col min="1027" max="1027" width="8.7109375" style="1227" customWidth="1"/>
    <col min="1028" max="1028" width="42" style="1227" customWidth="1"/>
    <col min="1029" max="1029" width="10.42578125" style="1227" customWidth="1"/>
    <col min="1030" max="1030" width="15.85546875" style="1227" customWidth="1"/>
    <col min="1031" max="1031" width="14.42578125" style="1227" customWidth="1"/>
    <col min="1032" max="1032" width="6.42578125" style="1227" customWidth="1"/>
    <col min="1033" max="1033" width="14.28515625" style="1227" bestFit="1" customWidth="1"/>
    <col min="1034" max="1034" width="9.140625" style="1227"/>
    <col min="1035" max="1036" width="17.28515625" style="1227" bestFit="1" customWidth="1"/>
    <col min="1037" max="1280" width="9.140625" style="1227"/>
    <col min="1281" max="1281" width="4.7109375" style="1227" customWidth="1"/>
    <col min="1282" max="1282" width="6.140625" style="1227" customWidth="1"/>
    <col min="1283" max="1283" width="8.7109375" style="1227" customWidth="1"/>
    <col min="1284" max="1284" width="42" style="1227" customWidth="1"/>
    <col min="1285" max="1285" width="10.42578125" style="1227" customWidth="1"/>
    <col min="1286" max="1286" width="15.85546875" style="1227" customWidth="1"/>
    <col min="1287" max="1287" width="14.42578125" style="1227" customWidth="1"/>
    <col min="1288" max="1288" width="6.42578125" style="1227" customWidth="1"/>
    <col min="1289" max="1289" width="14.28515625" style="1227" bestFit="1" customWidth="1"/>
    <col min="1290" max="1290" width="9.140625" style="1227"/>
    <col min="1291" max="1292" width="17.28515625" style="1227" bestFit="1" customWidth="1"/>
    <col min="1293" max="1536" width="9.140625" style="1227"/>
    <col min="1537" max="1537" width="4.7109375" style="1227" customWidth="1"/>
    <col min="1538" max="1538" width="6.140625" style="1227" customWidth="1"/>
    <col min="1539" max="1539" width="8.7109375" style="1227" customWidth="1"/>
    <col min="1540" max="1540" width="42" style="1227" customWidth="1"/>
    <col min="1541" max="1541" width="10.42578125" style="1227" customWidth="1"/>
    <col min="1542" max="1542" width="15.85546875" style="1227" customWidth="1"/>
    <col min="1543" max="1543" width="14.42578125" style="1227" customWidth="1"/>
    <col min="1544" max="1544" width="6.42578125" style="1227" customWidth="1"/>
    <col min="1545" max="1545" width="14.28515625" style="1227" bestFit="1" customWidth="1"/>
    <col min="1546" max="1546" width="9.140625" style="1227"/>
    <col min="1547" max="1548" width="17.28515625" style="1227" bestFit="1" customWidth="1"/>
    <col min="1549" max="1792" width="9.140625" style="1227"/>
    <col min="1793" max="1793" width="4.7109375" style="1227" customWidth="1"/>
    <col min="1794" max="1794" width="6.140625" style="1227" customWidth="1"/>
    <col min="1795" max="1795" width="8.7109375" style="1227" customWidth="1"/>
    <col min="1796" max="1796" width="42" style="1227" customWidth="1"/>
    <col min="1797" max="1797" width="10.42578125" style="1227" customWidth="1"/>
    <col min="1798" max="1798" width="15.85546875" style="1227" customWidth="1"/>
    <col min="1799" max="1799" width="14.42578125" style="1227" customWidth="1"/>
    <col min="1800" max="1800" width="6.42578125" style="1227" customWidth="1"/>
    <col min="1801" max="1801" width="14.28515625" style="1227" bestFit="1" customWidth="1"/>
    <col min="1802" max="1802" width="9.140625" style="1227"/>
    <col min="1803" max="1804" width="17.28515625" style="1227" bestFit="1" customWidth="1"/>
    <col min="1805" max="2048" width="9.140625" style="1227"/>
    <col min="2049" max="2049" width="4.7109375" style="1227" customWidth="1"/>
    <col min="2050" max="2050" width="6.140625" style="1227" customWidth="1"/>
    <col min="2051" max="2051" width="8.7109375" style="1227" customWidth="1"/>
    <col min="2052" max="2052" width="42" style="1227" customWidth="1"/>
    <col min="2053" max="2053" width="10.42578125" style="1227" customWidth="1"/>
    <col min="2054" max="2054" width="15.85546875" style="1227" customWidth="1"/>
    <col min="2055" max="2055" width="14.42578125" style="1227" customWidth="1"/>
    <col min="2056" max="2056" width="6.42578125" style="1227" customWidth="1"/>
    <col min="2057" max="2057" width="14.28515625" style="1227" bestFit="1" customWidth="1"/>
    <col min="2058" max="2058" width="9.140625" style="1227"/>
    <col min="2059" max="2060" width="17.28515625" style="1227" bestFit="1" customWidth="1"/>
    <col min="2061" max="2304" width="9.140625" style="1227"/>
    <col min="2305" max="2305" width="4.7109375" style="1227" customWidth="1"/>
    <col min="2306" max="2306" width="6.140625" style="1227" customWidth="1"/>
    <col min="2307" max="2307" width="8.7109375" style="1227" customWidth="1"/>
    <col min="2308" max="2308" width="42" style="1227" customWidth="1"/>
    <col min="2309" max="2309" width="10.42578125" style="1227" customWidth="1"/>
    <col min="2310" max="2310" width="15.85546875" style="1227" customWidth="1"/>
    <col min="2311" max="2311" width="14.42578125" style="1227" customWidth="1"/>
    <col min="2312" max="2312" width="6.42578125" style="1227" customWidth="1"/>
    <col min="2313" max="2313" width="14.28515625" style="1227" bestFit="1" customWidth="1"/>
    <col min="2314" max="2314" width="9.140625" style="1227"/>
    <col min="2315" max="2316" width="17.28515625" style="1227" bestFit="1" customWidth="1"/>
    <col min="2317" max="2560" width="9.140625" style="1227"/>
    <col min="2561" max="2561" width="4.7109375" style="1227" customWidth="1"/>
    <col min="2562" max="2562" width="6.140625" style="1227" customWidth="1"/>
    <col min="2563" max="2563" width="8.7109375" style="1227" customWidth="1"/>
    <col min="2564" max="2564" width="42" style="1227" customWidth="1"/>
    <col min="2565" max="2565" width="10.42578125" style="1227" customWidth="1"/>
    <col min="2566" max="2566" width="15.85546875" style="1227" customWidth="1"/>
    <col min="2567" max="2567" width="14.42578125" style="1227" customWidth="1"/>
    <col min="2568" max="2568" width="6.42578125" style="1227" customWidth="1"/>
    <col min="2569" max="2569" width="14.28515625" style="1227" bestFit="1" customWidth="1"/>
    <col min="2570" max="2570" width="9.140625" style="1227"/>
    <col min="2571" max="2572" width="17.28515625" style="1227" bestFit="1" customWidth="1"/>
    <col min="2573" max="2816" width="9.140625" style="1227"/>
    <col min="2817" max="2817" width="4.7109375" style="1227" customWidth="1"/>
    <col min="2818" max="2818" width="6.140625" style="1227" customWidth="1"/>
    <col min="2819" max="2819" width="8.7109375" style="1227" customWidth="1"/>
    <col min="2820" max="2820" width="42" style="1227" customWidth="1"/>
    <col min="2821" max="2821" width="10.42578125" style="1227" customWidth="1"/>
    <col min="2822" max="2822" width="15.85546875" style="1227" customWidth="1"/>
    <col min="2823" max="2823" width="14.42578125" style="1227" customWidth="1"/>
    <col min="2824" max="2824" width="6.42578125" style="1227" customWidth="1"/>
    <col min="2825" max="2825" width="14.28515625" style="1227" bestFit="1" customWidth="1"/>
    <col min="2826" max="2826" width="9.140625" style="1227"/>
    <col min="2827" max="2828" width="17.28515625" style="1227" bestFit="1" customWidth="1"/>
    <col min="2829" max="3072" width="9.140625" style="1227"/>
    <col min="3073" max="3073" width="4.7109375" style="1227" customWidth="1"/>
    <col min="3074" max="3074" width="6.140625" style="1227" customWidth="1"/>
    <col min="3075" max="3075" width="8.7109375" style="1227" customWidth="1"/>
    <col min="3076" max="3076" width="42" style="1227" customWidth="1"/>
    <col min="3077" max="3077" width="10.42578125" style="1227" customWidth="1"/>
    <col min="3078" max="3078" width="15.85546875" style="1227" customWidth="1"/>
    <col min="3079" max="3079" width="14.42578125" style="1227" customWidth="1"/>
    <col min="3080" max="3080" width="6.42578125" style="1227" customWidth="1"/>
    <col min="3081" max="3081" width="14.28515625" style="1227" bestFit="1" customWidth="1"/>
    <col min="3082" max="3082" width="9.140625" style="1227"/>
    <col min="3083" max="3084" width="17.28515625" style="1227" bestFit="1" customWidth="1"/>
    <col min="3085" max="3328" width="9.140625" style="1227"/>
    <col min="3329" max="3329" width="4.7109375" style="1227" customWidth="1"/>
    <col min="3330" max="3330" width="6.140625" style="1227" customWidth="1"/>
    <col min="3331" max="3331" width="8.7109375" style="1227" customWidth="1"/>
    <col min="3332" max="3332" width="42" style="1227" customWidth="1"/>
    <col min="3333" max="3333" width="10.42578125" style="1227" customWidth="1"/>
    <col min="3334" max="3334" width="15.85546875" style="1227" customWidth="1"/>
    <col min="3335" max="3335" width="14.42578125" style="1227" customWidth="1"/>
    <col min="3336" max="3336" width="6.42578125" style="1227" customWidth="1"/>
    <col min="3337" max="3337" width="14.28515625" style="1227" bestFit="1" customWidth="1"/>
    <col min="3338" max="3338" width="9.140625" style="1227"/>
    <col min="3339" max="3340" width="17.28515625" style="1227" bestFit="1" customWidth="1"/>
    <col min="3341" max="3584" width="9.140625" style="1227"/>
    <col min="3585" max="3585" width="4.7109375" style="1227" customWidth="1"/>
    <col min="3586" max="3586" width="6.140625" style="1227" customWidth="1"/>
    <col min="3587" max="3587" width="8.7109375" style="1227" customWidth="1"/>
    <col min="3588" max="3588" width="42" style="1227" customWidth="1"/>
    <col min="3589" max="3589" width="10.42578125" style="1227" customWidth="1"/>
    <col min="3590" max="3590" width="15.85546875" style="1227" customWidth="1"/>
    <col min="3591" max="3591" width="14.42578125" style="1227" customWidth="1"/>
    <col min="3592" max="3592" width="6.42578125" style="1227" customWidth="1"/>
    <col min="3593" max="3593" width="14.28515625" style="1227" bestFit="1" customWidth="1"/>
    <col min="3594" max="3594" width="9.140625" style="1227"/>
    <col min="3595" max="3596" width="17.28515625" style="1227" bestFit="1" customWidth="1"/>
    <col min="3597" max="3840" width="9.140625" style="1227"/>
    <col min="3841" max="3841" width="4.7109375" style="1227" customWidth="1"/>
    <col min="3842" max="3842" width="6.140625" style="1227" customWidth="1"/>
    <col min="3843" max="3843" width="8.7109375" style="1227" customWidth="1"/>
    <col min="3844" max="3844" width="42" style="1227" customWidth="1"/>
    <col min="3845" max="3845" width="10.42578125" style="1227" customWidth="1"/>
    <col min="3846" max="3846" width="15.85546875" style="1227" customWidth="1"/>
    <col min="3847" max="3847" width="14.42578125" style="1227" customWidth="1"/>
    <col min="3848" max="3848" width="6.42578125" style="1227" customWidth="1"/>
    <col min="3849" max="3849" width="14.28515625" style="1227" bestFit="1" customWidth="1"/>
    <col min="3850" max="3850" width="9.140625" style="1227"/>
    <col min="3851" max="3852" width="17.28515625" style="1227" bestFit="1" customWidth="1"/>
    <col min="3853" max="4096" width="9.140625" style="1227"/>
    <col min="4097" max="4097" width="4.7109375" style="1227" customWidth="1"/>
    <col min="4098" max="4098" width="6.140625" style="1227" customWidth="1"/>
    <col min="4099" max="4099" width="8.7109375" style="1227" customWidth="1"/>
    <col min="4100" max="4100" width="42" style="1227" customWidth="1"/>
    <col min="4101" max="4101" width="10.42578125" style="1227" customWidth="1"/>
    <col min="4102" max="4102" width="15.85546875" style="1227" customWidth="1"/>
    <col min="4103" max="4103" width="14.42578125" style="1227" customWidth="1"/>
    <col min="4104" max="4104" width="6.42578125" style="1227" customWidth="1"/>
    <col min="4105" max="4105" width="14.28515625" style="1227" bestFit="1" customWidth="1"/>
    <col min="4106" max="4106" width="9.140625" style="1227"/>
    <col min="4107" max="4108" width="17.28515625" style="1227" bestFit="1" customWidth="1"/>
    <col min="4109" max="4352" width="9.140625" style="1227"/>
    <col min="4353" max="4353" width="4.7109375" style="1227" customWidth="1"/>
    <col min="4354" max="4354" width="6.140625" style="1227" customWidth="1"/>
    <col min="4355" max="4355" width="8.7109375" style="1227" customWidth="1"/>
    <col min="4356" max="4356" width="42" style="1227" customWidth="1"/>
    <col min="4357" max="4357" width="10.42578125" style="1227" customWidth="1"/>
    <col min="4358" max="4358" width="15.85546875" style="1227" customWidth="1"/>
    <col min="4359" max="4359" width="14.42578125" style="1227" customWidth="1"/>
    <col min="4360" max="4360" width="6.42578125" style="1227" customWidth="1"/>
    <col min="4361" max="4361" width="14.28515625" style="1227" bestFit="1" customWidth="1"/>
    <col min="4362" max="4362" width="9.140625" style="1227"/>
    <col min="4363" max="4364" width="17.28515625" style="1227" bestFit="1" customWidth="1"/>
    <col min="4365" max="4608" width="9.140625" style="1227"/>
    <col min="4609" max="4609" width="4.7109375" style="1227" customWidth="1"/>
    <col min="4610" max="4610" width="6.140625" style="1227" customWidth="1"/>
    <col min="4611" max="4611" width="8.7109375" style="1227" customWidth="1"/>
    <col min="4612" max="4612" width="42" style="1227" customWidth="1"/>
    <col min="4613" max="4613" width="10.42578125" style="1227" customWidth="1"/>
    <col min="4614" max="4614" width="15.85546875" style="1227" customWidth="1"/>
    <col min="4615" max="4615" width="14.42578125" style="1227" customWidth="1"/>
    <col min="4616" max="4616" width="6.42578125" style="1227" customWidth="1"/>
    <col min="4617" max="4617" width="14.28515625" style="1227" bestFit="1" customWidth="1"/>
    <col min="4618" max="4618" width="9.140625" style="1227"/>
    <col min="4619" max="4620" width="17.28515625" style="1227" bestFit="1" customWidth="1"/>
    <col min="4621" max="4864" width="9.140625" style="1227"/>
    <col min="4865" max="4865" width="4.7109375" style="1227" customWidth="1"/>
    <col min="4866" max="4866" width="6.140625" style="1227" customWidth="1"/>
    <col min="4867" max="4867" width="8.7109375" style="1227" customWidth="1"/>
    <col min="4868" max="4868" width="42" style="1227" customWidth="1"/>
    <col min="4869" max="4869" width="10.42578125" style="1227" customWidth="1"/>
    <col min="4870" max="4870" width="15.85546875" style="1227" customWidth="1"/>
    <col min="4871" max="4871" width="14.42578125" style="1227" customWidth="1"/>
    <col min="4872" max="4872" width="6.42578125" style="1227" customWidth="1"/>
    <col min="4873" max="4873" width="14.28515625" style="1227" bestFit="1" customWidth="1"/>
    <col min="4874" max="4874" width="9.140625" style="1227"/>
    <col min="4875" max="4876" width="17.28515625" style="1227" bestFit="1" customWidth="1"/>
    <col min="4877" max="5120" width="9.140625" style="1227"/>
    <col min="5121" max="5121" width="4.7109375" style="1227" customWidth="1"/>
    <col min="5122" max="5122" width="6.140625" style="1227" customWidth="1"/>
    <col min="5123" max="5123" width="8.7109375" style="1227" customWidth="1"/>
    <col min="5124" max="5124" width="42" style="1227" customWidth="1"/>
    <col min="5125" max="5125" width="10.42578125" style="1227" customWidth="1"/>
    <col min="5126" max="5126" width="15.85546875" style="1227" customWidth="1"/>
    <col min="5127" max="5127" width="14.42578125" style="1227" customWidth="1"/>
    <col min="5128" max="5128" width="6.42578125" style="1227" customWidth="1"/>
    <col min="5129" max="5129" width="14.28515625" style="1227" bestFit="1" customWidth="1"/>
    <col min="5130" max="5130" width="9.140625" style="1227"/>
    <col min="5131" max="5132" width="17.28515625" style="1227" bestFit="1" customWidth="1"/>
    <col min="5133" max="5376" width="9.140625" style="1227"/>
    <col min="5377" max="5377" width="4.7109375" style="1227" customWidth="1"/>
    <col min="5378" max="5378" width="6.140625" style="1227" customWidth="1"/>
    <col min="5379" max="5379" width="8.7109375" style="1227" customWidth="1"/>
    <col min="5380" max="5380" width="42" style="1227" customWidth="1"/>
    <col min="5381" max="5381" width="10.42578125" style="1227" customWidth="1"/>
    <col min="5382" max="5382" width="15.85546875" style="1227" customWidth="1"/>
    <col min="5383" max="5383" width="14.42578125" style="1227" customWidth="1"/>
    <col min="5384" max="5384" width="6.42578125" style="1227" customWidth="1"/>
    <col min="5385" max="5385" width="14.28515625" style="1227" bestFit="1" customWidth="1"/>
    <col min="5386" max="5386" width="9.140625" style="1227"/>
    <col min="5387" max="5388" width="17.28515625" style="1227" bestFit="1" customWidth="1"/>
    <col min="5389" max="5632" width="9.140625" style="1227"/>
    <col min="5633" max="5633" width="4.7109375" style="1227" customWidth="1"/>
    <col min="5634" max="5634" width="6.140625" style="1227" customWidth="1"/>
    <col min="5635" max="5635" width="8.7109375" style="1227" customWidth="1"/>
    <col min="5636" max="5636" width="42" style="1227" customWidth="1"/>
    <col min="5637" max="5637" width="10.42578125" style="1227" customWidth="1"/>
    <col min="5638" max="5638" width="15.85546875" style="1227" customWidth="1"/>
    <col min="5639" max="5639" width="14.42578125" style="1227" customWidth="1"/>
    <col min="5640" max="5640" width="6.42578125" style="1227" customWidth="1"/>
    <col min="5641" max="5641" width="14.28515625" style="1227" bestFit="1" customWidth="1"/>
    <col min="5642" max="5642" width="9.140625" style="1227"/>
    <col min="5643" max="5644" width="17.28515625" style="1227" bestFit="1" customWidth="1"/>
    <col min="5645" max="5888" width="9.140625" style="1227"/>
    <col min="5889" max="5889" width="4.7109375" style="1227" customWidth="1"/>
    <col min="5890" max="5890" width="6.140625" style="1227" customWidth="1"/>
    <col min="5891" max="5891" width="8.7109375" style="1227" customWidth="1"/>
    <col min="5892" max="5892" width="42" style="1227" customWidth="1"/>
    <col min="5893" max="5893" width="10.42578125" style="1227" customWidth="1"/>
    <col min="5894" max="5894" width="15.85546875" style="1227" customWidth="1"/>
    <col min="5895" max="5895" width="14.42578125" style="1227" customWidth="1"/>
    <col min="5896" max="5896" width="6.42578125" style="1227" customWidth="1"/>
    <col min="5897" max="5897" width="14.28515625" style="1227" bestFit="1" customWidth="1"/>
    <col min="5898" max="5898" width="9.140625" style="1227"/>
    <col min="5899" max="5900" width="17.28515625" style="1227" bestFit="1" customWidth="1"/>
    <col min="5901" max="6144" width="9.140625" style="1227"/>
    <col min="6145" max="6145" width="4.7109375" style="1227" customWidth="1"/>
    <col min="6146" max="6146" width="6.140625" style="1227" customWidth="1"/>
    <col min="6147" max="6147" width="8.7109375" style="1227" customWidth="1"/>
    <col min="6148" max="6148" width="42" style="1227" customWidth="1"/>
    <col min="6149" max="6149" width="10.42578125" style="1227" customWidth="1"/>
    <col min="6150" max="6150" width="15.85546875" style="1227" customWidth="1"/>
    <col min="6151" max="6151" width="14.42578125" style="1227" customWidth="1"/>
    <col min="6152" max="6152" width="6.42578125" style="1227" customWidth="1"/>
    <col min="6153" max="6153" width="14.28515625" style="1227" bestFit="1" customWidth="1"/>
    <col min="6154" max="6154" width="9.140625" style="1227"/>
    <col min="6155" max="6156" width="17.28515625" style="1227" bestFit="1" customWidth="1"/>
    <col min="6157" max="6400" width="9.140625" style="1227"/>
    <col min="6401" max="6401" width="4.7109375" style="1227" customWidth="1"/>
    <col min="6402" max="6402" width="6.140625" style="1227" customWidth="1"/>
    <col min="6403" max="6403" width="8.7109375" style="1227" customWidth="1"/>
    <col min="6404" max="6404" width="42" style="1227" customWidth="1"/>
    <col min="6405" max="6405" width="10.42578125" style="1227" customWidth="1"/>
    <col min="6406" max="6406" width="15.85546875" style="1227" customWidth="1"/>
    <col min="6407" max="6407" width="14.42578125" style="1227" customWidth="1"/>
    <col min="6408" max="6408" width="6.42578125" style="1227" customWidth="1"/>
    <col min="6409" max="6409" width="14.28515625" style="1227" bestFit="1" customWidth="1"/>
    <col min="6410" max="6410" width="9.140625" style="1227"/>
    <col min="6411" max="6412" width="17.28515625" style="1227" bestFit="1" customWidth="1"/>
    <col min="6413" max="6656" width="9.140625" style="1227"/>
    <col min="6657" max="6657" width="4.7109375" style="1227" customWidth="1"/>
    <col min="6658" max="6658" width="6.140625" style="1227" customWidth="1"/>
    <col min="6659" max="6659" width="8.7109375" style="1227" customWidth="1"/>
    <col min="6660" max="6660" width="42" style="1227" customWidth="1"/>
    <col min="6661" max="6661" width="10.42578125" style="1227" customWidth="1"/>
    <col min="6662" max="6662" width="15.85546875" style="1227" customWidth="1"/>
    <col min="6663" max="6663" width="14.42578125" style="1227" customWidth="1"/>
    <col min="6664" max="6664" width="6.42578125" style="1227" customWidth="1"/>
    <col min="6665" max="6665" width="14.28515625" style="1227" bestFit="1" customWidth="1"/>
    <col min="6666" max="6666" width="9.140625" style="1227"/>
    <col min="6667" max="6668" width="17.28515625" style="1227" bestFit="1" customWidth="1"/>
    <col min="6669" max="6912" width="9.140625" style="1227"/>
    <col min="6913" max="6913" width="4.7109375" style="1227" customWidth="1"/>
    <col min="6914" max="6914" width="6.140625" style="1227" customWidth="1"/>
    <col min="6915" max="6915" width="8.7109375" style="1227" customWidth="1"/>
    <col min="6916" max="6916" width="42" style="1227" customWidth="1"/>
    <col min="6917" max="6917" width="10.42578125" style="1227" customWidth="1"/>
    <col min="6918" max="6918" width="15.85546875" style="1227" customWidth="1"/>
    <col min="6919" max="6919" width="14.42578125" style="1227" customWidth="1"/>
    <col min="6920" max="6920" width="6.42578125" style="1227" customWidth="1"/>
    <col min="6921" max="6921" width="14.28515625" style="1227" bestFit="1" customWidth="1"/>
    <col min="6922" max="6922" width="9.140625" style="1227"/>
    <col min="6923" max="6924" width="17.28515625" style="1227" bestFit="1" customWidth="1"/>
    <col min="6925" max="7168" width="9.140625" style="1227"/>
    <col min="7169" max="7169" width="4.7109375" style="1227" customWidth="1"/>
    <col min="7170" max="7170" width="6.140625" style="1227" customWidth="1"/>
    <col min="7171" max="7171" width="8.7109375" style="1227" customWidth="1"/>
    <col min="7172" max="7172" width="42" style="1227" customWidth="1"/>
    <col min="7173" max="7173" width="10.42578125" style="1227" customWidth="1"/>
    <col min="7174" max="7174" width="15.85546875" style="1227" customWidth="1"/>
    <col min="7175" max="7175" width="14.42578125" style="1227" customWidth="1"/>
    <col min="7176" max="7176" width="6.42578125" style="1227" customWidth="1"/>
    <col min="7177" max="7177" width="14.28515625" style="1227" bestFit="1" customWidth="1"/>
    <col min="7178" max="7178" width="9.140625" style="1227"/>
    <col min="7179" max="7180" width="17.28515625" style="1227" bestFit="1" customWidth="1"/>
    <col min="7181" max="7424" width="9.140625" style="1227"/>
    <col min="7425" max="7425" width="4.7109375" style="1227" customWidth="1"/>
    <col min="7426" max="7426" width="6.140625" style="1227" customWidth="1"/>
    <col min="7427" max="7427" width="8.7109375" style="1227" customWidth="1"/>
    <col min="7428" max="7428" width="42" style="1227" customWidth="1"/>
    <col min="7429" max="7429" width="10.42578125" style="1227" customWidth="1"/>
    <col min="7430" max="7430" width="15.85546875" style="1227" customWidth="1"/>
    <col min="7431" max="7431" width="14.42578125" style="1227" customWidth="1"/>
    <col min="7432" max="7432" width="6.42578125" style="1227" customWidth="1"/>
    <col min="7433" max="7433" width="14.28515625" style="1227" bestFit="1" customWidth="1"/>
    <col min="7434" max="7434" width="9.140625" style="1227"/>
    <col min="7435" max="7436" width="17.28515625" style="1227" bestFit="1" customWidth="1"/>
    <col min="7437" max="7680" width="9.140625" style="1227"/>
    <col min="7681" max="7681" width="4.7109375" style="1227" customWidth="1"/>
    <col min="7682" max="7682" width="6.140625" style="1227" customWidth="1"/>
    <col min="7683" max="7683" width="8.7109375" style="1227" customWidth="1"/>
    <col min="7684" max="7684" width="42" style="1227" customWidth="1"/>
    <col min="7685" max="7685" width="10.42578125" style="1227" customWidth="1"/>
    <col min="7686" max="7686" width="15.85546875" style="1227" customWidth="1"/>
    <col min="7687" max="7687" width="14.42578125" style="1227" customWidth="1"/>
    <col min="7688" max="7688" width="6.42578125" style="1227" customWidth="1"/>
    <col min="7689" max="7689" width="14.28515625" style="1227" bestFit="1" customWidth="1"/>
    <col min="7690" max="7690" width="9.140625" style="1227"/>
    <col min="7691" max="7692" width="17.28515625" style="1227" bestFit="1" customWidth="1"/>
    <col min="7693" max="7936" width="9.140625" style="1227"/>
    <col min="7937" max="7937" width="4.7109375" style="1227" customWidth="1"/>
    <col min="7938" max="7938" width="6.140625" style="1227" customWidth="1"/>
    <col min="7939" max="7939" width="8.7109375" style="1227" customWidth="1"/>
    <col min="7940" max="7940" width="42" style="1227" customWidth="1"/>
    <col min="7941" max="7941" width="10.42578125" style="1227" customWidth="1"/>
    <col min="7942" max="7942" width="15.85546875" style="1227" customWidth="1"/>
    <col min="7943" max="7943" width="14.42578125" style="1227" customWidth="1"/>
    <col min="7944" max="7944" width="6.42578125" style="1227" customWidth="1"/>
    <col min="7945" max="7945" width="14.28515625" style="1227" bestFit="1" customWidth="1"/>
    <col min="7946" max="7946" width="9.140625" style="1227"/>
    <col min="7947" max="7948" width="17.28515625" style="1227" bestFit="1" customWidth="1"/>
    <col min="7949" max="8192" width="9.140625" style="1227"/>
    <col min="8193" max="8193" width="4.7109375" style="1227" customWidth="1"/>
    <col min="8194" max="8194" width="6.140625" style="1227" customWidth="1"/>
    <col min="8195" max="8195" width="8.7109375" style="1227" customWidth="1"/>
    <col min="8196" max="8196" width="42" style="1227" customWidth="1"/>
    <col min="8197" max="8197" width="10.42578125" style="1227" customWidth="1"/>
    <col min="8198" max="8198" width="15.85546875" style="1227" customWidth="1"/>
    <col min="8199" max="8199" width="14.42578125" style="1227" customWidth="1"/>
    <col min="8200" max="8200" width="6.42578125" style="1227" customWidth="1"/>
    <col min="8201" max="8201" width="14.28515625" style="1227" bestFit="1" customWidth="1"/>
    <col min="8202" max="8202" width="9.140625" style="1227"/>
    <col min="8203" max="8204" width="17.28515625" style="1227" bestFit="1" customWidth="1"/>
    <col min="8205" max="8448" width="9.140625" style="1227"/>
    <col min="8449" max="8449" width="4.7109375" style="1227" customWidth="1"/>
    <col min="8450" max="8450" width="6.140625" style="1227" customWidth="1"/>
    <col min="8451" max="8451" width="8.7109375" style="1227" customWidth="1"/>
    <col min="8452" max="8452" width="42" style="1227" customWidth="1"/>
    <col min="8453" max="8453" width="10.42578125" style="1227" customWidth="1"/>
    <col min="8454" max="8454" width="15.85546875" style="1227" customWidth="1"/>
    <col min="8455" max="8455" width="14.42578125" style="1227" customWidth="1"/>
    <col min="8456" max="8456" width="6.42578125" style="1227" customWidth="1"/>
    <col min="8457" max="8457" width="14.28515625" style="1227" bestFit="1" customWidth="1"/>
    <col min="8458" max="8458" width="9.140625" style="1227"/>
    <col min="8459" max="8460" width="17.28515625" style="1227" bestFit="1" customWidth="1"/>
    <col min="8461" max="8704" width="9.140625" style="1227"/>
    <col min="8705" max="8705" width="4.7109375" style="1227" customWidth="1"/>
    <col min="8706" max="8706" width="6.140625" style="1227" customWidth="1"/>
    <col min="8707" max="8707" width="8.7109375" style="1227" customWidth="1"/>
    <col min="8708" max="8708" width="42" style="1227" customWidth="1"/>
    <col min="8709" max="8709" width="10.42578125" style="1227" customWidth="1"/>
    <col min="8710" max="8710" width="15.85546875" style="1227" customWidth="1"/>
    <col min="8711" max="8711" width="14.42578125" style="1227" customWidth="1"/>
    <col min="8712" max="8712" width="6.42578125" style="1227" customWidth="1"/>
    <col min="8713" max="8713" width="14.28515625" style="1227" bestFit="1" customWidth="1"/>
    <col min="8714" max="8714" width="9.140625" style="1227"/>
    <col min="8715" max="8716" width="17.28515625" style="1227" bestFit="1" customWidth="1"/>
    <col min="8717" max="8960" width="9.140625" style="1227"/>
    <col min="8961" max="8961" width="4.7109375" style="1227" customWidth="1"/>
    <col min="8962" max="8962" width="6.140625" style="1227" customWidth="1"/>
    <col min="8963" max="8963" width="8.7109375" style="1227" customWidth="1"/>
    <col min="8964" max="8964" width="42" style="1227" customWidth="1"/>
    <col min="8965" max="8965" width="10.42578125" style="1227" customWidth="1"/>
    <col min="8966" max="8966" width="15.85546875" style="1227" customWidth="1"/>
    <col min="8967" max="8967" width="14.42578125" style="1227" customWidth="1"/>
    <col min="8968" max="8968" width="6.42578125" style="1227" customWidth="1"/>
    <col min="8969" max="8969" width="14.28515625" style="1227" bestFit="1" customWidth="1"/>
    <col min="8970" max="8970" width="9.140625" style="1227"/>
    <col min="8971" max="8972" width="17.28515625" style="1227" bestFit="1" customWidth="1"/>
    <col min="8973" max="9216" width="9.140625" style="1227"/>
    <col min="9217" max="9217" width="4.7109375" style="1227" customWidth="1"/>
    <col min="9218" max="9218" width="6.140625" style="1227" customWidth="1"/>
    <col min="9219" max="9219" width="8.7109375" style="1227" customWidth="1"/>
    <col min="9220" max="9220" width="42" style="1227" customWidth="1"/>
    <col min="9221" max="9221" width="10.42578125" style="1227" customWidth="1"/>
    <col min="9222" max="9222" width="15.85546875" style="1227" customWidth="1"/>
    <col min="9223" max="9223" width="14.42578125" style="1227" customWidth="1"/>
    <col min="9224" max="9224" width="6.42578125" style="1227" customWidth="1"/>
    <col min="9225" max="9225" width="14.28515625" style="1227" bestFit="1" customWidth="1"/>
    <col min="9226" max="9226" width="9.140625" style="1227"/>
    <col min="9227" max="9228" width="17.28515625" style="1227" bestFit="1" customWidth="1"/>
    <col min="9229" max="9472" width="9.140625" style="1227"/>
    <col min="9473" max="9473" width="4.7109375" style="1227" customWidth="1"/>
    <col min="9474" max="9474" width="6.140625" style="1227" customWidth="1"/>
    <col min="9475" max="9475" width="8.7109375" style="1227" customWidth="1"/>
    <col min="9476" max="9476" width="42" style="1227" customWidth="1"/>
    <col min="9477" max="9477" width="10.42578125" style="1227" customWidth="1"/>
    <col min="9478" max="9478" width="15.85546875" style="1227" customWidth="1"/>
    <col min="9479" max="9479" width="14.42578125" style="1227" customWidth="1"/>
    <col min="9480" max="9480" width="6.42578125" style="1227" customWidth="1"/>
    <col min="9481" max="9481" width="14.28515625" style="1227" bestFit="1" customWidth="1"/>
    <col min="9482" max="9482" width="9.140625" style="1227"/>
    <col min="9483" max="9484" width="17.28515625" style="1227" bestFit="1" customWidth="1"/>
    <col min="9485" max="9728" width="9.140625" style="1227"/>
    <col min="9729" max="9729" width="4.7109375" style="1227" customWidth="1"/>
    <col min="9730" max="9730" width="6.140625" style="1227" customWidth="1"/>
    <col min="9731" max="9731" width="8.7109375" style="1227" customWidth="1"/>
    <col min="9732" max="9732" width="42" style="1227" customWidth="1"/>
    <col min="9733" max="9733" width="10.42578125" style="1227" customWidth="1"/>
    <col min="9734" max="9734" width="15.85546875" style="1227" customWidth="1"/>
    <col min="9735" max="9735" width="14.42578125" style="1227" customWidth="1"/>
    <col min="9736" max="9736" width="6.42578125" style="1227" customWidth="1"/>
    <col min="9737" max="9737" width="14.28515625" style="1227" bestFit="1" customWidth="1"/>
    <col min="9738" max="9738" width="9.140625" style="1227"/>
    <col min="9739" max="9740" width="17.28515625" style="1227" bestFit="1" customWidth="1"/>
    <col min="9741" max="9984" width="9.140625" style="1227"/>
    <col min="9985" max="9985" width="4.7109375" style="1227" customWidth="1"/>
    <col min="9986" max="9986" width="6.140625" style="1227" customWidth="1"/>
    <col min="9987" max="9987" width="8.7109375" style="1227" customWidth="1"/>
    <col min="9988" max="9988" width="42" style="1227" customWidth="1"/>
    <col min="9989" max="9989" width="10.42578125" style="1227" customWidth="1"/>
    <col min="9990" max="9990" width="15.85546875" style="1227" customWidth="1"/>
    <col min="9991" max="9991" width="14.42578125" style="1227" customWidth="1"/>
    <col min="9992" max="9992" width="6.42578125" style="1227" customWidth="1"/>
    <col min="9993" max="9993" width="14.28515625" style="1227" bestFit="1" customWidth="1"/>
    <col min="9994" max="9994" width="9.140625" style="1227"/>
    <col min="9995" max="9996" width="17.28515625" style="1227" bestFit="1" customWidth="1"/>
    <col min="9997" max="10240" width="9.140625" style="1227"/>
    <col min="10241" max="10241" width="4.7109375" style="1227" customWidth="1"/>
    <col min="10242" max="10242" width="6.140625" style="1227" customWidth="1"/>
    <col min="10243" max="10243" width="8.7109375" style="1227" customWidth="1"/>
    <col min="10244" max="10244" width="42" style="1227" customWidth="1"/>
    <col min="10245" max="10245" width="10.42578125" style="1227" customWidth="1"/>
    <col min="10246" max="10246" width="15.85546875" style="1227" customWidth="1"/>
    <col min="10247" max="10247" width="14.42578125" style="1227" customWidth="1"/>
    <col min="10248" max="10248" width="6.42578125" style="1227" customWidth="1"/>
    <col min="10249" max="10249" width="14.28515625" style="1227" bestFit="1" customWidth="1"/>
    <col min="10250" max="10250" width="9.140625" style="1227"/>
    <col min="10251" max="10252" width="17.28515625" style="1227" bestFit="1" customWidth="1"/>
    <col min="10253" max="10496" width="9.140625" style="1227"/>
    <col min="10497" max="10497" width="4.7109375" style="1227" customWidth="1"/>
    <col min="10498" max="10498" width="6.140625" style="1227" customWidth="1"/>
    <col min="10499" max="10499" width="8.7109375" style="1227" customWidth="1"/>
    <col min="10500" max="10500" width="42" style="1227" customWidth="1"/>
    <col min="10501" max="10501" width="10.42578125" style="1227" customWidth="1"/>
    <col min="10502" max="10502" width="15.85546875" style="1227" customWidth="1"/>
    <col min="10503" max="10503" width="14.42578125" style="1227" customWidth="1"/>
    <col min="10504" max="10504" width="6.42578125" style="1227" customWidth="1"/>
    <col min="10505" max="10505" width="14.28515625" style="1227" bestFit="1" customWidth="1"/>
    <col min="10506" max="10506" width="9.140625" style="1227"/>
    <col min="10507" max="10508" width="17.28515625" style="1227" bestFit="1" customWidth="1"/>
    <col min="10509" max="10752" width="9.140625" style="1227"/>
    <col min="10753" max="10753" width="4.7109375" style="1227" customWidth="1"/>
    <col min="10754" max="10754" width="6.140625" style="1227" customWidth="1"/>
    <col min="10755" max="10755" width="8.7109375" style="1227" customWidth="1"/>
    <col min="10756" max="10756" width="42" style="1227" customWidth="1"/>
    <col min="10757" max="10757" width="10.42578125" style="1227" customWidth="1"/>
    <col min="10758" max="10758" width="15.85546875" style="1227" customWidth="1"/>
    <col min="10759" max="10759" width="14.42578125" style="1227" customWidth="1"/>
    <col min="10760" max="10760" width="6.42578125" style="1227" customWidth="1"/>
    <col min="10761" max="10761" width="14.28515625" style="1227" bestFit="1" customWidth="1"/>
    <col min="10762" max="10762" width="9.140625" style="1227"/>
    <col min="10763" max="10764" width="17.28515625" style="1227" bestFit="1" customWidth="1"/>
    <col min="10765" max="11008" width="9.140625" style="1227"/>
    <col min="11009" max="11009" width="4.7109375" style="1227" customWidth="1"/>
    <col min="11010" max="11010" width="6.140625" style="1227" customWidth="1"/>
    <col min="11011" max="11011" width="8.7109375" style="1227" customWidth="1"/>
    <col min="11012" max="11012" width="42" style="1227" customWidth="1"/>
    <col min="11013" max="11013" width="10.42578125" style="1227" customWidth="1"/>
    <col min="11014" max="11014" width="15.85546875" style="1227" customWidth="1"/>
    <col min="11015" max="11015" width="14.42578125" style="1227" customWidth="1"/>
    <col min="11016" max="11016" width="6.42578125" style="1227" customWidth="1"/>
    <col min="11017" max="11017" width="14.28515625" style="1227" bestFit="1" customWidth="1"/>
    <col min="11018" max="11018" width="9.140625" style="1227"/>
    <col min="11019" max="11020" width="17.28515625" style="1227" bestFit="1" customWidth="1"/>
    <col min="11021" max="11264" width="9.140625" style="1227"/>
    <col min="11265" max="11265" width="4.7109375" style="1227" customWidth="1"/>
    <col min="11266" max="11266" width="6.140625" style="1227" customWidth="1"/>
    <col min="11267" max="11267" width="8.7109375" style="1227" customWidth="1"/>
    <col min="11268" max="11268" width="42" style="1227" customWidth="1"/>
    <col min="11269" max="11269" width="10.42578125" style="1227" customWidth="1"/>
    <col min="11270" max="11270" width="15.85546875" style="1227" customWidth="1"/>
    <col min="11271" max="11271" width="14.42578125" style="1227" customWidth="1"/>
    <col min="11272" max="11272" width="6.42578125" style="1227" customWidth="1"/>
    <col min="11273" max="11273" width="14.28515625" style="1227" bestFit="1" customWidth="1"/>
    <col min="11274" max="11274" width="9.140625" style="1227"/>
    <col min="11275" max="11276" width="17.28515625" style="1227" bestFit="1" customWidth="1"/>
    <col min="11277" max="11520" width="9.140625" style="1227"/>
    <col min="11521" max="11521" width="4.7109375" style="1227" customWidth="1"/>
    <col min="11522" max="11522" width="6.140625" style="1227" customWidth="1"/>
    <col min="11523" max="11523" width="8.7109375" style="1227" customWidth="1"/>
    <col min="11524" max="11524" width="42" style="1227" customWidth="1"/>
    <col min="11525" max="11525" width="10.42578125" style="1227" customWidth="1"/>
    <col min="11526" max="11526" width="15.85546875" style="1227" customWidth="1"/>
    <col min="11527" max="11527" width="14.42578125" style="1227" customWidth="1"/>
    <col min="11528" max="11528" width="6.42578125" style="1227" customWidth="1"/>
    <col min="11529" max="11529" width="14.28515625" style="1227" bestFit="1" customWidth="1"/>
    <col min="11530" max="11530" width="9.140625" style="1227"/>
    <col min="11531" max="11532" width="17.28515625" style="1227" bestFit="1" customWidth="1"/>
    <col min="11533" max="11776" width="9.140625" style="1227"/>
    <col min="11777" max="11777" width="4.7109375" style="1227" customWidth="1"/>
    <col min="11778" max="11778" width="6.140625" style="1227" customWidth="1"/>
    <col min="11779" max="11779" width="8.7109375" style="1227" customWidth="1"/>
    <col min="11780" max="11780" width="42" style="1227" customWidth="1"/>
    <col min="11781" max="11781" width="10.42578125" style="1227" customWidth="1"/>
    <col min="11782" max="11782" width="15.85546875" style="1227" customWidth="1"/>
    <col min="11783" max="11783" width="14.42578125" style="1227" customWidth="1"/>
    <col min="11784" max="11784" width="6.42578125" style="1227" customWidth="1"/>
    <col min="11785" max="11785" width="14.28515625" style="1227" bestFit="1" customWidth="1"/>
    <col min="11786" max="11786" width="9.140625" style="1227"/>
    <col min="11787" max="11788" width="17.28515625" style="1227" bestFit="1" customWidth="1"/>
    <col min="11789" max="12032" width="9.140625" style="1227"/>
    <col min="12033" max="12033" width="4.7109375" style="1227" customWidth="1"/>
    <col min="12034" max="12034" width="6.140625" style="1227" customWidth="1"/>
    <col min="12035" max="12035" width="8.7109375" style="1227" customWidth="1"/>
    <col min="12036" max="12036" width="42" style="1227" customWidth="1"/>
    <col min="12037" max="12037" width="10.42578125" style="1227" customWidth="1"/>
    <col min="12038" max="12038" width="15.85546875" style="1227" customWidth="1"/>
    <col min="12039" max="12039" width="14.42578125" style="1227" customWidth="1"/>
    <col min="12040" max="12040" width="6.42578125" style="1227" customWidth="1"/>
    <col min="12041" max="12041" width="14.28515625" style="1227" bestFit="1" customWidth="1"/>
    <col min="12042" max="12042" width="9.140625" style="1227"/>
    <col min="12043" max="12044" width="17.28515625" style="1227" bestFit="1" customWidth="1"/>
    <col min="12045" max="12288" width="9.140625" style="1227"/>
    <col min="12289" max="12289" width="4.7109375" style="1227" customWidth="1"/>
    <col min="12290" max="12290" width="6.140625" style="1227" customWidth="1"/>
    <col min="12291" max="12291" width="8.7109375" style="1227" customWidth="1"/>
    <col min="12292" max="12292" width="42" style="1227" customWidth="1"/>
    <col min="12293" max="12293" width="10.42578125" style="1227" customWidth="1"/>
    <col min="12294" max="12294" width="15.85546875" style="1227" customWidth="1"/>
    <col min="12295" max="12295" width="14.42578125" style="1227" customWidth="1"/>
    <col min="12296" max="12296" width="6.42578125" style="1227" customWidth="1"/>
    <col min="12297" max="12297" width="14.28515625" style="1227" bestFit="1" customWidth="1"/>
    <col min="12298" max="12298" width="9.140625" style="1227"/>
    <col min="12299" max="12300" width="17.28515625" style="1227" bestFit="1" customWidth="1"/>
    <col min="12301" max="12544" width="9.140625" style="1227"/>
    <col min="12545" max="12545" width="4.7109375" style="1227" customWidth="1"/>
    <col min="12546" max="12546" width="6.140625" style="1227" customWidth="1"/>
    <col min="12547" max="12547" width="8.7109375" style="1227" customWidth="1"/>
    <col min="12548" max="12548" width="42" style="1227" customWidth="1"/>
    <col min="12549" max="12549" width="10.42578125" style="1227" customWidth="1"/>
    <col min="12550" max="12550" width="15.85546875" style="1227" customWidth="1"/>
    <col min="12551" max="12551" width="14.42578125" style="1227" customWidth="1"/>
    <col min="12552" max="12552" width="6.42578125" style="1227" customWidth="1"/>
    <col min="12553" max="12553" width="14.28515625" style="1227" bestFit="1" customWidth="1"/>
    <col min="12554" max="12554" width="9.140625" style="1227"/>
    <col min="12555" max="12556" width="17.28515625" style="1227" bestFit="1" customWidth="1"/>
    <col min="12557" max="12800" width="9.140625" style="1227"/>
    <col min="12801" max="12801" width="4.7109375" style="1227" customWidth="1"/>
    <col min="12802" max="12802" width="6.140625" style="1227" customWidth="1"/>
    <col min="12803" max="12803" width="8.7109375" style="1227" customWidth="1"/>
    <col min="12804" max="12804" width="42" style="1227" customWidth="1"/>
    <col min="12805" max="12805" width="10.42578125" style="1227" customWidth="1"/>
    <col min="12806" max="12806" width="15.85546875" style="1227" customWidth="1"/>
    <col min="12807" max="12807" width="14.42578125" style="1227" customWidth="1"/>
    <col min="12808" max="12808" width="6.42578125" style="1227" customWidth="1"/>
    <col min="12809" max="12809" width="14.28515625" style="1227" bestFit="1" customWidth="1"/>
    <col min="12810" max="12810" width="9.140625" style="1227"/>
    <col min="12811" max="12812" width="17.28515625" style="1227" bestFit="1" customWidth="1"/>
    <col min="12813" max="13056" width="9.140625" style="1227"/>
    <col min="13057" max="13057" width="4.7109375" style="1227" customWidth="1"/>
    <col min="13058" max="13058" width="6.140625" style="1227" customWidth="1"/>
    <col min="13059" max="13059" width="8.7109375" style="1227" customWidth="1"/>
    <col min="13060" max="13060" width="42" style="1227" customWidth="1"/>
    <col min="13061" max="13061" width="10.42578125" style="1227" customWidth="1"/>
    <col min="13062" max="13062" width="15.85546875" style="1227" customWidth="1"/>
    <col min="13063" max="13063" width="14.42578125" style="1227" customWidth="1"/>
    <col min="13064" max="13064" width="6.42578125" style="1227" customWidth="1"/>
    <col min="13065" max="13065" width="14.28515625" style="1227" bestFit="1" customWidth="1"/>
    <col min="13066" max="13066" width="9.140625" style="1227"/>
    <col min="13067" max="13068" width="17.28515625" style="1227" bestFit="1" customWidth="1"/>
    <col min="13069" max="13312" width="9.140625" style="1227"/>
    <col min="13313" max="13313" width="4.7109375" style="1227" customWidth="1"/>
    <col min="13314" max="13314" width="6.140625" style="1227" customWidth="1"/>
    <col min="13315" max="13315" width="8.7109375" style="1227" customWidth="1"/>
    <col min="13316" max="13316" width="42" style="1227" customWidth="1"/>
    <col min="13317" max="13317" width="10.42578125" style="1227" customWidth="1"/>
    <col min="13318" max="13318" width="15.85546875" style="1227" customWidth="1"/>
    <col min="13319" max="13319" width="14.42578125" style="1227" customWidth="1"/>
    <col min="13320" max="13320" width="6.42578125" style="1227" customWidth="1"/>
    <col min="13321" max="13321" width="14.28515625" style="1227" bestFit="1" customWidth="1"/>
    <col min="13322" max="13322" width="9.140625" style="1227"/>
    <col min="13323" max="13324" width="17.28515625" style="1227" bestFit="1" customWidth="1"/>
    <col min="13325" max="13568" width="9.140625" style="1227"/>
    <col min="13569" max="13569" width="4.7109375" style="1227" customWidth="1"/>
    <col min="13570" max="13570" width="6.140625" style="1227" customWidth="1"/>
    <col min="13571" max="13571" width="8.7109375" style="1227" customWidth="1"/>
    <col min="13572" max="13572" width="42" style="1227" customWidth="1"/>
    <col min="13573" max="13573" width="10.42578125" style="1227" customWidth="1"/>
    <col min="13574" max="13574" width="15.85546875" style="1227" customWidth="1"/>
    <col min="13575" max="13575" width="14.42578125" style="1227" customWidth="1"/>
    <col min="13576" max="13576" width="6.42578125" style="1227" customWidth="1"/>
    <col min="13577" max="13577" width="14.28515625" style="1227" bestFit="1" customWidth="1"/>
    <col min="13578" max="13578" width="9.140625" style="1227"/>
    <col min="13579" max="13580" width="17.28515625" style="1227" bestFit="1" customWidth="1"/>
    <col min="13581" max="13824" width="9.140625" style="1227"/>
    <col min="13825" max="13825" width="4.7109375" style="1227" customWidth="1"/>
    <col min="13826" max="13826" width="6.140625" style="1227" customWidth="1"/>
    <col min="13827" max="13827" width="8.7109375" style="1227" customWidth="1"/>
    <col min="13828" max="13828" width="42" style="1227" customWidth="1"/>
    <col min="13829" max="13829" width="10.42578125" style="1227" customWidth="1"/>
    <col min="13830" max="13830" width="15.85546875" style="1227" customWidth="1"/>
    <col min="13831" max="13831" width="14.42578125" style="1227" customWidth="1"/>
    <col min="13832" max="13832" width="6.42578125" style="1227" customWidth="1"/>
    <col min="13833" max="13833" width="14.28515625" style="1227" bestFit="1" customWidth="1"/>
    <col min="13834" max="13834" width="9.140625" style="1227"/>
    <col min="13835" max="13836" width="17.28515625" style="1227" bestFit="1" customWidth="1"/>
    <col min="13837" max="14080" width="9.140625" style="1227"/>
    <col min="14081" max="14081" width="4.7109375" style="1227" customWidth="1"/>
    <col min="14082" max="14082" width="6.140625" style="1227" customWidth="1"/>
    <col min="14083" max="14083" width="8.7109375" style="1227" customWidth="1"/>
    <col min="14084" max="14084" width="42" style="1227" customWidth="1"/>
    <col min="14085" max="14085" width="10.42578125" style="1227" customWidth="1"/>
    <col min="14086" max="14086" width="15.85546875" style="1227" customWidth="1"/>
    <col min="14087" max="14087" width="14.42578125" style="1227" customWidth="1"/>
    <col min="14088" max="14088" width="6.42578125" style="1227" customWidth="1"/>
    <col min="14089" max="14089" width="14.28515625" style="1227" bestFit="1" customWidth="1"/>
    <col min="14090" max="14090" width="9.140625" style="1227"/>
    <col min="14091" max="14092" width="17.28515625" style="1227" bestFit="1" customWidth="1"/>
    <col min="14093" max="14336" width="9.140625" style="1227"/>
    <col min="14337" max="14337" width="4.7109375" style="1227" customWidth="1"/>
    <col min="14338" max="14338" width="6.140625" style="1227" customWidth="1"/>
    <col min="14339" max="14339" width="8.7109375" style="1227" customWidth="1"/>
    <col min="14340" max="14340" width="42" style="1227" customWidth="1"/>
    <col min="14341" max="14341" width="10.42578125" style="1227" customWidth="1"/>
    <col min="14342" max="14342" width="15.85546875" style="1227" customWidth="1"/>
    <col min="14343" max="14343" width="14.42578125" style="1227" customWidth="1"/>
    <col min="14344" max="14344" width="6.42578125" style="1227" customWidth="1"/>
    <col min="14345" max="14345" width="14.28515625" style="1227" bestFit="1" customWidth="1"/>
    <col min="14346" max="14346" width="9.140625" style="1227"/>
    <col min="14347" max="14348" width="17.28515625" style="1227" bestFit="1" customWidth="1"/>
    <col min="14349" max="14592" width="9.140625" style="1227"/>
    <col min="14593" max="14593" width="4.7109375" style="1227" customWidth="1"/>
    <col min="14594" max="14594" width="6.140625" style="1227" customWidth="1"/>
    <col min="14595" max="14595" width="8.7109375" style="1227" customWidth="1"/>
    <col min="14596" max="14596" width="42" style="1227" customWidth="1"/>
    <col min="14597" max="14597" width="10.42578125" style="1227" customWidth="1"/>
    <col min="14598" max="14598" width="15.85546875" style="1227" customWidth="1"/>
    <col min="14599" max="14599" width="14.42578125" style="1227" customWidth="1"/>
    <col min="14600" max="14600" width="6.42578125" style="1227" customWidth="1"/>
    <col min="14601" max="14601" width="14.28515625" style="1227" bestFit="1" customWidth="1"/>
    <col min="14602" max="14602" width="9.140625" style="1227"/>
    <col min="14603" max="14604" width="17.28515625" style="1227" bestFit="1" customWidth="1"/>
    <col min="14605" max="14848" width="9.140625" style="1227"/>
    <col min="14849" max="14849" width="4.7109375" style="1227" customWidth="1"/>
    <col min="14850" max="14850" width="6.140625" style="1227" customWidth="1"/>
    <col min="14851" max="14851" width="8.7109375" style="1227" customWidth="1"/>
    <col min="14852" max="14852" width="42" style="1227" customWidth="1"/>
    <col min="14853" max="14853" width="10.42578125" style="1227" customWidth="1"/>
    <col min="14854" max="14854" width="15.85546875" style="1227" customWidth="1"/>
    <col min="14855" max="14855" width="14.42578125" style="1227" customWidth="1"/>
    <col min="14856" max="14856" width="6.42578125" style="1227" customWidth="1"/>
    <col min="14857" max="14857" width="14.28515625" style="1227" bestFit="1" customWidth="1"/>
    <col min="14858" max="14858" width="9.140625" style="1227"/>
    <col min="14859" max="14860" width="17.28515625" style="1227" bestFit="1" customWidth="1"/>
    <col min="14861" max="15104" width="9.140625" style="1227"/>
    <col min="15105" max="15105" width="4.7109375" style="1227" customWidth="1"/>
    <col min="15106" max="15106" width="6.140625" style="1227" customWidth="1"/>
    <col min="15107" max="15107" width="8.7109375" style="1227" customWidth="1"/>
    <col min="15108" max="15108" width="42" style="1227" customWidth="1"/>
    <col min="15109" max="15109" width="10.42578125" style="1227" customWidth="1"/>
    <col min="15110" max="15110" width="15.85546875" style="1227" customWidth="1"/>
    <col min="15111" max="15111" width="14.42578125" style="1227" customWidth="1"/>
    <col min="15112" max="15112" width="6.42578125" style="1227" customWidth="1"/>
    <col min="15113" max="15113" width="14.28515625" style="1227" bestFit="1" customWidth="1"/>
    <col min="15114" max="15114" width="9.140625" style="1227"/>
    <col min="15115" max="15116" width="17.28515625" style="1227" bestFit="1" customWidth="1"/>
    <col min="15117" max="15360" width="9.140625" style="1227"/>
    <col min="15361" max="15361" width="4.7109375" style="1227" customWidth="1"/>
    <col min="15362" max="15362" width="6.140625" style="1227" customWidth="1"/>
    <col min="15363" max="15363" width="8.7109375" style="1227" customWidth="1"/>
    <col min="15364" max="15364" width="42" style="1227" customWidth="1"/>
    <col min="15365" max="15365" width="10.42578125" style="1227" customWidth="1"/>
    <col min="15366" max="15366" width="15.85546875" style="1227" customWidth="1"/>
    <col min="15367" max="15367" width="14.42578125" style="1227" customWidth="1"/>
    <col min="15368" max="15368" width="6.42578125" style="1227" customWidth="1"/>
    <col min="15369" max="15369" width="14.28515625" style="1227" bestFit="1" customWidth="1"/>
    <col min="15370" max="15370" width="9.140625" style="1227"/>
    <col min="15371" max="15372" width="17.28515625" style="1227" bestFit="1" customWidth="1"/>
    <col min="15373" max="15616" width="9.140625" style="1227"/>
    <col min="15617" max="15617" width="4.7109375" style="1227" customWidth="1"/>
    <col min="15618" max="15618" width="6.140625" style="1227" customWidth="1"/>
    <col min="15619" max="15619" width="8.7109375" style="1227" customWidth="1"/>
    <col min="15620" max="15620" width="42" style="1227" customWidth="1"/>
    <col min="15621" max="15621" width="10.42578125" style="1227" customWidth="1"/>
    <col min="15622" max="15622" width="15.85546875" style="1227" customWidth="1"/>
    <col min="15623" max="15623" width="14.42578125" style="1227" customWidth="1"/>
    <col min="15624" max="15624" width="6.42578125" style="1227" customWidth="1"/>
    <col min="15625" max="15625" width="14.28515625" style="1227" bestFit="1" customWidth="1"/>
    <col min="15626" max="15626" width="9.140625" style="1227"/>
    <col min="15627" max="15628" width="17.28515625" style="1227" bestFit="1" customWidth="1"/>
    <col min="15629" max="15872" width="9.140625" style="1227"/>
    <col min="15873" max="15873" width="4.7109375" style="1227" customWidth="1"/>
    <col min="15874" max="15874" width="6.140625" style="1227" customWidth="1"/>
    <col min="15875" max="15875" width="8.7109375" style="1227" customWidth="1"/>
    <col min="15876" max="15876" width="42" style="1227" customWidth="1"/>
    <col min="15877" max="15877" width="10.42578125" style="1227" customWidth="1"/>
    <col min="15878" max="15878" width="15.85546875" style="1227" customWidth="1"/>
    <col min="15879" max="15879" width="14.42578125" style="1227" customWidth="1"/>
    <col min="15880" max="15880" width="6.42578125" style="1227" customWidth="1"/>
    <col min="15881" max="15881" width="14.28515625" style="1227" bestFit="1" customWidth="1"/>
    <col min="15882" max="15882" width="9.140625" style="1227"/>
    <col min="15883" max="15884" width="17.28515625" style="1227" bestFit="1" customWidth="1"/>
    <col min="15885" max="16128" width="9.140625" style="1227"/>
    <col min="16129" max="16129" width="4.7109375" style="1227" customWidth="1"/>
    <col min="16130" max="16130" width="6.140625" style="1227" customWidth="1"/>
    <col min="16131" max="16131" width="8.7109375" style="1227" customWidth="1"/>
    <col min="16132" max="16132" width="42" style="1227" customWidth="1"/>
    <col min="16133" max="16133" width="10.42578125" style="1227" customWidth="1"/>
    <col min="16134" max="16134" width="15.85546875" style="1227" customWidth="1"/>
    <col min="16135" max="16135" width="14.42578125" style="1227" customWidth="1"/>
    <col min="16136" max="16136" width="6.42578125" style="1227" customWidth="1"/>
    <col min="16137" max="16137" width="14.28515625" style="1227" bestFit="1" customWidth="1"/>
    <col min="16138" max="16138" width="9.140625" style="1227"/>
    <col min="16139" max="16140" width="17.28515625" style="1227" bestFit="1" customWidth="1"/>
    <col min="16141" max="16384" width="9.140625" style="1227"/>
  </cols>
  <sheetData>
    <row r="1" spans="1:8" ht="19.5" customHeight="1" thickBot="1" x14ac:dyDescent="0.25">
      <c r="A1" s="3268" t="s">
        <v>216</v>
      </c>
      <c r="B1" s="3268"/>
      <c r="C1" s="3268"/>
      <c r="D1" s="3268"/>
      <c r="E1" s="3268"/>
      <c r="F1" s="3268"/>
      <c r="G1" s="3268"/>
      <c r="H1" s="3268"/>
    </row>
    <row r="2" spans="1:8" ht="19.5" customHeight="1" x14ac:dyDescent="0.25">
      <c r="A2" s="1354"/>
      <c r="B2" s="2733"/>
      <c r="C2" s="2733"/>
      <c r="D2" s="2733"/>
      <c r="E2" s="2733"/>
      <c r="F2" s="2733"/>
      <c r="G2" s="2733"/>
      <c r="H2" s="1292" t="s">
        <v>217</v>
      </c>
    </row>
    <row r="3" spans="1:8" ht="19.5" customHeight="1" x14ac:dyDescent="0.2">
      <c r="A3" s="1206" t="s">
        <v>259</v>
      </c>
      <c r="B3" s="2733"/>
      <c r="C3" s="1225" t="s">
        <v>152</v>
      </c>
      <c r="D3" s="1205"/>
      <c r="E3" s="2733"/>
      <c r="F3" s="2733"/>
      <c r="G3" s="2733"/>
      <c r="H3" s="2733"/>
    </row>
    <row r="4" spans="1:8" ht="19.5" customHeight="1" x14ac:dyDescent="0.25">
      <c r="A4" s="1354"/>
      <c r="B4" s="2733"/>
      <c r="C4" s="1225" t="s">
        <v>989</v>
      </c>
      <c r="D4" s="1131"/>
      <c r="E4" s="2733"/>
      <c r="F4" s="2733"/>
      <c r="G4" s="2733"/>
      <c r="H4" s="2733"/>
    </row>
    <row r="5" spans="1:8" ht="19.5" hidden="1" customHeight="1" x14ac:dyDescent="0.25">
      <c r="A5" s="1354"/>
      <c r="B5" s="2733"/>
      <c r="C5" s="1225"/>
      <c r="D5" s="2733"/>
      <c r="E5" s="2733"/>
      <c r="F5" s="2733"/>
      <c r="G5" s="2733"/>
      <c r="H5" s="2733"/>
    </row>
    <row r="6" spans="1:8" ht="18" x14ac:dyDescent="0.25">
      <c r="A6" s="1230" t="s">
        <v>218</v>
      </c>
      <c r="B6" s="1254"/>
      <c r="C6" s="1254"/>
      <c r="D6" s="1254"/>
      <c r="E6" s="1254"/>
      <c r="F6" s="1254"/>
      <c r="G6" s="1254"/>
      <c r="H6" s="1292"/>
    </row>
    <row r="7" spans="1:8" ht="18" x14ac:dyDescent="0.25">
      <c r="A7" s="1230"/>
      <c r="B7" s="1254"/>
      <c r="C7" s="1254"/>
      <c r="D7" s="1254"/>
      <c r="E7" s="1254"/>
      <c r="F7" s="1254"/>
      <c r="G7" s="1254"/>
      <c r="H7" s="1292"/>
    </row>
    <row r="8" spans="1:8" ht="18" x14ac:dyDescent="0.25">
      <c r="A8" s="1232" t="s">
        <v>1818</v>
      </c>
      <c r="B8" s="1254"/>
      <c r="C8" s="1254"/>
      <c r="D8" s="1254"/>
      <c r="E8" s="1254"/>
      <c r="F8" s="1254"/>
      <c r="G8" s="1254"/>
      <c r="H8" s="1292"/>
    </row>
    <row r="9" spans="1:8" ht="15.75" thickBot="1" x14ac:dyDescent="0.3">
      <c r="A9" s="1232" t="s">
        <v>1817</v>
      </c>
      <c r="H9" s="1306" t="s">
        <v>122</v>
      </c>
    </row>
    <row r="10" spans="1:8" s="1166" customFormat="1" ht="25.5" thickTop="1" thickBot="1" x14ac:dyDescent="0.25">
      <c r="A10" s="1233" t="s">
        <v>123</v>
      </c>
      <c r="B10" s="1234" t="s">
        <v>509</v>
      </c>
      <c r="C10" s="1234" t="s">
        <v>267</v>
      </c>
      <c r="D10" s="1235" t="s">
        <v>125</v>
      </c>
      <c r="E10" s="1256" t="s">
        <v>416</v>
      </c>
      <c r="F10" s="1256" t="s">
        <v>417</v>
      </c>
      <c r="G10" s="1257" t="s">
        <v>589</v>
      </c>
      <c r="H10" s="1258" t="s">
        <v>590</v>
      </c>
    </row>
    <row r="11" spans="1:8" s="1166" customFormat="1" ht="13.5" thickTop="1" thickBot="1" x14ac:dyDescent="0.25">
      <c r="A11" s="1171">
        <v>1</v>
      </c>
      <c r="B11" s="1170">
        <v>2</v>
      </c>
      <c r="C11" s="1170">
        <v>3</v>
      </c>
      <c r="D11" s="1170">
        <v>4</v>
      </c>
      <c r="E11" s="1169">
        <v>5</v>
      </c>
      <c r="F11" s="1169">
        <v>6</v>
      </c>
      <c r="G11" s="1293">
        <v>7</v>
      </c>
      <c r="H11" s="1315" t="s">
        <v>44</v>
      </c>
    </row>
    <row r="12" spans="1:8" ht="15.75" customHeight="1" thickTop="1" x14ac:dyDescent="0.2">
      <c r="A12" s="1253">
        <v>4344</v>
      </c>
      <c r="B12" s="1241">
        <v>5169</v>
      </c>
      <c r="C12" s="2342" t="s">
        <v>1317</v>
      </c>
      <c r="D12" s="1259" t="s">
        <v>568</v>
      </c>
      <c r="E12" s="1255">
        <v>0</v>
      </c>
      <c r="F12" s="1255">
        <v>650</v>
      </c>
      <c r="G12" s="1255">
        <v>433</v>
      </c>
      <c r="H12" s="1243">
        <f t="shared" ref="H12:H29" si="0">G12/F12*100</f>
        <v>66.615384615384627</v>
      </c>
    </row>
    <row r="13" spans="1:8" ht="15.75" customHeight="1" x14ac:dyDescent="0.2">
      <c r="A13" s="1239">
        <v>4344</v>
      </c>
      <c r="B13" s="1240">
        <v>5169</v>
      </c>
      <c r="C13" s="1346" t="s">
        <v>1586</v>
      </c>
      <c r="D13" s="1259" t="s">
        <v>568</v>
      </c>
      <c r="E13" s="1264">
        <v>0</v>
      </c>
      <c r="F13" s="1264">
        <v>1300</v>
      </c>
      <c r="G13" s="1264">
        <v>866</v>
      </c>
      <c r="H13" s="1245">
        <f t="shared" si="0"/>
        <v>66.615384615384627</v>
      </c>
    </row>
    <row r="14" spans="1:8" ht="15.75" hidden="1" customHeight="1" x14ac:dyDescent="0.2">
      <c r="A14" s="1239">
        <v>4374</v>
      </c>
      <c r="B14" s="1240">
        <v>5169</v>
      </c>
      <c r="C14" s="1346">
        <v>33113233</v>
      </c>
      <c r="D14" s="1259" t="s">
        <v>568</v>
      </c>
      <c r="E14" s="1264"/>
      <c r="F14" s="1264"/>
      <c r="G14" s="1264"/>
      <c r="H14" s="1245" t="e">
        <f t="shared" si="0"/>
        <v>#DIV/0!</v>
      </c>
    </row>
    <row r="15" spans="1:8" ht="15.75" hidden="1" customHeight="1" x14ac:dyDescent="0.2">
      <c r="A15" s="1239">
        <v>4374</v>
      </c>
      <c r="B15" s="1240">
        <v>5169</v>
      </c>
      <c r="C15" s="1346">
        <v>33513233</v>
      </c>
      <c r="D15" s="1259" t="s">
        <v>568</v>
      </c>
      <c r="E15" s="1264"/>
      <c r="F15" s="1264"/>
      <c r="G15" s="1264"/>
      <c r="H15" s="1245" t="e">
        <f t="shared" si="0"/>
        <v>#DIV/0!</v>
      </c>
    </row>
    <row r="16" spans="1:8" ht="15.75" hidden="1" customHeight="1" x14ac:dyDescent="0.2">
      <c r="A16" s="1239">
        <v>4371</v>
      </c>
      <c r="B16" s="1240">
        <v>5169</v>
      </c>
      <c r="C16" s="1346">
        <v>33113233</v>
      </c>
      <c r="D16" s="1259" t="s">
        <v>568</v>
      </c>
      <c r="E16" s="1264"/>
      <c r="F16" s="1264"/>
      <c r="G16" s="1264"/>
      <c r="H16" s="1245" t="e">
        <f t="shared" si="0"/>
        <v>#DIV/0!</v>
      </c>
    </row>
    <row r="17" spans="1:8" ht="15.75" hidden="1" customHeight="1" x14ac:dyDescent="0.2">
      <c r="A17" s="1239">
        <v>4371</v>
      </c>
      <c r="B17" s="1240">
        <v>5169</v>
      </c>
      <c r="C17" s="1346">
        <v>33513233</v>
      </c>
      <c r="D17" s="1259" t="s">
        <v>568</v>
      </c>
      <c r="E17" s="1264"/>
      <c r="F17" s="1264"/>
      <c r="G17" s="1264"/>
      <c r="H17" s="1245" t="e">
        <f t="shared" si="0"/>
        <v>#DIV/0!</v>
      </c>
    </row>
    <row r="18" spans="1:8" ht="15.75" hidden="1" customHeight="1" x14ac:dyDescent="0.2">
      <c r="A18" s="1239">
        <v>4372</v>
      </c>
      <c r="B18" s="1240">
        <v>5169</v>
      </c>
      <c r="C18" s="1346">
        <v>33113233</v>
      </c>
      <c r="D18" s="1259" t="s">
        <v>568</v>
      </c>
      <c r="E18" s="1264"/>
      <c r="F18" s="1264"/>
      <c r="G18" s="1264"/>
      <c r="H18" s="1245" t="e">
        <f t="shared" si="0"/>
        <v>#DIV/0!</v>
      </c>
    </row>
    <row r="19" spans="1:8" ht="15.75" hidden="1" customHeight="1" x14ac:dyDescent="0.2">
      <c r="A19" s="1239">
        <v>4372</v>
      </c>
      <c r="B19" s="1240">
        <v>5169</v>
      </c>
      <c r="C19" s="1346">
        <v>33513233</v>
      </c>
      <c r="D19" s="1259" t="s">
        <v>568</v>
      </c>
      <c r="E19" s="1264"/>
      <c r="F19" s="1264"/>
      <c r="G19" s="1264"/>
      <c r="H19" s="1245" t="e">
        <f t="shared" si="0"/>
        <v>#DIV/0!</v>
      </c>
    </row>
    <row r="20" spans="1:8" ht="15.75" hidden="1" customHeight="1" x14ac:dyDescent="0.2">
      <c r="A20" s="1239">
        <v>4373</v>
      </c>
      <c r="B20" s="1240">
        <v>5169</v>
      </c>
      <c r="C20" s="1346">
        <v>33113233</v>
      </c>
      <c r="D20" s="1259" t="s">
        <v>568</v>
      </c>
      <c r="E20" s="1264"/>
      <c r="F20" s="1264"/>
      <c r="G20" s="1264"/>
      <c r="H20" s="1245" t="e">
        <f t="shared" si="0"/>
        <v>#DIV/0!</v>
      </c>
    </row>
    <row r="21" spans="1:8" ht="15.75" hidden="1" customHeight="1" x14ac:dyDescent="0.2">
      <c r="A21" s="1239">
        <v>4373</v>
      </c>
      <c r="B21" s="1240">
        <v>5169</v>
      </c>
      <c r="C21" s="1346">
        <v>33513233</v>
      </c>
      <c r="D21" s="1259" t="s">
        <v>568</v>
      </c>
      <c r="E21" s="1264"/>
      <c r="F21" s="1264"/>
      <c r="G21" s="1264"/>
      <c r="H21" s="1245" t="e">
        <f t="shared" si="0"/>
        <v>#DIV/0!</v>
      </c>
    </row>
    <row r="22" spans="1:8" ht="15.75" customHeight="1" x14ac:dyDescent="0.2">
      <c r="A22" s="1239">
        <v>4344</v>
      </c>
      <c r="B22" s="1240">
        <v>5169</v>
      </c>
      <c r="C22" s="1346" t="s">
        <v>1587</v>
      </c>
      <c r="D22" s="1259" t="s">
        <v>568</v>
      </c>
      <c r="E22" s="1264">
        <v>0</v>
      </c>
      <c r="F22" s="1264">
        <v>11050</v>
      </c>
      <c r="G22" s="1264">
        <v>7358</v>
      </c>
      <c r="H22" s="1245">
        <f t="shared" si="0"/>
        <v>66.588235294117652</v>
      </c>
    </row>
    <row r="23" spans="1:8" ht="15.75" customHeight="1" x14ac:dyDescent="0.2">
      <c r="A23" s="1239">
        <v>4351</v>
      </c>
      <c r="B23" s="1240">
        <v>5169</v>
      </c>
      <c r="C23" s="1346" t="s">
        <v>1317</v>
      </c>
      <c r="D23" s="1259" t="s">
        <v>568</v>
      </c>
      <c r="E23" s="1264">
        <v>0</v>
      </c>
      <c r="F23" s="1264">
        <v>117</v>
      </c>
      <c r="G23" s="1264">
        <v>84</v>
      </c>
      <c r="H23" s="1245">
        <f t="shared" si="0"/>
        <v>71.794871794871796</v>
      </c>
    </row>
    <row r="24" spans="1:8" ht="15" x14ac:dyDescent="0.2">
      <c r="A24" s="1239">
        <v>4351</v>
      </c>
      <c r="B24" s="1240">
        <v>5169</v>
      </c>
      <c r="C24" s="1346" t="s">
        <v>1586</v>
      </c>
      <c r="D24" s="1259" t="s">
        <v>568</v>
      </c>
      <c r="E24" s="1264">
        <v>0</v>
      </c>
      <c r="F24" s="1264">
        <v>235</v>
      </c>
      <c r="G24" s="1264">
        <v>169</v>
      </c>
      <c r="H24" s="1245">
        <f t="shared" si="0"/>
        <v>71.914893617021278</v>
      </c>
    </row>
    <row r="25" spans="1:8" ht="15" x14ac:dyDescent="0.2">
      <c r="A25" s="1239">
        <v>4351</v>
      </c>
      <c r="B25" s="1240">
        <v>5169</v>
      </c>
      <c r="C25" s="1346" t="s">
        <v>1587</v>
      </c>
      <c r="D25" s="1259" t="s">
        <v>568</v>
      </c>
      <c r="E25" s="1264">
        <v>0</v>
      </c>
      <c r="F25" s="1264">
        <v>1998</v>
      </c>
      <c r="G25" s="1264">
        <v>1432</v>
      </c>
      <c r="H25" s="1245">
        <f t="shared" si="0"/>
        <v>71.67167167167166</v>
      </c>
    </row>
    <row r="26" spans="1:8" ht="15" x14ac:dyDescent="0.2">
      <c r="A26" s="1239">
        <v>4371</v>
      </c>
      <c r="B26" s="1240">
        <v>5169</v>
      </c>
      <c r="C26" s="1346" t="s">
        <v>1317</v>
      </c>
      <c r="D26" s="1259" t="s">
        <v>568</v>
      </c>
      <c r="E26" s="1264">
        <v>0</v>
      </c>
      <c r="F26" s="1264">
        <v>1336</v>
      </c>
      <c r="G26" s="1264">
        <v>1089</v>
      </c>
      <c r="H26" s="1245">
        <f t="shared" si="0"/>
        <v>81.511976047904184</v>
      </c>
    </row>
    <row r="27" spans="1:8" ht="15" x14ac:dyDescent="0.2">
      <c r="A27" s="1239">
        <v>4371</v>
      </c>
      <c r="B27" s="1240">
        <v>5169</v>
      </c>
      <c r="C27" s="1346" t="s">
        <v>1816</v>
      </c>
      <c r="D27" s="1259" t="s">
        <v>568</v>
      </c>
      <c r="E27" s="1264">
        <v>0</v>
      </c>
      <c r="F27" s="1264">
        <v>64</v>
      </c>
      <c r="G27" s="1264">
        <v>64</v>
      </c>
      <c r="H27" s="1245">
        <f t="shared" si="0"/>
        <v>100</v>
      </c>
    </row>
    <row r="28" spans="1:8" ht="15.75" customHeight="1" x14ac:dyDescent="0.2">
      <c r="A28" s="1239">
        <v>4371</v>
      </c>
      <c r="B28" s="1240">
        <v>5169</v>
      </c>
      <c r="C28" s="1346" t="s">
        <v>1586</v>
      </c>
      <c r="D28" s="1259" t="s">
        <v>568</v>
      </c>
      <c r="E28" s="1264">
        <v>0</v>
      </c>
      <c r="F28" s="1264">
        <v>2800</v>
      </c>
      <c r="G28" s="1264">
        <v>2179</v>
      </c>
      <c r="H28" s="1245">
        <f t="shared" si="0"/>
        <v>77.821428571428569</v>
      </c>
    </row>
    <row r="29" spans="1:8" ht="15.75" customHeight="1" x14ac:dyDescent="0.2">
      <c r="A29" s="1239">
        <v>4371</v>
      </c>
      <c r="B29" s="1240">
        <v>5169</v>
      </c>
      <c r="C29" s="1346" t="s">
        <v>1587</v>
      </c>
      <c r="D29" s="1259" t="s">
        <v>568</v>
      </c>
      <c r="E29" s="1264">
        <v>0</v>
      </c>
      <c r="F29" s="1264">
        <v>23800</v>
      </c>
      <c r="G29" s="1264">
        <v>18518</v>
      </c>
      <c r="H29" s="1245">
        <f t="shared" si="0"/>
        <v>77.806722689075627</v>
      </c>
    </row>
    <row r="30" spans="1:8" ht="15.75" hidden="1" customHeight="1" x14ac:dyDescent="0.2">
      <c r="A30" s="1239">
        <v>4371</v>
      </c>
      <c r="B30" s="1240">
        <v>5169</v>
      </c>
      <c r="C30" s="1346">
        <v>33513233</v>
      </c>
      <c r="D30" s="1259" t="s">
        <v>568</v>
      </c>
      <c r="E30" s="1264"/>
      <c r="F30" s="1264"/>
      <c r="G30" s="1264"/>
      <c r="H30" s="1245">
        <v>0</v>
      </c>
    </row>
    <row r="31" spans="1:8" ht="15.75" hidden="1" customHeight="1" x14ac:dyDescent="0.2">
      <c r="A31" s="1239">
        <v>4371</v>
      </c>
      <c r="B31" s="1240">
        <v>5169</v>
      </c>
      <c r="C31" s="1346">
        <v>33113233</v>
      </c>
      <c r="D31" s="1259" t="s">
        <v>568</v>
      </c>
      <c r="E31" s="1264"/>
      <c r="F31" s="1264"/>
      <c r="G31" s="1264"/>
      <c r="H31" s="1245">
        <v>0</v>
      </c>
    </row>
    <row r="32" spans="1:8" ht="15.75" hidden="1" customHeight="1" x14ac:dyDescent="0.2">
      <c r="A32" s="1239">
        <v>4371</v>
      </c>
      <c r="B32" s="1240">
        <v>5169</v>
      </c>
      <c r="C32" s="1346">
        <v>33513233</v>
      </c>
      <c r="D32" s="1259" t="s">
        <v>568</v>
      </c>
      <c r="E32" s="1264"/>
      <c r="F32" s="1264"/>
      <c r="G32" s="1264"/>
      <c r="H32" s="1245">
        <v>0</v>
      </c>
    </row>
    <row r="33" spans="1:8" ht="15.75" hidden="1" customHeight="1" x14ac:dyDescent="0.2">
      <c r="A33" s="1239">
        <v>4371</v>
      </c>
      <c r="B33" s="1240">
        <v>5169</v>
      </c>
      <c r="C33" s="1346" t="s">
        <v>1587</v>
      </c>
      <c r="D33" s="1259" t="s">
        <v>568</v>
      </c>
      <c r="E33" s="1264"/>
      <c r="F33" s="1264"/>
      <c r="G33" s="1264"/>
      <c r="H33" s="1245" t="e">
        <f>G33/F33*100</f>
        <v>#DIV/0!</v>
      </c>
    </row>
    <row r="34" spans="1:8" ht="15.75" hidden="1" customHeight="1" x14ac:dyDescent="0.2">
      <c r="A34" s="1239">
        <v>4371</v>
      </c>
      <c r="B34" s="1240">
        <v>5169</v>
      </c>
      <c r="C34" s="1346">
        <v>33113233</v>
      </c>
      <c r="D34" s="1259" t="s">
        <v>568</v>
      </c>
      <c r="E34" s="1264"/>
      <c r="F34" s="1264"/>
      <c r="G34" s="1264"/>
      <c r="H34" s="1245">
        <v>0</v>
      </c>
    </row>
    <row r="35" spans="1:8" ht="15.75" hidden="1" customHeight="1" x14ac:dyDescent="0.2">
      <c r="A35" s="1239">
        <v>4371</v>
      </c>
      <c r="B35" s="1240">
        <v>5169</v>
      </c>
      <c r="C35" s="1346">
        <v>33513233</v>
      </c>
      <c r="D35" s="1259" t="s">
        <v>568</v>
      </c>
      <c r="E35" s="1264"/>
      <c r="F35" s="1264"/>
      <c r="G35" s="1264"/>
      <c r="H35" s="1245" t="e">
        <f t="shared" ref="H35:H60" si="1">G35/F35*100</f>
        <v>#DIV/0!</v>
      </c>
    </row>
    <row r="36" spans="1:8" ht="15.75" hidden="1" customHeight="1" x14ac:dyDescent="0.2">
      <c r="A36" s="1239">
        <v>4371</v>
      </c>
      <c r="B36" s="1240">
        <v>5169</v>
      </c>
      <c r="C36" s="1346">
        <v>33113233</v>
      </c>
      <c r="D36" s="1259" t="s">
        <v>568</v>
      </c>
      <c r="E36" s="1264"/>
      <c r="F36" s="1264"/>
      <c r="G36" s="1264"/>
      <c r="H36" s="1245" t="e">
        <f t="shared" si="1"/>
        <v>#DIV/0!</v>
      </c>
    </row>
    <row r="37" spans="1:8" ht="15.75" hidden="1" customHeight="1" x14ac:dyDescent="0.2">
      <c r="A37" s="1239">
        <v>4371</v>
      </c>
      <c r="B37" s="1240">
        <v>5169</v>
      </c>
      <c r="C37" s="1346">
        <v>33513233</v>
      </c>
      <c r="D37" s="1259" t="s">
        <v>568</v>
      </c>
      <c r="E37" s="1264"/>
      <c r="F37" s="1264"/>
      <c r="G37" s="1264"/>
      <c r="H37" s="1245" t="e">
        <f t="shared" si="1"/>
        <v>#DIV/0!</v>
      </c>
    </row>
    <row r="38" spans="1:8" s="1265" customFormat="1" ht="15.75" customHeight="1" x14ac:dyDescent="0.2">
      <c r="A38" s="1310">
        <v>4372</v>
      </c>
      <c r="B38" s="1240">
        <v>5169</v>
      </c>
      <c r="C38" s="1344" t="s">
        <v>1317</v>
      </c>
      <c r="D38" s="1259" t="s">
        <v>568</v>
      </c>
      <c r="E38" s="1264">
        <v>0</v>
      </c>
      <c r="F38" s="1264">
        <v>90</v>
      </c>
      <c r="G38" s="1264">
        <v>61</v>
      </c>
      <c r="H38" s="1245">
        <f t="shared" si="1"/>
        <v>67.777777777777786</v>
      </c>
    </row>
    <row r="39" spans="1:8" s="1265" customFormat="1" ht="15.75" customHeight="1" x14ac:dyDescent="0.2">
      <c r="A39" s="1310">
        <v>4372</v>
      </c>
      <c r="B39" s="1240">
        <v>5169</v>
      </c>
      <c r="C39" s="1344" t="s">
        <v>1586</v>
      </c>
      <c r="D39" s="1259" t="s">
        <v>568</v>
      </c>
      <c r="E39" s="1264">
        <v>0</v>
      </c>
      <c r="F39" s="1264">
        <v>180</v>
      </c>
      <c r="G39" s="1264">
        <v>121</v>
      </c>
      <c r="H39" s="1245">
        <f t="shared" si="1"/>
        <v>67.222222222222229</v>
      </c>
    </row>
    <row r="40" spans="1:8" ht="15.75" customHeight="1" x14ac:dyDescent="0.2">
      <c r="A40" s="1310">
        <v>4372</v>
      </c>
      <c r="B40" s="1240">
        <v>5169</v>
      </c>
      <c r="C40" s="1346" t="s">
        <v>1587</v>
      </c>
      <c r="D40" s="1259" t="s">
        <v>568</v>
      </c>
      <c r="E40" s="1264">
        <v>0</v>
      </c>
      <c r="F40" s="1264">
        <v>1530</v>
      </c>
      <c r="G40" s="1264">
        <v>1028</v>
      </c>
      <c r="H40" s="1245">
        <f t="shared" si="1"/>
        <v>67.189542483660134</v>
      </c>
    </row>
    <row r="41" spans="1:8" ht="15.75" customHeight="1" x14ac:dyDescent="0.2">
      <c r="A41" s="1239">
        <v>4373</v>
      </c>
      <c r="B41" s="1240">
        <v>5169</v>
      </c>
      <c r="C41" s="1344" t="s">
        <v>1317</v>
      </c>
      <c r="D41" s="1259" t="s">
        <v>568</v>
      </c>
      <c r="E41" s="1264">
        <v>0</v>
      </c>
      <c r="F41" s="1264">
        <v>102</v>
      </c>
      <c r="G41" s="1264">
        <v>70</v>
      </c>
      <c r="H41" s="1245">
        <f t="shared" si="1"/>
        <v>68.627450980392155</v>
      </c>
    </row>
    <row r="42" spans="1:8" ht="15.75" customHeight="1" x14ac:dyDescent="0.2">
      <c r="A42" s="1239">
        <v>4373</v>
      </c>
      <c r="B42" s="1240">
        <v>5169</v>
      </c>
      <c r="C42" s="1344" t="s">
        <v>1586</v>
      </c>
      <c r="D42" s="1259" t="s">
        <v>568</v>
      </c>
      <c r="E42" s="1264">
        <v>0</v>
      </c>
      <c r="F42" s="1264">
        <v>204</v>
      </c>
      <c r="G42" s="1264">
        <v>140</v>
      </c>
      <c r="H42" s="1245">
        <f t="shared" si="1"/>
        <v>68.627450980392155</v>
      </c>
    </row>
    <row r="43" spans="1:8" ht="15.75" customHeight="1" x14ac:dyDescent="0.2">
      <c r="A43" s="1239">
        <v>4373</v>
      </c>
      <c r="B43" s="1240">
        <v>5169</v>
      </c>
      <c r="C43" s="1346" t="s">
        <v>1587</v>
      </c>
      <c r="D43" s="1259" t="s">
        <v>568</v>
      </c>
      <c r="E43" s="1264">
        <v>0</v>
      </c>
      <c r="F43" s="1264">
        <v>1734</v>
      </c>
      <c r="G43" s="1264">
        <v>1193</v>
      </c>
      <c r="H43" s="1245">
        <f t="shared" si="1"/>
        <v>68.800461361014996</v>
      </c>
    </row>
    <row r="44" spans="1:8" ht="15.75" hidden="1" customHeight="1" x14ac:dyDescent="0.2">
      <c r="A44" s="1239">
        <v>4379</v>
      </c>
      <c r="B44" s="1240">
        <v>5169</v>
      </c>
      <c r="C44" s="1346" t="s">
        <v>1106</v>
      </c>
      <c r="D44" s="1259" t="s">
        <v>568</v>
      </c>
      <c r="E44" s="1264"/>
      <c r="F44" s="1264"/>
      <c r="G44" s="1264"/>
      <c r="H44" s="1245" t="e">
        <f t="shared" si="1"/>
        <v>#DIV/0!</v>
      </c>
    </row>
    <row r="45" spans="1:8" ht="15" hidden="1" x14ac:dyDescent="0.2">
      <c r="A45" s="1239">
        <v>4379</v>
      </c>
      <c r="B45" s="1240">
        <v>5169</v>
      </c>
      <c r="C45" s="1346" t="s">
        <v>1107</v>
      </c>
      <c r="D45" s="1259" t="s">
        <v>568</v>
      </c>
      <c r="E45" s="1264"/>
      <c r="F45" s="1264"/>
      <c r="G45" s="1264"/>
      <c r="H45" s="1245" t="e">
        <f t="shared" si="1"/>
        <v>#DIV/0!</v>
      </c>
    </row>
    <row r="46" spans="1:8" ht="15.75" customHeight="1" x14ac:dyDescent="0.2">
      <c r="A46" s="1310">
        <v>4374</v>
      </c>
      <c r="B46" s="1240">
        <v>5169</v>
      </c>
      <c r="C46" s="1344" t="s">
        <v>1317</v>
      </c>
      <c r="D46" s="1259" t="s">
        <v>568</v>
      </c>
      <c r="E46" s="1264">
        <v>5505</v>
      </c>
      <c r="F46" s="1264">
        <v>1932</v>
      </c>
      <c r="G46" s="1264">
        <v>1789</v>
      </c>
      <c r="H46" s="1245">
        <f t="shared" si="1"/>
        <v>92.598343685300208</v>
      </c>
    </row>
    <row r="47" spans="1:8" ht="15.75" customHeight="1" x14ac:dyDescent="0.2">
      <c r="A47" s="1310">
        <v>4374</v>
      </c>
      <c r="B47" s="1240">
        <v>5169</v>
      </c>
      <c r="C47" s="1344" t="s">
        <v>1586</v>
      </c>
      <c r="D47" s="1259" t="s">
        <v>568</v>
      </c>
      <c r="E47" s="1264">
        <v>0</v>
      </c>
      <c r="F47" s="1264">
        <v>10085</v>
      </c>
      <c r="G47" s="1264">
        <v>3579</v>
      </c>
      <c r="H47" s="1245">
        <f t="shared" si="1"/>
        <v>35.488349033217645</v>
      </c>
    </row>
    <row r="48" spans="1:8" ht="15.75" customHeight="1" x14ac:dyDescent="0.2">
      <c r="A48" s="1239">
        <v>4374</v>
      </c>
      <c r="B48" s="1240">
        <v>5169</v>
      </c>
      <c r="C48" s="1346" t="s">
        <v>1587</v>
      </c>
      <c r="D48" s="1259" t="s">
        <v>568</v>
      </c>
      <c r="E48" s="1264">
        <v>0</v>
      </c>
      <c r="F48" s="1264">
        <v>85724</v>
      </c>
      <c r="G48" s="1264">
        <v>30418</v>
      </c>
      <c r="H48" s="1245">
        <f t="shared" si="1"/>
        <v>35.483645186878817</v>
      </c>
    </row>
    <row r="49" spans="1:8" ht="15.75" customHeight="1" x14ac:dyDescent="0.2">
      <c r="A49" s="1239">
        <v>4377</v>
      </c>
      <c r="B49" s="1240">
        <v>5169</v>
      </c>
      <c r="C49" s="1344" t="s">
        <v>1317</v>
      </c>
      <c r="D49" s="1259" t="s">
        <v>568</v>
      </c>
      <c r="E49" s="1264">
        <v>0</v>
      </c>
      <c r="F49" s="1264">
        <v>260</v>
      </c>
      <c r="G49" s="1264">
        <v>190</v>
      </c>
      <c r="H49" s="1245">
        <f t="shared" si="1"/>
        <v>73.076923076923066</v>
      </c>
    </row>
    <row r="50" spans="1:8" s="1265" customFormat="1" ht="15" x14ac:dyDescent="0.2">
      <c r="A50" s="1310">
        <v>4377</v>
      </c>
      <c r="B50" s="1240">
        <v>5169</v>
      </c>
      <c r="C50" s="1344" t="s">
        <v>1586</v>
      </c>
      <c r="D50" s="1259" t="s">
        <v>568</v>
      </c>
      <c r="E50" s="1264">
        <v>0</v>
      </c>
      <c r="F50" s="1264">
        <v>520</v>
      </c>
      <c r="G50" s="1264">
        <v>379</v>
      </c>
      <c r="H50" s="1245">
        <f t="shared" si="1"/>
        <v>72.884615384615387</v>
      </c>
    </row>
    <row r="51" spans="1:8" s="1265" customFormat="1" ht="15" x14ac:dyDescent="0.2">
      <c r="A51" s="1310">
        <v>4377</v>
      </c>
      <c r="B51" s="1240">
        <v>5169</v>
      </c>
      <c r="C51" s="1346" t="s">
        <v>1587</v>
      </c>
      <c r="D51" s="1259" t="s">
        <v>568</v>
      </c>
      <c r="E51" s="1264">
        <v>0</v>
      </c>
      <c r="F51" s="1264">
        <v>4420</v>
      </c>
      <c r="G51" s="1264">
        <v>3223</v>
      </c>
      <c r="H51" s="1245">
        <f t="shared" si="1"/>
        <v>72.918552036199088</v>
      </c>
    </row>
    <row r="52" spans="1:8" ht="15.75" customHeight="1" x14ac:dyDescent="0.2">
      <c r="A52" s="1310">
        <v>4379</v>
      </c>
      <c r="B52" s="1316">
        <v>5166</v>
      </c>
      <c r="C52" s="1344" t="s">
        <v>1317</v>
      </c>
      <c r="D52" s="1259" t="s">
        <v>405</v>
      </c>
      <c r="E52" s="1503">
        <v>0</v>
      </c>
      <c r="F52" s="1264">
        <v>91</v>
      </c>
      <c r="G52" s="1503">
        <v>6</v>
      </c>
      <c r="H52" s="1504">
        <f t="shared" si="1"/>
        <v>6.593406593406594</v>
      </c>
    </row>
    <row r="53" spans="1:8" ht="15.75" customHeight="1" x14ac:dyDescent="0.2">
      <c r="A53" s="1310">
        <v>4379</v>
      </c>
      <c r="B53" s="1316">
        <v>5166</v>
      </c>
      <c r="C53" s="1344" t="s">
        <v>1586</v>
      </c>
      <c r="D53" s="1259" t="s">
        <v>405</v>
      </c>
      <c r="E53" s="1503">
        <v>0</v>
      </c>
      <c r="F53" s="1264">
        <v>182</v>
      </c>
      <c r="G53" s="1503">
        <v>12</v>
      </c>
      <c r="H53" s="1504">
        <f t="shared" si="1"/>
        <v>6.593406593406594</v>
      </c>
    </row>
    <row r="54" spans="1:8" s="1320" customFormat="1" ht="30" hidden="1" x14ac:dyDescent="0.2">
      <c r="A54" s="1310">
        <v>4379</v>
      </c>
      <c r="B54" s="1316">
        <v>5137</v>
      </c>
      <c r="C54" s="1346" t="s">
        <v>1587</v>
      </c>
      <c r="D54" s="1259" t="s">
        <v>405</v>
      </c>
      <c r="E54" s="1264"/>
      <c r="F54" s="1321"/>
      <c r="G54" s="1503"/>
      <c r="H54" s="1504" t="e">
        <f t="shared" si="1"/>
        <v>#DIV/0!</v>
      </c>
    </row>
    <row r="55" spans="1:8" s="1320" customFormat="1" ht="30" hidden="1" x14ac:dyDescent="0.2">
      <c r="A55" s="1310">
        <v>4379</v>
      </c>
      <c r="B55" s="1316">
        <v>5137</v>
      </c>
      <c r="C55" s="1344">
        <v>33513233</v>
      </c>
      <c r="D55" s="1259" t="s">
        <v>405</v>
      </c>
      <c r="E55" s="1264"/>
      <c r="F55" s="1321"/>
      <c r="G55" s="1503"/>
      <c r="H55" s="1504" t="e">
        <f t="shared" si="1"/>
        <v>#DIV/0!</v>
      </c>
    </row>
    <row r="56" spans="1:8" s="1265" customFormat="1" ht="30" hidden="1" x14ac:dyDescent="0.2">
      <c r="A56" s="1310">
        <v>4379</v>
      </c>
      <c r="B56" s="1318">
        <v>5139</v>
      </c>
      <c r="C56" s="1344" t="s">
        <v>1106</v>
      </c>
      <c r="D56" s="1259" t="s">
        <v>405</v>
      </c>
      <c r="E56" s="1264"/>
      <c r="F56" s="1264"/>
      <c r="G56" s="1503"/>
      <c r="H56" s="1504" t="e">
        <f t="shared" si="1"/>
        <v>#DIV/0!</v>
      </c>
    </row>
    <row r="57" spans="1:8" s="1265" customFormat="1" ht="30" hidden="1" x14ac:dyDescent="0.2">
      <c r="A57" s="1310">
        <v>4379</v>
      </c>
      <c r="B57" s="1318">
        <v>5139</v>
      </c>
      <c r="C57" s="1346" t="s">
        <v>1107</v>
      </c>
      <c r="D57" s="1259" t="s">
        <v>405</v>
      </c>
      <c r="E57" s="1264"/>
      <c r="F57" s="1264"/>
      <c r="G57" s="1503"/>
      <c r="H57" s="1504" t="e">
        <f t="shared" si="1"/>
        <v>#DIV/0!</v>
      </c>
    </row>
    <row r="58" spans="1:8" ht="30" hidden="1" x14ac:dyDescent="0.2">
      <c r="A58" s="1310">
        <v>4379</v>
      </c>
      <c r="B58" s="1318">
        <v>5156</v>
      </c>
      <c r="C58" s="1344">
        <v>33113233</v>
      </c>
      <c r="D58" s="1259" t="s">
        <v>405</v>
      </c>
      <c r="E58" s="1264"/>
      <c r="F58" s="1264"/>
      <c r="G58" s="1503"/>
      <c r="H58" s="1504" t="e">
        <f t="shared" si="1"/>
        <v>#DIV/0!</v>
      </c>
    </row>
    <row r="59" spans="1:8" ht="30" hidden="1" x14ac:dyDescent="0.2">
      <c r="A59" s="1310">
        <v>4379</v>
      </c>
      <c r="B59" s="1318">
        <v>5156</v>
      </c>
      <c r="C59" s="1344">
        <v>33513233</v>
      </c>
      <c r="D59" s="1259" t="s">
        <v>405</v>
      </c>
      <c r="E59" s="1264"/>
      <c r="F59" s="1264"/>
      <c r="G59" s="1503"/>
      <c r="H59" s="1504" t="e">
        <f t="shared" si="1"/>
        <v>#DIV/0!</v>
      </c>
    </row>
    <row r="60" spans="1:8" ht="15.75" customHeight="1" thickBot="1" x14ac:dyDescent="0.25">
      <c r="A60" s="1310">
        <v>4379</v>
      </c>
      <c r="B60" s="1316">
        <v>5166</v>
      </c>
      <c r="C60" s="1344" t="s">
        <v>1587</v>
      </c>
      <c r="D60" s="1259" t="s">
        <v>405</v>
      </c>
      <c r="E60" s="1503">
        <v>0</v>
      </c>
      <c r="F60" s="1264">
        <v>1544</v>
      </c>
      <c r="G60" s="1503">
        <v>103</v>
      </c>
      <c r="H60" s="1504">
        <f t="shared" si="1"/>
        <v>6.6709844559585489</v>
      </c>
    </row>
    <row r="61" spans="1:8" ht="15.75" hidden="1" customHeight="1" x14ac:dyDescent="0.2">
      <c r="A61" s="1310">
        <v>6172</v>
      </c>
      <c r="B61" s="1316">
        <v>5162</v>
      </c>
      <c r="C61" s="1344" t="s">
        <v>1107</v>
      </c>
      <c r="D61" s="1259" t="s">
        <v>577</v>
      </c>
      <c r="E61" s="1264">
        <v>0</v>
      </c>
      <c r="F61" s="1264"/>
      <c r="G61" s="1264"/>
      <c r="H61" s="1245" t="e">
        <f>G61/F61*100</f>
        <v>#DIV/0!</v>
      </c>
    </row>
    <row r="62" spans="1:8" ht="15.75" hidden="1" customHeight="1" x14ac:dyDescent="0.2">
      <c r="A62" s="1239">
        <v>6172</v>
      </c>
      <c r="B62" s="1240">
        <v>5173</v>
      </c>
      <c r="C62" s="1346" t="s">
        <v>1106</v>
      </c>
      <c r="D62" s="1259" t="s">
        <v>730</v>
      </c>
      <c r="E62" s="1264">
        <v>0</v>
      </c>
      <c r="F62" s="1264"/>
      <c r="G62" s="1264"/>
      <c r="H62" s="1245" t="e">
        <f>G62/F62*100</f>
        <v>#DIV/0!</v>
      </c>
    </row>
    <row r="63" spans="1:8" ht="15.75" hidden="1" customHeight="1" x14ac:dyDescent="0.2">
      <c r="A63" s="1239">
        <v>6172</v>
      </c>
      <c r="B63" s="1240">
        <v>5173</v>
      </c>
      <c r="C63" s="1346" t="s">
        <v>1107</v>
      </c>
      <c r="D63" s="1259" t="s">
        <v>730</v>
      </c>
      <c r="E63" s="1264">
        <v>0</v>
      </c>
      <c r="F63" s="1264"/>
      <c r="G63" s="1264"/>
      <c r="H63" s="1245" t="e">
        <f>G63/F63*100</f>
        <v>#DIV/0!</v>
      </c>
    </row>
    <row r="64" spans="1:8" s="1265" customFormat="1" ht="15.75" hidden="1" customHeight="1" x14ac:dyDescent="0.2">
      <c r="A64" s="1310">
        <v>6172</v>
      </c>
      <c r="B64" s="1316">
        <v>5424</v>
      </c>
      <c r="C64" s="1344" t="s">
        <v>1106</v>
      </c>
      <c r="D64" s="1259" t="s">
        <v>432</v>
      </c>
      <c r="E64" s="1264">
        <v>0</v>
      </c>
      <c r="F64" s="1264"/>
      <c r="G64" s="1264"/>
      <c r="H64" s="1245" t="e">
        <f>G64/F64*100</f>
        <v>#DIV/0!</v>
      </c>
    </row>
    <row r="65" spans="1:12" s="1265" customFormat="1" ht="15.75" hidden="1" customHeight="1" thickBot="1" x14ac:dyDescent="0.25">
      <c r="A65" s="1310">
        <v>6172</v>
      </c>
      <c r="B65" s="1316">
        <v>5424</v>
      </c>
      <c r="C65" s="1344" t="s">
        <v>1107</v>
      </c>
      <c r="D65" s="1259" t="s">
        <v>432</v>
      </c>
      <c r="E65" s="1264">
        <v>0</v>
      </c>
      <c r="F65" s="1264"/>
      <c r="G65" s="1264"/>
      <c r="H65" s="1245" t="e">
        <f>G65/F65*100</f>
        <v>#DIV/0!</v>
      </c>
    </row>
    <row r="66" spans="1:12" s="1265" customFormat="1" ht="15.75" hidden="1" customHeight="1" thickBot="1" x14ac:dyDescent="0.25">
      <c r="A66" s="1310">
        <v>6330</v>
      </c>
      <c r="B66" s="1316">
        <v>5345</v>
      </c>
      <c r="C66" s="1317"/>
      <c r="D66" s="1259" t="s">
        <v>514</v>
      </c>
      <c r="E66" s="1264">
        <v>0</v>
      </c>
      <c r="F66" s="1264">
        <v>0</v>
      </c>
      <c r="G66" s="1264">
        <v>0</v>
      </c>
      <c r="H66" s="1250">
        <v>0</v>
      </c>
    </row>
    <row r="67" spans="1:12" s="1251" customFormat="1" ht="16.5" thickTop="1" thickBot="1" x14ac:dyDescent="0.3">
      <c r="A67" s="3265" t="s">
        <v>511</v>
      </c>
      <c r="B67" s="3266"/>
      <c r="C67" s="3266"/>
      <c r="D67" s="3266"/>
      <c r="E67" s="1242">
        <f>SUM(E54:E65,E12:E53)</f>
        <v>5505</v>
      </c>
      <c r="F67" s="1242">
        <f>SUM(F54:F66,F12:F53)</f>
        <v>151948</v>
      </c>
      <c r="G67" s="1242">
        <f>SUM(G12:G65)</f>
        <v>74504</v>
      </c>
      <c r="H67" s="1246">
        <f>G67/F67*100</f>
        <v>49.032563771816676</v>
      </c>
      <c r="I67" s="1323"/>
    </row>
    <row r="68" spans="1:12" ht="13.5" thickTop="1" x14ac:dyDescent="0.2">
      <c r="I68" s="1252"/>
      <c r="L68" s="1268"/>
    </row>
    <row r="69" spans="1:12" x14ac:dyDescent="0.2">
      <c r="I69" s="1252"/>
    </row>
    <row r="70" spans="1:12" ht="15" x14ac:dyDescent="0.25">
      <c r="A70" s="1232" t="s">
        <v>1319</v>
      </c>
      <c r="I70" s="1252"/>
    </row>
    <row r="71" spans="1:12" ht="15.75" thickBot="1" x14ac:dyDescent="0.3">
      <c r="A71" s="1232" t="s">
        <v>1318</v>
      </c>
      <c r="H71" s="1306" t="s">
        <v>122</v>
      </c>
      <c r="I71" s="1252"/>
    </row>
    <row r="72" spans="1:12" s="1166" customFormat="1" ht="25.5" thickTop="1" thickBot="1" x14ac:dyDescent="0.25">
      <c r="A72" s="1233" t="s">
        <v>123</v>
      </c>
      <c r="B72" s="1234" t="s">
        <v>509</v>
      </c>
      <c r="C72" s="1234" t="s">
        <v>267</v>
      </c>
      <c r="D72" s="1235" t="s">
        <v>125</v>
      </c>
      <c r="E72" s="1256" t="s">
        <v>416</v>
      </c>
      <c r="F72" s="1256" t="s">
        <v>417</v>
      </c>
      <c r="G72" s="1257" t="s">
        <v>589</v>
      </c>
      <c r="H72" s="1258" t="s">
        <v>590</v>
      </c>
    </row>
    <row r="73" spans="1:12" s="1166" customFormat="1" ht="13.5" thickTop="1" thickBot="1" x14ac:dyDescent="0.25">
      <c r="A73" s="1171">
        <v>1</v>
      </c>
      <c r="B73" s="1170">
        <v>2</v>
      </c>
      <c r="C73" s="1170">
        <v>3</v>
      </c>
      <c r="D73" s="1170">
        <v>4</v>
      </c>
      <c r="E73" s="1169">
        <v>5</v>
      </c>
      <c r="F73" s="1169">
        <v>6</v>
      </c>
      <c r="G73" s="1293">
        <v>7</v>
      </c>
      <c r="H73" s="1315" t="s">
        <v>44</v>
      </c>
    </row>
    <row r="74" spans="1:12" ht="15.75" thickTop="1" x14ac:dyDescent="0.2">
      <c r="A74" s="1239">
        <v>6172</v>
      </c>
      <c r="B74" s="1240">
        <v>5011</v>
      </c>
      <c r="C74" s="1346" t="s">
        <v>1317</v>
      </c>
      <c r="D74" s="1259" t="s">
        <v>147</v>
      </c>
      <c r="E74" s="1264">
        <v>84</v>
      </c>
      <c r="F74" s="1264">
        <v>57</v>
      </c>
      <c r="G74" s="1264">
        <v>36</v>
      </c>
      <c r="H74" s="1245">
        <f t="shared" ref="H74:H100" si="2">G74/F74*100</f>
        <v>63.157894736842103</v>
      </c>
    </row>
    <row r="75" spans="1:12" ht="15" x14ac:dyDescent="0.2">
      <c r="A75" s="1239">
        <v>6172</v>
      </c>
      <c r="B75" s="1240">
        <v>5011</v>
      </c>
      <c r="C75" s="1346" t="s">
        <v>1586</v>
      </c>
      <c r="D75" s="1259" t="s">
        <v>147</v>
      </c>
      <c r="E75" s="1264">
        <v>0</v>
      </c>
      <c r="F75" s="1264">
        <v>72</v>
      </c>
      <c r="G75" s="1264">
        <v>72</v>
      </c>
      <c r="H75" s="1245">
        <f t="shared" si="2"/>
        <v>100</v>
      </c>
    </row>
    <row r="76" spans="1:12" ht="15" x14ac:dyDescent="0.2">
      <c r="A76" s="1239">
        <v>6172</v>
      </c>
      <c r="B76" s="1240">
        <v>5011</v>
      </c>
      <c r="C76" s="1346" t="s">
        <v>1587</v>
      </c>
      <c r="D76" s="1259" t="s">
        <v>147</v>
      </c>
      <c r="E76" s="1264">
        <v>0</v>
      </c>
      <c r="F76" s="1264">
        <v>612</v>
      </c>
      <c r="G76" s="1264">
        <v>612</v>
      </c>
      <c r="H76" s="1245">
        <f t="shared" si="2"/>
        <v>100</v>
      </c>
    </row>
    <row r="77" spans="1:12" ht="15" hidden="1" x14ac:dyDescent="0.2">
      <c r="A77" s="1239">
        <v>4374</v>
      </c>
      <c r="B77" s="1240">
        <v>5169</v>
      </c>
      <c r="C77" s="1346" t="s">
        <v>1107</v>
      </c>
      <c r="D77" s="1259" t="s">
        <v>118</v>
      </c>
      <c r="E77" s="1264">
        <v>0</v>
      </c>
      <c r="F77" s="1264"/>
      <c r="G77" s="1264"/>
      <c r="H77" s="1245" t="e">
        <f t="shared" si="2"/>
        <v>#DIV/0!</v>
      </c>
    </row>
    <row r="78" spans="1:12" ht="15" hidden="1" x14ac:dyDescent="0.2">
      <c r="A78" s="1239">
        <v>4379</v>
      </c>
      <c r="B78" s="1240">
        <v>5139</v>
      </c>
      <c r="C78" s="1346" t="s">
        <v>1106</v>
      </c>
      <c r="D78" s="1259" t="s">
        <v>130</v>
      </c>
      <c r="E78" s="1264">
        <v>0</v>
      </c>
      <c r="F78" s="1264"/>
      <c r="G78" s="1264"/>
      <c r="H78" s="1245" t="e">
        <f t="shared" si="2"/>
        <v>#DIV/0!</v>
      </c>
    </row>
    <row r="79" spans="1:12" ht="15" hidden="1" x14ac:dyDescent="0.2">
      <c r="A79" s="1239">
        <v>4379</v>
      </c>
      <c r="B79" s="1240">
        <v>5139</v>
      </c>
      <c r="C79" s="1346" t="s">
        <v>1107</v>
      </c>
      <c r="D79" s="1259" t="s">
        <v>130</v>
      </c>
      <c r="E79" s="1264">
        <v>0</v>
      </c>
      <c r="F79" s="1264"/>
      <c r="G79" s="1264"/>
      <c r="H79" s="1245" t="e">
        <f t="shared" si="2"/>
        <v>#DIV/0!</v>
      </c>
    </row>
    <row r="80" spans="1:12" ht="30" hidden="1" x14ac:dyDescent="0.2">
      <c r="A80" s="1239">
        <v>4379</v>
      </c>
      <c r="B80" s="1240">
        <v>5166</v>
      </c>
      <c r="C80" s="1346" t="s">
        <v>1106</v>
      </c>
      <c r="D80" s="1259" t="s">
        <v>405</v>
      </c>
      <c r="E80" s="1264">
        <v>0</v>
      </c>
      <c r="F80" s="1264"/>
      <c r="G80" s="1264"/>
      <c r="H80" s="1245" t="e">
        <f t="shared" si="2"/>
        <v>#DIV/0!</v>
      </c>
    </row>
    <row r="81" spans="1:8" ht="30" hidden="1" x14ac:dyDescent="0.2">
      <c r="A81" s="1239">
        <v>4379</v>
      </c>
      <c r="B81" s="1240">
        <v>5166</v>
      </c>
      <c r="C81" s="1346" t="s">
        <v>1107</v>
      </c>
      <c r="D81" s="1259" t="s">
        <v>405</v>
      </c>
      <c r="E81" s="1264">
        <v>0</v>
      </c>
      <c r="F81" s="1264"/>
      <c r="G81" s="1264"/>
      <c r="H81" s="1245" t="e">
        <f t="shared" si="2"/>
        <v>#DIV/0!</v>
      </c>
    </row>
    <row r="82" spans="1:8" ht="15" hidden="1" x14ac:dyDescent="0.2">
      <c r="A82" s="1239">
        <v>4379</v>
      </c>
      <c r="B82" s="1240">
        <v>5169</v>
      </c>
      <c r="C82" s="1346" t="s">
        <v>1106</v>
      </c>
      <c r="D82" s="1259" t="s">
        <v>568</v>
      </c>
      <c r="E82" s="1264">
        <v>0</v>
      </c>
      <c r="F82" s="1264"/>
      <c r="G82" s="1264"/>
      <c r="H82" s="1245" t="e">
        <f t="shared" si="2"/>
        <v>#DIV/0!</v>
      </c>
    </row>
    <row r="83" spans="1:8" ht="15" hidden="1" x14ac:dyDescent="0.2">
      <c r="A83" s="1239">
        <v>4379</v>
      </c>
      <c r="B83" s="1240">
        <v>5169</v>
      </c>
      <c r="C83" s="1346" t="s">
        <v>1107</v>
      </c>
      <c r="D83" s="1259" t="s">
        <v>568</v>
      </c>
      <c r="E83" s="1264">
        <v>0</v>
      </c>
      <c r="F83" s="1264"/>
      <c r="G83" s="1264"/>
      <c r="H83" s="1245" t="e">
        <f t="shared" si="2"/>
        <v>#DIV/0!</v>
      </c>
    </row>
    <row r="84" spans="1:8" ht="15" hidden="1" x14ac:dyDescent="0.2">
      <c r="A84" s="1239">
        <v>4379</v>
      </c>
      <c r="B84" s="1240">
        <v>5175</v>
      </c>
      <c r="C84" s="1346" t="s">
        <v>1106</v>
      </c>
      <c r="D84" s="1259" t="s">
        <v>447</v>
      </c>
      <c r="E84" s="1264">
        <v>0</v>
      </c>
      <c r="F84" s="1264"/>
      <c r="G84" s="1264"/>
      <c r="H84" s="1245" t="e">
        <f t="shared" si="2"/>
        <v>#DIV/0!</v>
      </c>
    </row>
    <row r="85" spans="1:8" ht="15" hidden="1" x14ac:dyDescent="0.2">
      <c r="A85" s="1239">
        <v>4379</v>
      </c>
      <c r="B85" s="1240">
        <v>5175</v>
      </c>
      <c r="C85" s="1346" t="s">
        <v>1107</v>
      </c>
      <c r="D85" s="1259" t="s">
        <v>447</v>
      </c>
      <c r="E85" s="1264">
        <v>0</v>
      </c>
      <c r="F85" s="1264"/>
      <c r="G85" s="1264"/>
      <c r="H85" s="1245" t="e">
        <f t="shared" si="2"/>
        <v>#DIV/0!</v>
      </c>
    </row>
    <row r="86" spans="1:8" ht="15" hidden="1" x14ac:dyDescent="0.2">
      <c r="A86" s="1239">
        <v>4379</v>
      </c>
      <c r="B86" s="1240">
        <v>5901</v>
      </c>
      <c r="C86" s="1346" t="s">
        <v>1106</v>
      </c>
      <c r="D86" s="1259" t="s">
        <v>399</v>
      </c>
      <c r="E86" s="1264"/>
      <c r="F86" s="1264"/>
      <c r="G86" s="1264"/>
      <c r="H86" s="1245" t="e">
        <f t="shared" si="2"/>
        <v>#DIV/0!</v>
      </c>
    </row>
    <row r="87" spans="1:8" ht="15" hidden="1" x14ac:dyDescent="0.2">
      <c r="A87" s="1239">
        <v>4379</v>
      </c>
      <c r="B87" s="1240">
        <v>5901</v>
      </c>
      <c r="C87" s="1346" t="s">
        <v>1107</v>
      </c>
      <c r="D87" s="1259" t="s">
        <v>399</v>
      </c>
      <c r="E87" s="1264"/>
      <c r="F87" s="1264"/>
      <c r="G87" s="1264"/>
      <c r="H87" s="1245" t="e">
        <f t="shared" si="2"/>
        <v>#DIV/0!</v>
      </c>
    </row>
    <row r="88" spans="1:8" ht="15" hidden="1" x14ac:dyDescent="0.2">
      <c r="A88" s="1239">
        <v>4379</v>
      </c>
      <c r="B88" s="1240">
        <v>5901</v>
      </c>
      <c r="C88" s="1346" t="s">
        <v>1107</v>
      </c>
      <c r="D88" s="1259" t="s">
        <v>864</v>
      </c>
      <c r="E88" s="1264">
        <v>0</v>
      </c>
      <c r="F88" s="1264"/>
      <c r="G88" s="1264"/>
      <c r="H88" s="1245" t="e">
        <f t="shared" si="2"/>
        <v>#DIV/0!</v>
      </c>
    </row>
    <row r="89" spans="1:8" ht="15" hidden="1" x14ac:dyDescent="0.2">
      <c r="A89" s="1310">
        <v>6172</v>
      </c>
      <c r="B89" s="1316">
        <v>5011</v>
      </c>
      <c r="C89" s="1344" t="s">
        <v>1106</v>
      </c>
      <c r="D89" s="1259" t="s">
        <v>147</v>
      </c>
      <c r="E89" s="1264">
        <v>0</v>
      </c>
      <c r="F89" s="1264"/>
      <c r="G89" s="1264"/>
      <c r="H89" s="1245" t="e">
        <f t="shared" si="2"/>
        <v>#DIV/0!</v>
      </c>
    </row>
    <row r="90" spans="1:8" ht="15" hidden="1" x14ac:dyDescent="0.2">
      <c r="A90" s="1310">
        <v>6172</v>
      </c>
      <c r="B90" s="1316">
        <v>5011</v>
      </c>
      <c r="C90" s="1344" t="s">
        <v>1107</v>
      </c>
      <c r="D90" s="1259" t="s">
        <v>147</v>
      </c>
      <c r="E90" s="1264">
        <v>0</v>
      </c>
      <c r="F90" s="1264"/>
      <c r="G90" s="1264"/>
      <c r="H90" s="1245" t="e">
        <f t="shared" si="2"/>
        <v>#DIV/0!</v>
      </c>
    </row>
    <row r="91" spans="1:8" ht="15" x14ac:dyDescent="0.2">
      <c r="A91" s="1239">
        <v>6172</v>
      </c>
      <c r="B91" s="1240">
        <v>5021</v>
      </c>
      <c r="C91" s="1346" t="s">
        <v>1317</v>
      </c>
      <c r="D91" s="1259" t="s">
        <v>275</v>
      </c>
      <c r="E91" s="1264">
        <v>0</v>
      </c>
      <c r="F91" s="1264">
        <v>6</v>
      </c>
      <c r="G91" s="1264">
        <v>6</v>
      </c>
      <c r="H91" s="1245">
        <f t="shared" si="2"/>
        <v>100</v>
      </c>
    </row>
    <row r="92" spans="1:8" ht="15" x14ac:dyDescent="0.2">
      <c r="A92" s="1239">
        <v>6172</v>
      </c>
      <c r="B92" s="1240">
        <v>5021</v>
      </c>
      <c r="C92" s="1346" t="s">
        <v>1586</v>
      </c>
      <c r="D92" s="1259" t="s">
        <v>275</v>
      </c>
      <c r="E92" s="1264">
        <v>0</v>
      </c>
      <c r="F92" s="1264">
        <v>12</v>
      </c>
      <c r="G92" s="1264">
        <v>11</v>
      </c>
      <c r="H92" s="1245">
        <f t="shared" si="2"/>
        <v>91.666666666666657</v>
      </c>
    </row>
    <row r="93" spans="1:8" s="1265" customFormat="1" ht="15" x14ac:dyDescent="0.2">
      <c r="A93" s="1310">
        <v>6172</v>
      </c>
      <c r="B93" s="1240">
        <v>5021</v>
      </c>
      <c r="C93" s="1346" t="s">
        <v>1587</v>
      </c>
      <c r="D93" s="1259" t="s">
        <v>275</v>
      </c>
      <c r="E93" s="1264">
        <v>0</v>
      </c>
      <c r="F93" s="1264">
        <v>102</v>
      </c>
      <c r="G93" s="1264">
        <v>98</v>
      </c>
      <c r="H93" s="1245">
        <f t="shared" si="2"/>
        <v>96.078431372549019</v>
      </c>
    </row>
    <row r="94" spans="1:8" s="1265" customFormat="1" ht="45" x14ac:dyDescent="0.2">
      <c r="A94" s="1310">
        <v>6172</v>
      </c>
      <c r="B94" s="1316">
        <v>5031</v>
      </c>
      <c r="C94" s="1344" t="s">
        <v>1317</v>
      </c>
      <c r="D94" s="1259" t="s">
        <v>816</v>
      </c>
      <c r="E94" s="1264">
        <v>0</v>
      </c>
      <c r="F94" s="1264">
        <v>10</v>
      </c>
      <c r="G94" s="1264">
        <v>10</v>
      </c>
      <c r="H94" s="1245">
        <f t="shared" si="2"/>
        <v>100</v>
      </c>
    </row>
    <row r="95" spans="1:8" s="1265" customFormat="1" ht="45" x14ac:dyDescent="0.2">
      <c r="A95" s="1310">
        <v>6172</v>
      </c>
      <c r="B95" s="1316">
        <v>5031</v>
      </c>
      <c r="C95" s="1344" t="s">
        <v>1586</v>
      </c>
      <c r="D95" s="1259" t="s">
        <v>816</v>
      </c>
      <c r="E95" s="1264">
        <v>0</v>
      </c>
      <c r="F95" s="1264">
        <v>21</v>
      </c>
      <c r="G95" s="1264">
        <v>21</v>
      </c>
      <c r="H95" s="1245">
        <f t="shared" si="2"/>
        <v>100</v>
      </c>
    </row>
    <row r="96" spans="1:8" s="1265" customFormat="1" ht="45" x14ac:dyDescent="0.2">
      <c r="A96" s="1310">
        <v>6172</v>
      </c>
      <c r="B96" s="1316">
        <v>5031</v>
      </c>
      <c r="C96" s="1344" t="s">
        <v>1587</v>
      </c>
      <c r="D96" s="1259" t="s">
        <v>816</v>
      </c>
      <c r="E96" s="1264">
        <v>0</v>
      </c>
      <c r="F96" s="1264">
        <v>177</v>
      </c>
      <c r="G96" s="1264">
        <v>177</v>
      </c>
      <c r="H96" s="1245">
        <f t="shared" si="2"/>
        <v>100</v>
      </c>
    </row>
    <row r="97" spans="1:8" s="1265" customFormat="1" ht="30" x14ac:dyDescent="0.2">
      <c r="A97" s="1310">
        <v>6172</v>
      </c>
      <c r="B97" s="1316">
        <v>5032</v>
      </c>
      <c r="C97" s="1344" t="s">
        <v>1317</v>
      </c>
      <c r="D97" s="1259" t="s">
        <v>817</v>
      </c>
      <c r="E97" s="1264">
        <v>0</v>
      </c>
      <c r="F97" s="1264">
        <v>4</v>
      </c>
      <c r="G97" s="1264">
        <v>4</v>
      </c>
      <c r="H97" s="1245">
        <f t="shared" si="2"/>
        <v>100</v>
      </c>
    </row>
    <row r="98" spans="1:8" s="1265" customFormat="1" ht="30" x14ac:dyDescent="0.2">
      <c r="A98" s="1310">
        <v>6172</v>
      </c>
      <c r="B98" s="1316">
        <v>5032</v>
      </c>
      <c r="C98" s="1344" t="s">
        <v>1586</v>
      </c>
      <c r="D98" s="1259" t="s">
        <v>817</v>
      </c>
      <c r="E98" s="1264">
        <v>0</v>
      </c>
      <c r="F98" s="1264">
        <v>7</v>
      </c>
      <c r="G98" s="1264">
        <v>7</v>
      </c>
      <c r="H98" s="1245">
        <f t="shared" si="2"/>
        <v>100</v>
      </c>
    </row>
    <row r="99" spans="1:8" s="1265" customFormat="1" ht="30.75" thickBot="1" x14ac:dyDescent="0.25">
      <c r="A99" s="1328">
        <v>6172</v>
      </c>
      <c r="B99" s="1329">
        <v>5032</v>
      </c>
      <c r="C99" s="3067" t="s">
        <v>1587</v>
      </c>
      <c r="D99" s="1261" t="s">
        <v>817</v>
      </c>
      <c r="E99" s="1262">
        <v>0</v>
      </c>
      <c r="F99" s="1262">
        <v>64</v>
      </c>
      <c r="G99" s="1262">
        <v>64</v>
      </c>
      <c r="H99" s="1250">
        <f t="shared" si="2"/>
        <v>100</v>
      </c>
    </row>
    <row r="100" spans="1:8" s="1265" customFormat="1" ht="15.75" thickTop="1" x14ac:dyDescent="0.2">
      <c r="A100" s="1263">
        <v>6172</v>
      </c>
      <c r="B100" s="1316">
        <v>5137</v>
      </c>
      <c r="C100" s="2759" t="s">
        <v>1317</v>
      </c>
      <c r="D100" s="1259" t="s">
        <v>118</v>
      </c>
      <c r="E100" s="1255">
        <v>0</v>
      </c>
      <c r="F100" s="1255">
        <v>1</v>
      </c>
      <c r="G100" s="1264">
        <v>0</v>
      </c>
      <c r="H100" s="1245">
        <f t="shared" si="2"/>
        <v>0</v>
      </c>
    </row>
    <row r="101" spans="1:8" s="1265" customFormat="1" ht="15" x14ac:dyDescent="0.2">
      <c r="A101" s="1310">
        <v>6172</v>
      </c>
      <c r="B101" s="1316">
        <v>5139</v>
      </c>
      <c r="C101" s="1344" t="s">
        <v>1317</v>
      </c>
      <c r="D101" s="1259" t="s">
        <v>513</v>
      </c>
      <c r="E101" s="1264">
        <v>0</v>
      </c>
      <c r="F101" s="1264">
        <v>0</v>
      </c>
      <c r="G101" s="1264">
        <v>0</v>
      </c>
      <c r="H101" s="1245">
        <v>0</v>
      </c>
    </row>
    <row r="102" spans="1:8" s="1265" customFormat="1" ht="15" x14ac:dyDescent="0.2">
      <c r="A102" s="1310">
        <v>6172</v>
      </c>
      <c r="B102" s="1316">
        <v>5139</v>
      </c>
      <c r="C102" s="1344" t="s">
        <v>1586</v>
      </c>
      <c r="D102" s="1259" t="s">
        <v>513</v>
      </c>
      <c r="E102" s="1264">
        <v>0</v>
      </c>
      <c r="F102" s="1264">
        <v>0</v>
      </c>
      <c r="G102" s="1264">
        <v>0</v>
      </c>
      <c r="H102" s="1245">
        <v>0</v>
      </c>
    </row>
    <row r="103" spans="1:8" s="1265" customFormat="1" ht="15" x14ac:dyDescent="0.2">
      <c r="A103" s="1310">
        <v>6172</v>
      </c>
      <c r="B103" s="1316">
        <v>5139</v>
      </c>
      <c r="C103" s="1344" t="s">
        <v>1587</v>
      </c>
      <c r="D103" s="1259" t="s">
        <v>513</v>
      </c>
      <c r="E103" s="1264">
        <v>0</v>
      </c>
      <c r="F103" s="1264">
        <v>3</v>
      </c>
      <c r="G103" s="1264">
        <v>0</v>
      </c>
      <c r="H103" s="1245">
        <v>0</v>
      </c>
    </row>
    <row r="104" spans="1:8" ht="15.75" customHeight="1" x14ac:dyDescent="0.2">
      <c r="A104" s="1310">
        <v>6172</v>
      </c>
      <c r="B104" s="1316">
        <v>5166</v>
      </c>
      <c r="C104" s="1344" t="s">
        <v>1317</v>
      </c>
      <c r="D104" s="1259" t="s">
        <v>405</v>
      </c>
      <c r="E104" s="1503">
        <v>0</v>
      </c>
      <c r="F104" s="1264">
        <v>41</v>
      </c>
      <c r="G104" s="1503">
        <v>36</v>
      </c>
      <c r="H104" s="1504">
        <f>G104/F104*100</f>
        <v>87.804878048780495</v>
      </c>
    </row>
    <row r="105" spans="1:8" ht="15.75" customHeight="1" x14ac:dyDescent="0.2">
      <c r="A105" s="1310">
        <v>6172</v>
      </c>
      <c r="B105" s="1316">
        <v>5166</v>
      </c>
      <c r="C105" s="1344" t="s">
        <v>1316</v>
      </c>
      <c r="D105" s="1259" t="s">
        <v>405</v>
      </c>
      <c r="E105" s="1503">
        <v>0</v>
      </c>
      <c r="F105" s="1264">
        <v>37</v>
      </c>
      <c r="G105" s="1503">
        <v>0</v>
      </c>
      <c r="H105" s="1504">
        <f>G105/F105*100</f>
        <v>0</v>
      </c>
    </row>
    <row r="106" spans="1:8" ht="15.75" customHeight="1" x14ac:dyDescent="0.2">
      <c r="A106" s="1310">
        <v>6172</v>
      </c>
      <c r="B106" s="1316">
        <v>5166</v>
      </c>
      <c r="C106" s="1344" t="s">
        <v>1586</v>
      </c>
      <c r="D106" s="1259" t="s">
        <v>405</v>
      </c>
      <c r="E106" s="1503">
        <v>0</v>
      </c>
      <c r="F106" s="1264">
        <v>82</v>
      </c>
      <c r="G106" s="1503">
        <v>72</v>
      </c>
      <c r="H106" s="1504">
        <f>G106/F106*100</f>
        <v>87.804878048780495</v>
      </c>
    </row>
    <row r="107" spans="1:8" ht="15.75" customHeight="1" x14ac:dyDescent="0.2">
      <c r="A107" s="1310">
        <v>6172</v>
      </c>
      <c r="B107" s="1316">
        <v>5166</v>
      </c>
      <c r="C107" s="1344" t="s">
        <v>1315</v>
      </c>
      <c r="D107" s="1259" t="s">
        <v>405</v>
      </c>
      <c r="E107" s="1503">
        <v>0</v>
      </c>
      <c r="F107" s="1264">
        <v>318</v>
      </c>
      <c r="G107" s="1503">
        <v>0</v>
      </c>
      <c r="H107" s="1504">
        <f>G107/F107*100</f>
        <v>0</v>
      </c>
    </row>
    <row r="108" spans="1:8" ht="15.75" customHeight="1" x14ac:dyDescent="0.2">
      <c r="A108" s="1310">
        <v>6172</v>
      </c>
      <c r="B108" s="1316">
        <v>5166</v>
      </c>
      <c r="C108" s="1344" t="s">
        <v>1587</v>
      </c>
      <c r="D108" s="1259" t="s">
        <v>405</v>
      </c>
      <c r="E108" s="1503">
        <v>0</v>
      </c>
      <c r="F108" s="1264">
        <v>700</v>
      </c>
      <c r="G108" s="1503">
        <v>609</v>
      </c>
      <c r="H108" s="1504">
        <f>G108/F108*100</f>
        <v>87</v>
      </c>
    </row>
    <row r="109" spans="1:8" ht="15.75" customHeight="1" x14ac:dyDescent="0.2">
      <c r="A109" s="1310">
        <v>6172</v>
      </c>
      <c r="B109" s="1316">
        <v>5169</v>
      </c>
      <c r="C109" s="1344" t="s">
        <v>1317</v>
      </c>
      <c r="D109" s="1259" t="s">
        <v>568</v>
      </c>
      <c r="E109" s="1503">
        <v>0</v>
      </c>
      <c r="F109" s="1264">
        <v>0</v>
      </c>
      <c r="G109" s="1503">
        <v>0</v>
      </c>
      <c r="H109" s="1504">
        <v>0</v>
      </c>
    </row>
    <row r="110" spans="1:8" ht="15.75" customHeight="1" x14ac:dyDescent="0.2">
      <c r="A110" s="1310">
        <v>6172</v>
      </c>
      <c r="B110" s="1316">
        <v>5169</v>
      </c>
      <c r="C110" s="1344" t="s">
        <v>1586</v>
      </c>
      <c r="D110" s="1259" t="s">
        <v>568</v>
      </c>
      <c r="E110" s="1503">
        <v>0</v>
      </c>
      <c r="F110" s="1264">
        <v>0</v>
      </c>
      <c r="G110" s="1503">
        <v>0</v>
      </c>
      <c r="H110" s="1504">
        <v>0</v>
      </c>
    </row>
    <row r="111" spans="1:8" ht="15.75" customHeight="1" x14ac:dyDescent="0.2">
      <c r="A111" s="1310">
        <v>6172</v>
      </c>
      <c r="B111" s="1316">
        <v>5169</v>
      </c>
      <c r="C111" s="1344" t="s">
        <v>1587</v>
      </c>
      <c r="D111" s="1259" t="s">
        <v>568</v>
      </c>
      <c r="E111" s="1503">
        <v>0</v>
      </c>
      <c r="F111" s="1264">
        <v>1</v>
      </c>
      <c r="G111" s="1503">
        <v>0</v>
      </c>
      <c r="H111" s="1504">
        <f>G111/F111*100</f>
        <v>0</v>
      </c>
    </row>
    <row r="112" spans="1:8" s="1265" customFormat="1" ht="15" x14ac:dyDescent="0.2">
      <c r="A112" s="1310">
        <v>6172</v>
      </c>
      <c r="B112" s="1316">
        <v>5173</v>
      </c>
      <c r="C112" s="1344" t="s">
        <v>1317</v>
      </c>
      <c r="D112" s="1259" t="s">
        <v>730</v>
      </c>
      <c r="E112" s="1264">
        <v>0</v>
      </c>
      <c r="F112" s="1264">
        <v>0</v>
      </c>
      <c r="G112" s="1264">
        <v>0</v>
      </c>
      <c r="H112" s="1245">
        <v>0</v>
      </c>
    </row>
    <row r="113" spans="1:12" s="1265" customFormat="1" ht="15" x14ac:dyDescent="0.2">
      <c r="A113" s="1310">
        <v>6172</v>
      </c>
      <c r="B113" s="1316">
        <v>5173</v>
      </c>
      <c r="C113" s="1344" t="s">
        <v>1586</v>
      </c>
      <c r="D113" s="1259" t="s">
        <v>730</v>
      </c>
      <c r="E113" s="1264">
        <v>0</v>
      </c>
      <c r="F113" s="1264">
        <v>0</v>
      </c>
      <c r="G113" s="1264">
        <v>0</v>
      </c>
      <c r="H113" s="1245">
        <v>0</v>
      </c>
    </row>
    <row r="114" spans="1:12" s="1265" customFormat="1" ht="15" x14ac:dyDescent="0.2">
      <c r="A114" s="1310">
        <v>6172</v>
      </c>
      <c r="B114" s="1316">
        <v>5173</v>
      </c>
      <c r="C114" s="1344" t="s">
        <v>1587</v>
      </c>
      <c r="D114" s="1259" t="s">
        <v>730</v>
      </c>
      <c r="E114" s="1264">
        <v>0</v>
      </c>
      <c r="F114" s="1264">
        <v>2</v>
      </c>
      <c r="G114" s="1264">
        <v>0</v>
      </c>
      <c r="H114" s="1245">
        <f t="shared" ref="H114:H121" si="3">G114/F114*100</f>
        <v>0</v>
      </c>
    </row>
    <row r="115" spans="1:12" s="1265" customFormat="1" ht="15" x14ac:dyDescent="0.2">
      <c r="A115" s="1310">
        <v>6172</v>
      </c>
      <c r="B115" s="1316">
        <v>5175</v>
      </c>
      <c r="C115" s="1344" t="s">
        <v>1317</v>
      </c>
      <c r="D115" s="1259" t="s">
        <v>447</v>
      </c>
      <c r="E115" s="1264">
        <v>0</v>
      </c>
      <c r="F115" s="1264">
        <v>1</v>
      </c>
      <c r="G115" s="1264">
        <v>0</v>
      </c>
      <c r="H115" s="1245">
        <f t="shared" si="3"/>
        <v>0</v>
      </c>
    </row>
    <row r="116" spans="1:12" s="1265" customFormat="1" ht="15" x14ac:dyDescent="0.2">
      <c r="A116" s="1310">
        <v>6172</v>
      </c>
      <c r="B116" s="1316">
        <v>5175</v>
      </c>
      <c r="C116" s="1344" t="s">
        <v>1586</v>
      </c>
      <c r="D116" s="1259" t="s">
        <v>447</v>
      </c>
      <c r="E116" s="1264">
        <v>0</v>
      </c>
      <c r="F116" s="1264">
        <v>1</v>
      </c>
      <c r="G116" s="1264">
        <v>1</v>
      </c>
      <c r="H116" s="1245">
        <f t="shared" si="3"/>
        <v>100</v>
      </c>
    </row>
    <row r="117" spans="1:12" s="1265" customFormat="1" ht="15" x14ac:dyDescent="0.2">
      <c r="A117" s="1310">
        <v>6172</v>
      </c>
      <c r="B117" s="1316">
        <v>5175</v>
      </c>
      <c r="C117" s="1344" t="s">
        <v>1587</v>
      </c>
      <c r="D117" s="1259" t="s">
        <v>447</v>
      </c>
      <c r="E117" s="1264">
        <v>0</v>
      </c>
      <c r="F117" s="1264">
        <v>6</v>
      </c>
      <c r="G117" s="1264">
        <v>6</v>
      </c>
      <c r="H117" s="1245">
        <f t="shared" si="3"/>
        <v>100</v>
      </c>
    </row>
    <row r="118" spans="1:12" s="1265" customFormat="1" ht="15" x14ac:dyDescent="0.2">
      <c r="A118" s="1310">
        <v>6172</v>
      </c>
      <c r="B118" s="1316">
        <v>5424</v>
      </c>
      <c r="C118" s="1344" t="s">
        <v>1317</v>
      </c>
      <c r="D118" s="1259" t="s">
        <v>432</v>
      </c>
      <c r="E118" s="1264">
        <v>0</v>
      </c>
      <c r="F118" s="1264">
        <v>1</v>
      </c>
      <c r="G118" s="1264">
        <v>0</v>
      </c>
      <c r="H118" s="1245">
        <f t="shared" si="3"/>
        <v>0</v>
      </c>
    </row>
    <row r="119" spans="1:12" s="1265" customFormat="1" ht="15" x14ac:dyDescent="0.2">
      <c r="A119" s="1310">
        <v>6172</v>
      </c>
      <c r="B119" s="1316">
        <v>5424</v>
      </c>
      <c r="C119" s="1344" t="s">
        <v>1586</v>
      </c>
      <c r="D119" s="1259" t="s">
        <v>432</v>
      </c>
      <c r="E119" s="1264">
        <v>0</v>
      </c>
      <c r="F119" s="1264">
        <v>2</v>
      </c>
      <c r="G119" s="1264">
        <v>0</v>
      </c>
      <c r="H119" s="1245">
        <f t="shared" si="3"/>
        <v>0</v>
      </c>
    </row>
    <row r="120" spans="1:12" s="1265" customFormat="1" ht="15.75" thickBot="1" x14ac:dyDescent="0.25">
      <c r="A120" s="1310">
        <v>6172</v>
      </c>
      <c r="B120" s="1329">
        <v>5424</v>
      </c>
      <c r="C120" s="1344" t="s">
        <v>1587</v>
      </c>
      <c r="D120" s="1259" t="s">
        <v>432</v>
      </c>
      <c r="E120" s="1262">
        <v>0</v>
      </c>
      <c r="F120" s="1262">
        <v>17</v>
      </c>
      <c r="G120" s="1262">
        <v>0</v>
      </c>
      <c r="H120" s="1250">
        <f t="shared" si="3"/>
        <v>0</v>
      </c>
    </row>
    <row r="121" spans="1:12" ht="16.5" thickTop="1" thickBot="1" x14ac:dyDescent="0.3">
      <c r="A121" s="3265" t="s">
        <v>511</v>
      </c>
      <c r="B121" s="3266"/>
      <c r="C121" s="3266"/>
      <c r="D121" s="3266"/>
      <c r="E121" s="1242">
        <f>SUM(E74:E120)</f>
        <v>84</v>
      </c>
      <c r="F121" s="1242">
        <f>SUM(F74:F120)</f>
        <v>2357</v>
      </c>
      <c r="G121" s="1242">
        <f>SUM(G74:G120)</f>
        <v>1842</v>
      </c>
      <c r="H121" s="1246">
        <f t="shared" si="3"/>
        <v>78.150190920661856</v>
      </c>
      <c r="I121" s="1252"/>
    </row>
    <row r="122" spans="1:12" ht="21" customHeight="1" thickTop="1" x14ac:dyDescent="0.25">
      <c r="A122" s="1247"/>
      <c r="B122" s="1247"/>
      <c r="C122" s="1247"/>
      <c r="D122" s="1247"/>
      <c r="E122" s="1248"/>
      <c r="F122" s="1248"/>
      <c r="G122" s="1248"/>
      <c r="H122" s="1267"/>
      <c r="I122" s="1252"/>
    </row>
    <row r="123" spans="1:12" ht="15" x14ac:dyDescent="0.25">
      <c r="A123" s="1232" t="s">
        <v>1077</v>
      </c>
      <c r="L123" s="1228"/>
    </row>
    <row r="124" spans="1:12" ht="15.75" thickBot="1" x14ac:dyDescent="0.3">
      <c r="A124" s="1232" t="s">
        <v>1078</v>
      </c>
      <c r="D124" s="1226"/>
      <c r="E124" s="1227"/>
      <c r="H124" s="1306" t="s">
        <v>122</v>
      </c>
      <c r="I124" s="1305"/>
    </row>
    <row r="125" spans="1:12" ht="25.5" thickTop="1" thickBot="1" x14ac:dyDescent="0.25">
      <c r="A125" s="1233" t="s">
        <v>123</v>
      </c>
      <c r="B125" s="1234" t="s">
        <v>509</v>
      </c>
      <c r="C125" s="1234" t="s">
        <v>267</v>
      </c>
      <c r="D125" s="1235" t="s">
        <v>125</v>
      </c>
      <c r="E125" s="1256" t="s">
        <v>416</v>
      </c>
      <c r="F125" s="1256" t="s">
        <v>417</v>
      </c>
      <c r="G125" s="1257" t="s">
        <v>589</v>
      </c>
      <c r="H125" s="1258" t="s">
        <v>590</v>
      </c>
    </row>
    <row r="126" spans="1:12" ht="14.25" thickTop="1" thickBot="1" x14ac:dyDescent="0.25">
      <c r="A126" s="1171">
        <v>1</v>
      </c>
      <c r="B126" s="1170">
        <v>2</v>
      </c>
      <c r="C126" s="1170">
        <v>3</v>
      </c>
      <c r="D126" s="1170">
        <v>5</v>
      </c>
      <c r="E126" s="1169">
        <v>6</v>
      </c>
      <c r="F126" s="1169">
        <v>7</v>
      </c>
      <c r="G126" s="1293">
        <v>8</v>
      </c>
      <c r="H126" s="1238" t="s">
        <v>510</v>
      </c>
    </row>
    <row r="127" spans="1:12" s="1254" customFormat="1" ht="31.5" thickTop="1" thickBot="1" x14ac:dyDescent="0.3">
      <c r="A127" s="1340">
        <v>6402</v>
      </c>
      <c r="B127" s="1316">
        <v>5364</v>
      </c>
      <c r="C127" s="2758" t="s">
        <v>1112</v>
      </c>
      <c r="D127" s="1330" t="s">
        <v>1276</v>
      </c>
      <c r="E127" s="1255">
        <v>0</v>
      </c>
      <c r="F127" s="1255">
        <v>669</v>
      </c>
      <c r="G127" s="1303">
        <v>669</v>
      </c>
      <c r="H127" s="1243">
        <f>G127/F127*100</f>
        <v>100</v>
      </c>
    </row>
    <row r="128" spans="1:12" s="1254" customFormat="1" ht="15.75" hidden="1" thickBot="1" x14ac:dyDescent="0.3">
      <c r="A128" s="1304">
        <v>6172</v>
      </c>
      <c r="B128" s="1240">
        <v>5166</v>
      </c>
      <c r="C128" s="2329" t="s">
        <v>1316</v>
      </c>
      <c r="D128" s="1301" t="s">
        <v>405</v>
      </c>
      <c r="E128" s="1264">
        <v>0</v>
      </c>
      <c r="F128" s="1264"/>
      <c r="G128" s="1300"/>
      <c r="H128" s="1245" t="e">
        <f>G128/F128*100</f>
        <v>#DIV/0!</v>
      </c>
    </row>
    <row r="129" spans="1:12" s="2733" customFormat="1" ht="15.75" hidden="1" thickBot="1" x14ac:dyDescent="0.3">
      <c r="A129" s="2341">
        <v>6172</v>
      </c>
      <c r="B129" s="1318">
        <v>5166</v>
      </c>
      <c r="C129" s="1344" t="s">
        <v>1315</v>
      </c>
      <c r="D129" s="1301" t="s">
        <v>405</v>
      </c>
      <c r="E129" s="2340">
        <v>0</v>
      </c>
      <c r="F129" s="2340"/>
      <c r="G129" s="2339"/>
      <c r="H129" s="1250" t="e">
        <f>G129/F129*100</f>
        <v>#DIV/0!</v>
      </c>
    </row>
    <row r="130" spans="1:12" ht="16.5" thickTop="1" thickBot="1" x14ac:dyDescent="0.3">
      <c r="A130" s="2734" t="s">
        <v>511</v>
      </c>
      <c r="B130" s="2735"/>
      <c r="C130" s="2735"/>
      <c r="D130" s="2736"/>
      <c r="E130" s="1242">
        <f>SUM(E127:E129)</f>
        <v>0</v>
      </c>
      <c r="F130" s="1242">
        <f>SUM(F127:F129)</f>
        <v>669</v>
      </c>
      <c r="G130" s="1242">
        <f>SUM(G127:G129)</f>
        <v>669</v>
      </c>
      <c r="H130" s="1246">
        <f>G130/F130*100</f>
        <v>100</v>
      </c>
    </row>
    <row r="131" spans="1:12" ht="13.5" thickTop="1" x14ac:dyDescent="0.2">
      <c r="L131" s="1228"/>
    </row>
    <row r="132" spans="1:12" ht="15.75" thickBot="1" x14ac:dyDescent="0.3">
      <c r="A132" s="1232" t="s">
        <v>173</v>
      </c>
      <c r="D132" s="1226"/>
      <c r="E132" s="1227"/>
      <c r="H132" s="1306" t="s">
        <v>122</v>
      </c>
      <c r="I132" s="1305"/>
    </row>
    <row r="133" spans="1:12" ht="25.5" thickTop="1" thickBot="1" x14ac:dyDescent="0.25">
      <c r="A133" s="1233" t="s">
        <v>123</v>
      </c>
      <c r="B133" s="1234" t="s">
        <v>509</v>
      </c>
      <c r="C133" s="1234" t="s">
        <v>267</v>
      </c>
      <c r="D133" s="1235" t="s">
        <v>125</v>
      </c>
      <c r="E133" s="1256" t="s">
        <v>416</v>
      </c>
      <c r="F133" s="1256" t="s">
        <v>417</v>
      </c>
      <c r="G133" s="1257" t="s">
        <v>589</v>
      </c>
      <c r="H133" s="1258" t="s">
        <v>590</v>
      </c>
    </row>
    <row r="134" spans="1:12" ht="14.25" thickTop="1" thickBot="1" x14ac:dyDescent="0.25">
      <c r="A134" s="1171">
        <v>1</v>
      </c>
      <c r="B134" s="1170">
        <v>2</v>
      </c>
      <c r="C134" s="1170">
        <v>3</v>
      </c>
      <c r="D134" s="1170">
        <v>5</v>
      </c>
      <c r="E134" s="1169">
        <v>6</v>
      </c>
      <c r="F134" s="1169">
        <v>7</v>
      </c>
      <c r="G134" s="1293">
        <v>8</v>
      </c>
      <c r="H134" s="1238" t="s">
        <v>510</v>
      </c>
    </row>
    <row r="135" spans="1:12" s="1254" customFormat="1" ht="15.75" thickTop="1" x14ac:dyDescent="0.25">
      <c r="A135" s="1304">
        <v>6330</v>
      </c>
      <c r="B135" s="1240">
        <v>5345</v>
      </c>
      <c r="C135" s="2329" t="s">
        <v>1101</v>
      </c>
      <c r="D135" s="1301" t="s">
        <v>514</v>
      </c>
      <c r="E135" s="1255">
        <v>0</v>
      </c>
      <c r="F135" s="1255">
        <v>0</v>
      </c>
      <c r="G135" s="1303">
        <f>67+670+149186</f>
        <v>149923</v>
      </c>
      <c r="H135" s="1243">
        <v>0</v>
      </c>
    </row>
    <row r="136" spans="1:12" s="2733" customFormat="1" ht="30.75" thickBot="1" x14ac:dyDescent="0.3">
      <c r="A136" s="2341">
        <v>6409</v>
      </c>
      <c r="B136" s="1318">
        <v>5909</v>
      </c>
      <c r="C136" s="1344" t="s">
        <v>1101</v>
      </c>
      <c r="D136" s="1330" t="s">
        <v>524</v>
      </c>
      <c r="E136" s="2340">
        <v>0</v>
      </c>
      <c r="F136" s="2340">
        <v>0</v>
      </c>
      <c r="G136" s="2339">
        <v>0</v>
      </c>
      <c r="H136" s="2338">
        <v>0</v>
      </c>
    </row>
    <row r="137" spans="1:12" ht="16.5" thickTop="1" thickBot="1" x14ac:dyDescent="0.3">
      <c r="A137" s="2734" t="s">
        <v>511</v>
      </c>
      <c r="B137" s="2735"/>
      <c r="C137" s="2735"/>
      <c r="D137" s="2736"/>
      <c r="E137" s="1242">
        <f>SUM(E135:E136)</f>
        <v>0</v>
      </c>
      <c r="F137" s="1242">
        <f>SUM(F135:F136)</f>
        <v>0</v>
      </c>
      <c r="G137" s="1242">
        <f>SUM(G135:G136)</f>
        <v>149923</v>
      </c>
      <c r="H137" s="1246">
        <v>0</v>
      </c>
    </row>
    <row r="138" spans="1:12" ht="13.5" thickTop="1" x14ac:dyDescent="0.2"/>
    <row r="140" spans="1:12" ht="16.5" x14ac:dyDescent="0.25">
      <c r="A140" s="1276" t="s">
        <v>325</v>
      </c>
      <c r="B140" s="1277"/>
      <c r="C140" s="1278"/>
      <c r="D140" s="1279"/>
      <c r="E140" s="1280">
        <f>SUM(E141:E143)</f>
        <v>5589</v>
      </c>
      <c r="F140" s="1280">
        <f>F141+F142+F143+F144</f>
        <v>154974</v>
      </c>
      <c r="G140" s="1280">
        <f>G141+G142+G143+G144</f>
        <v>226938</v>
      </c>
      <c r="H140" s="1299">
        <f>G140/F140*100</f>
        <v>146.43617639087847</v>
      </c>
      <c r="J140" s="1282">
        <f>J141+J142+J143</f>
        <v>5589000</v>
      </c>
      <c r="K140" s="1282">
        <f>K141+K142+K143</f>
        <v>154974384.21000001</v>
      </c>
      <c r="L140" s="1282">
        <f>L141+L142+L143</f>
        <v>226937780.90000001</v>
      </c>
    </row>
    <row r="141" spans="1:12" ht="15" x14ac:dyDescent="0.2">
      <c r="A141" s="1140" t="s">
        <v>183</v>
      </c>
      <c r="B141" s="1142"/>
      <c r="C141" s="1138"/>
      <c r="D141" s="1283"/>
      <c r="E141" s="1141">
        <f>E12+E13+E22+E23+E24+E25+E26+E27+E28+E29+E38+E39+E40+E41+E42+E43+E46+E47+E48+E49+E50+E51+E52+E53+E60+E61+E62+E63+E64+E65+E74+E75+E76+E77+E78+E79+E89+E90+E91+E92+E93+E94+E97+E98+E104+E105+E112+E113+E119+E120+E127+E128+E129+E136+E95+E96+E99+E100+E101+E102+E103+E106+E107+E108+E109+E110+E111+E114+E115+E116+E117+E118</f>
        <v>5589</v>
      </c>
      <c r="F141" s="1141">
        <f>F12+F13+F22+F23+F24+F25+F26+F27+F28+F29+F38+F39+F40+F41+F42+F43+F46+F47+F48+F49+F50+F51+F52+F53+F60+F61+F62+F63+F64+F65+F74+F75+F76+F77+F78+F79+F89+F90+F91+F92+F93+F94+F97+F98+F104+F105+F112+F113+F119+F120+F127+F128+F129+F136+F95+F96+F99+F100+F101+F102+F103+F106+F107+F108+F109+F110+F111+F114+F115+F116+F117+F118</f>
        <v>154974</v>
      </c>
      <c r="G141" s="1141">
        <f>G12+G13+G22+G23+G24+G25+G26+G27+G28+G29+G38+G39+G40+G41+G42+G43+G46+G47+G48+G49+G50+G51+G52+G53+G60+G61+G62+G63+G64+G65+G74+G75+G76+G77+G78+G79+G89+G90+G91+G92+G93+G94+G97+G98+G104+G105+G112+G113+G119+G120+G127+G128+G129+G136+G95+G96+G99+G100+G101+G102+G103+G106+G107+G108+G109+G110+G111+G114+G115+G116+G117+G118</f>
        <v>77015</v>
      </c>
      <c r="H141" s="1298">
        <f>G141/F141*100</f>
        <v>49.695432782273159</v>
      </c>
      <c r="J141" s="1284">
        <v>5589000</v>
      </c>
      <c r="K141" s="1284">
        <v>154974384.21000001</v>
      </c>
      <c r="L141" s="1284">
        <v>77015034.150000006</v>
      </c>
    </row>
    <row r="142" spans="1:12" ht="15" x14ac:dyDescent="0.2">
      <c r="A142" s="1140" t="s">
        <v>184</v>
      </c>
      <c r="B142" s="1139"/>
      <c r="C142" s="1138"/>
      <c r="D142" s="1285"/>
      <c r="E142" s="1141">
        <v>0</v>
      </c>
      <c r="F142" s="1141">
        <v>0</v>
      </c>
      <c r="G142" s="1141">
        <v>0</v>
      </c>
      <c r="H142" s="1298">
        <v>0</v>
      </c>
      <c r="J142" s="1284">
        <v>0</v>
      </c>
      <c r="K142" s="1284">
        <v>0</v>
      </c>
      <c r="L142" s="1284">
        <v>0</v>
      </c>
    </row>
    <row r="143" spans="1:12" ht="15" x14ac:dyDescent="0.2">
      <c r="A143" s="1140" t="s">
        <v>326</v>
      </c>
      <c r="B143" s="1139"/>
      <c r="C143" s="1138"/>
      <c r="D143" s="1285"/>
      <c r="E143" s="1141">
        <v>0</v>
      </c>
      <c r="F143" s="1141">
        <v>0</v>
      </c>
      <c r="G143" s="1141">
        <f>G135</f>
        <v>149923</v>
      </c>
      <c r="H143" s="1298">
        <v>0</v>
      </c>
      <c r="J143" s="1284">
        <v>0</v>
      </c>
      <c r="K143" s="1284">
        <v>0</v>
      </c>
      <c r="L143" s="1284">
        <f>67362.54+669400.57+149185983.64</f>
        <v>149922746.75</v>
      </c>
    </row>
    <row r="144" spans="1:12" ht="15" x14ac:dyDescent="0.2">
      <c r="A144" s="1140"/>
      <c r="B144" s="1139"/>
      <c r="C144" s="1138"/>
      <c r="D144" s="1285"/>
      <c r="E144" s="1141"/>
      <c r="F144" s="1141"/>
      <c r="G144" s="1141"/>
      <c r="H144" s="1137"/>
    </row>
    <row r="145" spans="1:8" ht="75" customHeight="1" thickBot="1" x14ac:dyDescent="0.4">
      <c r="A145" s="3212" t="s">
        <v>550</v>
      </c>
      <c r="B145" s="3290"/>
      <c r="C145" s="3290"/>
      <c r="D145" s="3290"/>
      <c r="E145" s="1135">
        <f>SUM(E140)</f>
        <v>5589</v>
      </c>
      <c r="F145" s="1135">
        <f>SUM(F140)</f>
        <v>154974</v>
      </c>
      <c r="G145" s="1135">
        <f>SUM(G140)</f>
        <v>226938</v>
      </c>
      <c r="H145" s="1134">
        <f>(G145/F145)*100</f>
        <v>146.43617639087847</v>
      </c>
    </row>
    <row r="146" spans="1:8" ht="13.5" thickTop="1" x14ac:dyDescent="0.2"/>
    <row r="258" spans="1:5" ht="13.5" thickBot="1" x14ac:dyDescent="0.25">
      <c r="A258" s="1260"/>
      <c r="B258" s="1260"/>
      <c r="C258" s="1260"/>
    </row>
    <row r="259" spans="1:5" ht="13.5" thickTop="1" x14ac:dyDescent="0.2">
      <c r="A259" s="1274"/>
      <c r="B259" s="1274"/>
      <c r="C259" s="1274"/>
    </row>
    <row r="266" spans="1:5" ht="13.5" thickBot="1" x14ac:dyDescent="0.25">
      <c r="D266" s="1324"/>
      <c r="E266" s="1325"/>
    </row>
    <row r="267" spans="1:5" ht="13.5" thickTop="1" x14ac:dyDescent="0.2">
      <c r="D267" s="1268"/>
      <c r="E267" s="1326"/>
    </row>
    <row r="268" spans="1:5" x14ac:dyDescent="0.2">
      <c r="D268" s="1227" t="e">
        <f>#REF!+#REF!</f>
        <v>#REF!</v>
      </c>
    </row>
  </sheetData>
  <mergeCells count="4">
    <mergeCell ref="A1:H1"/>
    <mergeCell ref="A67:D67"/>
    <mergeCell ref="A121:D121"/>
    <mergeCell ref="A145:D145"/>
  </mergeCells>
  <pageMargins left="0.98425196850393704" right="0.98425196850393704" top="0.98425196850393704" bottom="0.98425196850393704" header="0.51181102362204722" footer="0.51181102362204722"/>
  <pageSetup paperSize="9" scale="66" firstPageNumber="141" orientation="portrait" useFirstPageNumber="1" r:id="rId1"/>
  <headerFooter alignWithMargins="0"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  <rowBreaks count="1" manualBreakCount="1">
    <brk id="99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79"/>
  <sheetViews>
    <sheetView showGridLines="0" view="pageBreakPreview" zoomScaleNormal="100" zoomScaleSheetLayoutView="100" workbookViewId="0">
      <selection activeCell="D72" sqref="D72"/>
    </sheetView>
  </sheetViews>
  <sheetFormatPr defaultRowHeight="12.75" x14ac:dyDescent="0.2"/>
  <cols>
    <col min="1" max="1" width="4.85546875" style="1226" customWidth="1"/>
    <col min="2" max="2" width="6.7109375" style="1226" customWidth="1"/>
    <col min="3" max="3" width="10.140625" style="1226" customWidth="1"/>
    <col min="4" max="4" width="46.42578125" style="1227" customWidth="1"/>
    <col min="5" max="5" width="15.42578125" style="1252" customWidth="1"/>
    <col min="6" max="6" width="15.5703125" style="1252" customWidth="1"/>
    <col min="7" max="7" width="15.85546875" style="1252" customWidth="1"/>
    <col min="8" max="8" width="8.5703125" style="1227" customWidth="1"/>
    <col min="9" max="9" width="14.28515625" style="1227" bestFit="1" customWidth="1"/>
    <col min="10" max="10" width="9.140625" style="1227"/>
    <col min="11" max="12" width="16" style="1227" bestFit="1" customWidth="1"/>
    <col min="13" max="256" width="9.140625" style="1227"/>
    <col min="257" max="257" width="4.7109375" style="1227" customWidth="1"/>
    <col min="258" max="258" width="6.7109375" style="1227" customWidth="1"/>
    <col min="259" max="259" width="8.85546875" style="1227" customWidth="1"/>
    <col min="260" max="260" width="46.42578125" style="1227" customWidth="1"/>
    <col min="261" max="261" width="12.85546875" style="1227" customWidth="1"/>
    <col min="262" max="262" width="15.5703125" style="1227" customWidth="1"/>
    <col min="263" max="263" width="15.85546875" style="1227" customWidth="1"/>
    <col min="264" max="264" width="6.42578125" style="1227" customWidth="1"/>
    <col min="265" max="265" width="14.28515625" style="1227" bestFit="1" customWidth="1"/>
    <col min="266" max="266" width="9.140625" style="1227"/>
    <col min="267" max="268" width="16" style="1227" bestFit="1" customWidth="1"/>
    <col min="269" max="512" width="9.140625" style="1227"/>
    <col min="513" max="513" width="4.7109375" style="1227" customWidth="1"/>
    <col min="514" max="514" width="6.7109375" style="1227" customWidth="1"/>
    <col min="515" max="515" width="8.85546875" style="1227" customWidth="1"/>
    <col min="516" max="516" width="46.42578125" style="1227" customWidth="1"/>
    <col min="517" max="517" width="12.85546875" style="1227" customWidth="1"/>
    <col min="518" max="518" width="15.5703125" style="1227" customWidth="1"/>
    <col min="519" max="519" width="15.85546875" style="1227" customWidth="1"/>
    <col min="520" max="520" width="6.42578125" style="1227" customWidth="1"/>
    <col min="521" max="521" width="14.28515625" style="1227" bestFit="1" customWidth="1"/>
    <col min="522" max="522" width="9.140625" style="1227"/>
    <col min="523" max="524" width="16" style="1227" bestFit="1" customWidth="1"/>
    <col min="525" max="768" width="9.140625" style="1227"/>
    <col min="769" max="769" width="4.7109375" style="1227" customWidth="1"/>
    <col min="770" max="770" width="6.7109375" style="1227" customWidth="1"/>
    <col min="771" max="771" width="8.85546875" style="1227" customWidth="1"/>
    <col min="772" max="772" width="46.42578125" style="1227" customWidth="1"/>
    <col min="773" max="773" width="12.85546875" style="1227" customWidth="1"/>
    <col min="774" max="774" width="15.5703125" style="1227" customWidth="1"/>
    <col min="775" max="775" width="15.85546875" style="1227" customWidth="1"/>
    <col min="776" max="776" width="6.42578125" style="1227" customWidth="1"/>
    <col min="777" max="777" width="14.28515625" style="1227" bestFit="1" customWidth="1"/>
    <col min="778" max="778" width="9.140625" style="1227"/>
    <col min="779" max="780" width="16" style="1227" bestFit="1" customWidth="1"/>
    <col min="781" max="1024" width="9.140625" style="1227"/>
    <col min="1025" max="1025" width="4.7109375" style="1227" customWidth="1"/>
    <col min="1026" max="1026" width="6.7109375" style="1227" customWidth="1"/>
    <col min="1027" max="1027" width="8.85546875" style="1227" customWidth="1"/>
    <col min="1028" max="1028" width="46.42578125" style="1227" customWidth="1"/>
    <col min="1029" max="1029" width="12.85546875" style="1227" customWidth="1"/>
    <col min="1030" max="1030" width="15.5703125" style="1227" customWidth="1"/>
    <col min="1031" max="1031" width="15.85546875" style="1227" customWidth="1"/>
    <col min="1032" max="1032" width="6.42578125" style="1227" customWidth="1"/>
    <col min="1033" max="1033" width="14.28515625" style="1227" bestFit="1" customWidth="1"/>
    <col min="1034" max="1034" width="9.140625" style="1227"/>
    <col min="1035" max="1036" width="16" style="1227" bestFit="1" customWidth="1"/>
    <col min="1037" max="1280" width="9.140625" style="1227"/>
    <col min="1281" max="1281" width="4.7109375" style="1227" customWidth="1"/>
    <col min="1282" max="1282" width="6.7109375" style="1227" customWidth="1"/>
    <col min="1283" max="1283" width="8.85546875" style="1227" customWidth="1"/>
    <col min="1284" max="1284" width="46.42578125" style="1227" customWidth="1"/>
    <col min="1285" max="1285" width="12.85546875" style="1227" customWidth="1"/>
    <col min="1286" max="1286" width="15.5703125" style="1227" customWidth="1"/>
    <col min="1287" max="1287" width="15.85546875" style="1227" customWidth="1"/>
    <col min="1288" max="1288" width="6.42578125" style="1227" customWidth="1"/>
    <col min="1289" max="1289" width="14.28515625" style="1227" bestFit="1" customWidth="1"/>
    <col min="1290" max="1290" width="9.140625" style="1227"/>
    <col min="1291" max="1292" width="16" style="1227" bestFit="1" customWidth="1"/>
    <col min="1293" max="1536" width="9.140625" style="1227"/>
    <col min="1537" max="1537" width="4.7109375" style="1227" customWidth="1"/>
    <col min="1538" max="1538" width="6.7109375" style="1227" customWidth="1"/>
    <col min="1539" max="1539" width="8.85546875" style="1227" customWidth="1"/>
    <col min="1540" max="1540" width="46.42578125" style="1227" customWidth="1"/>
    <col min="1541" max="1541" width="12.85546875" style="1227" customWidth="1"/>
    <col min="1542" max="1542" width="15.5703125" style="1227" customWidth="1"/>
    <col min="1543" max="1543" width="15.85546875" style="1227" customWidth="1"/>
    <col min="1544" max="1544" width="6.42578125" style="1227" customWidth="1"/>
    <col min="1545" max="1545" width="14.28515625" style="1227" bestFit="1" customWidth="1"/>
    <col min="1546" max="1546" width="9.140625" style="1227"/>
    <col min="1547" max="1548" width="16" style="1227" bestFit="1" customWidth="1"/>
    <col min="1549" max="1792" width="9.140625" style="1227"/>
    <col min="1793" max="1793" width="4.7109375" style="1227" customWidth="1"/>
    <col min="1794" max="1794" width="6.7109375" style="1227" customWidth="1"/>
    <col min="1795" max="1795" width="8.85546875" style="1227" customWidth="1"/>
    <col min="1796" max="1796" width="46.42578125" style="1227" customWidth="1"/>
    <col min="1797" max="1797" width="12.85546875" style="1227" customWidth="1"/>
    <col min="1798" max="1798" width="15.5703125" style="1227" customWidth="1"/>
    <col min="1799" max="1799" width="15.85546875" style="1227" customWidth="1"/>
    <col min="1800" max="1800" width="6.42578125" style="1227" customWidth="1"/>
    <col min="1801" max="1801" width="14.28515625" style="1227" bestFit="1" customWidth="1"/>
    <col min="1802" max="1802" width="9.140625" style="1227"/>
    <col min="1803" max="1804" width="16" style="1227" bestFit="1" customWidth="1"/>
    <col min="1805" max="2048" width="9.140625" style="1227"/>
    <col min="2049" max="2049" width="4.7109375" style="1227" customWidth="1"/>
    <col min="2050" max="2050" width="6.7109375" style="1227" customWidth="1"/>
    <col min="2051" max="2051" width="8.85546875" style="1227" customWidth="1"/>
    <col min="2052" max="2052" width="46.42578125" style="1227" customWidth="1"/>
    <col min="2053" max="2053" width="12.85546875" style="1227" customWidth="1"/>
    <col min="2054" max="2054" width="15.5703125" style="1227" customWidth="1"/>
    <col min="2055" max="2055" width="15.85546875" style="1227" customWidth="1"/>
    <col min="2056" max="2056" width="6.42578125" style="1227" customWidth="1"/>
    <col min="2057" max="2057" width="14.28515625" style="1227" bestFit="1" customWidth="1"/>
    <col min="2058" max="2058" width="9.140625" style="1227"/>
    <col min="2059" max="2060" width="16" style="1227" bestFit="1" customWidth="1"/>
    <col min="2061" max="2304" width="9.140625" style="1227"/>
    <col min="2305" max="2305" width="4.7109375" style="1227" customWidth="1"/>
    <col min="2306" max="2306" width="6.7109375" style="1227" customWidth="1"/>
    <col min="2307" max="2307" width="8.85546875" style="1227" customWidth="1"/>
    <col min="2308" max="2308" width="46.42578125" style="1227" customWidth="1"/>
    <col min="2309" max="2309" width="12.85546875" style="1227" customWidth="1"/>
    <col min="2310" max="2310" width="15.5703125" style="1227" customWidth="1"/>
    <col min="2311" max="2311" width="15.85546875" style="1227" customWidth="1"/>
    <col min="2312" max="2312" width="6.42578125" style="1227" customWidth="1"/>
    <col min="2313" max="2313" width="14.28515625" style="1227" bestFit="1" customWidth="1"/>
    <col min="2314" max="2314" width="9.140625" style="1227"/>
    <col min="2315" max="2316" width="16" style="1227" bestFit="1" customWidth="1"/>
    <col min="2317" max="2560" width="9.140625" style="1227"/>
    <col min="2561" max="2561" width="4.7109375" style="1227" customWidth="1"/>
    <col min="2562" max="2562" width="6.7109375" style="1227" customWidth="1"/>
    <col min="2563" max="2563" width="8.85546875" style="1227" customWidth="1"/>
    <col min="2564" max="2564" width="46.42578125" style="1227" customWidth="1"/>
    <col min="2565" max="2565" width="12.85546875" style="1227" customWidth="1"/>
    <col min="2566" max="2566" width="15.5703125" style="1227" customWidth="1"/>
    <col min="2567" max="2567" width="15.85546875" style="1227" customWidth="1"/>
    <col min="2568" max="2568" width="6.42578125" style="1227" customWidth="1"/>
    <col min="2569" max="2569" width="14.28515625" style="1227" bestFit="1" customWidth="1"/>
    <col min="2570" max="2570" width="9.140625" style="1227"/>
    <col min="2571" max="2572" width="16" style="1227" bestFit="1" customWidth="1"/>
    <col min="2573" max="2816" width="9.140625" style="1227"/>
    <col min="2817" max="2817" width="4.7109375" style="1227" customWidth="1"/>
    <col min="2818" max="2818" width="6.7109375" style="1227" customWidth="1"/>
    <col min="2819" max="2819" width="8.85546875" style="1227" customWidth="1"/>
    <col min="2820" max="2820" width="46.42578125" style="1227" customWidth="1"/>
    <col min="2821" max="2821" width="12.85546875" style="1227" customWidth="1"/>
    <col min="2822" max="2822" width="15.5703125" style="1227" customWidth="1"/>
    <col min="2823" max="2823" width="15.85546875" style="1227" customWidth="1"/>
    <col min="2824" max="2824" width="6.42578125" style="1227" customWidth="1"/>
    <col min="2825" max="2825" width="14.28515625" style="1227" bestFit="1" customWidth="1"/>
    <col min="2826" max="2826" width="9.140625" style="1227"/>
    <col min="2827" max="2828" width="16" style="1227" bestFit="1" customWidth="1"/>
    <col min="2829" max="3072" width="9.140625" style="1227"/>
    <col min="3073" max="3073" width="4.7109375" style="1227" customWidth="1"/>
    <col min="3074" max="3074" width="6.7109375" style="1227" customWidth="1"/>
    <col min="3075" max="3075" width="8.85546875" style="1227" customWidth="1"/>
    <col min="3076" max="3076" width="46.42578125" style="1227" customWidth="1"/>
    <col min="3077" max="3077" width="12.85546875" style="1227" customWidth="1"/>
    <col min="3078" max="3078" width="15.5703125" style="1227" customWidth="1"/>
    <col min="3079" max="3079" width="15.85546875" style="1227" customWidth="1"/>
    <col min="3080" max="3080" width="6.42578125" style="1227" customWidth="1"/>
    <col min="3081" max="3081" width="14.28515625" style="1227" bestFit="1" customWidth="1"/>
    <col min="3082" max="3082" width="9.140625" style="1227"/>
    <col min="3083" max="3084" width="16" style="1227" bestFit="1" customWidth="1"/>
    <col min="3085" max="3328" width="9.140625" style="1227"/>
    <col min="3329" max="3329" width="4.7109375" style="1227" customWidth="1"/>
    <col min="3330" max="3330" width="6.7109375" style="1227" customWidth="1"/>
    <col min="3331" max="3331" width="8.85546875" style="1227" customWidth="1"/>
    <col min="3332" max="3332" width="46.42578125" style="1227" customWidth="1"/>
    <col min="3333" max="3333" width="12.85546875" style="1227" customWidth="1"/>
    <col min="3334" max="3334" width="15.5703125" style="1227" customWidth="1"/>
    <col min="3335" max="3335" width="15.85546875" style="1227" customWidth="1"/>
    <col min="3336" max="3336" width="6.42578125" style="1227" customWidth="1"/>
    <col min="3337" max="3337" width="14.28515625" style="1227" bestFit="1" customWidth="1"/>
    <col min="3338" max="3338" width="9.140625" style="1227"/>
    <col min="3339" max="3340" width="16" style="1227" bestFit="1" customWidth="1"/>
    <col min="3341" max="3584" width="9.140625" style="1227"/>
    <col min="3585" max="3585" width="4.7109375" style="1227" customWidth="1"/>
    <col min="3586" max="3586" width="6.7109375" style="1227" customWidth="1"/>
    <col min="3587" max="3587" width="8.85546875" style="1227" customWidth="1"/>
    <col min="3588" max="3588" width="46.42578125" style="1227" customWidth="1"/>
    <col min="3589" max="3589" width="12.85546875" style="1227" customWidth="1"/>
    <col min="3590" max="3590" width="15.5703125" style="1227" customWidth="1"/>
    <col min="3591" max="3591" width="15.85546875" style="1227" customWidth="1"/>
    <col min="3592" max="3592" width="6.42578125" style="1227" customWidth="1"/>
    <col min="3593" max="3593" width="14.28515625" style="1227" bestFit="1" customWidth="1"/>
    <col min="3594" max="3594" width="9.140625" style="1227"/>
    <col min="3595" max="3596" width="16" style="1227" bestFit="1" customWidth="1"/>
    <col min="3597" max="3840" width="9.140625" style="1227"/>
    <col min="3841" max="3841" width="4.7109375" style="1227" customWidth="1"/>
    <col min="3842" max="3842" width="6.7109375" style="1227" customWidth="1"/>
    <col min="3843" max="3843" width="8.85546875" style="1227" customWidth="1"/>
    <col min="3844" max="3844" width="46.42578125" style="1227" customWidth="1"/>
    <col min="3845" max="3845" width="12.85546875" style="1227" customWidth="1"/>
    <col min="3846" max="3846" width="15.5703125" style="1227" customWidth="1"/>
    <col min="3847" max="3847" width="15.85546875" style="1227" customWidth="1"/>
    <col min="3848" max="3848" width="6.42578125" style="1227" customWidth="1"/>
    <col min="3849" max="3849" width="14.28515625" style="1227" bestFit="1" customWidth="1"/>
    <col min="3850" max="3850" width="9.140625" style="1227"/>
    <col min="3851" max="3852" width="16" style="1227" bestFit="1" customWidth="1"/>
    <col min="3853" max="4096" width="9.140625" style="1227"/>
    <col min="4097" max="4097" width="4.7109375" style="1227" customWidth="1"/>
    <col min="4098" max="4098" width="6.7109375" style="1227" customWidth="1"/>
    <col min="4099" max="4099" width="8.85546875" style="1227" customWidth="1"/>
    <col min="4100" max="4100" width="46.42578125" style="1227" customWidth="1"/>
    <col min="4101" max="4101" width="12.85546875" style="1227" customWidth="1"/>
    <col min="4102" max="4102" width="15.5703125" style="1227" customWidth="1"/>
    <col min="4103" max="4103" width="15.85546875" style="1227" customWidth="1"/>
    <col min="4104" max="4104" width="6.42578125" style="1227" customWidth="1"/>
    <col min="4105" max="4105" width="14.28515625" style="1227" bestFit="1" customWidth="1"/>
    <col min="4106" max="4106" width="9.140625" style="1227"/>
    <col min="4107" max="4108" width="16" style="1227" bestFit="1" customWidth="1"/>
    <col min="4109" max="4352" width="9.140625" style="1227"/>
    <col min="4353" max="4353" width="4.7109375" style="1227" customWidth="1"/>
    <col min="4354" max="4354" width="6.7109375" style="1227" customWidth="1"/>
    <col min="4355" max="4355" width="8.85546875" style="1227" customWidth="1"/>
    <col min="4356" max="4356" width="46.42578125" style="1227" customWidth="1"/>
    <col min="4357" max="4357" width="12.85546875" style="1227" customWidth="1"/>
    <col min="4358" max="4358" width="15.5703125" style="1227" customWidth="1"/>
    <col min="4359" max="4359" width="15.85546875" style="1227" customWidth="1"/>
    <col min="4360" max="4360" width="6.42578125" style="1227" customWidth="1"/>
    <col min="4361" max="4361" width="14.28515625" style="1227" bestFit="1" customWidth="1"/>
    <col min="4362" max="4362" width="9.140625" style="1227"/>
    <col min="4363" max="4364" width="16" style="1227" bestFit="1" customWidth="1"/>
    <col min="4365" max="4608" width="9.140625" style="1227"/>
    <col min="4609" max="4609" width="4.7109375" style="1227" customWidth="1"/>
    <col min="4610" max="4610" width="6.7109375" style="1227" customWidth="1"/>
    <col min="4611" max="4611" width="8.85546875" style="1227" customWidth="1"/>
    <col min="4612" max="4612" width="46.42578125" style="1227" customWidth="1"/>
    <col min="4613" max="4613" width="12.85546875" style="1227" customWidth="1"/>
    <col min="4614" max="4614" width="15.5703125" style="1227" customWidth="1"/>
    <col min="4615" max="4615" width="15.85546875" style="1227" customWidth="1"/>
    <col min="4616" max="4616" width="6.42578125" style="1227" customWidth="1"/>
    <col min="4617" max="4617" width="14.28515625" style="1227" bestFit="1" customWidth="1"/>
    <col min="4618" max="4618" width="9.140625" style="1227"/>
    <col min="4619" max="4620" width="16" style="1227" bestFit="1" customWidth="1"/>
    <col min="4621" max="4864" width="9.140625" style="1227"/>
    <col min="4865" max="4865" width="4.7109375" style="1227" customWidth="1"/>
    <col min="4866" max="4866" width="6.7109375" style="1227" customWidth="1"/>
    <col min="4867" max="4867" width="8.85546875" style="1227" customWidth="1"/>
    <col min="4868" max="4868" width="46.42578125" style="1227" customWidth="1"/>
    <col min="4869" max="4869" width="12.85546875" style="1227" customWidth="1"/>
    <col min="4870" max="4870" width="15.5703125" style="1227" customWidth="1"/>
    <col min="4871" max="4871" width="15.85546875" style="1227" customWidth="1"/>
    <col min="4872" max="4872" width="6.42578125" style="1227" customWidth="1"/>
    <col min="4873" max="4873" width="14.28515625" style="1227" bestFit="1" customWidth="1"/>
    <col min="4874" max="4874" width="9.140625" style="1227"/>
    <col min="4875" max="4876" width="16" style="1227" bestFit="1" customWidth="1"/>
    <col min="4877" max="5120" width="9.140625" style="1227"/>
    <col min="5121" max="5121" width="4.7109375" style="1227" customWidth="1"/>
    <col min="5122" max="5122" width="6.7109375" style="1227" customWidth="1"/>
    <col min="5123" max="5123" width="8.85546875" style="1227" customWidth="1"/>
    <col min="5124" max="5124" width="46.42578125" style="1227" customWidth="1"/>
    <col min="5125" max="5125" width="12.85546875" style="1227" customWidth="1"/>
    <col min="5126" max="5126" width="15.5703125" style="1227" customWidth="1"/>
    <col min="5127" max="5127" width="15.85546875" style="1227" customWidth="1"/>
    <col min="5128" max="5128" width="6.42578125" style="1227" customWidth="1"/>
    <col min="5129" max="5129" width="14.28515625" style="1227" bestFit="1" customWidth="1"/>
    <col min="5130" max="5130" width="9.140625" style="1227"/>
    <col min="5131" max="5132" width="16" style="1227" bestFit="1" customWidth="1"/>
    <col min="5133" max="5376" width="9.140625" style="1227"/>
    <col min="5377" max="5377" width="4.7109375" style="1227" customWidth="1"/>
    <col min="5378" max="5378" width="6.7109375" style="1227" customWidth="1"/>
    <col min="5379" max="5379" width="8.85546875" style="1227" customWidth="1"/>
    <col min="5380" max="5380" width="46.42578125" style="1227" customWidth="1"/>
    <col min="5381" max="5381" width="12.85546875" style="1227" customWidth="1"/>
    <col min="5382" max="5382" width="15.5703125" style="1227" customWidth="1"/>
    <col min="5383" max="5383" width="15.85546875" style="1227" customWidth="1"/>
    <col min="5384" max="5384" width="6.42578125" style="1227" customWidth="1"/>
    <col min="5385" max="5385" width="14.28515625" style="1227" bestFit="1" customWidth="1"/>
    <col min="5386" max="5386" width="9.140625" style="1227"/>
    <col min="5387" max="5388" width="16" style="1227" bestFit="1" customWidth="1"/>
    <col min="5389" max="5632" width="9.140625" style="1227"/>
    <col min="5633" max="5633" width="4.7109375" style="1227" customWidth="1"/>
    <col min="5634" max="5634" width="6.7109375" style="1227" customWidth="1"/>
    <col min="5635" max="5635" width="8.85546875" style="1227" customWidth="1"/>
    <col min="5636" max="5636" width="46.42578125" style="1227" customWidth="1"/>
    <col min="5637" max="5637" width="12.85546875" style="1227" customWidth="1"/>
    <col min="5638" max="5638" width="15.5703125" style="1227" customWidth="1"/>
    <col min="5639" max="5639" width="15.85546875" style="1227" customWidth="1"/>
    <col min="5640" max="5640" width="6.42578125" style="1227" customWidth="1"/>
    <col min="5641" max="5641" width="14.28515625" style="1227" bestFit="1" customWidth="1"/>
    <col min="5642" max="5642" width="9.140625" style="1227"/>
    <col min="5643" max="5644" width="16" style="1227" bestFit="1" customWidth="1"/>
    <col min="5645" max="5888" width="9.140625" style="1227"/>
    <col min="5889" max="5889" width="4.7109375" style="1227" customWidth="1"/>
    <col min="5890" max="5890" width="6.7109375" style="1227" customWidth="1"/>
    <col min="5891" max="5891" width="8.85546875" style="1227" customWidth="1"/>
    <col min="5892" max="5892" width="46.42578125" style="1227" customWidth="1"/>
    <col min="5893" max="5893" width="12.85546875" style="1227" customWidth="1"/>
    <col min="5894" max="5894" width="15.5703125" style="1227" customWidth="1"/>
    <col min="5895" max="5895" width="15.85546875" style="1227" customWidth="1"/>
    <col min="5896" max="5896" width="6.42578125" style="1227" customWidth="1"/>
    <col min="5897" max="5897" width="14.28515625" style="1227" bestFit="1" customWidth="1"/>
    <col min="5898" max="5898" width="9.140625" style="1227"/>
    <col min="5899" max="5900" width="16" style="1227" bestFit="1" customWidth="1"/>
    <col min="5901" max="6144" width="9.140625" style="1227"/>
    <col min="6145" max="6145" width="4.7109375" style="1227" customWidth="1"/>
    <col min="6146" max="6146" width="6.7109375" style="1227" customWidth="1"/>
    <col min="6147" max="6147" width="8.85546875" style="1227" customWidth="1"/>
    <col min="6148" max="6148" width="46.42578125" style="1227" customWidth="1"/>
    <col min="6149" max="6149" width="12.85546875" style="1227" customWidth="1"/>
    <col min="6150" max="6150" width="15.5703125" style="1227" customWidth="1"/>
    <col min="6151" max="6151" width="15.85546875" style="1227" customWidth="1"/>
    <col min="6152" max="6152" width="6.42578125" style="1227" customWidth="1"/>
    <col min="6153" max="6153" width="14.28515625" style="1227" bestFit="1" customWidth="1"/>
    <col min="6154" max="6154" width="9.140625" style="1227"/>
    <col min="6155" max="6156" width="16" style="1227" bestFit="1" customWidth="1"/>
    <col min="6157" max="6400" width="9.140625" style="1227"/>
    <col min="6401" max="6401" width="4.7109375" style="1227" customWidth="1"/>
    <col min="6402" max="6402" width="6.7109375" style="1227" customWidth="1"/>
    <col min="6403" max="6403" width="8.85546875" style="1227" customWidth="1"/>
    <col min="6404" max="6404" width="46.42578125" style="1227" customWidth="1"/>
    <col min="6405" max="6405" width="12.85546875" style="1227" customWidth="1"/>
    <col min="6406" max="6406" width="15.5703125" style="1227" customWidth="1"/>
    <col min="6407" max="6407" width="15.85546875" style="1227" customWidth="1"/>
    <col min="6408" max="6408" width="6.42578125" style="1227" customWidth="1"/>
    <col min="6409" max="6409" width="14.28515625" style="1227" bestFit="1" customWidth="1"/>
    <col min="6410" max="6410" width="9.140625" style="1227"/>
    <col min="6411" max="6412" width="16" style="1227" bestFit="1" customWidth="1"/>
    <col min="6413" max="6656" width="9.140625" style="1227"/>
    <col min="6657" max="6657" width="4.7109375" style="1227" customWidth="1"/>
    <col min="6658" max="6658" width="6.7109375" style="1227" customWidth="1"/>
    <col min="6659" max="6659" width="8.85546875" style="1227" customWidth="1"/>
    <col min="6660" max="6660" width="46.42578125" style="1227" customWidth="1"/>
    <col min="6661" max="6661" width="12.85546875" style="1227" customWidth="1"/>
    <col min="6662" max="6662" width="15.5703125" style="1227" customWidth="1"/>
    <col min="6663" max="6663" width="15.85546875" style="1227" customWidth="1"/>
    <col min="6664" max="6664" width="6.42578125" style="1227" customWidth="1"/>
    <col min="6665" max="6665" width="14.28515625" style="1227" bestFit="1" customWidth="1"/>
    <col min="6666" max="6666" width="9.140625" style="1227"/>
    <col min="6667" max="6668" width="16" style="1227" bestFit="1" customWidth="1"/>
    <col min="6669" max="6912" width="9.140625" style="1227"/>
    <col min="6913" max="6913" width="4.7109375" style="1227" customWidth="1"/>
    <col min="6914" max="6914" width="6.7109375" style="1227" customWidth="1"/>
    <col min="6915" max="6915" width="8.85546875" style="1227" customWidth="1"/>
    <col min="6916" max="6916" width="46.42578125" style="1227" customWidth="1"/>
    <col min="6917" max="6917" width="12.85546875" style="1227" customWidth="1"/>
    <col min="6918" max="6918" width="15.5703125" style="1227" customWidth="1"/>
    <col min="6919" max="6919" width="15.85546875" style="1227" customWidth="1"/>
    <col min="6920" max="6920" width="6.42578125" style="1227" customWidth="1"/>
    <col min="6921" max="6921" width="14.28515625" style="1227" bestFit="1" customWidth="1"/>
    <col min="6922" max="6922" width="9.140625" style="1227"/>
    <col min="6923" max="6924" width="16" style="1227" bestFit="1" customWidth="1"/>
    <col min="6925" max="7168" width="9.140625" style="1227"/>
    <col min="7169" max="7169" width="4.7109375" style="1227" customWidth="1"/>
    <col min="7170" max="7170" width="6.7109375" style="1227" customWidth="1"/>
    <col min="7171" max="7171" width="8.85546875" style="1227" customWidth="1"/>
    <col min="7172" max="7172" width="46.42578125" style="1227" customWidth="1"/>
    <col min="7173" max="7173" width="12.85546875" style="1227" customWidth="1"/>
    <col min="7174" max="7174" width="15.5703125" style="1227" customWidth="1"/>
    <col min="7175" max="7175" width="15.85546875" style="1227" customWidth="1"/>
    <col min="7176" max="7176" width="6.42578125" style="1227" customWidth="1"/>
    <col min="7177" max="7177" width="14.28515625" style="1227" bestFit="1" customWidth="1"/>
    <col min="7178" max="7178" width="9.140625" style="1227"/>
    <col min="7179" max="7180" width="16" style="1227" bestFit="1" customWidth="1"/>
    <col min="7181" max="7424" width="9.140625" style="1227"/>
    <col min="7425" max="7425" width="4.7109375" style="1227" customWidth="1"/>
    <col min="7426" max="7426" width="6.7109375" style="1227" customWidth="1"/>
    <col min="7427" max="7427" width="8.85546875" style="1227" customWidth="1"/>
    <col min="7428" max="7428" width="46.42578125" style="1227" customWidth="1"/>
    <col min="7429" max="7429" width="12.85546875" style="1227" customWidth="1"/>
    <col min="7430" max="7430" width="15.5703125" style="1227" customWidth="1"/>
    <col min="7431" max="7431" width="15.85546875" style="1227" customWidth="1"/>
    <col min="7432" max="7432" width="6.42578125" style="1227" customWidth="1"/>
    <col min="7433" max="7433" width="14.28515625" style="1227" bestFit="1" customWidth="1"/>
    <col min="7434" max="7434" width="9.140625" style="1227"/>
    <col min="7435" max="7436" width="16" style="1227" bestFit="1" customWidth="1"/>
    <col min="7437" max="7680" width="9.140625" style="1227"/>
    <col min="7681" max="7681" width="4.7109375" style="1227" customWidth="1"/>
    <col min="7682" max="7682" width="6.7109375" style="1227" customWidth="1"/>
    <col min="7683" max="7683" width="8.85546875" style="1227" customWidth="1"/>
    <col min="7684" max="7684" width="46.42578125" style="1227" customWidth="1"/>
    <col min="7685" max="7685" width="12.85546875" style="1227" customWidth="1"/>
    <col min="7686" max="7686" width="15.5703125" style="1227" customWidth="1"/>
    <col min="7687" max="7687" width="15.85546875" style="1227" customWidth="1"/>
    <col min="7688" max="7688" width="6.42578125" style="1227" customWidth="1"/>
    <col min="7689" max="7689" width="14.28515625" style="1227" bestFit="1" customWidth="1"/>
    <col min="7690" max="7690" width="9.140625" style="1227"/>
    <col min="7691" max="7692" width="16" style="1227" bestFit="1" customWidth="1"/>
    <col min="7693" max="7936" width="9.140625" style="1227"/>
    <col min="7937" max="7937" width="4.7109375" style="1227" customWidth="1"/>
    <col min="7938" max="7938" width="6.7109375" style="1227" customWidth="1"/>
    <col min="7939" max="7939" width="8.85546875" style="1227" customWidth="1"/>
    <col min="7940" max="7940" width="46.42578125" style="1227" customWidth="1"/>
    <col min="7941" max="7941" width="12.85546875" style="1227" customWidth="1"/>
    <col min="7942" max="7942" width="15.5703125" style="1227" customWidth="1"/>
    <col min="7943" max="7943" width="15.85546875" style="1227" customWidth="1"/>
    <col min="7944" max="7944" width="6.42578125" style="1227" customWidth="1"/>
    <col min="7945" max="7945" width="14.28515625" style="1227" bestFit="1" customWidth="1"/>
    <col min="7946" max="7946" width="9.140625" style="1227"/>
    <col min="7947" max="7948" width="16" style="1227" bestFit="1" customWidth="1"/>
    <col min="7949" max="8192" width="9.140625" style="1227"/>
    <col min="8193" max="8193" width="4.7109375" style="1227" customWidth="1"/>
    <col min="8194" max="8194" width="6.7109375" style="1227" customWidth="1"/>
    <col min="8195" max="8195" width="8.85546875" style="1227" customWidth="1"/>
    <col min="8196" max="8196" width="46.42578125" style="1227" customWidth="1"/>
    <col min="8197" max="8197" width="12.85546875" style="1227" customWidth="1"/>
    <col min="8198" max="8198" width="15.5703125" style="1227" customWidth="1"/>
    <col min="8199" max="8199" width="15.85546875" style="1227" customWidth="1"/>
    <col min="8200" max="8200" width="6.42578125" style="1227" customWidth="1"/>
    <col min="8201" max="8201" width="14.28515625" style="1227" bestFit="1" customWidth="1"/>
    <col min="8202" max="8202" width="9.140625" style="1227"/>
    <col min="8203" max="8204" width="16" style="1227" bestFit="1" customWidth="1"/>
    <col min="8205" max="8448" width="9.140625" style="1227"/>
    <col min="8449" max="8449" width="4.7109375" style="1227" customWidth="1"/>
    <col min="8450" max="8450" width="6.7109375" style="1227" customWidth="1"/>
    <col min="8451" max="8451" width="8.85546875" style="1227" customWidth="1"/>
    <col min="8452" max="8452" width="46.42578125" style="1227" customWidth="1"/>
    <col min="8453" max="8453" width="12.85546875" style="1227" customWidth="1"/>
    <col min="8454" max="8454" width="15.5703125" style="1227" customWidth="1"/>
    <col min="8455" max="8455" width="15.85546875" style="1227" customWidth="1"/>
    <col min="8456" max="8456" width="6.42578125" style="1227" customWidth="1"/>
    <col min="8457" max="8457" width="14.28515625" style="1227" bestFit="1" customWidth="1"/>
    <col min="8458" max="8458" width="9.140625" style="1227"/>
    <col min="8459" max="8460" width="16" style="1227" bestFit="1" customWidth="1"/>
    <col min="8461" max="8704" width="9.140625" style="1227"/>
    <col min="8705" max="8705" width="4.7109375" style="1227" customWidth="1"/>
    <col min="8706" max="8706" width="6.7109375" style="1227" customWidth="1"/>
    <col min="8707" max="8707" width="8.85546875" style="1227" customWidth="1"/>
    <col min="8708" max="8708" width="46.42578125" style="1227" customWidth="1"/>
    <col min="8709" max="8709" width="12.85546875" style="1227" customWidth="1"/>
    <col min="8710" max="8710" width="15.5703125" style="1227" customWidth="1"/>
    <col min="8711" max="8711" width="15.85546875" style="1227" customWidth="1"/>
    <col min="8712" max="8712" width="6.42578125" style="1227" customWidth="1"/>
    <col min="8713" max="8713" width="14.28515625" style="1227" bestFit="1" customWidth="1"/>
    <col min="8714" max="8714" width="9.140625" style="1227"/>
    <col min="8715" max="8716" width="16" style="1227" bestFit="1" customWidth="1"/>
    <col min="8717" max="8960" width="9.140625" style="1227"/>
    <col min="8961" max="8961" width="4.7109375" style="1227" customWidth="1"/>
    <col min="8962" max="8962" width="6.7109375" style="1227" customWidth="1"/>
    <col min="8963" max="8963" width="8.85546875" style="1227" customWidth="1"/>
    <col min="8964" max="8964" width="46.42578125" style="1227" customWidth="1"/>
    <col min="8965" max="8965" width="12.85546875" style="1227" customWidth="1"/>
    <col min="8966" max="8966" width="15.5703125" style="1227" customWidth="1"/>
    <col min="8967" max="8967" width="15.85546875" style="1227" customWidth="1"/>
    <col min="8968" max="8968" width="6.42578125" style="1227" customWidth="1"/>
    <col min="8969" max="8969" width="14.28515625" style="1227" bestFit="1" customWidth="1"/>
    <col min="8970" max="8970" width="9.140625" style="1227"/>
    <col min="8971" max="8972" width="16" style="1227" bestFit="1" customWidth="1"/>
    <col min="8973" max="9216" width="9.140625" style="1227"/>
    <col min="9217" max="9217" width="4.7109375" style="1227" customWidth="1"/>
    <col min="9218" max="9218" width="6.7109375" style="1227" customWidth="1"/>
    <col min="9219" max="9219" width="8.85546875" style="1227" customWidth="1"/>
    <col min="9220" max="9220" width="46.42578125" style="1227" customWidth="1"/>
    <col min="9221" max="9221" width="12.85546875" style="1227" customWidth="1"/>
    <col min="9222" max="9222" width="15.5703125" style="1227" customWidth="1"/>
    <col min="9223" max="9223" width="15.85546875" style="1227" customWidth="1"/>
    <col min="9224" max="9224" width="6.42578125" style="1227" customWidth="1"/>
    <col min="9225" max="9225" width="14.28515625" style="1227" bestFit="1" customWidth="1"/>
    <col min="9226" max="9226" width="9.140625" style="1227"/>
    <col min="9227" max="9228" width="16" style="1227" bestFit="1" customWidth="1"/>
    <col min="9229" max="9472" width="9.140625" style="1227"/>
    <col min="9473" max="9473" width="4.7109375" style="1227" customWidth="1"/>
    <col min="9474" max="9474" width="6.7109375" style="1227" customWidth="1"/>
    <col min="9475" max="9475" width="8.85546875" style="1227" customWidth="1"/>
    <col min="9476" max="9476" width="46.42578125" style="1227" customWidth="1"/>
    <col min="9477" max="9477" width="12.85546875" style="1227" customWidth="1"/>
    <col min="9478" max="9478" width="15.5703125" style="1227" customWidth="1"/>
    <col min="9479" max="9479" width="15.85546875" style="1227" customWidth="1"/>
    <col min="9480" max="9480" width="6.42578125" style="1227" customWidth="1"/>
    <col min="9481" max="9481" width="14.28515625" style="1227" bestFit="1" customWidth="1"/>
    <col min="9482" max="9482" width="9.140625" style="1227"/>
    <col min="9483" max="9484" width="16" style="1227" bestFit="1" customWidth="1"/>
    <col min="9485" max="9728" width="9.140625" style="1227"/>
    <col min="9729" max="9729" width="4.7109375" style="1227" customWidth="1"/>
    <col min="9730" max="9730" width="6.7109375" style="1227" customWidth="1"/>
    <col min="9731" max="9731" width="8.85546875" style="1227" customWidth="1"/>
    <col min="9732" max="9732" width="46.42578125" style="1227" customWidth="1"/>
    <col min="9733" max="9733" width="12.85546875" style="1227" customWidth="1"/>
    <col min="9734" max="9734" width="15.5703125" style="1227" customWidth="1"/>
    <col min="9735" max="9735" width="15.85546875" style="1227" customWidth="1"/>
    <col min="9736" max="9736" width="6.42578125" style="1227" customWidth="1"/>
    <col min="9737" max="9737" width="14.28515625" style="1227" bestFit="1" customWidth="1"/>
    <col min="9738" max="9738" width="9.140625" style="1227"/>
    <col min="9739" max="9740" width="16" style="1227" bestFit="1" customWidth="1"/>
    <col min="9741" max="9984" width="9.140625" style="1227"/>
    <col min="9985" max="9985" width="4.7109375" style="1227" customWidth="1"/>
    <col min="9986" max="9986" width="6.7109375" style="1227" customWidth="1"/>
    <col min="9987" max="9987" width="8.85546875" style="1227" customWidth="1"/>
    <col min="9988" max="9988" width="46.42578125" style="1227" customWidth="1"/>
    <col min="9989" max="9989" width="12.85546875" style="1227" customWidth="1"/>
    <col min="9990" max="9990" width="15.5703125" style="1227" customWidth="1"/>
    <col min="9991" max="9991" width="15.85546875" style="1227" customWidth="1"/>
    <col min="9992" max="9992" width="6.42578125" style="1227" customWidth="1"/>
    <col min="9993" max="9993" width="14.28515625" style="1227" bestFit="1" customWidth="1"/>
    <col min="9994" max="9994" width="9.140625" style="1227"/>
    <col min="9995" max="9996" width="16" style="1227" bestFit="1" customWidth="1"/>
    <col min="9997" max="10240" width="9.140625" style="1227"/>
    <col min="10241" max="10241" width="4.7109375" style="1227" customWidth="1"/>
    <col min="10242" max="10242" width="6.7109375" style="1227" customWidth="1"/>
    <col min="10243" max="10243" width="8.85546875" style="1227" customWidth="1"/>
    <col min="10244" max="10244" width="46.42578125" style="1227" customWidth="1"/>
    <col min="10245" max="10245" width="12.85546875" style="1227" customWidth="1"/>
    <col min="10246" max="10246" width="15.5703125" style="1227" customWidth="1"/>
    <col min="10247" max="10247" width="15.85546875" style="1227" customWidth="1"/>
    <col min="10248" max="10248" width="6.42578125" style="1227" customWidth="1"/>
    <col min="10249" max="10249" width="14.28515625" style="1227" bestFit="1" customWidth="1"/>
    <col min="10250" max="10250" width="9.140625" style="1227"/>
    <col min="10251" max="10252" width="16" style="1227" bestFit="1" customWidth="1"/>
    <col min="10253" max="10496" width="9.140625" style="1227"/>
    <col min="10497" max="10497" width="4.7109375" style="1227" customWidth="1"/>
    <col min="10498" max="10498" width="6.7109375" style="1227" customWidth="1"/>
    <col min="10499" max="10499" width="8.85546875" style="1227" customWidth="1"/>
    <col min="10500" max="10500" width="46.42578125" style="1227" customWidth="1"/>
    <col min="10501" max="10501" width="12.85546875" style="1227" customWidth="1"/>
    <col min="10502" max="10502" width="15.5703125" style="1227" customWidth="1"/>
    <col min="10503" max="10503" width="15.85546875" style="1227" customWidth="1"/>
    <col min="10504" max="10504" width="6.42578125" style="1227" customWidth="1"/>
    <col min="10505" max="10505" width="14.28515625" style="1227" bestFit="1" customWidth="1"/>
    <col min="10506" max="10506" width="9.140625" style="1227"/>
    <col min="10507" max="10508" width="16" style="1227" bestFit="1" customWidth="1"/>
    <col min="10509" max="10752" width="9.140625" style="1227"/>
    <col min="10753" max="10753" width="4.7109375" style="1227" customWidth="1"/>
    <col min="10754" max="10754" width="6.7109375" style="1227" customWidth="1"/>
    <col min="10755" max="10755" width="8.85546875" style="1227" customWidth="1"/>
    <col min="10756" max="10756" width="46.42578125" style="1227" customWidth="1"/>
    <col min="10757" max="10757" width="12.85546875" style="1227" customWidth="1"/>
    <col min="10758" max="10758" width="15.5703125" style="1227" customWidth="1"/>
    <col min="10759" max="10759" width="15.85546875" style="1227" customWidth="1"/>
    <col min="10760" max="10760" width="6.42578125" style="1227" customWidth="1"/>
    <col min="10761" max="10761" width="14.28515625" style="1227" bestFit="1" customWidth="1"/>
    <col min="10762" max="10762" width="9.140625" style="1227"/>
    <col min="10763" max="10764" width="16" style="1227" bestFit="1" customWidth="1"/>
    <col min="10765" max="11008" width="9.140625" style="1227"/>
    <col min="11009" max="11009" width="4.7109375" style="1227" customWidth="1"/>
    <col min="11010" max="11010" width="6.7109375" style="1227" customWidth="1"/>
    <col min="11011" max="11011" width="8.85546875" style="1227" customWidth="1"/>
    <col min="11012" max="11012" width="46.42578125" style="1227" customWidth="1"/>
    <col min="11013" max="11013" width="12.85546875" style="1227" customWidth="1"/>
    <col min="11014" max="11014" width="15.5703125" style="1227" customWidth="1"/>
    <col min="11015" max="11015" width="15.85546875" style="1227" customWidth="1"/>
    <col min="11016" max="11016" width="6.42578125" style="1227" customWidth="1"/>
    <col min="11017" max="11017" width="14.28515625" style="1227" bestFit="1" customWidth="1"/>
    <col min="11018" max="11018" width="9.140625" style="1227"/>
    <col min="11019" max="11020" width="16" style="1227" bestFit="1" customWidth="1"/>
    <col min="11021" max="11264" width="9.140625" style="1227"/>
    <col min="11265" max="11265" width="4.7109375" style="1227" customWidth="1"/>
    <col min="11266" max="11266" width="6.7109375" style="1227" customWidth="1"/>
    <col min="11267" max="11267" width="8.85546875" style="1227" customWidth="1"/>
    <col min="11268" max="11268" width="46.42578125" style="1227" customWidth="1"/>
    <col min="11269" max="11269" width="12.85546875" style="1227" customWidth="1"/>
    <col min="11270" max="11270" width="15.5703125" style="1227" customWidth="1"/>
    <col min="11271" max="11271" width="15.85546875" style="1227" customWidth="1"/>
    <col min="11272" max="11272" width="6.42578125" style="1227" customWidth="1"/>
    <col min="11273" max="11273" width="14.28515625" style="1227" bestFit="1" customWidth="1"/>
    <col min="11274" max="11274" width="9.140625" style="1227"/>
    <col min="11275" max="11276" width="16" style="1227" bestFit="1" customWidth="1"/>
    <col min="11277" max="11520" width="9.140625" style="1227"/>
    <col min="11521" max="11521" width="4.7109375" style="1227" customWidth="1"/>
    <col min="11522" max="11522" width="6.7109375" style="1227" customWidth="1"/>
    <col min="11523" max="11523" width="8.85546875" style="1227" customWidth="1"/>
    <col min="11524" max="11524" width="46.42578125" style="1227" customWidth="1"/>
    <col min="11525" max="11525" width="12.85546875" style="1227" customWidth="1"/>
    <col min="11526" max="11526" width="15.5703125" style="1227" customWidth="1"/>
    <col min="11527" max="11527" width="15.85546875" style="1227" customWidth="1"/>
    <col min="11528" max="11528" width="6.42578125" style="1227" customWidth="1"/>
    <col min="11529" max="11529" width="14.28515625" style="1227" bestFit="1" customWidth="1"/>
    <col min="11530" max="11530" width="9.140625" style="1227"/>
    <col min="11531" max="11532" width="16" style="1227" bestFit="1" customWidth="1"/>
    <col min="11533" max="11776" width="9.140625" style="1227"/>
    <col min="11777" max="11777" width="4.7109375" style="1227" customWidth="1"/>
    <col min="11778" max="11778" width="6.7109375" style="1227" customWidth="1"/>
    <col min="11779" max="11779" width="8.85546875" style="1227" customWidth="1"/>
    <col min="11780" max="11780" width="46.42578125" style="1227" customWidth="1"/>
    <col min="11781" max="11781" width="12.85546875" style="1227" customWidth="1"/>
    <col min="11782" max="11782" width="15.5703125" style="1227" customWidth="1"/>
    <col min="11783" max="11783" width="15.85546875" style="1227" customWidth="1"/>
    <col min="11784" max="11784" width="6.42578125" style="1227" customWidth="1"/>
    <col min="11785" max="11785" width="14.28515625" style="1227" bestFit="1" customWidth="1"/>
    <col min="11786" max="11786" width="9.140625" style="1227"/>
    <col min="11787" max="11788" width="16" style="1227" bestFit="1" customWidth="1"/>
    <col min="11789" max="12032" width="9.140625" style="1227"/>
    <col min="12033" max="12033" width="4.7109375" style="1227" customWidth="1"/>
    <col min="12034" max="12034" width="6.7109375" style="1227" customWidth="1"/>
    <col min="12035" max="12035" width="8.85546875" style="1227" customWidth="1"/>
    <col min="12036" max="12036" width="46.42578125" style="1227" customWidth="1"/>
    <col min="12037" max="12037" width="12.85546875" style="1227" customWidth="1"/>
    <col min="12038" max="12038" width="15.5703125" style="1227" customWidth="1"/>
    <col min="12039" max="12039" width="15.85546875" style="1227" customWidth="1"/>
    <col min="12040" max="12040" width="6.42578125" style="1227" customWidth="1"/>
    <col min="12041" max="12041" width="14.28515625" style="1227" bestFit="1" customWidth="1"/>
    <col min="12042" max="12042" width="9.140625" style="1227"/>
    <col min="12043" max="12044" width="16" style="1227" bestFit="1" customWidth="1"/>
    <col min="12045" max="12288" width="9.140625" style="1227"/>
    <col min="12289" max="12289" width="4.7109375" style="1227" customWidth="1"/>
    <col min="12290" max="12290" width="6.7109375" style="1227" customWidth="1"/>
    <col min="12291" max="12291" width="8.85546875" style="1227" customWidth="1"/>
    <col min="12292" max="12292" width="46.42578125" style="1227" customWidth="1"/>
    <col min="12293" max="12293" width="12.85546875" style="1227" customWidth="1"/>
    <col min="12294" max="12294" width="15.5703125" style="1227" customWidth="1"/>
    <col min="12295" max="12295" width="15.85546875" style="1227" customWidth="1"/>
    <col min="12296" max="12296" width="6.42578125" style="1227" customWidth="1"/>
    <col min="12297" max="12297" width="14.28515625" style="1227" bestFit="1" customWidth="1"/>
    <col min="12298" max="12298" width="9.140625" style="1227"/>
    <col min="12299" max="12300" width="16" style="1227" bestFit="1" customWidth="1"/>
    <col min="12301" max="12544" width="9.140625" style="1227"/>
    <col min="12545" max="12545" width="4.7109375" style="1227" customWidth="1"/>
    <col min="12546" max="12546" width="6.7109375" style="1227" customWidth="1"/>
    <col min="12547" max="12547" width="8.85546875" style="1227" customWidth="1"/>
    <col min="12548" max="12548" width="46.42578125" style="1227" customWidth="1"/>
    <col min="12549" max="12549" width="12.85546875" style="1227" customWidth="1"/>
    <col min="12550" max="12550" width="15.5703125" style="1227" customWidth="1"/>
    <col min="12551" max="12551" width="15.85546875" style="1227" customWidth="1"/>
    <col min="12552" max="12552" width="6.42578125" style="1227" customWidth="1"/>
    <col min="12553" max="12553" width="14.28515625" style="1227" bestFit="1" customWidth="1"/>
    <col min="12554" max="12554" width="9.140625" style="1227"/>
    <col min="12555" max="12556" width="16" style="1227" bestFit="1" customWidth="1"/>
    <col min="12557" max="12800" width="9.140625" style="1227"/>
    <col min="12801" max="12801" width="4.7109375" style="1227" customWidth="1"/>
    <col min="12802" max="12802" width="6.7109375" style="1227" customWidth="1"/>
    <col min="12803" max="12803" width="8.85546875" style="1227" customWidth="1"/>
    <col min="12804" max="12804" width="46.42578125" style="1227" customWidth="1"/>
    <col min="12805" max="12805" width="12.85546875" style="1227" customWidth="1"/>
    <col min="12806" max="12806" width="15.5703125" style="1227" customWidth="1"/>
    <col min="12807" max="12807" width="15.85546875" style="1227" customWidth="1"/>
    <col min="12808" max="12808" width="6.42578125" style="1227" customWidth="1"/>
    <col min="12809" max="12809" width="14.28515625" style="1227" bestFit="1" customWidth="1"/>
    <col min="12810" max="12810" width="9.140625" style="1227"/>
    <col min="12811" max="12812" width="16" style="1227" bestFit="1" customWidth="1"/>
    <col min="12813" max="13056" width="9.140625" style="1227"/>
    <col min="13057" max="13057" width="4.7109375" style="1227" customWidth="1"/>
    <col min="13058" max="13058" width="6.7109375" style="1227" customWidth="1"/>
    <col min="13059" max="13059" width="8.85546875" style="1227" customWidth="1"/>
    <col min="13060" max="13060" width="46.42578125" style="1227" customWidth="1"/>
    <col min="13061" max="13061" width="12.85546875" style="1227" customWidth="1"/>
    <col min="13062" max="13062" width="15.5703125" style="1227" customWidth="1"/>
    <col min="13063" max="13063" width="15.85546875" style="1227" customWidth="1"/>
    <col min="13064" max="13064" width="6.42578125" style="1227" customWidth="1"/>
    <col min="13065" max="13065" width="14.28515625" style="1227" bestFit="1" customWidth="1"/>
    <col min="13066" max="13066" width="9.140625" style="1227"/>
    <col min="13067" max="13068" width="16" style="1227" bestFit="1" customWidth="1"/>
    <col min="13069" max="13312" width="9.140625" style="1227"/>
    <col min="13313" max="13313" width="4.7109375" style="1227" customWidth="1"/>
    <col min="13314" max="13314" width="6.7109375" style="1227" customWidth="1"/>
    <col min="13315" max="13315" width="8.85546875" style="1227" customWidth="1"/>
    <col min="13316" max="13316" width="46.42578125" style="1227" customWidth="1"/>
    <col min="13317" max="13317" width="12.85546875" style="1227" customWidth="1"/>
    <col min="13318" max="13318" width="15.5703125" style="1227" customWidth="1"/>
    <col min="13319" max="13319" width="15.85546875" style="1227" customWidth="1"/>
    <col min="13320" max="13320" width="6.42578125" style="1227" customWidth="1"/>
    <col min="13321" max="13321" width="14.28515625" style="1227" bestFit="1" customWidth="1"/>
    <col min="13322" max="13322" width="9.140625" style="1227"/>
    <col min="13323" max="13324" width="16" style="1227" bestFit="1" customWidth="1"/>
    <col min="13325" max="13568" width="9.140625" style="1227"/>
    <col min="13569" max="13569" width="4.7109375" style="1227" customWidth="1"/>
    <col min="13570" max="13570" width="6.7109375" style="1227" customWidth="1"/>
    <col min="13571" max="13571" width="8.85546875" style="1227" customWidth="1"/>
    <col min="13572" max="13572" width="46.42578125" style="1227" customWidth="1"/>
    <col min="13573" max="13573" width="12.85546875" style="1227" customWidth="1"/>
    <col min="13574" max="13574" width="15.5703125" style="1227" customWidth="1"/>
    <col min="13575" max="13575" width="15.85546875" style="1227" customWidth="1"/>
    <col min="13576" max="13576" width="6.42578125" style="1227" customWidth="1"/>
    <col min="13577" max="13577" width="14.28515625" style="1227" bestFit="1" customWidth="1"/>
    <col min="13578" max="13578" width="9.140625" style="1227"/>
    <col min="13579" max="13580" width="16" style="1227" bestFit="1" customWidth="1"/>
    <col min="13581" max="13824" width="9.140625" style="1227"/>
    <col min="13825" max="13825" width="4.7109375" style="1227" customWidth="1"/>
    <col min="13826" max="13826" width="6.7109375" style="1227" customWidth="1"/>
    <col min="13827" max="13827" width="8.85546875" style="1227" customWidth="1"/>
    <col min="13828" max="13828" width="46.42578125" style="1227" customWidth="1"/>
    <col min="13829" max="13829" width="12.85546875" style="1227" customWidth="1"/>
    <col min="13830" max="13830" width="15.5703125" style="1227" customWidth="1"/>
    <col min="13831" max="13831" width="15.85546875" style="1227" customWidth="1"/>
    <col min="13832" max="13832" width="6.42578125" style="1227" customWidth="1"/>
    <col min="13833" max="13833" width="14.28515625" style="1227" bestFit="1" customWidth="1"/>
    <col min="13834" max="13834" width="9.140625" style="1227"/>
    <col min="13835" max="13836" width="16" style="1227" bestFit="1" customWidth="1"/>
    <col min="13837" max="14080" width="9.140625" style="1227"/>
    <col min="14081" max="14081" width="4.7109375" style="1227" customWidth="1"/>
    <col min="14082" max="14082" width="6.7109375" style="1227" customWidth="1"/>
    <col min="14083" max="14083" width="8.85546875" style="1227" customWidth="1"/>
    <col min="14084" max="14084" width="46.42578125" style="1227" customWidth="1"/>
    <col min="14085" max="14085" width="12.85546875" style="1227" customWidth="1"/>
    <col min="14086" max="14086" width="15.5703125" style="1227" customWidth="1"/>
    <col min="14087" max="14087" width="15.85546875" style="1227" customWidth="1"/>
    <col min="14088" max="14088" width="6.42578125" style="1227" customWidth="1"/>
    <col min="14089" max="14089" width="14.28515625" style="1227" bestFit="1" customWidth="1"/>
    <col min="14090" max="14090" width="9.140625" style="1227"/>
    <col min="14091" max="14092" width="16" style="1227" bestFit="1" customWidth="1"/>
    <col min="14093" max="14336" width="9.140625" style="1227"/>
    <col min="14337" max="14337" width="4.7109375" style="1227" customWidth="1"/>
    <col min="14338" max="14338" width="6.7109375" style="1227" customWidth="1"/>
    <col min="14339" max="14339" width="8.85546875" style="1227" customWidth="1"/>
    <col min="14340" max="14340" width="46.42578125" style="1227" customWidth="1"/>
    <col min="14341" max="14341" width="12.85546875" style="1227" customWidth="1"/>
    <col min="14342" max="14342" width="15.5703125" style="1227" customWidth="1"/>
    <col min="14343" max="14343" width="15.85546875" style="1227" customWidth="1"/>
    <col min="14344" max="14344" width="6.42578125" style="1227" customWidth="1"/>
    <col min="14345" max="14345" width="14.28515625" style="1227" bestFit="1" customWidth="1"/>
    <col min="14346" max="14346" width="9.140625" style="1227"/>
    <col min="14347" max="14348" width="16" style="1227" bestFit="1" customWidth="1"/>
    <col min="14349" max="14592" width="9.140625" style="1227"/>
    <col min="14593" max="14593" width="4.7109375" style="1227" customWidth="1"/>
    <col min="14594" max="14594" width="6.7109375" style="1227" customWidth="1"/>
    <col min="14595" max="14595" width="8.85546875" style="1227" customWidth="1"/>
    <col min="14596" max="14596" width="46.42578125" style="1227" customWidth="1"/>
    <col min="14597" max="14597" width="12.85546875" style="1227" customWidth="1"/>
    <col min="14598" max="14598" width="15.5703125" style="1227" customWidth="1"/>
    <col min="14599" max="14599" width="15.85546875" style="1227" customWidth="1"/>
    <col min="14600" max="14600" width="6.42578125" style="1227" customWidth="1"/>
    <col min="14601" max="14601" width="14.28515625" style="1227" bestFit="1" customWidth="1"/>
    <col min="14602" max="14602" width="9.140625" style="1227"/>
    <col min="14603" max="14604" width="16" style="1227" bestFit="1" customWidth="1"/>
    <col min="14605" max="14848" width="9.140625" style="1227"/>
    <col min="14849" max="14849" width="4.7109375" style="1227" customWidth="1"/>
    <col min="14850" max="14850" width="6.7109375" style="1227" customWidth="1"/>
    <col min="14851" max="14851" width="8.85546875" style="1227" customWidth="1"/>
    <col min="14852" max="14852" width="46.42578125" style="1227" customWidth="1"/>
    <col min="14853" max="14853" width="12.85546875" style="1227" customWidth="1"/>
    <col min="14854" max="14854" width="15.5703125" style="1227" customWidth="1"/>
    <col min="14855" max="14855" width="15.85546875" style="1227" customWidth="1"/>
    <col min="14856" max="14856" width="6.42578125" style="1227" customWidth="1"/>
    <col min="14857" max="14857" width="14.28515625" style="1227" bestFit="1" customWidth="1"/>
    <col min="14858" max="14858" width="9.140625" style="1227"/>
    <col min="14859" max="14860" width="16" style="1227" bestFit="1" customWidth="1"/>
    <col min="14861" max="15104" width="9.140625" style="1227"/>
    <col min="15105" max="15105" width="4.7109375" style="1227" customWidth="1"/>
    <col min="15106" max="15106" width="6.7109375" style="1227" customWidth="1"/>
    <col min="15107" max="15107" width="8.85546875" style="1227" customWidth="1"/>
    <col min="15108" max="15108" width="46.42578125" style="1227" customWidth="1"/>
    <col min="15109" max="15109" width="12.85546875" style="1227" customWidth="1"/>
    <col min="15110" max="15110" width="15.5703125" style="1227" customWidth="1"/>
    <col min="15111" max="15111" width="15.85546875" style="1227" customWidth="1"/>
    <col min="15112" max="15112" width="6.42578125" style="1227" customWidth="1"/>
    <col min="15113" max="15113" width="14.28515625" style="1227" bestFit="1" customWidth="1"/>
    <col min="15114" max="15114" width="9.140625" style="1227"/>
    <col min="15115" max="15116" width="16" style="1227" bestFit="1" customWidth="1"/>
    <col min="15117" max="15360" width="9.140625" style="1227"/>
    <col min="15361" max="15361" width="4.7109375" style="1227" customWidth="1"/>
    <col min="15362" max="15362" width="6.7109375" style="1227" customWidth="1"/>
    <col min="15363" max="15363" width="8.85546875" style="1227" customWidth="1"/>
    <col min="15364" max="15364" width="46.42578125" style="1227" customWidth="1"/>
    <col min="15365" max="15365" width="12.85546875" style="1227" customWidth="1"/>
    <col min="15366" max="15366" width="15.5703125" style="1227" customWidth="1"/>
    <col min="15367" max="15367" width="15.85546875" style="1227" customWidth="1"/>
    <col min="15368" max="15368" width="6.42578125" style="1227" customWidth="1"/>
    <col min="15369" max="15369" width="14.28515625" style="1227" bestFit="1" customWidth="1"/>
    <col min="15370" max="15370" width="9.140625" style="1227"/>
    <col min="15371" max="15372" width="16" style="1227" bestFit="1" customWidth="1"/>
    <col min="15373" max="15616" width="9.140625" style="1227"/>
    <col min="15617" max="15617" width="4.7109375" style="1227" customWidth="1"/>
    <col min="15618" max="15618" width="6.7109375" style="1227" customWidth="1"/>
    <col min="15619" max="15619" width="8.85546875" style="1227" customWidth="1"/>
    <col min="15620" max="15620" width="46.42578125" style="1227" customWidth="1"/>
    <col min="15621" max="15621" width="12.85546875" style="1227" customWidth="1"/>
    <col min="15622" max="15622" width="15.5703125" style="1227" customWidth="1"/>
    <col min="15623" max="15623" width="15.85546875" style="1227" customWidth="1"/>
    <col min="15624" max="15624" width="6.42578125" style="1227" customWidth="1"/>
    <col min="15625" max="15625" width="14.28515625" style="1227" bestFit="1" customWidth="1"/>
    <col min="15626" max="15626" width="9.140625" style="1227"/>
    <col min="15627" max="15628" width="16" style="1227" bestFit="1" customWidth="1"/>
    <col min="15629" max="15872" width="9.140625" style="1227"/>
    <col min="15873" max="15873" width="4.7109375" style="1227" customWidth="1"/>
    <col min="15874" max="15874" width="6.7109375" style="1227" customWidth="1"/>
    <col min="15875" max="15875" width="8.85546875" style="1227" customWidth="1"/>
    <col min="15876" max="15876" width="46.42578125" style="1227" customWidth="1"/>
    <col min="15877" max="15877" width="12.85546875" style="1227" customWidth="1"/>
    <col min="15878" max="15878" width="15.5703125" style="1227" customWidth="1"/>
    <col min="15879" max="15879" width="15.85546875" style="1227" customWidth="1"/>
    <col min="15880" max="15880" width="6.42578125" style="1227" customWidth="1"/>
    <col min="15881" max="15881" width="14.28515625" style="1227" bestFit="1" customWidth="1"/>
    <col min="15882" max="15882" width="9.140625" style="1227"/>
    <col min="15883" max="15884" width="16" style="1227" bestFit="1" customWidth="1"/>
    <col min="15885" max="16128" width="9.140625" style="1227"/>
    <col min="16129" max="16129" width="4.7109375" style="1227" customWidth="1"/>
    <col min="16130" max="16130" width="6.7109375" style="1227" customWidth="1"/>
    <col min="16131" max="16131" width="8.85546875" style="1227" customWidth="1"/>
    <col min="16132" max="16132" width="46.42578125" style="1227" customWidth="1"/>
    <col min="16133" max="16133" width="12.85546875" style="1227" customWidth="1"/>
    <col min="16134" max="16134" width="15.5703125" style="1227" customWidth="1"/>
    <col min="16135" max="16135" width="15.85546875" style="1227" customWidth="1"/>
    <col min="16136" max="16136" width="6.42578125" style="1227" customWidth="1"/>
    <col min="16137" max="16137" width="14.28515625" style="1227" bestFit="1" customWidth="1"/>
    <col min="16138" max="16138" width="9.140625" style="1227"/>
    <col min="16139" max="16140" width="16" style="1227" bestFit="1" customWidth="1"/>
    <col min="16141" max="16384" width="9.140625" style="1227"/>
  </cols>
  <sheetData>
    <row r="1" spans="1:8" ht="19.5" customHeight="1" thickBot="1" x14ac:dyDescent="0.3">
      <c r="A1" s="1211" t="s">
        <v>165</v>
      </c>
      <c r="B1" s="1210"/>
      <c r="C1" s="1222"/>
      <c r="D1" s="1208"/>
      <c r="E1" s="1207"/>
      <c r="F1" s="1208"/>
      <c r="G1" s="1314"/>
      <c r="H1" s="1211"/>
    </row>
    <row r="2" spans="1:8" ht="18" x14ac:dyDescent="0.25">
      <c r="A2" s="1231"/>
      <c r="B2" s="1254"/>
      <c r="C2" s="1254"/>
      <c r="D2" s="1254"/>
      <c r="E2" s="1254"/>
      <c r="F2" s="1254"/>
      <c r="G2" s="1254"/>
      <c r="H2" s="1292" t="s">
        <v>166</v>
      </c>
    </row>
    <row r="3" spans="1:8" ht="18" x14ac:dyDescent="0.25">
      <c r="A3" s="1206" t="s">
        <v>259</v>
      </c>
      <c r="B3" s="1254"/>
      <c r="C3" s="1225" t="s">
        <v>152</v>
      </c>
      <c r="D3" s="1254"/>
      <c r="E3" s="1254"/>
      <c r="F3" s="1254"/>
      <c r="G3" s="1254"/>
      <c r="H3" s="1292"/>
    </row>
    <row r="4" spans="1:8" ht="18" x14ac:dyDescent="0.25">
      <c r="A4" s="1231"/>
      <c r="B4" s="1254"/>
      <c r="C4" s="1225" t="s">
        <v>989</v>
      </c>
      <c r="D4" s="1254"/>
      <c r="E4" s="1254"/>
      <c r="F4" s="1254"/>
      <c r="G4" s="1254"/>
      <c r="H4" s="1292"/>
    </row>
    <row r="5" spans="1:8" ht="18" x14ac:dyDescent="0.25">
      <c r="A5" s="1230" t="s">
        <v>167</v>
      </c>
      <c r="B5" s="1254"/>
      <c r="C5" s="1254"/>
      <c r="D5" s="1254"/>
      <c r="E5" s="1254"/>
      <c r="F5" s="1254"/>
      <c r="G5" s="1254"/>
      <c r="H5" s="1292"/>
    </row>
    <row r="6" spans="1:8" ht="18" x14ac:dyDescent="0.25">
      <c r="A6" s="1230"/>
      <c r="B6" s="1254"/>
      <c r="C6" s="1254"/>
      <c r="D6" s="1254"/>
      <c r="E6" s="1254"/>
      <c r="F6" s="1254"/>
      <c r="G6" s="1254"/>
      <c r="H6" s="1292"/>
    </row>
    <row r="7" spans="1:8" ht="15.75" thickBot="1" x14ac:dyDescent="0.3">
      <c r="A7" s="1359" t="s">
        <v>173</v>
      </c>
      <c r="H7" s="1306" t="s">
        <v>122</v>
      </c>
    </row>
    <row r="8" spans="1:8" s="1166" customFormat="1" ht="25.5" thickTop="1" thickBot="1" x14ac:dyDescent="0.25">
      <c r="A8" s="1233" t="s">
        <v>123</v>
      </c>
      <c r="B8" s="1234" t="s">
        <v>509</v>
      </c>
      <c r="C8" s="1234" t="s">
        <v>267</v>
      </c>
      <c r="D8" s="1235" t="s">
        <v>125</v>
      </c>
      <c r="E8" s="1256" t="s">
        <v>416</v>
      </c>
      <c r="F8" s="1256" t="s">
        <v>417</v>
      </c>
      <c r="G8" s="1257" t="s">
        <v>589</v>
      </c>
      <c r="H8" s="1258" t="s">
        <v>590</v>
      </c>
    </row>
    <row r="9" spans="1:8" s="1166" customFormat="1" ht="13.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69">
        <v>5</v>
      </c>
      <c r="F9" s="1169">
        <v>6</v>
      </c>
      <c r="G9" s="1293">
        <v>7</v>
      </c>
      <c r="H9" s="1315" t="s">
        <v>44</v>
      </c>
    </row>
    <row r="10" spans="1:8" s="1320" customFormat="1" ht="45.75" thickTop="1" x14ac:dyDescent="0.2">
      <c r="A10" s="1310">
        <v>3299</v>
      </c>
      <c r="B10" s="1316">
        <v>5213</v>
      </c>
      <c r="C10" s="1344" t="s">
        <v>1101</v>
      </c>
      <c r="D10" s="1259" t="s">
        <v>649</v>
      </c>
      <c r="E10" s="1264">
        <v>0</v>
      </c>
      <c r="F10" s="1264">
        <v>93</v>
      </c>
      <c r="G10" s="1264">
        <v>93</v>
      </c>
      <c r="H10" s="1245">
        <f>G10/F10*100</f>
        <v>100</v>
      </c>
    </row>
    <row r="11" spans="1:8" s="1320" customFormat="1" ht="15" x14ac:dyDescent="0.2">
      <c r="A11" s="1310">
        <v>6330</v>
      </c>
      <c r="B11" s="1316">
        <v>5345</v>
      </c>
      <c r="C11" s="1344" t="s">
        <v>1101</v>
      </c>
      <c r="D11" s="1259" t="s">
        <v>514</v>
      </c>
      <c r="E11" s="1264">
        <v>0</v>
      </c>
      <c r="F11" s="1264">
        <v>0</v>
      </c>
      <c r="G11" s="1264">
        <v>10123</v>
      </c>
      <c r="H11" s="1245">
        <v>0</v>
      </c>
    </row>
    <row r="12" spans="1:8" s="1320" customFormat="1" ht="15" x14ac:dyDescent="0.2">
      <c r="A12" s="1310">
        <v>6402</v>
      </c>
      <c r="B12" s="1316">
        <v>5363</v>
      </c>
      <c r="C12" s="1344" t="s">
        <v>1112</v>
      </c>
      <c r="D12" s="1259" t="s">
        <v>942</v>
      </c>
      <c r="E12" s="1264">
        <v>0</v>
      </c>
      <c r="F12" s="1264">
        <v>41</v>
      </c>
      <c r="G12" s="1264">
        <v>41</v>
      </c>
      <c r="H12" s="1245">
        <f t="shared" ref="H12:H29" si="0">G12/F12*100</f>
        <v>100</v>
      </c>
    </row>
    <row r="13" spans="1:8" s="1320" customFormat="1" ht="30.75" thickBot="1" x14ac:dyDescent="0.25">
      <c r="A13" s="1310">
        <v>6402</v>
      </c>
      <c r="B13" s="1316">
        <v>5364</v>
      </c>
      <c r="C13" s="1344" t="s">
        <v>1112</v>
      </c>
      <c r="D13" s="1259" t="s">
        <v>1276</v>
      </c>
      <c r="E13" s="1264">
        <v>0</v>
      </c>
      <c r="F13" s="1264">
        <v>10570</v>
      </c>
      <c r="G13" s="1264">
        <v>10570</v>
      </c>
      <c r="H13" s="1245">
        <f t="shared" si="0"/>
        <v>100</v>
      </c>
    </row>
    <row r="14" spans="1:8" s="1320" customFormat="1" ht="15" hidden="1" customHeight="1" x14ac:dyDescent="0.2">
      <c r="A14" s="1310">
        <v>3299</v>
      </c>
      <c r="B14" s="1316">
        <v>5222</v>
      </c>
      <c r="C14" s="1344" t="s">
        <v>1321</v>
      </c>
      <c r="D14" s="1259" t="s">
        <v>1015</v>
      </c>
      <c r="E14" s="1264">
        <v>0</v>
      </c>
      <c r="F14" s="1264"/>
      <c r="G14" s="1264"/>
      <c r="H14" s="1245" t="e">
        <f t="shared" si="0"/>
        <v>#DIV/0!</v>
      </c>
    </row>
    <row r="15" spans="1:8" s="1320" customFormat="1" ht="15" hidden="1" customHeight="1" x14ac:dyDescent="0.2">
      <c r="A15" s="1310">
        <v>3299</v>
      </c>
      <c r="B15" s="1316">
        <v>5222</v>
      </c>
      <c r="C15" s="1344" t="s">
        <v>1320</v>
      </c>
      <c r="D15" s="1259" t="s">
        <v>1015</v>
      </c>
      <c r="E15" s="1264">
        <v>0</v>
      </c>
      <c r="F15" s="1264"/>
      <c r="G15" s="1264"/>
      <c r="H15" s="1245" t="e">
        <f t="shared" si="0"/>
        <v>#DIV/0!</v>
      </c>
    </row>
    <row r="16" spans="1:8" s="1320" customFormat="1" ht="30" hidden="1" customHeight="1" x14ac:dyDescent="0.2">
      <c r="A16" s="1310">
        <v>3299</v>
      </c>
      <c r="B16" s="1316">
        <v>5229</v>
      </c>
      <c r="C16" s="1344" t="s">
        <v>1321</v>
      </c>
      <c r="D16" s="1259" t="s">
        <v>634</v>
      </c>
      <c r="E16" s="1264">
        <v>0</v>
      </c>
      <c r="F16" s="1264"/>
      <c r="G16" s="1264"/>
      <c r="H16" s="1245" t="e">
        <f t="shared" si="0"/>
        <v>#DIV/0!</v>
      </c>
    </row>
    <row r="17" spans="1:8" s="1320" customFormat="1" ht="30" hidden="1" customHeight="1" x14ac:dyDescent="0.2">
      <c r="A17" s="1310">
        <v>3299</v>
      </c>
      <c r="B17" s="1316">
        <v>5229</v>
      </c>
      <c r="C17" s="1344" t="s">
        <v>1320</v>
      </c>
      <c r="D17" s="1259" t="s">
        <v>634</v>
      </c>
      <c r="E17" s="1264">
        <v>0</v>
      </c>
      <c r="F17" s="1264"/>
      <c r="G17" s="1264"/>
      <c r="H17" s="1245" t="e">
        <f t="shared" si="0"/>
        <v>#DIV/0!</v>
      </c>
    </row>
    <row r="18" spans="1:8" s="1320" customFormat="1" ht="15.75" hidden="1" thickBot="1" x14ac:dyDescent="0.25">
      <c r="A18" s="1310">
        <v>3299</v>
      </c>
      <c r="B18" s="1316">
        <v>5901</v>
      </c>
      <c r="C18" s="1344" t="s">
        <v>1321</v>
      </c>
      <c r="D18" s="1259" t="s">
        <v>399</v>
      </c>
      <c r="E18" s="1264">
        <v>0</v>
      </c>
      <c r="F18" s="1264"/>
      <c r="G18" s="1264"/>
      <c r="H18" s="1245" t="e">
        <f t="shared" si="0"/>
        <v>#DIV/0!</v>
      </c>
    </row>
    <row r="19" spans="1:8" s="1320" customFormat="1" ht="15.75" hidden="1" thickBot="1" x14ac:dyDescent="0.25">
      <c r="A19" s="1310">
        <v>3299</v>
      </c>
      <c r="B19" s="1316">
        <v>5901</v>
      </c>
      <c r="C19" s="1344" t="s">
        <v>1325</v>
      </c>
      <c r="D19" s="1259" t="s">
        <v>399</v>
      </c>
      <c r="E19" s="1264">
        <v>0</v>
      </c>
      <c r="F19" s="1264"/>
      <c r="G19" s="1264"/>
      <c r="H19" s="1245" t="e">
        <f t="shared" si="0"/>
        <v>#DIV/0!</v>
      </c>
    </row>
    <row r="20" spans="1:8" s="1320" customFormat="1" ht="15.75" hidden="1" thickBot="1" x14ac:dyDescent="0.25">
      <c r="A20" s="1310">
        <v>3299</v>
      </c>
      <c r="B20" s="1316">
        <v>5909</v>
      </c>
      <c r="C20" s="1344">
        <v>0</v>
      </c>
      <c r="D20" s="1259" t="s">
        <v>399</v>
      </c>
      <c r="E20" s="1264"/>
      <c r="F20" s="1264"/>
      <c r="G20" s="1264"/>
      <c r="H20" s="1245" t="e">
        <f t="shared" si="0"/>
        <v>#DIV/0!</v>
      </c>
    </row>
    <row r="21" spans="1:8" s="1320" customFormat="1" ht="15.75" hidden="1" thickBot="1" x14ac:dyDescent="0.25">
      <c r="A21" s="1310">
        <v>3299</v>
      </c>
      <c r="B21" s="1316">
        <v>5901</v>
      </c>
      <c r="C21" s="1344" t="s">
        <v>1320</v>
      </c>
      <c r="D21" s="1259" t="s">
        <v>399</v>
      </c>
      <c r="E21" s="1264">
        <v>0</v>
      </c>
      <c r="F21" s="1264"/>
      <c r="G21" s="1264"/>
      <c r="H21" s="1245" t="e">
        <f t="shared" si="0"/>
        <v>#DIV/0!</v>
      </c>
    </row>
    <row r="22" spans="1:8" s="1320" customFormat="1" ht="15.75" hidden="1" thickBot="1" x14ac:dyDescent="0.25">
      <c r="A22" s="1310">
        <v>3299</v>
      </c>
      <c r="B22" s="1316">
        <v>5901</v>
      </c>
      <c r="C22" s="1344" t="s">
        <v>1324</v>
      </c>
      <c r="D22" s="1259" t="s">
        <v>399</v>
      </c>
      <c r="E22" s="1264">
        <v>0</v>
      </c>
      <c r="F22" s="1264"/>
      <c r="G22" s="1264"/>
      <c r="H22" s="1245" t="e">
        <f t="shared" si="0"/>
        <v>#DIV/0!</v>
      </c>
    </row>
    <row r="23" spans="1:8" s="1320" customFormat="1" ht="15.75" hidden="1" thickBot="1" x14ac:dyDescent="0.25">
      <c r="A23" s="1310">
        <v>3299</v>
      </c>
      <c r="B23" s="1316">
        <v>5909</v>
      </c>
      <c r="C23" s="1344" t="s">
        <v>1101</v>
      </c>
      <c r="D23" s="1259" t="s">
        <v>433</v>
      </c>
      <c r="E23" s="1264">
        <v>0</v>
      </c>
      <c r="F23" s="1264"/>
      <c r="G23" s="1264"/>
      <c r="H23" s="1245" t="e">
        <f t="shared" si="0"/>
        <v>#DIV/0!</v>
      </c>
    </row>
    <row r="24" spans="1:8" s="1265" customFormat="1" ht="15.75" hidden="1" thickBot="1" x14ac:dyDescent="0.25">
      <c r="A24" s="1310">
        <v>3299</v>
      </c>
      <c r="B24" s="1318">
        <v>6322</v>
      </c>
      <c r="C24" s="1344" t="s">
        <v>1323</v>
      </c>
      <c r="D24" s="1259" t="s">
        <v>725</v>
      </c>
      <c r="E24" s="1264">
        <v>0</v>
      </c>
      <c r="F24" s="1264"/>
      <c r="G24" s="1264"/>
      <c r="H24" s="1245" t="e">
        <f t="shared" si="0"/>
        <v>#DIV/0!</v>
      </c>
    </row>
    <row r="25" spans="1:8" s="1265" customFormat="1" ht="15.75" hidden="1" thickBot="1" x14ac:dyDescent="0.25">
      <c r="A25" s="1310">
        <v>3299</v>
      </c>
      <c r="B25" s="1318">
        <v>6322</v>
      </c>
      <c r="C25" s="1344" t="s">
        <v>1322</v>
      </c>
      <c r="D25" s="1259" t="s">
        <v>725</v>
      </c>
      <c r="E25" s="1264">
        <v>0</v>
      </c>
      <c r="F25" s="1264"/>
      <c r="G25" s="1264"/>
      <c r="H25" s="1245" t="e">
        <f t="shared" si="0"/>
        <v>#DIV/0!</v>
      </c>
    </row>
    <row r="26" spans="1:8" ht="30.75" hidden="1" thickBot="1" x14ac:dyDescent="0.25">
      <c r="A26" s="1310">
        <v>3299</v>
      </c>
      <c r="B26" s="1318">
        <v>6351</v>
      </c>
      <c r="C26" s="1344">
        <v>32133887</v>
      </c>
      <c r="D26" s="1259" t="s">
        <v>798</v>
      </c>
      <c r="E26" s="1264"/>
      <c r="F26" s="1264"/>
      <c r="G26" s="1264"/>
      <c r="H26" s="1245" t="e">
        <f t="shared" si="0"/>
        <v>#DIV/0!</v>
      </c>
    </row>
    <row r="27" spans="1:8" ht="30.75" hidden="1" thickBot="1" x14ac:dyDescent="0.25">
      <c r="A27" s="1310">
        <v>3299</v>
      </c>
      <c r="B27" s="1318">
        <v>6351</v>
      </c>
      <c r="C27" s="1344">
        <v>32533887</v>
      </c>
      <c r="D27" s="1259" t="s">
        <v>798</v>
      </c>
      <c r="E27" s="1264"/>
      <c r="F27" s="1264"/>
      <c r="G27" s="1264"/>
      <c r="H27" s="1245" t="e">
        <f t="shared" si="0"/>
        <v>#DIV/0!</v>
      </c>
    </row>
    <row r="28" spans="1:8" ht="15.75" hidden="1" thickBot="1" x14ac:dyDescent="0.25">
      <c r="A28" s="1310">
        <v>3299</v>
      </c>
      <c r="B28" s="1316">
        <v>6901</v>
      </c>
      <c r="C28" s="1344" t="s">
        <v>1323</v>
      </c>
      <c r="D28" s="1259" t="s">
        <v>298</v>
      </c>
      <c r="E28" s="1264">
        <v>0</v>
      </c>
      <c r="F28" s="1264"/>
      <c r="G28" s="1264"/>
      <c r="H28" s="1245" t="e">
        <f t="shared" si="0"/>
        <v>#DIV/0!</v>
      </c>
    </row>
    <row r="29" spans="1:8" ht="15.75" hidden="1" thickBot="1" x14ac:dyDescent="0.25">
      <c r="A29" s="1310">
        <v>3299</v>
      </c>
      <c r="B29" s="1316">
        <v>6901</v>
      </c>
      <c r="C29" s="1344" t="s">
        <v>1322</v>
      </c>
      <c r="D29" s="1259" t="s">
        <v>298</v>
      </c>
      <c r="E29" s="1264">
        <v>0</v>
      </c>
      <c r="F29" s="1264"/>
      <c r="G29" s="1264"/>
      <c r="H29" s="1245" t="e">
        <f t="shared" si="0"/>
        <v>#DIV/0!</v>
      </c>
    </row>
    <row r="30" spans="1:8" ht="15.75" hidden="1" thickBot="1" x14ac:dyDescent="0.25">
      <c r="A30" s="1310">
        <v>6330</v>
      </c>
      <c r="B30" s="1316">
        <v>5345</v>
      </c>
      <c r="C30" s="1344" t="s">
        <v>1101</v>
      </c>
      <c r="D30" s="1259" t="s">
        <v>514</v>
      </c>
      <c r="E30" s="1264">
        <v>0</v>
      </c>
      <c r="F30" s="1264"/>
      <c r="G30" s="1264"/>
      <c r="H30" s="1245">
        <v>0</v>
      </c>
    </row>
    <row r="31" spans="1:8" s="1265" customFormat="1" ht="15.75" hidden="1" thickBot="1" x14ac:dyDescent="0.25">
      <c r="A31" s="1310">
        <v>6402</v>
      </c>
      <c r="B31" s="1316">
        <v>5363</v>
      </c>
      <c r="C31" s="1344" t="s">
        <v>1120</v>
      </c>
      <c r="D31" s="1259" t="s">
        <v>942</v>
      </c>
      <c r="E31" s="1264"/>
      <c r="F31" s="1264"/>
      <c r="G31" s="1264"/>
      <c r="H31" s="1245">
        <v>0</v>
      </c>
    </row>
    <row r="32" spans="1:8" s="1265" customFormat="1" ht="15.75" hidden="1" thickBot="1" x14ac:dyDescent="0.25">
      <c r="A32" s="1310">
        <v>6402</v>
      </c>
      <c r="B32" s="1316">
        <v>5363</v>
      </c>
      <c r="C32" s="1344" t="s">
        <v>1120</v>
      </c>
      <c r="D32" s="1259" t="s">
        <v>942</v>
      </c>
      <c r="E32" s="1264">
        <v>0</v>
      </c>
      <c r="F32" s="1264"/>
      <c r="G32" s="1264"/>
      <c r="H32" s="1245">
        <v>0</v>
      </c>
    </row>
    <row r="33" spans="1:10" s="1251" customFormat="1" ht="16.5" thickTop="1" thickBot="1" x14ac:dyDescent="0.3">
      <c r="A33" s="3265" t="s">
        <v>511</v>
      </c>
      <c r="B33" s="3266"/>
      <c r="C33" s="3266"/>
      <c r="D33" s="3266"/>
      <c r="E33" s="1242">
        <f>SUM(E10:E32)</f>
        <v>0</v>
      </c>
      <c r="F33" s="1242">
        <f>SUM(F10:F32)</f>
        <v>10704</v>
      </c>
      <c r="G33" s="1242">
        <f>SUM(G10:G32)</f>
        <v>20827</v>
      </c>
      <c r="H33" s="1246">
        <f>G33/F33*100</f>
        <v>194.5721225710015</v>
      </c>
      <c r="I33" s="1323"/>
    </row>
    <row r="34" spans="1:10" ht="13.5" thickTop="1" x14ac:dyDescent="0.2">
      <c r="I34" s="1252"/>
    </row>
    <row r="35" spans="1:10" x14ac:dyDescent="0.2">
      <c r="I35" s="1252"/>
    </row>
    <row r="36" spans="1:10" ht="15" hidden="1" x14ac:dyDescent="0.25">
      <c r="A36" s="1356" t="s">
        <v>650</v>
      </c>
      <c r="B36" s="2739"/>
      <c r="C36" s="2739"/>
      <c r="D36" s="2739"/>
    </row>
    <row r="37" spans="1:10" ht="15" hidden="1" x14ac:dyDescent="0.25">
      <c r="A37" s="1357" t="s">
        <v>651</v>
      </c>
      <c r="B37" s="1358"/>
      <c r="C37" s="1358"/>
      <c r="H37" s="1306" t="s">
        <v>122</v>
      </c>
    </row>
    <row r="38" spans="1:10" s="1166" customFormat="1" ht="25.5" hidden="1" thickTop="1" thickBot="1" x14ac:dyDescent="0.25">
      <c r="A38" s="1233" t="s">
        <v>123</v>
      </c>
      <c r="B38" s="1234" t="s">
        <v>509</v>
      </c>
      <c r="C38" s="1234" t="s">
        <v>267</v>
      </c>
      <c r="D38" s="1235" t="s">
        <v>125</v>
      </c>
      <c r="E38" s="1256" t="s">
        <v>416</v>
      </c>
      <c r="F38" s="1256" t="s">
        <v>417</v>
      </c>
      <c r="G38" s="1257" t="s">
        <v>589</v>
      </c>
      <c r="H38" s="1258" t="s">
        <v>590</v>
      </c>
    </row>
    <row r="39" spans="1:10" s="1166" customFormat="1" ht="13.5" hidden="1" thickTop="1" thickBot="1" x14ac:dyDescent="0.25">
      <c r="A39" s="1171">
        <v>1</v>
      </c>
      <c r="B39" s="1170">
        <v>2</v>
      </c>
      <c r="C39" s="1170">
        <v>3</v>
      </c>
      <c r="D39" s="1170">
        <v>4</v>
      </c>
      <c r="E39" s="1169">
        <v>5</v>
      </c>
      <c r="F39" s="1169">
        <v>6</v>
      </c>
      <c r="G39" s="1293">
        <v>7</v>
      </c>
      <c r="H39" s="1315" t="s">
        <v>44</v>
      </c>
    </row>
    <row r="40" spans="1:10" ht="30" hidden="1" x14ac:dyDescent="0.2">
      <c r="A40" s="1310">
        <v>3299</v>
      </c>
      <c r="B40" s="1316">
        <v>5229</v>
      </c>
      <c r="C40" s="2331">
        <v>32133012</v>
      </c>
      <c r="D40" s="1259" t="s">
        <v>634</v>
      </c>
      <c r="E40" s="1264"/>
      <c r="F40" s="1264"/>
      <c r="G40" s="1264"/>
      <c r="H40" s="1245" t="e">
        <f>G40/F40*100</f>
        <v>#DIV/0!</v>
      </c>
      <c r="J40" s="1321"/>
    </row>
    <row r="41" spans="1:10" ht="30" hidden="1" x14ac:dyDescent="0.2">
      <c r="A41" s="1310">
        <v>3299</v>
      </c>
      <c r="B41" s="1316">
        <v>5229</v>
      </c>
      <c r="C41" s="2331">
        <v>32533012</v>
      </c>
      <c r="D41" s="1259" t="s">
        <v>634</v>
      </c>
      <c r="E41" s="1264"/>
      <c r="F41" s="1264"/>
      <c r="G41" s="1264"/>
      <c r="H41" s="1245" t="e">
        <f>G41/F41*100</f>
        <v>#DIV/0!</v>
      </c>
      <c r="J41" s="1321"/>
    </row>
    <row r="42" spans="1:10" ht="30" hidden="1" x14ac:dyDescent="0.2">
      <c r="A42" s="1310">
        <v>3299</v>
      </c>
      <c r="B42" s="1316">
        <v>6351</v>
      </c>
      <c r="C42" s="1319">
        <v>32133887</v>
      </c>
      <c r="D42" s="1259" t="s">
        <v>798</v>
      </c>
      <c r="E42" s="1264">
        <v>0</v>
      </c>
      <c r="F42" s="1264">
        <v>0</v>
      </c>
      <c r="G42" s="1264">
        <v>0</v>
      </c>
      <c r="H42" s="1245" t="e">
        <f>G42/F42*100</f>
        <v>#DIV/0!</v>
      </c>
      <c r="J42" s="1321"/>
    </row>
    <row r="43" spans="1:10" ht="30.75" hidden="1" thickBot="1" x14ac:dyDescent="0.25">
      <c r="A43" s="1310">
        <v>3299</v>
      </c>
      <c r="B43" s="1316">
        <v>6351</v>
      </c>
      <c r="C43" s="1319">
        <v>32533887</v>
      </c>
      <c r="D43" s="1259" t="s">
        <v>798</v>
      </c>
      <c r="E43" s="1264">
        <v>0</v>
      </c>
      <c r="F43" s="1264">
        <v>0</v>
      </c>
      <c r="G43" s="1264">
        <v>0</v>
      </c>
      <c r="H43" s="1250" t="e">
        <f>G43/F43*100</f>
        <v>#DIV/0!</v>
      </c>
      <c r="J43" s="1321"/>
    </row>
    <row r="44" spans="1:10" s="1251" customFormat="1" ht="16.5" hidden="1" thickTop="1" thickBot="1" x14ac:dyDescent="0.3">
      <c r="A44" s="3265" t="s">
        <v>511</v>
      </c>
      <c r="B44" s="3266"/>
      <c r="C44" s="3266"/>
      <c r="D44" s="3266"/>
      <c r="E44" s="1242">
        <f>SUM(E40:E43)</f>
        <v>0</v>
      </c>
      <c r="F44" s="1242">
        <f>SUM(F40:F43)</f>
        <v>0</v>
      </c>
      <c r="G44" s="1242">
        <f>SUM(G40:G43)</f>
        <v>0</v>
      </c>
      <c r="H44" s="1246" t="e">
        <f>G44/F44*100</f>
        <v>#DIV/0!</v>
      </c>
      <c r="I44" s="1323"/>
    </row>
    <row r="45" spans="1:10" hidden="1" x14ac:dyDescent="0.2">
      <c r="I45" s="1252"/>
    </row>
    <row r="46" spans="1:10" ht="15" hidden="1" x14ac:dyDescent="0.25">
      <c r="A46" s="1356"/>
      <c r="B46" s="2739"/>
      <c r="C46" s="2739"/>
      <c r="D46" s="2739"/>
    </row>
    <row r="47" spans="1:10" x14ac:dyDescent="0.2">
      <c r="I47" s="1252"/>
    </row>
    <row r="48" spans="1:10" x14ac:dyDescent="0.2">
      <c r="I48" s="1252"/>
    </row>
    <row r="49" spans="1:12" x14ac:dyDescent="0.2">
      <c r="I49" s="1252"/>
    </row>
    <row r="50" spans="1:12" x14ac:dyDescent="0.2">
      <c r="I50" s="1252"/>
    </row>
    <row r="52" spans="1:12" ht="16.5" x14ac:dyDescent="0.25">
      <c r="A52" s="1276" t="s">
        <v>325</v>
      </c>
      <c r="B52" s="1277"/>
      <c r="C52" s="1278"/>
      <c r="D52" s="1279"/>
      <c r="E52" s="1280">
        <f>SUM(E53:E55)</f>
        <v>0</v>
      </c>
      <c r="F52" s="1280">
        <f>F53+F54+F55+F56</f>
        <v>10704</v>
      </c>
      <c r="G52" s="1280">
        <f>G53+G54+G55+G56</f>
        <v>20827</v>
      </c>
      <c r="H52" s="1299">
        <f>G52/F52*100</f>
        <v>194.5721225710015</v>
      </c>
      <c r="J52" s="1282">
        <f>J53+J54+J55</f>
        <v>0</v>
      </c>
      <c r="K52" s="1282">
        <f>K53+K54+K55</f>
        <v>10703721.560000001</v>
      </c>
      <c r="L52" s="1282">
        <f>L53+L54+L55</f>
        <v>20826405.539999999</v>
      </c>
    </row>
    <row r="53" spans="1:12" ht="15" x14ac:dyDescent="0.2">
      <c r="A53" s="1140" t="s">
        <v>183</v>
      </c>
      <c r="B53" s="1142"/>
      <c r="C53" s="1138"/>
      <c r="D53" s="1283"/>
      <c r="E53" s="1141">
        <f>E10+E12+E13</f>
        <v>0</v>
      </c>
      <c r="F53" s="1141">
        <f>F10+F12+F13</f>
        <v>10704</v>
      </c>
      <c r="G53" s="1141">
        <f>G10+G12+G13</f>
        <v>10704</v>
      </c>
      <c r="H53" s="1298">
        <f>G53/F53*100</f>
        <v>100</v>
      </c>
      <c r="J53" s="1284">
        <v>0</v>
      </c>
      <c r="K53" s="1284">
        <v>10703721.560000001</v>
      </c>
      <c r="L53" s="1284">
        <f>40690.34+93220+10569811.22</f>
        <v>10703721.560000001</v>
      </c>
    </row>
    <row r="54" spans="1:12" ht="15" x14ac:dyDescent="0.2">
      <c r="A54" s="1140" t="s">
        <v>184</v>
      </c>
      <c r="B54" s="1139"/>
      <c r="C54" s="1138"/>
      <c r="D54" s="1285"/>
      <c r="E54" s="1141">
        <v>0</v>
      </c>
      <c r="F54" s="1141">
        <v>0</v>
      </c>
      <c r="G54" s="1141">
        <v>0</v>
      </c>
      <c r="H54" s="1298">
        <v>0</v>
      </c>
      <c r="J54" s="1284">
        <v>0</v>
      </c>
      <c r="K54" s="1284">
        <v>0</v>
      </c>
      <c r="L54" s="1284">
        <v>0</v>
      </c>
    </row>
    <row r="55" spans="1:12" ht="15" x14ac:dyDescent="0.2">
      <c r="A55" s="1140" t="s">
        <v>326</v>
      </c>
      <c r="B55" s="1139"/>
      <c r="C55" s="1138"/>
      <c r="D55" s="1285"/>
      <c r="E55" s="1141">
        <f>E30</f>
        <v>0</v>
      </c>
      <c r="F55" s="1141">
        <f>F30</f>
        <v>0</v>
      </c>
      <c r="G55" s="1141">
        <f>G11</f>
        <v>10123</v>
      </c>
      <c r="H55" s="1298">
        <v>0</v>
      </c>
      <c r="J55" s="1284">
        <v>0</v>
      </c>
      <c r="K55" s="1284">
        <v>0</v>
      </c>
      <c r="L55" s="1284">
        <v>10122683.98</v>
      </c>
    </row>
    <row r="56" spans="1:12" ht="15" x14ac:dyDescent="0.2">
      <c r="A56" s="1140"/>
      <c r="B56" s="1139"/>
      <c r="C56" s="1138"/>
      <c r="D56" s="1285"/>
      <c r="E56" s="1141"/>
      <c r="F56" s="1141"/>
      <c r="G56" s="1141"/>
      <c r="H56" s="1137"/>
    </row>
    <row r="57" spans="1:12" ht="46.5" customHeight="1" thickBot="1" x14ac:dyDescent="0.4">
      <c r="A57" s="3212" t="s">
        <v>549</v>
      </c>
      <c r="B57" s="3267"/>
      <c r="C57" s="3267"/>
      <c r="D57" s="3267"/>
      <c r="E57" s="1135">
        <f>SUM(E52)</f>
        <v>0</v>
      </c>
      <c r="F57" s="1135">
        <f>SUM(F52)</f>
        <v>10704</v>
      </c>
      <c r="G57" s="1135">
        <f>SUM(G52)</f>
        <v>20827</v>
      </c>
      <c r="H57" s="1134">
        <f>(G57/F57)*100</f>
        <v>194.5721225710015</v>
      </c>
    </row>
    <row r="58" spans="1:12" ht="13.5" thickTop="1" x14ac:dyDescent="0.2"/>
    <row r="177" spans="1:5" ht="13.5" thickBot="1" x14ac:dyDescent="0.25">
      <c r="A177" s="1260"/>
      <c r="B177" s="1260"/>
      <c r="C177" s="1260"/>
      <c r="D177" s="1324"/>
      <c r="E177" s="1325"/>
    </row>
    <row r="178" spans="1:5" ht="13.5" thickTop="1" x14ac:dyDescent="0.2">
      <c r="A178" s="1274"/>
      <c r="B178" s="1274"/>
      <c r="C178" s="1274"/>
      <c r="D178" s="1268"/>
      <c r="E178" s="1326"/>
    </row>
    <row r="179" spans="1:5" x14ac:dyDescent="0.2">
      <c r="D179" s="1227" t="e">
        <f>#REF!+#REF!</f>
        <v>#REF!</v>
      </c>
    </row>
  </sheetData>
  <mergeCells count="3">
    <mergeCell ref="A44:D44"/>
    <mergeCell ref="A57:D57"/>
    <mergeCell ref="A33:D33"/>
  </mergeCells>
  <pageMargins left="0.98425196850393704" right="0.78740157480314965" top="0.98425196850393704" bottom="0.98425196850393704" header="0.51181102362204722" footer="0.51181102362204722"/>
  <pageSetup paperSize="9" scale="65" firstPageNumber="143" orientation="portrait" useFirstPageNumber="1" r:id="rId1"/>
  <headerFooter alignWithMargins="0"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20"/>
  <sheetViews>
    <sheetView showGridLines="0" view="pageBreakPreview" topLeftCell="A40" zoomScaleNormal="100" zoomScaleSheetLayoutView="100" workbookViewId="0">
      <selection activeCell="D72" sqref="D72"/>
    </sheetView>
  </sheetViews>
  <sheetFormatPr defaultRowHeight="12.75" x14ac:dyDescent="0.2"/>
  <cols>
    <col min="1" max="1" width="5.7109375" style="1226" customWidth="1"/>
    <col min="2" max="2" width="6.7109375" style="1226" customWidth="1"/>
    <col min="3" max="3" width="10.28515625" style="1226" customWidth="1"/>
    <col min="4" max="4" width="46.85546875" style="1227" customWidth="1"/>
    <col min="5" max="5" width="15.42578125" style="1252" customWidth="1"/>
    <col min="6" max="6" width="15.5703125" style="1252" customWidth="1"/>
    <col min="7" max="7" width="15.85546875" style="1252" customWidth="1"/>
    <col min="8" max="8" width="8.140625" style="1227" customWidth="1"/>
    <col min="9" max="9" width="14.28515625" style="1227" bestFit="1" customWidth="1"/>
    <col min="10" max="10" width="14.7109375" style="1227" bestFit="1" customWidth="1"/>
    <col min="11" max="11" width="16" style="1227" bestFit="1" customWidth="1"/>
    <col min="12" max="12" width="15.5703125" style="1227" customWidth="1"/>
    <col min="13" max="256" width="9.140625" style="1227"/>
    <col min="257" max="257" width="5.7109375" style="1227" customWidth="1"/>
    <col min="258" max="258" width="6.7109375" style="1227" customWidth="1"/>
    <col min="259" max="259" width="8.85546875" style="1227" customWidth="1"/>
    <col min="260" max="260" width="46.42578125" style="1227" customWidth="1"/>
    <col min="261" max="261" width="12.85546875" style="1227" customWidth="1"/>
    <col min="262" max="262" width="15.5703125" style="1227" customWidth="1"/>
    <col min="263" max="263" width="15.85546875" style="1227" customWidth="1"/>
    <col min="264" max="264" width="6.42578125" style="1227" customWidth="1"/>
    <col min="265" max="265" width="14.28515625" style="1227" bestFit="1" customWidth="1"/>
    <col min="266" max="266" width="14.7109375" style="1227" bestFit="1" customWidth="1"/>
    <col min="267" max="267" width="16" style="1227" bestFit="1" customWidth="1"/>
    <col min="268" max="268" width="15.5703125" style="1227" customWidth="1"/>
    <col min="269" max="512" width="9.140625" style="1227"/>
    <col min="513" max="513" width="5.7109375" style="1227" customWidth="1"/>
    <col min="514" max="514" width="6.7109375" style="1227" customWidth="1"/>
    <col min="515" max="515" width="8.85546875" style="1227" customWidth="1"/>
    <col min="516" max="516" width="46.42578125" style="1227" customWidth="1"/>
    <col min="517" max="517" width="12.85546875" style="1227" customWidth="1"/>
    <col min="518" max="518" width="15.5703125" style="1227" customWidth="1"/>
    <col min="519" max="519" width="15.85546875" style="1227" customWidth="1"/>
    <col min="520" max="520" width="6.42578125" style="1227" customWidth="1"/>
    <col min="521" max="521" width="14.28515625" style="1227" bestFit="1" customWidth="1"/>
    <col min="522" max="522" width="14.7109375" style="1227" bestFit="1" customWidth="1"/>
    <col min="523" max="523" width="16" style="1227" bestFit="1" customWidth="1"/>
    <col min="524" max="524" width="15.5703125" style="1227" customWidth="1"/>
    <col min="525" max="768" width="9.140625" style="1227"/>
    <col min="769" max="769" width="5.7109375" style="1227" customWidth="1"/>
    <col min="770" max="770" width="6.7109375" style="1227" customWidth="1"/>
    <col min="771" max="771" width="8.85546875" style="1227" customWidth="1"/>
    <col min="772" max="772" width="46.42578125" style="1227" customWidth="1"/>
    <col min="773" max="773" width="12.85546875" style="1227" customWidth="1"/>
    <col min="774" max="774" width="15.5703125" style="1227" customWidth="1"/>
    <col min="775" max="775" width="15.85546875" style="1227" customWidth="1"/>
    <col min="776" max="776" width="6.42578125" style="1227" customWidth="1"/>
    <col min="777" max="777" width="14.28515625" style="1227" bestFit="1" customWidth="1"/>
    <col min="778" max="778" width="14.7109375" style="1227" bestFit="1" customWidth="1"/>
    <col min="779" max="779" width="16" style="1227" bestFit="1" customWidth="1"/>
    <col min="780" max="780" width="15.5703125" style="1227" customWidth="1"/>
    <col min="781" max="1024" width="9.140625" style="1227"/>
    <col min="1025" max="1025" width="5.7109375" style="1227" customWidth="1"/>
    <col min="1026" max="1026" width="6.7109375" style="1227" customWidth="1"/>
    <col min="1027" max="1027" width="8.85546875" style="1227" customWidth="1"/>
    <col min="1028" max="1028" width="46.42578125" style="1227" customWidth="1"/>
    <col min="1029" max="1029" width="12.85546875" style="1227" customWidth="1"/>
    <col min="1030" max="1030" width="15.5703125" style="1227" customWidth="1"/>
    <col min="1031" max="1031" width="15.85546875" style="1227" customWidth="1"/>
    <col min="1032" max="1032" width="6.42578125" style="1227" customWidth="1"/>
    <col min="1033" max="1033" width="14.28515625" style="1227" bestFit="1" customWidth="1"/>
    <col min="1034" max="1034" width="14.7109375" style="1227" bestFit="1" customWidth="1"/>
    <col min="1035" max="1035" width="16" style="1227" bestFit="1" customWidth="1"/>
    <col min="1036" max="1036" width="15.5703125" style="1227" customWidth="1"/>
    <col min="1037" max="1280" width="9.140625" style="1227"/>
    <col min="1281" max="1281" width="5.7109375" style="1227" customWidth="1"/>
    <col min="1282" max="1282" width="6.7109375" style="1227" customWidth="1"/>
    <col min="1283" max="1283" width="8.85546875" style="1227" customWidth="1"/>
    <col min="1284" max="1284" width="46.42578125" style="1227" customWidth="1"/>
    <col min="1285" max="1285" width="12.85546875" style="1227" customWidth="1"/>
    <col min="1286" max="1286" width="15.5703125" style="1227" customWidth="1"/>
    <col min="1287" max="1287" width="15.85546875" style="1227" customWidth="1"/>
    <col min="1288" max="1288" width="6.42578125" style="1227" customWidth="1"/>
    <col min="1289" max="1289" width="14.28515625" style="1227" bestFit="1" customWidth="1"/>
    <col min="1290" max="1290" width="14.7109375" style="1227" bestFit="1" customWidth="1"/>
    <col min="1291" max="1291" width="16" style="1227" bestFit="1" customWidth="1"/>
    <col min="1292" max="1292" width="15.5703125" style="1227" customWidth="1"/>
    <col min="1293" max="1536" width="9.140625" style="1227"/>
    <col min="1537" max="1537" width="5.7109375" style="1227" customWidth="1"/>
    <col min="1538" max="1538" width="6.7109375" style="1227" customWidth="1"/>
    <col min="1539" max="1539" width="8.85546875" style="1227" customWidth="1"/>
    <col min="1540" max="1540" width="46.42578125" style="1227" customWidth="1"/>
    <col min="1541" max="1541" width="12.85546875" style="1227" customWidth="1"/>
    <col min="1542" max="1542" width="15.5703125" style="1227" customWidth="1"/>
    <col min="1543" max="1543" width="15.85546875" style="1227" customWidth="1"/>
    <col min="1544" max="1544" width="6.42578125" style="1227" customWidth="1"/>
    <col min="1545" max="1545" width="14.28515625" style="1227" bestFit="1" customWidth="1"/>
    <col min="1546" max="1546" width="14.7109375" style="1227" bestFit="1" customWidth="1"/>
    <col min="1547" max="1547" width="16" style="1227" bestFit="1" customWidth="1"/>
    <col min="1548" max="1548" width="15.5703125" style="1227" customWidth="1"/>
    <col min="1549" max="1792" width="9.140625" style="1227"/>
    <col min="1793" max="1793" width="5.7109375" style="1227" customWidth="1"/>
    <col min="1794" max="1794" width="6.7109375" style="1227" customWidth="1"/>
    <col min="1795" max="1795" width="8.85546875" style="1227" customWidth="1"/>
    <col min="1796" max="1796" width="46.42578125" style="1227" customWidth="1"/>
    <col min="1797" max="1797" width="12.85546875" style="1227" customWidth="1"/>
    <col min="1798" max="1798" width="15.5703125" style="1227" customWidth="1"/>
    <col min="1799" max="1799" width="15.85546875" style="1227" customWidth="1"/>
    <col min="1800" max="1800" width="6.42578125" style="1227" customWidth="1"/>
    <col min="1801" max="1801" width="14.28515625" style="1227" bestFit="1" customWidth="1"/>
    <col min="1802" max="1802" width="14.7109375" style="1227" bestFit="1" customWidth="1"/>
    <col min="1803" max="1803" width="16" style="1227" bestFit="1" customWidth="1"/>
    <col min="1804" max="1804" width="15.5703125" style="1227" customWidth="1"/>
    <col min="1805" max="2048" width="9.140625" style="1227"/>
    <col min="2049" max="2049" width="5.7109375" style="1227" customWidth="1"/>
    <col min="2050" max="2050" width="6.7109375" style="1227" customWidth="1"/>
    <col min="2051" max="2051" width="8.85546875" style="1227" customWidth="1"/>
    <col min="2052" max="2052" width="46.42578125" style="1227" customWidth="1"/>
    <col min="2053" max="2053" width="12.85546875" style="1227" customWidth="1"/>
    <col min="2054" max="2054" width="15.5703125" style="1227" customWidth="1"/>
    <col min="2055" max="2055" width="15.85546875" style="1227" customWidth="1"/>
    <col min="2056" max="2056" width="6.42578125" style="1227" customWidth="1"/>
    <col min="2057" max="2057" width="14.28515625" style="1227" bestFit="1" customWidth="1"/>
    <col min="2058" max="2058" width="14.7109375" style="1227" bestFit="1" customWidth="1"/>
    <col min="2059" max="2059" width="16" style="1227" bestFit="1" customWidth="1"/>
    <col min="2060" max="2060" width="15.5703125" style="1227" customWidth="1"/>
    <col min="2061" max="2304" width="9.140625" style="1227"/>
    <col min="2305" max="2305" width="5.7109375" style="1227" customWidth="1"/>
    <col min="2306" max="2306" width="6.7109375" style="1227" customWidth="1"/>
    <col min="2307" max="2307" width="8.85546875" style="1227" customWidth="1"/>
    <col min="2308" max="2308" width="46.42578125" style="1227" customWidth="1"/>
    <col min="2309" max="2309" width="12.85546875" style="1227" customWidth="1"/>
    <col min="2310" max="2310" width="15.5703125" style="1227" customWidth="1"/>
    <col min="2311" max="2311" width="15.85546875" style="1227" customWidth="1"/>
    <col min="2312" max="2312" width="6.42578125" style="1227" customWidth="1"/>
    <col min="2313" max="2313" width="14.28515625" style="1227" bestFit="1" customWidth="1"/>
    <col min="2314" max="2314" width="14.7109375" style="1227" bestFit="1" customWidth="1"/>
    <col min="2315" max="2315" width="16" style="1227" bestFit="1" customWidth="1"/>
    <col min="2316" max="2316" width="15.5703125" style="1227" customWidth="1"/>
    <col min="2317" max="2560" width="9.140625" style="1227"/>
    <col min="2561" max="2561" width="5.7109375" style="1227" customWidth="1"/>
    <col min="2562" max="2562" width="6.7109375" style="1227" customWidth="1"/>
    <col min="2563" max="2563" width="8.85546875" style="1227" customWidth="1"/>
    <col min="2564" max="2564" width="46.42578125" style="1227" customWidth="1"/>
    <col min="2565" max="2565" width="12.85546875" style="1227" customWidth="1"/>
    <col min="2566" max="2566" width="15.5703125" style="1227" customWidth="1"/>
    <col min="2567" max="2567" width="15.85546875" style="1227" customWidth="1"/>
    <col min="2568" max="2568" width="6.42578125" style="1227" customWidth="1"/>
    <col min="2569" max="2569" width="14.28515625" style="1227" bestFit="1" customWidth="1"/>
    <col min="2570" max="2570" width="14.7109375" style="1227" bestFit="1" customWidth="1"/>
    <col min="2571" max="2571" width="16" style="1227" bestFit="1" customWidth="1"/>
    <col min="2572" max="2572" width="15.5703125" style="1227" customWidth="1"/>
    <col min="2573" max="2816" width="9.140625" style="1227"/>
    <col min="2817" max="2817" width="5.7109375" style="1227" customWidth="1"/>
    <col min="2818" max="2818" width="6.7109375" style="1227" customWidth="1"/>
    <col min="2819" max="2819" width="8.85546875" style="1227" customWidth="1"/>
    <col min="2820" max="2820" width="46.42578125" style="1227" customWidth="1"/>
    <col min="2821" max="2821" width="12.85546875" style="1227" customWidth="1"/>
    <col min="2822" max="2822" width="15.5703125" style="1227" customWidth="1"/>
    <col min="2823" max="2823" width="15.85546875" style="1227" customWidth="1"/>
    <col min="2824" max="2824" width="6.42578125" style="1227" customWidth="1"/>
    <col min="2825" max="2825" width="14.28515625" style="1227" bestFit="1" customWidth="1"/>
    <col min="2826" max="2826" width="14.7109375" style="1227" bestFit="1" customWidth="1"/>
    <col min="2827" max="2827" width="16" style="1227" bestFit="1" customWidth="1"/>
    <col min="2828" max="2828" width="15.5703125" style="1227" customWidth="1"/>
    <col min="2829" max="3072" width="9.140625" style="1227"/>
    <col min="3073" max="3073" width="5.7109375" style="1227" customWidth="1"/>
    <col min="3074" max="3074" width="6.7109375" style="1227" customWidth="1"/>
    <col min="3075" max="3075" width="8.85546875" style="1227" customWidth="1"/>
    <col min="3076" max="3076" width="46.42578125" style="1227" customWidth="1"/>
    <col min="3077" max="3077" width="12.85546875" style="1227" customWidth="1"/>
    <col min="3078" max="3078" width="15.5703125" style="1227" customWidth="1"/>
    <col min="3079" max="3079" width="15.85546875" style="1227" customWidth="1"/>
    <col min="3080" max="3080" width="6.42578125" style="1227" customWidth="1"/>
    <col min="3081" max="3081" width="14.28515625" style="1227" bestFit="1" customWidth="1"/>
    <col min="3082" max="3082" width="14.7109375" style="1227" bestFit="1" customWidth="1"/>
    <col min="3083" max="3083" width="16" style="1227" bestFit="1" customWidth="1"/>
    <col min="3084" max="3084" width="15.5703125" style="1227" customWidth="1"/>
    <col min="3085" max="3328" width="9.140625" style="1227"/>
    <col min="3329" max="3329" width="5.7109375" style="1227" customWidth="1"/>
    <col min="3330" max="3330" width="6.7109375" style="1227" customWidth="1"/>
    <col min="3331" max="3331" width="8.85546875" style="1227" customWidth="1"/>
    <col min="3332" max="3332" width="46.42578125" style="1227" customWidth="1"/>
    <col min="3333" max="3333" width="12.85546875" style="1227" customWidth="1"/>
    <col min="3334" max="3334" width="15.5703125" style="1227" customWidth="1"/>
    <col min="3335" max="3335" width="15.85546875" style="1227" customWidth="1"/>
    <col min="3336" max="3336" width="6.42578125" style="1227" customWidth="1"/>
    <col min="3337" max="3337" width="14.28515625" style="1227" bestFit="1" customWidth="1"/>
    <col min="3338" max="3338" width="14.7109375" style="1227" bestFit="1" customWidth="1"/>
    <col min="3339" max="3339" width="16" style="1227" bestFit="1" customWidth="1"/>
    <col min="3340" max="3340" width="15.5703125" style="1227" customWidth="1"/>
    <col min="3341" max="3584" width="9.140625" style="1227"/>
    <col min="3585" max="3585" width="5.7109375" style="1227" customWidth="1"/>
    <col min="3586" max="3586" width="6.7109375" style="1227" customWidth="1"/>
    <col min="3587" max="3587" width="8.85546875" style="1227" customWidth="1"/>
    <col min="3588" max="3588" width="46.42578125" style="1227" customWidth="1"/>
    <col min="3589" max="3589" width="12.85546875" style="1227" customWidth="1"/>
    <col min="3590" max="3590" width="15.5703125" style="1227" customWidth="1"/>
    <col min="3591" max="3591" width="15.85546875" style="1227" customWidth="1"/>
    <col min="3592" max="3592" width="6.42578125" style="1227" customWidth="1"/>
    <col min="3593" max="3593" width="14.28515625" style="1227" bestFit="1" customWidth="1"/>
    <col min="3594" max="3594" width="14.7109375" style="1227" bestFit="1" customWidth="1"/>
    <col min="3595" max="3595" width="16" style="1227" bestFit="1" customWidth="1"/>
    <col min="3596" max="3596" width="15.5703125" style="1227" customWidth="1"/>
    <col min="3597" max="3840" width="9.140625" style="1227"/>
    <col min="3841" max="3841" width="5.7109375" style="1227" customWidth="1"/>
    <col min="3842" max="3842" width="6.7109375" style="1227" customWidth="1"/>
    <col min="3843" max="3843" width="8.85546875" style="1227" customWidth="1"/>
    <col min="3844" max="3844" width="46.42578125" style="1227" customWidth="1"/>
    <col min="3845" max="3845" width="12.85546875" style="1227" customWidth="1"/>
    <col min="3846" max="3846" width="15.5703125" style="1227" customWidth="1"/>
    <col min="3847" max="3847" width="15.85546875" style="1227" customWidth="1"/>
    <col min="3848" max="3848" width="6.42578125" style="1227" customWidth="1"/>
    <col min="3849" max="3849" width="14.28515625" style="1227" bestFit="1" customWidth="1"/>
    <col min="3850" max="3850" width="14.7109375" style="1227" bestFit="1" customWidth="1"/>
    <col min="3851" max="3851" width="16" style="1227" bestFit="1" customWidth="1"/>
    <col min="3852" max="3852" width="15.5703125" style="1227" customWidth="1"/>
    <col min="3853" max="4096" width="9.140625" style="1227"/>
    <col min="4097" max="4097" width="5.7109375" style="1227" customWidth="1"/>
    <col min="4098" max="4098" width="6.7109375" style="1227" customWidth="1"/>
    <col min="4099" max="4099" width="8.85546875" style="1227" customWidth="1"/>
    <col min="4100" max="4100" width="46.42578125" style="1227" customWidth="1"/>
    <col min="4101" max="4101" width="12.85546875" style="1227" customWidth="1"/>
    <col min="4102" max="4102" width="15.5703125" style="1227" customWidth="1"/>
    <col min="4103" max="4103" width="15.85546875" style="1227" customWidth="1"/>
    <col min="4104" max="4104" width="6.42578125" style="1227" customWidth="1"/>
    <col min="4105" max="4105" width="14.28515625" style="1227" bestFit="1" customWidth="1"/>
    <col min="4106" max="4106" width="14.7109375" style="1227" bestFit="1" customWidth="1"/>
    <col min="4107" max="4107" width="16" style="1227" bestFit="1" customWidth="1"/>
    <col min="4108" max="4108" width="15.5703125" style="1227" customWidth="1"/>
    <col min="4109" max="4352" width="9.140625" style="1227"/>
    <col min="4353" max="4353" width="5.7109375" style="1227" customWidth="1"/>
    <col min="4354" max="4354" width="6.7109375" style="1227" customWidth="1"/>
    <col min="4355" max="4355" width="8.85546875" style="1227" customWidth="1"/>
    <col min="4356" max="4356" width="46.42578125" style="1227" customWidth="1"/>
    <col min="4357" max="4357" width="12.85546875" style="1227" customWidth="1"/>
    <col min="4358" max="4358" width="15.5703125" style="1227" customWidth="1"/>
    <col min="4359" max="4359" width="15.85546875" style="1227" customWidth="1"/>
    <col min="4360" max="4360" width="6.42578125" style="1227" customWidth="1"/>
    <col min="4361" max="4361" width="14.28515625" style="1227" bestFit="1" customWidth="1"/>
    <col min="4362" max="4362" width="14.7109375" style="1227" bestFit="1" customWidth="1"/>
    <col min="4363" max="4363" width="16" style="1227" bestFit="1" customWidth="1"/>
    <col min="4364" max="4364" width="15.5703125" style="1227" customWidth="1"/>
    <col min="4365" max="4608" width="9.140625" style="1227"/>
    <col min="4609" max="4609" width="5.7109375" style="1227" customWidth="1"/>
    <col min="4610" max="4610" width="6.7109375" style="1227" customWidth="1"/>
    <col min="4611" max="4611" width="8.85546875" style="1227" customWidth="1"/>
    <col min="4612" max="4612" width="46.42578125" style="1227" customWidth="1"/>
    <col min="4613" max="4613" width="12.85546875" style="1227" customWidth="1"/>
    <col min="4614" max="4614" width="15.5703125" style="1227" customWidth="1"/>
    <col min="4615" max="4615" width="15.85546875" style="1227" customWidth="1"/>
    <col min="4616" max="4616" width="6.42578125" style="1227" customWidth="1"/>
    <col min="4617" max="4617" width="14.28515625" style="1227" bestFit="1" customWidth="1"/>
    <col min="4618" max="4618" width="14.7109375" style="1227" bestFit="1" customWidth="1"/>
    <col min="4619" max="4619" width="16" style="1227" bestFit="1" customWidth="1"/>
    <col min="4620" max="4620" width="15.5703125" style="1227" customWidth="1"/>
    <col min="4621" max="4864" width="9.140625" style="1227"/>
    <col min="4865" max="4865" width="5.7109375" style="1227" customWidth="1"/>
    <col min="4866" max="4866" width="6.7109375" style="1227" customWidth="1"/>
    <col min="4867" max="4867" width="8.85546875" style="1227" customWidth="1"/>
    <col min="4868" max="4868" width="46.42578125" style="1227" customWidth="1"/>
    <col min="4869" max="4869" width="12.85546875" style="1227" customWidth="1"/>
    <col min="4870" max="4870" width="15.5703125" style="1227" customWidth="1"/>
    <col min="4871" max="4871" width="15.85546875" style="1227" customWidth="1"/>
    <col min="4872" max="4872" width="6.42578125" style="1227" customWidth="1"/>
    <col min="4873" max="4873" width="14.28515625" style="1227" bestFit="1" customWidth="1"/>
    <col min="4874" max="4874" width="14.7109375" style="1227" bestFit="1" customWidth="1"/>
    <col min="4875" max="4875" width="16" style="1227" bestFit="1" customWidth="1"/>
    <col min="4876" max="4876" width="15.5703125" style="1227" customWidth="1"/>
    <col min="4877" max="5120" width="9.140625" style="1227"/>
    <col min="5121" max="5121" width="5.7109375" style="1227" customWidth="1"/>
    <col min="5122" max="5122" width="6.7109375" style="1227" customWidth="1"/>
    <col min="5123" max="5123" width="8.85546875" style="1227" customWidth="1"/>
    <col min="5124" max="5124" width="46.42578125" style="1227" customWidth="1"/>
    <col min="5125" max="5125" width="12.85546875" style="1227" customWidth="1"/>
    <col min="5126" max="5126" width="15.5703125" style="1227" customWidth="1"/>
    <col min="5127" max="5127" width="15.85546875" style="1227" customWidth="1"/>
    <col min="5128" max="5128" width="6.42578125" style="1227" customWidth="1"/>
    <col min="5129" max="5129" width="14.28515625" style="1227" bestFit="1" customWidth="1"/>
    <col min="5130" max="5130" width="14.7109375" style="1227" bestFit="1" customWidth="1"/>
    <col min="5131" max="5131" width="16" style="1227" bestFit="1" customWidth="1"/>
    <col min="5132" max="5132" width="15.5703125" style="1227" customWidth="1"/>
    <col min="5133" max="5376" width="9.140625" style="1227"/>
    <col min="5377" max="5377" width="5.7109375" style="1227" customWidth="1"/>
    <col min="5378" max="5378" width="6.7109375" style="1227" customWidth="1"/>
    <col min="5379" max="5379" width="8.85546875" style="1227" customWidth="1"/>
    <col min="5380" max="5380" width="46.42578125" style="1227" customWidth="1"/>
    <col min="5381" max="5381" width="12.85546875" style="1227" customWidth="1"/>
    <col min="5382" max="5382" width="15.5703125" style="1227" customWidth="1"/>
    <col min="5383" max="5383" width="15.85546875" style="1227" customWidth="1"/>
    <col min="5384" max="5384" width="6.42578125" style="1227" customWidth="1"/>
    <col min="5385" max="5385" width="14.28515625" style="1227" bestFit="1" customWidth="1"/>
    <col min="5386" max="5386" width="14.7109375" style="1227" bestFit="1" customWidth="1"/>
    <col min="5387" max="5387" width="16" style="1227" bestFit="1" customWidth="1"/>
    <col min="5388" max="5388" width="15.5703125" style="1227" customWidth="1"/>
    <col min="5389" max="5632" width="9.140625" style="1227"/>
    <col min="5633" max="5633" width="5.7109375" style="1227" customWidth="1"/>
    <col min="5634" max="5634" width="6.7109375" style="1227" customWidth="1"/>
    <col min="5635" max="5635" width="8.85546875" style="1227" customWidth="1"/>
    <col min="5636" max="5636" width="46.42578125" style="1227" customWidth="1"/>
    <col min="5637" max="5637" width="12.85546875" style="1227" customWidth="1"/>
    <col min="5638" max="5638" width="15.5703125" style="1227" customWidth="1"/>
    <col min="5639" max="5639" width="15.85546875" style="1227" customWidth="1"/>
    <col min="5640" max="5640" width="6.42578125" style="1227" customWidth="1"/>
    <col min="5641" max="5641" width="14.28515625" style="1227" bestFit="1" customWidth="1"/>
    <col min="5642" max="5642" width="14.7109375" style="1227" bestFit="1" customWidth="1"/>
    <col min="5643" max="5643" width="16" style="1227" bestFit="1" customWidth="1"/>
    <col min="5644" max="5644" width="15.5703125" style="1227" customWidth="1"/>
    <col min="5645" max="5888" width="9.140625" style="1227"/>
    <col min="5889" max="5889" width="5.7109375" style="1227" customWidth="1"/>
    <col min="5890" max="5890" width="6.7109375" style="1227" customWidth="1"/>
    <col min="5891" max="5891" width="8.85546875" style="1227" customWidth="1"/>
    <col min="5892" max="5892" width="46.42578125" style="1227" customWidth="1"/>
    <col min="5893" max="5893" width="12.85546875" style="1227" customWidth="1"/>
    <col min="5894" max="5894" width="15.5703125" style="1227" customWidth="1"/>
    <col min="5895" max="5895" width="15.85546875" style="1227" customWidth="1"/>
    <col min="5896" max="5896" width="6.42578125" style="1227" customWidth="1"/>
    <col min="5897" max="5897" width="14.28515625" style="1227" bestFit="1" customWidth="1"/>
    <col min="5898" max="5898" width="14.7109375" style="1227" bestFit="1" customWidth="1"/>
    <col min="5899" max="5899" width="16" style="1227" bestFit="1" customWidth="1"/>
    <col min="5900" max="5900" width="15.5703125" style="1227" customWidth="1"/>
    <col min="5901" max="6144" width="9.140625" style="1227"/>
    <col min="6145" max="6145" width="5.7109375" style="1227" customWidth="1"/>
    <col min="6146" max="6146" width="6.7109375" style="1227" customWidth="1"/>
    <col min="6147" max="6147" width="8.85546875" style="1227" customWidth="1"/>
    <col min="6148" max="6148" width="46.42578125" style="1227" customWidth="1"/>
    <col min="6149" max="6149" width="12.85546875" style="1227" customWidth="1"/>
    <col min="6150" max="6150" width="15.5703125" style="1227" customWidth="1"/>
    <col min="6151" max="6151" width="15.85546875" style="1227" customWidth="1"/>
    <col min="6152" max="6152" width="6.42578125" style="1227" customWidth="1"/>
    <col min="6153" max="6153" width="14.28515625" style="1227" bestFit="1" customWidth="1"/>
    <col min="6154" max="6154" width="14.7109375" style="1227" bestFit="1" customWidth="1"/>
    <col min="6155" max="6155" width="16" style="1227" bestFit="1" customWidth="1"/>
    <col min="6156" max="6156" width="15.5703125" style="1227" customWidth="1"/>
    <col min="6157" max="6400" width="9.140625" style="1227"/>
    <col min="6401" max="6401" width="5.7109375" style="1227" customWidth="1"/>
    <col min="6402" max="6402" width="6.7109375" style="1227" customWidth="1"/>
    <col min="6403" max="6403" width="8.85546875" style="1227" customWidth="1"/>
    <col min="6404" max="6404" width="46.42578125" style="1227" customWidth="1"/>
    <col min="6405" max="6405" width="12.85546875" style="1227" customWidth="1"/>
    <col min="6406" max="6406" width="15.5703125" style="1227" customWidth="1"/>
    <col min="6407" max="6407" width="15.85546875" style="1227" customWidth="1"/>
    <col min="6408" max="6408" width="6.42578125" style="1227" customWidth="1"/>
    <col min="6409" max="6409" width="14.28515625" style="1227" bestFit="1" customWidth="1"/>
    <col min="6410" max="6410" width="14.7109375" style="1227" bestFit="1" customWidth="1"/>
    <col min="6411" max="6411" width="16" style="1227" bestFit="1" customWidth="1"/>
    <col min="6412" max="6412" width="15.5703125" style="1227" customWidth="1"/>
    <col min="6413" max="6656" width="9.140625" style="1227"/>
    <col min="6657" max="6657" width="5.7109375" style="1227" customWidth="1"/>
    <col min="6658" max="6658" width="6.7109375" style="1227" customWidth="1"/>
    <col min="6659" max="6659" width="8.85546875" style="1227" customWidth="1"/>
    <col min="6660" max="6660" width="46.42578125" style="1227" customWidth="1"/>
    <col min="6661" max="6661" width="12.85546875" style="1227" customWidth="1"/>
    <col min="6662" max="6662" width="15.5703125" style="1227" customWidth="1"/>
    <col min="6663" max="6663" width="15.85546875" style="1227" customWidth="1"/>
    <col min="6664" max="6664" width="6.42578125" style="1227" customWidth="1"/>
    <col min="6665" max="6665" width="14.28515625" style="1227" bestFit="1" customWidth="1"/>
    <col min="6666" max="6666" width="14.7109375" style="1227" bestFit="1" customWidth="1"/>
    <col min="6667" max="6667" width="16" style="1227" bestFit="1" customWidth="1"/>
    <col min="6668" max="6668" width="15.5703125" style="1227" customWidth="1"/>
    <col min="6669" max="6912" width="9.140625" style="1227"/>
    <col min="6913" max="6913" width="5.7109375" style="1227" customWidth="1"/>
    <col min="6914" max="6914" width="6.7109375" style="1227" customWidth="1"/>
    <col min="6915" max="6915" width="8.85546875" style="1227" customWidth="1"/>
    <col min="6916" max="6916" width="46.42578125" style="1227" customWidth="1"/>
    <col min="6917" max="6917" width="12.85546875" style="1227" customWidth="1"/>
    <col min="6918" max="6918" width="15.5703125" style="1227" customWidth="1"/>
    <col min="6919" max="6919" width="15.85546875" style="1227" customWidth="1"/>
    <col min="6920" max="6920" width="6.42578125" style="1227" customWidth="1"/>
    <col min="6921" max="6921" width="14.28515625" style="1227" bestFit="1" customWidth="1"/>
    <col min="6922" max="6922" width="14.7109375" style="1227" bestFit="1" customWidth="1"/>
    <col min="6923" max="6923" width="16" style="1227" bestFit="1" customWidth="1"/>
    <col min="6924" max="6924" width="15.5703125" style="1227" customWidth="1"/>
    <col min="6925" max="7168" width="9.140625" style="1227"/>
    <col min="7169" max="7169" width="5.7109375" style="1227" customWidth="1"/>
    <col min="7170" max="7170" width="6.7109375" style="1227" customWidth="1"/>
    <col min="7171" max="7171" width="8.85546875" style="1227" customWidth="1"/>
    <col min="7172" max="7172" width="46.42578125" style="1227" customWidth="1"/>
    <col min="7173" max="7173" width="12.85546875" style="1227" customWidth="1"/>
    <col min="7174" max="7174" width="15.5703125" style="1227" customWidth="1"/>
    <col min="7175" max="7175" width="15.85546875" style="1227" customWidth="1"/>
    <col min="7176" max="7176" width="6.42578125" style="1227" customWidth="1"/>
    <col min="7177" max="7177" width="14.28515625" style="1227" bestFit="1" customWidth="1"/>
    <col min="7178" max="7178" width="14.7109375" style="1227" bestFit="1" customWidth="1"/>
    <col min="7179" max="7179" width="16" style="1227" bestFit="1" customWidth="1"/>
    <col min="7180" max="7180" width="15.5703125" style="1227" customWidth="1"/>
    <col min="7181" max="7424" width="9.140625" style="1227"/>
    <col min="7425" max="7425" width="5.7109375" style="1227" customWidth="1"/>
    <col min="7426" max="7426" width="6.7109375" style="1227" customWidth="1"/>
    <col min="7427" max="7427" width="8.85546875" style="1227" customWidth="1"/>
    <col min="7428" max="7428" width="46.42578125" style="1227" customWidth="1"/>
    <col min="7429" max="7429" width="12.85546875" style="1227" customWidth="1"/>
    <col min="7430" max="7430" width="15.5703125" style="1227" customWidth="1"/>
    <col min="7431" max="7431" width="15.85546875" style="1227" customWidth="1"/>
    <col min="7432" max="7432" width="6.42578125" style="1227" customWidth="1"/>
    <col min="7433" max="7433" width="14.28515625" style="1227" bestFit="1" customWidth="1"/>
    <col min="7434" max="7434" width="14.7109375" style="1227" bestFit="1" customWidth="1"/>
    <col min="7435" max="7435" width="16" style="1227" bestFit="1" customWidth="1"/>
    <col min="7436" max="7436" width="15.5703125" style="1227" customWidth="1"/>
    <col min="7437" max="7680" width="9.140625" style="1227"/>
    <col min="7681" max="7681" width="5.7109375" style="1227" customWidth="1"/>
    <col min="7682" max="7682" width="6.7109375" style="1227" customWidth="1"/>
    <col min="7683" max="7683" width="8.85546875" style="1227" customWidth="1"/>
    <col min="7684" max="7684" width="46.42578125" style="1227" customWidth="1"/>
    <col min="7685" max="7685" width="12.85546875" style="1227" customWidth="1"/>
    <col min="7686" max="7686" width="15.5703125" style="1227" customWidth="1"/>
    <col min="7687" max="7687" width="15.85546875" style="1227" customWidth="1"/>
    <col min="7688" max="7688" width="6.42578125" style="1227" customWidth="1"/>
    <col min="7689" max="7689" width="14.28515625" style="1227" bestFit="1" customWidth="1"/>
    <col min="7690" max="7690" width="14.7109375" style="1227" bestFit="1" customWidth="1"/>
    <col min="7691" max="7691" width="16" style="1227" bestFit="1" customWidth="1"/>
    <col min="7692" max="7692" width="15.5703125" style="1227" customWidth="1"/>
    <col min="7693" max="7936" width="9.140625" style="1227"/>
    <col min="7937" max="7937" width="5.7109375" style="1227" customWidth="1"/>
    <col min="7938" max="7938" width="6.7109375" style="1227" customWidth="1"/>
    <col min="7939" max="7939" width="8.85546875" style="1227" customWidth="1"/>
    <col min="7940" max="7940" width="46.42578125" style="1227" customWidth="1"/>
    <col min="7941" max="7941" width="12.85546875" style="1227" customWidth="1"/>
    <col min="7942" max="7942" width="15.5703125" style="1227" customWidth="1"/>
    <col min="7943" max="7943" width="15.85546875" style="1227" customWidth="1"/>
    <col min="7944" max="7944" width="6.42578125" style="1227" customWidth="1"/>
    <col min="7945" max="7945" width="14.28515625" style="1227" bestFit="1" customWidth="1"/>
    <col min="7946" max="7946" width="14.7109375" style="1227" bestFit="1" customWidth="1"/>
    <col min="7947" max="7947" width="16" style="1227" bestFit="1" customWidth="1"/>
    <col min="7948" max="7948" width="15.5703125" style="1227" customWidth="1"/>
    <col min="7949" max="8192" width="9.140625" style="1227"/>
    <col min="8193" max="8193" width="5.7109375" style="1227" customWidth="1"/>
    <col min="8194" max="8194" width="6.7109375" style="1227" customWidth="1"/>
    <col min="8195" max="8195" width="8.85546875" style="1227" customWidth="1"/>
    <col min="8196" max="8196" width="46.42578125" style="1227" customWidth="1"/>
    <col min="8197" max="8197" width="12.85546875" style="1227" customWidth="1"/>
    <col min="8198" max="8198" width="15.5703125" style="1227" customWidth="1"/>
    <col min="8199" max="8199" width="15.85546875" style="1227" customWidth="1"/>
    <col min="8200" max="8200" width="6.42578125" style="1227" customWidth="1"/>
    <col min="8201" max="8201" width="14.28515625" style="1227" bestFit="1" customWidth="1"/>
    <col min="8202" max="8202" width="14.7109375" style="1227" bestFit="1" customWidth="1"/>
    <col min="8203" max="8203" width="16" style="1227" bestFit="1" customWidth="1"/>
    <col min="8204" max="8204" width="15.5703125" style="1227" customWidth="1"/>
    <col min="8205" max="8448" width="9.140625" style="1227"/>
    <col min="8449" max="8449" width="5.7109375" style="1227" customWidth="1"/>
    <col min="8450" max="8450" width="6.7109375" style="1227" customWidth="1"/>
    <col min="8451" max="8451" width="8.85546875" style="1227" customWidth="1"/>
    <col min="8452" max="8452" width="46.42578125" style="1227" customWidth="1"/>
    <col min="8453" max="8453" width="12.85546875" style="1227" customWidth="1"/>
    <col min="8454" max="8454" width="15.5703125" style="1227" customWidth="1"/>
    <col min="8455" max="8455" width="15.85546875" style="1227" customWidth="1"/>
    <col min="8456" max="8456" width="6.42578125" style="1227" customWidth="1"/>
    <col min="8457" max="8457" width="14.28515625" style="1227" bestFit="1" customWidth="1"/>
    <col min="8458" max="8458" width="14.7109375" style="1227" bestFit="1" customWidth="1"/>
    <col min="8459" max="8459" width="16" style="1227" bestFit="1" customWidth="1"/>
    <col min="8460" max="8460" width="15.5703125" style="1227" customWidth="1"/>
    <col min="8461" max="8704" width="9.140625" style="1227"/>
    <col min="8705" max="8705" width="5.7109375" style="1227" customWidth="1"/>
    <col min="8706" max="8706" width="6.7109375" style="1227" customWidth="1"/>
    <col min="8707" max="8707" width="8.85546875" style="1227" customWidth="1"/>
    <col min="8708" max="8708" width="46.42578125" style="1227" customWidth="1"/>
    <col min="8709" max="8709" width="12.85546875" style="1227" customWidth="1"/>
    <col min="8710" max="8710" width="15.5703125" style="1227" customWidth="1"/>
    <col min="8711" max="8711" width="15.85546875" style="1227" customWidth="1"/>
    <col min="8712" max="8712" width="6.42578125" style="1227" customWidth="1"/>
    <col min="8713" max="8713" width="14.28515625" style="1227" bestFit="1" customWidth="1"/>
    <col min="8714" max="8714" width="14.7109375" style="1227" bestFit="1" customWidth="1"/>
    <col min="8715" max="8715" width="16" style="1227" bestFit="1" customWidth="1"/>
    <col min="8716" max="8716" width="15.5703125" style="1227" customWidth="1"/>
    <col min="8717" max="8960" width="9.140625" style="1227"/>
    <col min="8961" max="8961" width="5.7109375" style="1227" customWidth="1"/>
    <col min="8962" max="8962" width="6.7109375" style="1227" customWidth="1"/>
    <col min="8963" max="8963" width="8.85546875" style="1227" customWidth="1"/>
    <col min="8964" max="8964" width="46.42578125" style="1227" customWidth="1"/>
    <col min="8965" max="8965" width="12.85546875" style="1227" customWidth="1"/>
    <col min="8966" max="8966" width="15.5703125" style="1227" customWidth="1"/>
    <col min="8967" max="8967" width="15.85546875" style="1227" customWidth="1"/>
    <col min="8968" max="8968" width="6.42578125" style="1227" customWidth="1"/>
    <col min="8969" max="8969" width="14.28515625" style="1227" bestFit="1" customWidth="1"/>
    <col min="8970" max="8970" width="14.7109375" style="1227" bestFit="1" customWidth="1"/>
    <col min="8971" max="8971" width="16" style="1227" bestFit="1" customWidth="1"/>
    <col min="8972" max="8972" width="15.5703125" style="1227" customWidth="1"/>
    <col min="8973" max="9216" width="9.140625" style="1227"/>
    <col min="9217" max="9217" width="5.7109375" style="1227" customWidth="1"/>
    <col min="9218" max="9218" width="6.7109375" style="1227" customWidth="1"/>
    <col min="9219" max="9219" width="8.85546875" style="1227" customWidth="1"/>
    <col min="9220" max="9220" width="46.42578125" style="1227" customWidth="1"/>
    <col min="9221" max="9221" width="12.85546875" style="1227" customWidth="1"/>
    <col min="9222" max="9222" width="15.5703125" style="1227" customWidth="1"/>
    <col min="9223" max="9223" width="15.85546875" style="1227" customWidth="1"/>
    <col min="9224" max="9224" width="6.42578125" style="1227" customWidth="1"/>
    <col min="9225" max="9225" width="14.28515625" style="1227" bestFit="1" customWidth="1"/>
    <col min="9226" max="9226" width="14.7109375" style="1227" bestFit="1" customWidth="1"/>
    <col min="9227" max="9227" width="16" style="1227" bestFit="1" customWidth="1"/>
    <col min="9228" max="9228" width="15.5703125" style="1227" customWidth="1"/>
    <col min="9229" max="9472" width="9.140625" style="1227"/>
    <col min="9473" max="9473" width="5.7109375" style="1227" customWidth="1"/>
    <col min="9474" max="9474" width="6.7109375" style="1227" customWidth="1"/>
    <col min="9475" max="9475" width="8.85546875" style="1227" customWidth="1"/>
    <col min="9476" max="9476" width="46.42578125" style="1227" customWidth="1"/>
    <col min="9477" max="9477" width="12.85546875" style="1227" customWidth="1"/>
    <col min="9478" max="9478" width="15.5703125" style="1227" customWidth="1"/>
    <col min="9479" max="9479" width="15.85546875" style="1227" customWidth="1"/>
    <col min="9480" max="9480" width="6.42578125" style="1227" customWidth="1"/>
    <col min="9481" max="9481" width="14.28515625" style="1227" bestFit="1" customWidth="1"/>
    <col min="9482" max="9482" width="14.7109375" style="1227" bestFit="1" customWidth="1"/>
    <col min="9483" max="9483" width="16" style="1227" bestFit="1" customWidth="1"/>
    <col min="9484" max="9484" width="15.5703125" style="1227" customWidth="1"/>
    <col min="9485" max="9728" width="9.140625" style="1227"/>
    <col min="9729" max="9729" width="5.7109375" style="1227" customWidth="1"/>
    <col min="9730" max="9730" width="6.7109375" style="1227" customWidth="1"/>
    <col min="9731" max="9731" width="8.85546875" style="1227" customWidth="1"/>
    <col min="9732" max="9732" width="46.42578125" style="1227" customWidth="1"/>
    <col min="9733" max="9733" width="12.85546875" style="1227" customWidth="1"/>
    <col min="9734" max="9734" width="15.5703125" style="1227" customWidth="1"/>
    <col min="9735" max="9735" width="15.85546875" style="1227" customWidth="1"/>
    <col min="9736" max="9736" width="6.42578125" style="1227" customWidth="1"/>
    <col min="9737" max="9737" width="14.28515625" style="1227" bestFit="1" customWidth="1"/>
    <col min="9738" max="9738" width="14.7109375" style="1227" bestFit="1" customWidth="1"/>
    <col min="9739" max="9739" width="16" style="1227" bestFit="1" customWidth="1"/>
    <col min="9740" max="9740" width="15.5703125" style="1227" customWidth="1"/>
    <col min="9741" max="9984" width="9.140625" style="1227"/>
    <col min="9985" max="9985" width="5.7109375" style="1227" customWidth="1"/>
    <col min="9986" max="9986" width="6.7109375" style="1227" customWidth="1"/>
    <col min="9987" max="9987" width="8.85546875" style="1227" customWidth="1"/>
    <col min="9988" max="9988" width="46.42578125" style="1227" customWidth="1"/>
    <col min="9989" max="9989" width="12.85546875" style="1227" customWidth="1"/>
    <col min="9990" max="9990" width="15.5703125" style="1227" customWidth="1"/>
    <col min="9991" max="9991" width="15.85546875" style="1227" customWidth="1"/>
    <col min="9992" max="9992" width="6.42578125" style="1227" customWidth="1"/>
    <col min="9993" max="9993" width="14.28515625" style="1227" bestFit="1" customWidth="1"/>
    <col min="9994" max="9994" width="14.7109375" style="1227" bestFit="1" customWidth="1"/>
    <col min="9995" max="9995" width="16" style="1227" bestFit="1" customWidth="1"/>
    <col min="9996" max="9996" width="15.5703125" style="1227" customWidth="1"/>
    <col min="9997" max="10240" width="9.140625" style="1227"/>
    <col min="10241" max="10241" width="5.7109375" style="1227" customWidth="1"/>
    <col min="10242" max="10242" width="6.7109375" style="1227" customWidth="1"/>
    <col min="10243" max="10243" width="8.85546875" style="1227" customWidth="1"/>
    <col min="10244" max="10244" width="46.42578125" style="1227" customWidth="1"/>
    <col min="10245" max="10245" width="12.85546875" style="1227" customWidth="1"/>
    <col min="10246" max="10246" width="15.5703125" style="1227" customWidth="1"/>
    <col min="10247" max="10247" width="15.85546875" style="1227" customWidth="1"/>
    <col min="10248" max="10248" width="6.42578125" style="1227" customWidth="1"/>
    <col min="10249" max="10249" width="14.28515625" style="1227" bestFit="1" customWidth="1"/>
    <col min="10250" max="10250" width="14.7109375" style="1227" bestFit="1" customWidth="1"/>
    <col min="10251" max="10251" width="16" style="1227" bestFit="1" customWidth="1"/>
    <col min="10252" max="10252" width="15.5703125" style="1227" customWidth="1"/>
    <col min="10253" max="10496" width="9.140625" style="1227"/>
    <col min="10497" max="10497" width="5.7109375" style="1227" customWidth="1"/>
    <col min="10498" max="10498" width="6.7109375" style="1227" customWidth="1"/>
    <col min="10499" max="10499" width="8.85546875" style="1227" customWidth="1"/>
    <col min="10500" max="10500" width="46.42578125" style="1227" customWidth="1"/>
    <col min="10501" max="10501" width="12.85546875" style="1227" customWidth="1"/>
    <col min="10502" max="10502" width="15.5703125" style="1227" customWidth="1"/>
    <col min="10503" max="10503" width="15.85546875" style="1227" customWidth="1"/>
    <col min="10504" max="10504" width="6.42578125" style="1227" customWidth="1"/>
    <col min="10505" max="10505" width="14.28515625" style="1227" bestFit="1" customWidth="1"/>
    <col min="10506" max="10506" width="14.7109375" style="1227" bestFit="1" customWidth="1"/>
    <col min="10507" max="10507" width="16" style="1227" bestFit="1" customWidth="1"/>
    <col min="10508" max="10508" width="15.5703125" style="1227" customWidth="1"/>
    <col min="10509" max="10752" width="9.140625" style="1227"/>
    <col min="10753" max="10753" width="5.7109375" style="1227" customWidth="1"/>
    <col min="10754" max="10754" width="6.7109375" style="1227" customWidth="1"/>
    <col min="10755" max="10755" width="8.85546875" style="1227" customWidth="1"/>
    <col min="10756" max="10756" width="46.42578125" style="1227" customWidth="1"/>
    <col min="10757" max="10757" width="12.85546875" style="1227" customWidth="1"/>
    <col min="10758" max="10758" width="15.5703125" style="1227" customWidth="1"/>
    <col min="10759" max="10759" width="15.85546875" style="1227" customWidth="1"/>
    <col min="10760" max="10760" width="6.42578125" style="1227" customWidth="1"/>
    <col min="10761" max="10761" width="14.28515625" style="1227" bestFit="1" customWidth="1"/>
    <col min="10762" max="10762" width="14.7109375" style="1227" bestFit="1" customWidth="1"/>
    <col min="10763" max="10763" width="16" style="1227" bestFit="1" customWidth="1"/>
    <col min="10764" max="10764" width="15.5703125" style="1227" customWidth="1"/>
    <col min="10765" max="11008" width="9.140625" style="1227"/>
    <col min="11009" max="11009" width="5.7109375" style="1227" customWidth="1"/>
    <col min="11010" max="11010" width="6.7109375" style="1227" customWidth="1"/>
    <col min="11011" max="11011" width="8.85546875" style="1227" customWidth="1"/>
    <col min="11012" max="11012" width="46.42578125" style="1227" customWidth="1"/>
    <col min="11013" max="11013" width="12.85546875" style="1227" customWidth="1"/>
    <col min="11014" max="11014" width="15.5703125" style="1227" customWidth="1"/>
    <col min="11015" max="11015" width="15.85546875" style="1227" customWidth="1"/>
    <col min="11016" max="11016" width="6.42578125" style="1227" customWidth="1"/>
    <col min="11017" max="11017" width="14.28515625" style="1227" bestFit="1" customWidth="1"/>
    <col min="11018" max="11018" width="14.7109375" style="1227" bestFit="1" customWidth="1"/>
    <col min="11019" max="11019" width="16" style="1227" bestFit="1" customWidth="1"/>
    <col min="11020" max="11020" width="15.5703125" style="1227" customWidth="1"/>
    <col min="11021" max="11264" width="9.140625" style="1227"/>
    <col min="11265" max="11265" width="5.7109375" style="1227" customWidth="1"/>
    <col min="11266" max="11266" width="6.7109375" style="1227" customWidth="1"/>
    <col min="11267" max="11267" width="8.85546875" style="1227" customWidth="1"/>
    <col min="11268" max="11268" width="46.42578125" style="1227" customWidth="1"/>
    <col min="11269" max="11269" width="12.85546875" style="1227" customWidth="1"/>
    <col min="11270" max="11270" width="15.5703125" style="1227" customWidth="1"/>
    <col min="11271" max="11271" width="15.85546875" style="1227" customWidth="1"/>
    <col min="11272" max="11272" width="6.42578125" style="1227" customWidth="1"/>
    <col min="11273" max="11273" width="14.28515625" style="1227" bestFit="1" customWidth="1"/>
    <col min="11274" max="11274" width="14.7109375" style="1227" bestFit="1" customWidth="1"/>
    <col min="11275" max="11275" width="16" style="1227" bestFit="1" customWidth="1"/>
    <col min="11276" max="11276" width="15.5703125" style="1227" customWidth="1"/>
    <col min="11277" max="11520" width="9.140625" style="1227"/>
    <col min="11521" max="11521" width="5.7109375" style="1227" customWidth="1"/>
    <col min="11522" max="11522" width="6.7109375" style="1227" customWidth="1"/>
    <col min="11523" max="11523" width="8.85546875" style="1227" customWidth="1"/>
    <col min="11524" max="11524" width="46.42578125" style="1227" customWidth="1"/>
    <col min="11525" max="11525" width="12.85546875" style="1227" customWidth="1"/>
    <col min="11526" max="11526" width="15.5703125" style="1227" customWidth="1"/>
    <col min="11527" max="11527" width="15.85546875" style="1227" customWidth="1"/>
    <col min="11528" max="11528" width="6.42578125" style="1227" customWidth="1"/>
    <col min="11529" max="11529" width="14.28515625" style="1227" bestFit="1" customWidth="1"/>
    <col min="11530" max="11530" width="14.7109375" style="1227" bestFit="1" customWidth="1"/>
    <col min="11531" max="11531" width="16" style="1227" bestFit="1" customWidth="1"/>
    <col min="11532" max="11532" width="15.5703125" style="1227" customWidth="1"/>
    <col min="11533" max="11776" width="9.140625" style="1227"/>
    <col min="11777" max="11777" width="5.7109375" style="1227" customWidth="1"/>
    <col min="11778" max="11778" width="6.7109375" style="1227" customWidth="1"/>
    <col min="11779" max="11779" width="8.85546875" style="1227" customWidth="1"/>
    <col min="11780" max="11780" width="46.42578125" style="1227" customWidth="1"/>
    <col min="11781" max="11781" width="12.85546875" style="1227" customWidth="1"/>
    <col min="11782" max="11782" width="15.5703125" style="1227" customWidth="1"/>
    <col min="11783" max="11783" width="15.85546875" style="1227" customWidth="1"/>
    <col min="11784" max="11784" width="6.42578125" style="1227" customWidth="1"/>
    <col min="11785" max="11785" width="14.28515625" style="1227" bestFit="1" customWidth="1"/>
    <col min="11786" max="11786" width="14.7109375" style="1227" bestFit="1" customWidth="1"/>
    <col min="11787" max="11787" width="16" style="1227" bestFit="1" customWidth="1"/>
    <col min="11788" max="11788" width="15.5703125" style="1227" customWidth="1"/>
    <col min="11789" max="12032" width="9.140625" style="1227"/>
    <col min="12033" max="12033" width="5.7109375" style="1227" customWidth="1"/>
    <col min="12034" max="12034" width="6.7109375" style="1227" customWidth="1"/>
    <col min="12035" max="12035" width="8.85546875" style="1227" customWidth="1"/>
    <col min="12036" max="12036" width="46.42578125" style="1227" customWidth="1"/>
    <col min="12037" max="12037" width="12.85546875" style="1227" customWidth="1"/>
    <col min="12038" max="12038" width="15.5703125" style="1227" customWidth="1"/>
    <col min="12039" max="12039" width="15.85546875" style="1227" customWidth="1"/>
    <col min="12040" max="12040" width="6.42578125" style="1227" customWidth="1"/>
    <col min="12041" max="12041" width="14.28515625" style="1227" bestFit="1" customWidth="1"/>
    <col min="12042" max="12042" width="14.7109375" style="1227" bestFit="1" customWidth="1"/>
    <col min="12043" max="12043" width="16" style="1227" bestFit="1" customWidth="1"/>
    <col min="12044" max="12044" width="15.5703125" style="1227" customWidth="1"/>
    <col min="12045" max="12288" width="9.140625" style="1227"/>
    <col min="12289" max="12289" width="5.7109375" style="1227" customWidth="1"/>
    <col min="12290" max="12290" width="6.7109375" style="1227" customWidth="1"/>
    <col min="12291" max="12291" width="8.85546875" style="1227" customWidth="1"/>
    <col min="12292" max="12292" width="46.42578125" style="1227" customWidth="1"/>
    <col min="12293" max="12293" width="12.85546875" style="1227" customWidth="1"/>
    <col min="12294" max="12294" width="15.5703125" style="1227" customWidth="1"/>
    <col min="12295" max="12295" width="15.85546875" style="1227" customWidth="1"/>
    <col min="12296" max="12296" width="6.42578125" style="1227" customWidth="1"/>
    <col min="12297" max="12297" width="14.28515625" style="1227" bestFit="1" customWidth="1"/>
    <col min="12298" max="12298" width="14.7109375" style="1227" bestFit="1" customWidth="1"/>
    <col min="12299" max="12299" width="16" style="1227" bestFit="1" customWidth="1"/>
    <col min="12300" max="12300" width="15.5703125" style="1227" customWidth="1"/>
    <col min="12301" max="12544" width="9.140625" style="1227"/>
    <col min="12545" max="12545" width="5.7109375" style="1227" customWidth="1"/>
    <col min="12546" max="12546" width="6.7109375" style="1227" customWidth="1"/>
    <col min="12547" max="12547" width="8.85546875" style="1227" customWidth="1"/>
    <col min="12548" max="12548" width="46.42578125" style="1227" customWidth="1"/>
    <col min="12549" max="12549" width="12.85546875" style="1227" customWidth="1"/>
    <col min="12550" max="12550" width="15.5703125" style="1227" customWidth="1"/>
    <col min="12551" max="12551" width="15.85546875" style="1227" customWidth="1"/>
    <col min="12552" max="12552" width="6.42578125" style="1227" customWidth="1"/>
    <col min="12553" max="12553" width="14.28515625" style="1227" bestFit="1" customWidth="1"/>
    <col min="12554" max="12554" width="14.7109375" style="1227" bestFit="1" customWidth="1"/>
    <col min="12555" max="12555" width="16" style="1227" bestFit="1" customWidth="1"/>
    <col min="12556" max="12556" width="15.5703125" style="1227" customWidth="1"/>
    <col min="12557" max="12800" width="9.140625" style="1227"/>
    <col min="12801" max="12801" width="5.7109375" style="1227" customWidth="1"/>
    <col min="12802" max="12802" width="6.7109375" style="1227" customWidth="1"/>
    <col min="12803" max="12803" width="8.85546875" style="1227" customWidth="1"/>
    <col min="12804" max="12804" width="46.42578125" style="1227" customWidth="1"/>
    <col min="12805" max="12805" width="12.85546875" style="1227" customWidth="1"/>
    <col min="12806" max="12806" width="15.5703125" style="1227" customWidth="1"/>
    <col min="12807" max="12807" width="15.85546875" style="1227" customWidth="1"/>
    <col min="12808" max="12808" width="6.42578125" style="1227" customWidth="1"/>
    <col min="12809" max="12809" width="14.28515625" style="1227" bestFit="1" customWidth="1"/>
    <col min="12810" max="12810" width="14.7109375" style="1227" bestFit="1" customWidth="1"/>
    <col min="12811" max="12811" width="16" style="1227" bestFit="1" customWidth="1"/>
    <col min="12812" max="12812" width="15.5703125" style="1227" customWidth="1"/>
    <col min="12813" max="13056" width="9.140625" style="1227"/>
    <col min="13057" max="13057" width="5.7109375" style="1227" customWidth="1"/>
    <col min="13058" max="13058" width="6.7109375" style="1227" customWidth="1"/>
    <col min="13059" max="13059" width="8.85546875" style="1227" customWidth="1"/>
    <col min="13060" max="13060" width="46.42578125" style="1227" customWidth="1"/>
    <col min="13061" max="13061" width="12.85546875" style="1227" customWidth="1"/>
    <col min="13062" max="13062" width="15.5703125" style="1227" customWidth="1"/>
    <col min="13063" max="13063" width="15.85546875" style="1227" customWidth="1"/>
    <col min="13064" max="13064" width="6.42578125" style="1227" customWidth="1"/>
    <col min="13065" max="13065" width="14.28515625" style="1227" bestFit="1" customWidth="1"/>
    <col min="13066" max="13066" width="14.7109375" style="1227" bestFit="1" customWidth="1"/>
    <col min="13067" max="13067" width="16" style="1227" bestFit="1" customWidth="1"/>
    <col min="13068" max="13068" width="15.5703125" style="1227" customWidth="1"/>
    <col min="13069" max="13312" width="9.140625" style="1227"/>
    <col min="13313" max="13313" width="5.7109375" style="1227" customWidth="1"/>
    <col min="13314" max="13314" width="6.7109375" style="1227" customWidth="1"/>
    <col min="13315" max="13315" width="8.85546875" style="1227" customWidth="1"/>
    <col min="13316" max="13316" width="46.42578125" style="1227" customWidth="1"/>
    <col min="13317" max="13317" width="12.85546875" style="1227" customWidth="1"/>
    <col min="13318" max="13318" width="15.5703125" style="1227" customWidth="1"/>
    <col min="13319" max="13319" width="15.85546875" style="1227" customWidth="1"/>
    <col min="13320" max="13320" width="6.42578125" style="1227" customWidth="1"/>
    <col min="13321" max="13321" width="14.28515625" style="1227" bestFit="1" customWidth="1"/>
    <col min="13322" max="13322" width="14.7109375" style="1227" bestFit="1" customWidth="1"/>
    <col min="13323" max="13323" width="16" style="1227" bestFit="1" customWidth="1"/>
    <col min="13324" max="13324" width="15.5703125" style="1227" customWidth="1"/>
    <col min="13325" max="13568" width="9.140625" style="1227"/>
    <col min="13569" max="13569" width="5.7109375" style="1227" customWidth="1"/>
    <col min="13570" max="13570" width="6.7109375" style="1227" customWidth="1"/>
    <col min="13571" max="13571" width="8.85546875" style="1227" customWidth="1"/>
    <col min="13572" max="13572" width="46.42578125" style="1227" customWidth="1"/>
    <col min="13573" max="13573" width="12.85546875" style="1227" customWidth="1"/>
    <col min="13574" max="13574" width="15.5703125" style="1227" customWidth="1"/>
    <col min="13575" max="13575" width="15.85546875" style="1227" customWidth="1"/>
    <col min="13576" max="13576" width="6.42578125" style="1227" customWidth="1"/>
    <col min="13577" max="13577" width="14.28515625" style="1227" bestFit="1" customWidth="1"/>
    <col min="13578" max="13578" width="14.7109375" style="1227" bestFit="1" customWidth="1"/>
    <col min="13579" max="13579" width="16" style="1227" bestFit="1" customWidth="1"/>
    <col min="13580" max="13580" width="15.5703125" style="1227" customWidth="1"/>
    <col min="13581" max="13824" width="9.140625" style="1227"/>
    <col min="13825" max="13825" width="5.7109375" style="1227" customWidth="1"/>
    <col min="13826" max="13826" width="6.7109375" style="1227" customWidth="1"/>
    <col min="13827" max="13827" width="8.85546875" style="1227" customWidth="1"/>
    <col min="13828" max="13828" width="46.42578125" style="1227" customWidth="1"/>
    <col min="13829" max="13829" width="12.85546875" style="1227" customWidth="1"/>
    <col min="13830" max="13830" width="15.5703125" style="1227" customWidth="1"/>
    <col min="13831" max="13831" width="15.85546875" style="1227" customWidth="1"/>
    <col min="13832" max="13832" width="6.42578125" style="1227" customWidth="1"/>
    <col min="13833" max="13833" width="14.28515625" style="1227" bestFit="1" customWidth="1"/>
    <col min="13834" max="13834" width="14.7109375" style="1227" bestFit="1" customWidth="1"/>
    <col min="13835" max="13835" width="16" style="1227" bestFit="1" customWidth="1"/>
    <col min="13836" max="13836" width="15.5703125" style="1227" customWidth="1"/>
    <col min="13837" max="14080" width="9.140625" style="1227"/>
    <col min="14081" max="14081" width="5.7109375" style="1227" customWidth="1"/>
    <col min="14082" max="14082" width="6.7109375" style="1227" customWidth="1"/>
    <col min="14083" max="14083" width="8.85546875" style="1227" customWidth="1"/>
    <col min="14084" max="14084" width="46.42578125" style="1227" customWidth="1"/>
    <col min="14085" max="14085" width="12.85546875" style="1227" customWidth="1"/>
    <col min="14086" max="14086" width="15.5703125" style="1227" customWidth="1"/>
    <col min="14087" max="14087" width="15.85546875" style="1227" customWidth="1"/>
    <col min="14088" max="14088" width="6.42578125" style="1227" customWidth="1"/>
    <col min="14089" max="14089" width="14.28515625" style="1227" bestFit="1" customWidth="1"/>
    <col min="14090" max="14090" width="14.7109375" style="1227" bestFit="1" customWidth="1"/>
    <col min="14091" max="14091" width="16" style="1227" bestFit="1" customWidth="1"/>
    <col min="14092" max="14092" width="15.5703125" style="1227" customWidth="1"/>
    <col min="14093" max="14336" width="9.140625" style="1227"/>
    <col min="14337" max="14337" width="5.7109375" style="1227" customWidth="1"/>
    <col min="14338" max="14338" width="6.7109375" style="1227" customWidth="1"/>
    <col min="14339" max="14339" width="8.85546875" style="1227" customWidth="1"/>
    <col min="14340" max="14340" width="46.42578125" style="1227" customWidth="1"/>
    <col min="14341" max="14341" width="12.85546875" style="1227" customWidth="1"/>
    <col min="14342" max="14342" width="15.5703125" style="1227" customWidth="1"/>
    <col min="14343" max="14343" width="15.85546875" style="1227" customWidth="1"/>
    <col min="14344" max="14344" width="6.42578125" style="1227" customWidth="1"/>
    <col min="14345" max="14345" width="14.28515625" style="1227" bestFit="1" customWidth="1"/>
    <col min="14346" max="14346" width="14.7109375" style="1227" bestFit="1" customWidth="1"/>
    <col min="14347" max="14347" width="16" style="1227" bestFit="1" customWidth="1"/>
    <col min="14348" max="14348" width="15.5703125" style="1227" customWidth="1"/>
    <col min="14349" max="14592" width="9.140625" style="1227"/>
    <col min="14593" max="14593" width="5.7109375" style="1227" customWidth="1"/>
    <col min="14594" max="14594" width="6.7109375" style="1227" customWidth="1"/>
    <col min="14595" max="14595" width="8.85546875" style="1227" customWidth="1"/>
    <col min="14596" max="14596" width="46.42578125" style="1227" customWidth="1"/>
    <col min="14597" max="14597" width="12.85546875" style="1227" customWidth="1"/>
    <col min="14598" max="14598" width="15.5703125" style="1227" customWidth="1"/>
    <col min="14599" max="14599" width="15.85546875" style="1227" customWidth="1"/>
    <col min="14600" max="14600" width="6.42578125" style="1227" customWidth="1"/>
    <col min="14601" max="14601" width="14.28515625" style="1227" bestFit="1" customWidth="1"/>
    <col min="14602" max="14602" width="14.7109375" style="1227" bestFit="1" customWidth="1"/>
    <col min="14603" max="14603" width="16" style="1227" bestFit="1" customWidth="1"/>
    <col min="14604" max="14604" width="15.5703125" style="1227" customWidth="1"/>
    <col min="14605" max="14848" width="9.140625" style="1227"/>
    <col min="14849" max="14849" width="5.7109375" style="1227" customWidth="1"/>
    <col min="14850" max="14850" width="6.7109375" style="1227" customWidth="1"/>
    <col min="14851" max="14851" width="8.85546875" style="1227" customWidth="1"/>
    <col min="14852" max="14852" width="46.42578125" style="1227" customWidth="1"/>
    <col min="14853" max="14853" width="12.85546875" style="1227" customWidth="1"/>
    <col min="14854" max="14854" width="15.5703125" style="1227" customWidth="1"/>
    <col min="14855" max="14855" width="15.85546875" style="1227" customWidth="1"/>
    <col min="14856" max="14856" width="6.42578125" style="1227" customWidth="1"/>
    <col min="14857" max="14857" width="14.28515625" style="1227" bestFit="1" customWidth="1"/>
    <col min="14858" max="14858" width="14.7109375" style="1227" bestFit="1" customWidth="1"/>
    <col min="14859" max="14859" width="16" style="1227" bestFit="1" customWidth="1"/>
    <col min="14860" max="14860" width="15.5703125" style="1227" customWidth="1"/>
    <col min="14861" max="15104" width="9.140625" style="1227"/>
    <col min="15105" max="15105" width="5.7109375" style="1227" customWidth="1"/>
    <col min="15106" max="15106" width="6.7109375" style="1227" customWidth="1"/>
    <col min="15107" max="15107" width="8.85546875" style="1227" customWidth="1"/>
    <col min="15108" max="15108" width="46.42578125" style="1227" customWidth="1"/>
    <col min="15109" max="15109" width="12.85546875" style="1227" customWidth="1"/>
    <col min="15110" max="15110" width="15.5703125" style="1227" customWidth="1"/>
    <col min="15111" max="15111" width="15.85546875" style="1227" customWidth="1"/>
    <col min="15112" max="15112" width="6.42578125" style="1227" customWidth="1"/>
    <col min="15113" max="15113" width="14.28515625" style="1227" bestFit="1" customWidth="1"/>
    <col min="15114" max="15114" width="14.7109375" style="1227" bestFit="1" customWidth="1"/>
    <col min="15115" max="15115" width="16" style="1227" bestFit="1" customWidth="1"/>
    <col min="15116" max="15116" width="15.5703125" style="1227" customWidth="1"/>
    <col min="15117" max="15360" width="9.140625" style="1227"/>
    <col min="15361" max="15361" width="5.7109375" style="1227" customWidth="1"/>
    <col min="15362" max="15362" width="6.7109375" style="1227" customWidth="1"/>
    <col min="15363" max="15363" width="8.85546875" style="1227" customWidth="1"/>
    <col min="15364" max="15364" width="46.42578125" style="1227" customWidth="1"/>
    <col min="15365" max="15365" width="12.85546875" style="1227" customWidth="1"/>
    <col min="15366" max="15366" width="15.5703125" style="1227" customWidth="1"/>
    <col min="15367" max="15367" width="15.85546875" style="1227" customWidth="1"/>
    <col min="15368" max="15368" width="6.42578125" style="1227" customWidth="1"/>
    <col min="15369" max="15369" width="14.28515625" style="1227" bestFit="1" customWidth="1"/>
    <col min="15370" max="15370" width="14.7109375" style="1227" bestFit="1" customWidth="1"/>
    <col min="15371" max="15371" width="16" style="1227" bestFit="1" customWidth="1"/>
    <col min="15372" max="15372" width="15.5703125" style="1227" customWidth="1"/>
    <col min="15373" max="15616" width="9.140625" style="1227"/>
    <col min="15617" max="15617" width="5.7109375" style="1227" customWidth="1"/>
    <col min="15618" max="15618" width="6.7109375" style="1227" customWidth="1"/>
    <col min="15619" max="15619" width="8.85546875" style="1227" customWidth="1"/>
    <col min="15620" max="15620" width="46.42578125" style="1227" customWidth="1"/>
    <col min="15621" max="15621" width="12.85546875" style="1227" customWidth="1"/>
    <col min="15622" max="15622" width="15.5703125" style="1227" customWidth="1"/>
    <col min="15623" max="15623" width="15.85546875" style="1227" customWidth="1"/>
    <col min="15624" max="15624" width="6.42578125" style="1227" customWidth="1"/>
    <col min="15625" max="15625" width="14.28515625" style="1227" bestFit="1" customWidth="1"/>
    <col min="15626" max="15626" width="14.7109375" style="1227" bestFit="1" customWidth="1"/>
    <col min="15627" max="15627" width="16" style="1227" bestFit="1" customWidth="1"/>
    <col min="15628" max="15628" width="15.5703125" style="1227" customWidth="1"/>
    <col min="15629" max="15872" width="9.140625" style="1227"/>
    <col min="15873" max="15873" width="5.7109375" style="1227" customWidth="1"/>
    <col min="15874" max="15874" width="6.7109375" style="1227" customWidth="1"/>
    <col min="15875" max="15875" width="8.85546875" style="1227" customWidth="1"/>
    <col min="15876" max="15876" width="46.42578125" style="1227" customWidth="1"/>
    <col min="15877" max="15877" width="12.85546875" style="1227" customWidth="1"/>
    <col min="15878" max="15878" width="15.5703125" style="1227" customWidth="1"/>
    <col min="15879" max="15879" width="15.85546875" style="1227" customWidth="1"/>
    <col min="15880" max="15880" width="6.42578125" style="1227" customWidth="1"/>
    <col min="15881" max="15881" width="14.28515625" style="1227" bestFit="1" customWidth="1"/>
    <col min="15882" max="15882" width="14.7109375" style="1227" bestFit="1" customWidth="1"/>
    <col min="15883" max="15883" width="16" style="1227" bestFit="1" customWidth="1"/>
    <col min="15884" max="15884" width="15.5703125" style="1227" customWidth="1"/>
    <col min="15885" max="16128" width="9.140625" style="1227"/>
    <col min="16129" max="16129" width="5.7109375" style="1227" customWidth="1"/>
    <col min="16130" max="16130" width="6.7109375" style="1227" customWidth="1"/>
    <col min="16131" max="16131" width="8.85546875" style="1227" customWidth="1"/>
    <col min="16132" max="16132" width="46.42578125" style="1227" customWidth="1"/>
    <col min="16133" max="16133" width="12.85546875" style="1227" customWidth="1"/>
    <col min="16134" max="16134" width="15.5703125" style="1227" customWidth="1"/>
    <col min="16135" max="16135" width="15.85546875" style="1227" customWidth="1"/>
    <col min="16136" max="16136" width="6.42578125" style="1227" customWidth="1"/>
    <col min="16137" max="16137" width="14.28515625" style="1227" bestFit="1" customWidth="1"/>
    <col min="16138" max="16138" width="14.7109375" style="1227" bestFit="1" customWidth="1"/>
    <col min="16139" max="16139" width="16" style="1227" bestFit="1" customWidth="1"/>
    <col min="16140" max="16140" width="15.5703125" style="1227" customWidth="1"/>
    <col min="16141" max="16384" width="9.140625" style="1227"/>
  </cols>
  <sheetData>
    <row r="1" spans="1:9" ht="19.5" customHeight="1" thickBot="1" x14ac:dyDescent="0.3">
      <c r="A1" s="1211" t="s">
        <v>652</v>
      </c>
      <c r="B1" s="1210"/>
      <c r="C1" s="1222"/>
      <c r="D1" s="1208"/>
      <c r="E1" s="1207"/>
      <c r="F1" s="1208"/>
      <c r="G1" s="1314"/>
      <c r="H1" s="1211"/>
    </row>
    <row r="2" spans="1:9" ht="18" x14ac:dyDescent="0.25">
      <c r="A2" s="1231"/>
      <c r="B2" s="1254"/>
      <c r="C2" s="1254"/>
      <c r="D2" s="1254"/>
      <c r="E2" s="1254"/>
      <c r="F2" s="1254"/>
      <c r="G2" s="1254"/>
      <c r="H2" s="1292" t="s">
        <v>653</v>
      </c>
    </row>
    <row r="3" spans="1:9" ht="18" x14ac:dyDescent="0.25">
      <c r="A3" s="1206" t="s">
        <v>259</v>
      </c>
      <c r="B3" s="1254"/>
      <c r="C3" s="1225" t="s">
        <v>152</v>
      </c>
      <c r="D3" s="1254"/>
      <c r="E3" s="1254"/>
      <c r="F3" s="1254"/>
      <c r="G3" s="1254"/>
      <c r="H3" s="1292"/>
    </row>
    <row r="4" spans="1:9" ht="18" x14ac:dyDescent="0.25">
      <c r="A4" s="1231"/>
      <c r="B4" s="1254"/>
      <c r="C4" s="1225" t="s">
        <v>989</v>
      </c>
      <c r="D4" s="1254"/>
      <c r="E4" s="1254"/>
      <c r="F4" s="1254"/>
      <c r="G4" s="1254"/>
      <c r="H4" s="1292"/>
    </row>
    <row r="5" spans="1:9" ht="18" x14ac:dyDescent="0.25">
      <c r="A5" s="1230" t="s">
        <v>654</v>
      </c>
      <c r="B5" s="1254"/>
      <c r="C5" s="1254"/>
      <c r="D5" s="1254"/>
      <c r="E5" s="1254"/>
      <c r="F5" s="1254"/>
      <c r="G5" s="1254"/>
      <c r="H5" s="1292"/>
    </row>
    <row r="6" spans="1:9" ht="18" x14ac:dyDescent="0.25">
      <c r="A6" s="1230"/>
      <c r="B6" s="1254"/>
      <c r="C6" s="1254"/>
      <c r="D6" s="1254"/>
      <c r="E6" s="1254"/>
      <c r="F6" s="1254"/>
      <c r="G6" s="1254"/>
      <c r="H6" s="1292"/>
    </row>
    <row r="7" spans="1:9" x14ac:dyDescent="0.2">
      <c r="I7" s="1252"/>
    </row>
    <row r="8" spans="1:9" x14ac:dyDescent="0.2">
      <c r="I8" s="1252"/>
    </row>
    <row r="9" spans="1:9" ht="15" x14ac:dyDescent="0.25">
      <c r="A9" s="1356" t="s">
        <v>371</v>
      </c>
      <c r="B9" s="2739"/>
      <c r="C9" s="2739"/>
      <c r="D9" s="2739"/>
    </row>
    <row r="10" spans="1:9" ht="15.75" thickBot="1" x14ac:dyDescent="0.3">
      <c r="A10" s="1357" t="s">
        <v>42</v>
      </c>
      <c r="B10" s="1358"/>
      <c r="C10" s="1358"/>
      <c r="H10" s="1306" t="s">
        <v>122</v>
      </c>
    </row>
    <row r="11" spans="1:9" s="1166" customFormat="1" ht="25.5" thickTop="1" thickBot="1" x14ac:dyDescent="0.25">
      <c r="A11" s="1233" t="s">
        <v>123</v>
      </c>
      <c r="B11" s="1234" t="s">
        <v>509</v>
      </c>
      <c r="C11" s="1234" t="s">
        <v>267</v>
      </c>
      <c r="D11" s="1235" t="s">
        <v>125</v>
      </c>
      <c r="E11" s="1256" t="s">
        <v>416</v>
      </c>
      <c r="F11" s="1256" t="s">
        <v>417</v>
      </c>
      <c r="G11" s="1257" t="s">
        <v>589</v>
      </c>
      <c r="H11" s="1258" t="s">
        <v>590</v>
      </c>
    </row>
    <row r="12" spans="1:9" s="1166" customFormat="1" ht="13.5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169">
        <v>5</v>
      </c>
      <c r="F12" s="1169">
        <v>6</v>
      </c>
      <c r="G12" s="1293">
        <v>7</v>
      </c>
      <c r="H12" s="1315" t="s">
        <v>44</v>
      </c>
    </row>
    <row r="13" spans="1:9" s="1320" customFormat="1" ht="15.75" hidden="1" customHeight="1" thickTop="1" x14ac:dyDescent="0.2">
      <c r="A13" s="1310">
        <v>6172</v>
      </c>
      <c r="B13" s="1316">
        <v>5011</v>
      </c>
      <c r="C13" s="1317">
        <v>33100880</v>
      </c>
      <c r="D13" s="1259" t="s">
        <v>147</v>
      </c>
      <c r="E13" s="1264"/>
      <c r="F13" s="1264"/>
      <c r="G13" s="1264"/>
      <c r="H13" s="1245" t="e">
        <f t="shared" ref="H13:H29" si="0">G13/F13*100</f>
        <v>#DIV/0!</v>
      </c>
    </row>
    <row r="14" spans="1:9" s="1320" customFormat="1" ht="15.75" hidden="1" thickTop="1" x14ac:dyDescent="0.2">
      <c r="A14" s="1310">
        <v>6172</v>
      </c>
      <c r="B14" s="1316">
        <v>5011</v>
      </c>
      <c r="C14" s="1317">
        <v>33514013</v>
      </c>
      <c r="D14" s="1259" t="s">
        <v>147</v>
      </c>
      <c r="E14" s="1264"/>
      <c r="F14" s="1264"/>
      <c r="G14" s="1264"/>
      <c r="H14" s="1245" t="e">
        <f t="shared" si="0"/>
        <v>#DIV/0!</v>
      </c>
    </row>
    <row r="15" spans="1:9" s="1320" customFormat="1" ht="15.75" hidden="1" thickTop="1" x14ac:dyDescent="0.2">
      <c r="A15" s="1310">
        <v>6172</v>
      </c>
      <c r="B15" s="1316">
        <v>5021</v>
      </c>
      <c r="C15" s="1317">
        <v>33100880</v>
      </c>
      <c r="D15" s="1259" t="s">
        <v>275</v>
      </c>
      <c r="E15" s="1264"/>
      <c r="F15" s="1264"/>
      <c r="G15" s="1264"/>
      <c r="H15" s="1245" t="e">
        <f t="shared" si="0"/>
        <v>#DIV/0!</v>
      </c>
    </row>
    <row r="16" spans="1:9" s="1320" customFormat="1" ht="15.75" hidden="1" thickTop="1" x14ac:dyDescent="0.2">
      <c r="A16" s="1310">
        <v>6172</v>
      </c>
      <c r="B16" s="1316">
        <v>5021</v>
      </c>
      <c r="C16" s="1317">
        <v>33514013</v>
      </c>
      <c r="D16" s="1259" t="s">
        <v>275</v>
      </c>
      <c r="E16" s="1264"/>
      <c r="F16" s="1264"/>
      <c r="G16" s="1264"/>
      <c r="H16" s="1245" t="e">
        <f t="shared" si="0"/>
        <v>#DIV/0!</v>
      </c>
    </row>
    <row r="17" spans="1:8" s="1320" customFormat="1" ht="30" hidden="1" customHeight="1" x14ac:dyDescent="0.2">
      <c r="A17" s="1310">
        <v>6172</v>
      </c>
      <c r="B17" s="1316">
        <v>5031</v>
      </c>
      <c r="C17" s="1317">
        <v>33100880</v>
      </c>
      <c r="D17" s="1259" t="s">
        <v>816</v>
      </c>
      <c r="E17" s="1264"/>
      <c r="F17" s="1264"/>
      <c r="G17" s="1264"/>
      <c r="H17" s="1245" t="e">
        <f t="shared" si="0"/>
        <v>#DIV/0!</v>
      </c>
    </row>
    <row r="18" spans="1:8" s="1265" customFormat="1" ht="16.5" thickTop="1" thickBot="1" x14ac:dyDescent="0.25">
      <c r="A18" s="1310">
        <v>6172</v>
      </c>
      <c r="B18" s="1316">
        <v>5363</v>
      </c>
      <c r="C18" s="1344" t="s">
        <v>1101</v>
      </c>
      <c r="D18" s="1259" t="s">
        <v>942</v>
      </c>
      <c r="E18" s="1264">
        <v>0</v>
      </c>
      <c r="F18" s="1264">
        <v>1424</v>
      </c>
      <c r="G18" s="1264">
        <v>0</v>
      </c>
      <c r="H18" s="1245">
        <f t="shared" si="0"/>
        <v>0</v>
      </c>
    </row>
    <row r="19" spans="1:8" s="1320" customFormat="1" ht="30.75" hidden="1" thickBot="1" x14ac:dyDescent="0.25">
      <c r="A19" s="1310">
        <v>6172</v>
      </c>
      <c r="B19" s="1316">
        <v>5032</v>
      </c>
      <c r="C19" s="1317">
        <v>33100880</v>
      </c>
      <c r="D19" s="1259" t="s">
        <v>746</v>
      </c>
      <c r="E19" s="1264"/>
      <c r="F19" s="1264"/>
      <c r="G19" s="1264"/>
      <c r="H19" s="1245" t="e">
        <f t="shared" si="0"/>
        <v>#DIV/0!</v>
      </c>
    </row>
    <row r="20" spans="1:8" s="1320" customFormat="1" ht="30.75" hidden="1" thickBot="1" x14ac:dyDescent="0.25">
      <c r="A20" s="1310">
        <v>6172</v>
      </c>
      <c r="B20" s="1316">
        <v>5032</v>
      </c>
      <c r="C20" s="1317">
        <v>33514013</v>
      </c>
      <c r="D20" s="1259" t="s">
        <v>746</v>
      </c>
      <c r="E20" s="1264"/>
      <c r="F20" s="1264"/>
      <c r="G20" s="1264"/>
      <c r="H20" s="1245" t="e">
        <f t="shared" si="0"/>
        <v>#DIV/0!</v>
      </c>
    </row>
    <row r="21" spans="1:8" s="1320" customFormat="1" ht="15.75" hidden="1" thickBot="1" x14ac:dyDescent="0.25">
      <c r="A21" s="1310">
        <v>6172</v>
      </c>
      <c r="B21" s="1316">
        <v>5137</v>
      </c>
      <c r="C21" s="1317">
        <v>33100880</v>
      </c>
      <c r="D21" s="1259" t="s">
        <v>118</v>
      </c>
      <c r="E21" s="1264"/>
      <c r="F21" s="1264"/>
      <c r="G21" s="1264"/>
      <c r="H21" s="1245" t="e">
        <f t="shared" si="0"/>
        <v>#DIV/0!</v>
      </c>
    </row>
    <row r="22" spans="1:8" s="1320" customFormat="1" ht="15.75" hidden="1" thickBot="1" x14ac:dyDescent="0.25">
      <c r="A22" s="1310">
        <v>6172</v>
      </c>
      <c r="B22" s="1316">
        <v>5137</v>
      </c>
      <c r="C22" s="1317">
        <v>33514013</v>
      </c>
      <c r="D22" s="1259" t="s">
        <v>118</v>
      </c>
      <c r="E22" s="1264"/>
      <c r="F22" s="1264"/>
      <c r="G22" s="1264"/>
      <c r="H22" s="1245" t="e">
        <f t="shared" si="0"/>
        <v>#DIV/0!</v>
      </c>
    </row>
    <row r="23" spans="1:8" s="1265" customFormat="1" ht="15.75" hidden="1" thickBot="1" x14ac:dyDescent="0.25">
      <c r="A23" s="1310">
        <v>6172</v>
      </c>
      <c r="B23" s="1318">
        <v>5139</v>
      </c>
      <c r="C23" s="1317">
        <v>33100880</v>
      </c>
      <c r="D23" s="1259" t="s">
        <v>188</v>
      </c>
      <c r="E23" s="1264"/>
      <c r="F23" s="1264"/>
      <c r="G23" s="1264"/>
      <c r="H23" s="1245" t="e">
        <f t="shared" si="0"/>
        <v>#DIV/0!</v>
      </c>
    </row>
    <row r="24" spans="1:8" s="1265" customFormat="1" ht="15.75" hidden="1" thickBot="1" x14ac:dyDescent="0.25">
      <c r="A24" s="1310">
        <v>6172</v>
      </c>
      <c r="B24" s="1318">
        <v>5139</v>
      </c>
      <c r="C24" s="1317">
        <v>33514013</v>
      </c>
      <c r="D24" s="1259" t="s">
        <v>188</v>
      </c>
      <c r="E24" s="1264"/>
      <c r="F24" s="1264"/>
      <c r="G24" s="1264"/>
      <c r="H24" s="1245" t="e">
        <f t="shared" si="0"/>
        <v>#DIV/0!</v>
      </c>
    </row>
    <row r="25" spans="1:8" ht="15.75" hidden="1" thickBot="1" x14ac:dyDescent="0.25">
      <c r="A25" s="1310">
        <v>6172</v>
      </c>
      <c r="B25" s="1318">
        <v>5164</v>
      </c>
      <c r="C25" s="1317">
        <v>33100880</v>
      </c>
      <c r="D25" s="1259" t="s">
        <v>131</v>
      </c>
      <c r="E25" s="1264"/>
      <c r="F25" s="1264"/>
      <c r="G25" s="1264"/>
      <c r="H25" s="1245" t="e">
        <f t="shared" si="0"/>
        <v>#DIV/0!</v>
      </c>
    </row>
    <row r="26" spans="1:8" ht="15.75" hidden="1" thickBot="1" x14ac:dyDescent="0.25">
      <c r="A26" s="1310">
        <v>6172</v>
      </c>
      <c r="B26" s="1318">
        <v>5164</v>
      </c>
      <c r="C26" s="1317">
        <v>33514013</v>
      </c>
      <c r="D26" s="1259" t="s">
        <v>131</v>
      </c>
      <c r="E26" s="1264"/>
      <c r="F26" s="1264"/>
      <c r="G26" s="1264"/>
      <c r="H26" s="1245" t="e">
        <f t="shared" si="0"/>
        <v>#DIV/0!</v>
      </c>
    </row>
    <row r="27" spans="1:8" ht="15.75" hidden="1" thickBot="1" x14ac:dyDescent="0.25">
      <c r="A27" s="1310">
        <v>6172</v>
      </c>
      <c r="B27" s="1318">
        <v>5166</v>
      </c>
      <c r="C27" s="1317">
        <v>33100880</v>
      </c>
      <c r="D27" s="1259" t="s">
        <v>405</v>
      </c>
      <c r="E27" s="1264"/>
      <c r="F27" s="1264"/>
      <c r="G27" s="1264"/>
      <c r="H27" s="1245" t="e">
        <f t="shared" si="0"/>
        <v>#DIV/0!</v>
      </c>
    </row>
    <row r="28" spans="1:8" ht="15.75" hidden="1" thickBot="1" x14ac:dyDescent="0.25">
      <c r="A28" s="1310">
        <v>6172</v>
      </c>
      <c r="B28" s="1318">
        <v>5166</v>
      </c>
      <c r="C28" s="1317">
        <v>33500881</v>
      </c>
      <c r="D28" s="1259" t="s">
        <v>405</v>
      </c>
      <c r="E28" s="1264"/>
      <c r="F28" s="1264"/>
      <c r="G28" s="1264"/>
      <c r="H28" s="1245" t="e">
        <f t="shared" si="0"/>
        <v>#DIV/0!</v>
      </c>
    </row>
    <row r="29" spans="1:8" ht="15.75" hidden="1" thickBot="1" x14ac:dyDescent="0.25">
      <c r="A29" s="1310">
        <v>6172</v>
      </c>
      <c r="B29" s="1318">
        <v>5166</v>
      </c>
      <c r="C29" s="1317">
        <v>33514013</v>
      </c>
      <c r="D29" s="1259" t="s">
        <v>405</v>
      </c>
      <c r="E29" s="1264"/>
      <c r="F29" s="1264"/>
      <c r="G29" s="1264"/>
      <c r="H29" s="1245" t="e">
        <f t="shared" si="0"/>
        <v>#DIV/0!</v>
      </c>
    </row>
    <row r="30" spans="1:8" ht="15.75" hidden="1" thickBot="1" x14ac:dyDescent="0.25">
      <c r="A30" s="1310">
        <v>6172</v>
      </c>
      <c r="B30" s="1318">
        <v>5166</v>
      </c>
      <c r="C30" s="1317">
        <v>38100880</v>
      </c>
      <c r="D30" s="1259" t="s">
        <v>405</v>
      </c>
      <c r="E30" s="1264"/>
      <c r="F30" s="1264"/>
      <c r="G30" s="1264"/>
      <c r="H30" s="1245">
        <v>0</v>
      </c>
    </row>
    <row r="31" spans="1:8" ht="15.75" hidden="1" thickBot="1" x14ac:dyDescent="0.25">
      <c r="A31" s="1310">
        <v>6172</v>
      </c>
      <c r="B31" s="1318">
        <v>5169</v>
      </c>
      <c r="C31" s="1317">
        <v>33100880</v>
      </c>
      <c r="D31" s="1259" t="s">
        <v>568</v>
      </c>
      <c r="E31" s="1264"/>
      <c r="F31" s="1264"/>
      <c r="G31" s="1264"/>
      <c r="H31" s="1245" t="e">
        <f t="shared" ref="H31:H38" si="1">G31/F31*100</f>
        <v>#DIV/0!</v>
      </c>
    </row>
    <row r="32" spans="1:8" ht="15.75" hidden="1" thickBot="1" x14ac:dyDescent="0.25">
      <c r="A32" s="1310">
        <v>6172</v>
      </c>
      <c r="B32" s="1316">
        <v>5169</v>
      </c>
      <c r="C32" s="1317">
        <v>33514013</v>
      </c>
      <c r="D32" s="1259" t="s">
        <v>568</v>
      </c>
      <c r="E32" s="1264"/>
      <c r="F32" s="1264"/>
      <c r="G32" s="1264"/>
      <c r="H32" s="1245" t="e">
        <f t="shared" si="1"/>
        <v>#DIV/0!</v>
      </c>
    </row>
    <row r="33" spans="1:9" ht="15.75" hidden="1" thickBot="1" x14ac:dyDescent="0.25">
      <c r="A33" s="1310">
        <v>6172</v>
      </c>
      <c r="B33" s="1316">
        <v>5172</v>
      </c>
      <c r="C33" s="1317">
        <v>33100880</v>
      </c>
      <c r="D33" s="1259" t="s">
        <v>599</v>
      </c>
      <c r="E33" s="1264"/>
      <c r="F33" s="1264"/>
      <c r="G33" s="1264"/>
      <c r="H33" s="1245" t="e">
        <f t="shared" si="1"/>
        <v>#DIV/0!</v>
      </c>
    </row>
    <row r="34" spans="1:9" ht="15.75" hidden="1" thickBot="1" x14ac:dyDescent="0.25">
      <c r="A34" s="1310">
        <v>6172</v>
      </c>
      <c r="B34" s="1316">
        <v>5172</v>
      </c>
      <c r="C34" s="1317">
        <v>33500881</v>
      </c>
      <c r="D34" s="1259" t="s">
        <v>599</v>
      </c>
      <c r="E34" s="1264"/>
      <c r="F34" s="1264"/>
      <c r="G34" s="1264"/>
      <c r="H34" s="1245" t="e">
        <f t="shared" si="1"/>
        <v>#DIV/0!</v>
      </c>
    </row>
    <row r="35" spans="1:9" ht="15.75" hidden="1" customHeight="1" x14ac:dyDescent="0.2">
      <c r="A35" s="1310">
        <v>6172</v>
      </c>
      <c r="B35" s="1316">
        <v>5175</v>
      </c>
      <c r="C35" s="1317">
        <v>33100880</v>
      </c>
      <c r="D35" s="1259" t="s">
        <v>655</v>
      </c>
      <c r="E35" s="1264"/>
      <c r="F35" s="1264"/>
      <c r="G35" s="1264"/>
      <c r="H35" s="1245" t="e">
        <f t="shared" si="1"/>
        <v>#DIV/0!</v>
      </c>
    </row>
    <row r="36" spans="1:9" s="1265" customFormat="1" ht="15.75" hidden="1" customHeight="1" x14ac:dyDescent="0.2">
      <c r="A36" s="1310">
        <v>6172</v>
      </c>
      <c r="B36" s="1316">
        <v>5175</v>
      </c>
      <c r="C36" s="1317">
        <v>33514013</v>
      </c>
      <c r="D36" s="1259" t="s">
        <v>655</v>
      </c>
      <c r="E36" s="1264"/>
      <c r="F36" s="1264"/>
      <c r="G36" s="1264"/>
      <c r="H36" s="1245" t="e">
        <f t="shared" si="1"/>
        <v>#DIV/0!</v>
      </c>
    </row>
    <row r="37" spans="1:9" s="1265" customFormat="1" ht="15.75" hidden="1" thickBot="1" x14ac:dyDescent="0.25">
      <c r="A37" s="1310">
        <v>6172</v>
      </c>
      <c r="B37" s="1316">
        <v>6111</v>
      </c>
      <c r="C37" s="1317">
        <v>33100880</v>
      </c>
      <c r="D37" s="1259" t="s">
        <v>599</v>
      </c>
      <c r="E37" s="1264"/>
      <c r="F37" s="1264"/>
      <c r="G37" s="1264"/>
      <c r="H37" s="1245" t="e">
        <f t="shared" si="1"/>
        <v>#DIV/0!</v>
      </c>
    </row>
    <row r="38" spans="1:9" s="1265" customFormat="1" ht="15.75" hidden="1" thickBot="1" x14ac:dyDescent="0.25">
      <c r="A38" s="1328">
        <v>6172</v>
      </c>
      <c r="B38" s="1329">
        <v>6111</v>
      </c>
      <c r="C38" s="1355">
        <v>33500881</v>
      </c>
      <c r="D38" s="1261" t="s">
        <v>599</v>
      </c>
      <c r="E38" s="1262"/>
      <c r="F38" s="1262"/>
      <c r="G38" s="1262"/>
      <c r="H38" s="1250" t="e">
        <f t="shared" si="1"/>
        <v>#DIV/0!</v>
      </c>
    </row>
    <row r="39" spans="1:9" s="1265" customFormat="1" ht="15.75" hidden="1" customHeight="1" thickBot="1" x14ac:dyDescent="0.25">
      <c r="A39" s="1310">
        <v>6330</v>
      </c>
      <c r="B39" s="1316">
        <v>5345</v>
      </c>
      <c r="C39" s="1317">
        <v>0</v>
      </c>
      <c r="D39" s="1259" t="s">
        <v>514</v>
      </c>
      <c r="E39" s="1264"/>
      <c r="F39" s="1264"/>
      <c r="G39" s="1264"/>
      <c r="H39" s="1250">
        <v>0</v>
      </c>
    </row>
    <row r="40" spans="1:9" s="1251" customFormat="1" ht="16.5" thickTop="1" thickBot="1" x14ac:dyDescent="0.3">
      <c r="A40" s="3265" t="s">
        <v>511</v>
      </c>
      <c r="B40" s="3266"/>
      <c r="C40" s="3266"/>
      <c r="D40" s="3266"/>
      <c r="E40" s="1242">
        <f>SUM(E13:E39)</f>
        <v>0</v>
      </c>
      <c r="F40" s="1242">
        <f>SUM(F13:F39)</f>
        <v>1424</v>
      </c>
      <c r="G40" s="1242">
        <f>SUM(G13:G39)</f>
        <v>0</v>
      </c>
      <c r="H40" s="1246">
        <f>G40/F40*100</f>
        <v>0</v>
      </c>
      <c r="I40" s="1323"/>
    </row>
    <row r="41" spans="1:9" ht="13.5" thickTop="1" x14ac:dyDescent="0.2">
      <c r="I41" s="1252"/>
    </row>
    <row r="42" spans="1:9" x14ac:dyDescent="0.2">
      <c r="I42" s="1252"/>
    </row>
    <row r="43" spans="1:9" ht="15" x14ac:dyDescent="0.25">
      <c r="A43" s="1356" t="s">
        <v>656</v>
      </c>
      <c r="B43" s="2739"/>
      <c r="C43" s="2739"/>
      <c r="D43" s="2739"/>
    </row>
    <row r="44" spans="1:9" ht="15.75" thickBot="1" x14ac:dyDescent="0.3">
      <c r="A44" s="1357" t="s">
        <v>657</v>
      </c>
      <c r="B44" s="1358"/>
      <c r="C44" s="1358"/>
      <c r="H44" s="1306" t="s">
        <v>122</v>
      </c>
    </row>
    <row r="45" spans="1:9" s="1166" customFormat="1" ht="25.5" thickTop="1" thickBot="1" x14ac:dyDescent="0.25">
      <c r="A45" s="1233" t="s">
        <v>123</v>
      </c>
      <c r="B45" s="1234" t="s">
        <v>509</v>
      </c>
      <c r="C45" s="1234" t="s">
        <v>267</v>
      </c>
      <c r="D45" s="1235" t="s">
        <v>125</v>
      </c>
      <c r="E45" s="1256" t="s">
        <v>416</v>
      </c>
      <c r="F45" s="1256" t="s">
        <v>417</v>
      </c>
      <c r="G45" s="1257" t="s">
        <v>589</v>
      </c>
      <c r="H45" s="1258" t="s">
        <v>590</v>
      </c>
    </row>
    <row r="46" spans="1:9" s="1166" customFormat="1" ht="13.5" thickTop="1" thickBot="1" x14ac:dyDescent="0.25">
      <c r="A46" s="1171">
        <v>1</v>
      </c>
      <c r="B46" s="1170">
        <v>2</v>
      </c>
      <c r="C46" s="1170">
        <v>3</v>
      </c>
      <c r="D46" s="1170">
        <v>4</v>
      </c>
      <c r="E46" s="1169">
        <v>5</v>
      </c>
      <c r="F46" s="1169">
        <v>6</v>
      </c>
      <c r="G46" s="1293">
        <v>7</v>
      </c>
      <c r="H46" s="1315" t="s">
        <v>44</v>
      </c>
    </row>
    <row r="47" spans="1:9" s="1320" customFormat="1" ht="15.75" hidden="1" customHeight="1" thickTop="1" x14ac:dyDescent="0.2">
      <c r="A47" s="1310">
        <v>6172</v>
      </c>
      <c r="B47" s="1316">
        <v>5011</v>
      </c>
      <c r="C47" s="1317">
        <v>33100880</v>
      </c>
      <c r="D47" s="1259" t="s">
        <v>147</v>
      </c>
      <c r="E47" s="1264"/>
      <c r="F47" s="1264"/>
      <c r="G47" s="1264"/>
      <c r="H47" s="1245" t="e">
        <f t="shared" ref="H47:H63" si="2">G47/F47*100</f>
        <v>#DIV/0!</v>
      </c>
    </row>
    <row r="48" spans="1:9" s="1320" customFormat="1" ht="15.75" hidden="1" thickTop="1" x14ac:dyDescent="0.2">
      <c r="A48" s="1310">
        <v>6172</v>
      </c>
      <c r="B48" s="1316">
        <v>5011</v>
      </c>
      <c r="C48" s="1317">
        <v>33514012</v>
      </c>
      <c r="D48" s="1259" t="s">
        <v>147</v>
      </c>
      <c r="E48" s="1264"/>
      <c r="F48" s="1264"/>
      <c r="G48" s="1264"/>
      <c r="H48" s="1245" t="e">
        <f t="shared" si="2"/>
        <v>#DIV/0!</v>
      </c>
    </row>
    <row r="49" spans="1:8" s="1320" customFormat="1" ht="15.75" hidden="1" thickTop="1" x14ac:dyDescent="0.2">
      <c r="A49" s="1310">
        <v>6172</v>
      </c>
      <c r="B49" s="1316">
        <v>5021</v>
      </c>
      <c r="C49" s="1317">
        <v>33100880</v>
      </c>
      <c r="D49" s="1259" t="s">
        <v>275</v>
      </c>
      <c r="E49" s="1264"/>
      <c r="F49" s="1264"/>
      <c r="G49" s="1264"/>
      <c r="H49" s="1245" t="e">
        <f t="shared" si="2"/>
        <v>#DIV/0!</v>
      </c>
    </row>
    <row r="50" spans="1:8" s="1320" customFormat="1" ht="15.75" hidden="1" thickTop="1" x14ac:dyDescent="0.2">
      <c r="A50" s="1310">
        <v>6172</v>
      </c>
      <c r="B50" s="1316">
        <v>5021</v>
      </c>
      <c r="C50" s="1317">
        <v>33500881</v>
      </c>
      <c r="D50" s="1259" t="s">
        <v>275</v>
      </c>
      <c r="E50" s="1264"/>
      <c r="F50" s="1264"/>
      <c r="G50" s="1264"/>
      <c r="H50" s="1245" t="e">
        <f t="shared" si="2"/>
        <v>#DIV/0!</v>
      </c>
    </row>
    <row r="51" spans="1:8" s="1320" customFormat="1" ht="15.75" hidden="1" thickTop="1" x14ac:dyDescent="0.2">
      <c r="A51" s="1310">
        <v>6172</v>
      </c>
      <c r="B51" s="1316">
        <v>5021</v>
      </c>
      <c r="C51" s="1317">
        <v>33514012</v>
      </c>
      <c r="D51" s="1259" t="s">
        <v>275</v>
      </c>
      <c r="E51" s="1264"/>
      <c r="F51" s="1264"/>
      <c r="G51" s="1264"/>
      <c r="H51" s="1245" t="e">
        <f t="shared" si="2"/>
        <v>#DIV/0!</v>
      </c>
    </row>
    <row r="52" spans="1:8" s="1320" customFormat="1" ht="30" hidden="1" customHeight="1" x14ac:dyDescent="0.2">
      <c r="A52" s="1310">
        <v>6172</v>
      </c>
      <c r="B52" s="1316">
        <v>5031</v>
      </c>
      <c r="C52" s="1317">
        <v>33100880</v>
      </c>
      <c r="D52" s="1259" t="s">
        <v>816</v>
      </c>
      <c r="E52" s="1264"/>
      <c r="F52" s="1264"/>
      <c r="G52" s="1264"/>
      <c r="H52" s="1245" t="e">
        <f t="shared" si="2"/>
        <v>#DIV/0!</v>
      </c>
    </row>
    <row r="53" spans="1:8" s="1320" customFormat="1" ht="30" hidden="1" customHeight="1" x14ac:dyDescent="0.2">
      <c r="A53" s="1310">
        <v>6172</v>
      </c>
      <c r="B53" s="1316">
        <v>5031</v>
      </c>
      <c r="C53" s="1317">
        <v>33514012</v>
      </c>
      <c r="D53" s="1259" t="s">
        <v>816</v>
      </c>
      <c r="E53" s="1264"/>
      <c r="F53" s="1264"/>
      <c r="G53" s="1264"/>
      <c r="H53" s="1245" t="e">
        <f t="shared" si="2"/>
        <v>#DIV/0!</v>
      </c>
    </row>
    <row r="54" spans="1:8" s="1320" customFormat="1" ht="30.75" hidden="1" thickTop="1" x14ac:dyDescent="0.2">
      <c r="A54" s="1310">
        <v>6172</v>
      </c>
      <c r="B54" s="1316">
        <v>5032</v>
      </c>
      <c r="C54" s="1317">
        <v>33100880</v>
      </c>
      <c r="D54" s="1259" t="s">
        <v>746</v>
      </c>
      <c r="E54" s="1264"/>
      <c r="F54" s="1264"/>
      <c r="G54" s="1264"/>
      <c r="H54" s="1245" t="e">
        <f t="shared" si="2"/>
        <v>#DIV/0!</v>
      </c>
    </row>
    <row r="55" spans="1:8" s="1320" customFormat="1" ht="30.75" hidden="1" thickTop="1" x14ac:dyDescent="0.2">
      <c r="A55" s="1310">
        <v>6172</v>
      </c>
      <c r="B55" s="1316">
        <v>5032</v>
      </c>
      <c r="C55" s="1317">
        <v>33514012</v>
      </c>
      <c r="D55" s="1259" t="s">
        <v>746</v>
      </c>
      <c r="E55" s="1264"/>
      <c r="F55" s="1264"/>
      <c r="G55" s="1264"/>
      <c r="H55" s="1245" t="e">
        <f t="shared" si="2"/>
        <v>#DIV/0!</v>
      </c>
    </row>
    <row r="56" spans="1:8" s="1320" customFormat="1" ht="15.75" hidden="1" thickTop="1" x14ac:dyDescent="0.2">
      <c r="A56" s="1310">
        <v>6172</v>
      </c>
      <c r="B56" s="1316">
        <v>5137</v>
      </c>
      <c r="C56" s="1317">
        <v>33100880</v>
      </c>
      <c r="D56" s="1259" t="s">
        <v>118</v>
      </c>
      <c r="E56" s="1264"/>
      <c r="F56" s="1264"/>
      <c r="G56" s="1264"/>
      <c r="H56" s="1245" t="e">
        <f t="shared" si="2"/>
        <v>#DIV/0!</v>
      </c>
    </row>
    <row r="57" spans="1:8" s="1320" customFormat="1" ht="15.75" hidden="1" thickTop="1" x14ac:dyDescent="0.2">
      <c r="A57" s="1310">
        <v>6172</v>
      </c>
      <c r="B57" s="1316">
        <v>5137</v>
      </c>
      <c r="C57" s="1317">
        <v>33514012</v>
      </c>
      <c r="D57" s="1259" t="s">
        <v>118</v>
      </c>
      <c r="E57" s="1264"/>
      <c r="F57" s="1264"/>
      <c r="G57" s="1264"/>
      <c r="H57" s="1245" t="e">
        <f t="shared" si="2"/>
        <v>#DIV/0!</v>
      </c>
    </row>
    <row r="58" spans="1:8" s="1265" customFormat="1" ht="15.75" hidden="1" thickTop="1" x14ac:dyDescent="0.2">
      <c r="A58" s="1310">
        <v>6172</v>
      </c>
      <c r="B58" s="1318">
        <v>5139</v>
      </c>
      <c r="C58" s="1317">
        <v>33100880</v>
      </c>
      <c r="D58" s="1259" t="s">
        <v>188</v>
      </c>
      <c r="E58" s="1264"/>
      <c r="F58" s="1264"/>
      <c r="G58" s="1264"/>
      <c r="H58" s="1245" t="e">
        <f t="shared" si="2"/>
        <v>#DIV/0!</v>
      </c>
    </row>
    <row r="59" spans="1:8" s="1265" customFormat="1" ht="15.75" hidden="1" thickTop="1" x14ac:dyDescent="0.2">
      <c r="A59" s="1310">
        <v>6172</v>
      </c>
      <c r="B59" s="1318">
        <v>5139</v>
      </c>
      <c r="C59" s="1317">
        <v>33500881</v>
      </c>
      <c r="D59" s="1259" t="s">
        <v>188</v>
      </c>
      <c r="E59" s="1264"/>
      <c r="F59" s="1264"/>
      <c r="G59" s="1264"/>
      <c r="H59" s="1245" t="e">
        <f t="shared" si="2"/>
        <v>#DIV/0!</v>
      </c>
    </row>
    <row r="60" spans="1:8" ht="15.75" hidden="1" thickTop="1" x14ac:dyDescent="0.2">
      <c r="A60" s="1310">
        <v>6172</v>
      </c>
      <c r="B60" s="1318">
        <v>5139</v>
      </c>
      <c r="C60" s="1317">
        <v>33514012</v>
      </c>
      <c r="D60" s="1259" t="s">
        <v>188</v>
      </c>
      <c r="E60" s="1264"/>
      <c r="F60" s="1264"/>
      <c r="G60" s="1264"/>
      <c r="H60" s="1245" t="e">
        <f t="shared" si="2"/>
        <v>#DIV/0!</v>
      </c>
    </row>
    <row r="61" spans="1:8" ht="15.75" hidden="1" thickTop="1" x14ac:dyDescent="0.2">
      <c r="A61" s="1310">
        <v>6172</v>
      </c>
      <c r="B61" s="1318">
        <v>5162</v>
      </c>
      <c r="C61" s="1317">
        <v>33513233</v>
      </c>
      <c r="D61" s="1259" t="s">
        <v>577</v>
      </c>
      <c r="E61" s="1264"/>
      <c r="F61" s="1264"/>
      <c r="G61" s="1264"/>
      <c r="H61" s="1245" t="e">
        <f t="shared" si="2"/>
        <v>#DIV/0!</v>
      </c>
    </row>
    <row r="62" spans="1:8" ht="15.75" hidden="1" thickTop="1" x14ac:dyDescent="0.2">
      <c r="A62" s="1310">
        <v>6172</v>
      </c>
      <c r="B62" s="1318">
        <v>5166</v>
      </c>
      <c r="C62" s="1317">
        <v>33113233</v>
      </c>
      <c r="D62" s="1259" t="s">
        <v>405</v>
      </c>
      <c r="E62" s="1264"/>
      <c r="F62" s="1264"/>
      <c r="G62" s="1264"/>
      <c r="H62" s="1245" t="e">
        <f t="shared" si="2"/>
        <v>#DIV/0!</v>
      </c>
    </row>
    <row r="63" spans="1:8" ht="15.75" hidden="1" thickTop="1" x14ac:dyDescent="0.2">
      <c r="A63" s="1310">
        <v>6172</v>
      </c>
      <c r="B63" s="1318">
        <v>5166</v>
      </c>
      <c r="C63" s="1317">
        <v>33100880</v>
      </c>
      <c r="D63" s="1259" t="s">
        <v>405</v>
      </c>
      <c r="E63" s="1264"/>
      <c r="F63" s="1264"/>
      <c r="G63" s="1264"/>
      <c r="H63" s="1245" t="e">
        <f t="shared" si="2"/>
        <v>#DIV/0!</v>
      </c>
    </row>
    <row r="64" spans="1:8" ht="15.75" hidden="1" thickTop="1" x14ac:dyDescent="0.2">
      <c r="A64" s="1310">
        <v>6172</v>
      </c>
      <c r="B64" s="1318">
        <v>5166</v>
      </c>
      <c r="C64" s="1317">
        <v>33500881</v>
      </c>
      <c r="D64" s="1259" t="s">
        <v>405</v>
      </c>
      <c r="E64" s="1264"/>
      <c r="F64" s="1264"/>
      <c r="G64" s="1264"/>
      <c r="H64" s="1245">
        <v>0</v>
      </c>
    </row>
    <row r="65" spans="1:9" ht="15.75" hidden="1" thickTop="1" x14ac:dyDescent="0.2">
      <c r="A65" s="1310">
        <v>6172</v>
      </c>
      <c r="B65" s="1318">
        <v>5166</v>
      </c>
      <c r="C65" s="1317">
        <v>33514012</v>
      </c>
      <c r="D65" s="1259" t="s">
        <v>405</v>
      </c>
      <c r="E65" s="1264"/>
      <c r="F65" s="1264"/>
      <c r="G65" s="1264"/>
      <c r="H65" s="1245" t="e">
        <f>G65/F65*100</f>
        <v>#DIV/0!</v>
      </c>
    </row>
    <row r="66" spans="1:9" ht="15.75" hidden="1" thickTop="1" x14ac:dyDescent="0.2">
      <c r="A66" s="1310">
        <v>6172</v>
      </c>
      <c r="B66" s="1316">
        <v>5173</v>
      </c>
      <c r="C66" s="1317">
        <v>33113233</v>
      </c>
      <c r="D66" s="1259" t="s">
        <v>730</v>
      </c>
      <c r="E66" s="1264">
        <v>0</v>
      </c>
      <c r="F66" s="1264">
        <v>0</v>
      </c>
      <c r="G66" s="1264">
        <v>0</v>
      </c>
      <c r="H66" s="1245" t="e">
        <f>G66/F66*100</f>
        <v>#DIV/0!</v>
      </c>
    </row>
    <row r="67" spans="1:9" ht="15.75" hidden="1" thickTop="1" x14ac:dyDescent="0.2">
      <c r="A67" s="1310">
        <v>6172</v>
      </c>
      <c r="B67" s="1316">
        <v>5173</v>
      </c>
      <c r="C67" s="1317">
        <v>33513233</v>
      </c>
      <c r="D67" s="1259" t="s">
        <v>730</v>
      </c>
      <c r="E67" s="1264">
        <v>0</v>
      </c>
      <c r="F67" s="1264">
        <v>0</v>
      </c>
      <c r="G67" s="1264">
        <v>0</v>
      </c>
      <c r="H67" s="1245" t="e">
        <f>G67/F67*100</f>
        <v>#DIV/0!</v>
      </c>
    </row>
    <row r="68" spans="1:9" ht="15.75" hidden="1" thickTop="1" x14ac:dyDescent="0.2">
      <c r="A68" s="1310">
        <v>6172</v>
      </c>
      <c r="B68" s="1316">
        <v>5901</v>
      </c>
      <c r="C68" s="1317">
        <v>33100880</v>
      </c>
      <c r="D68" s="1259" t="s">
        <v>399</v>
      </c>
      <c r="E68" s="1264">
        <v>0</v>
      </c>
      <c r="F68" s="1264">
        <v>0</v>
      </c>
      <c r="G68" s="1264">
        <v>0</v>
      </c>
      <c r="H68" s="1245" t="e">
        <f>G68/F68*100</f>
        <v>#DIV/0!</v>
      </c>
    </row>
    <row r="69" spans="1:9" s="1265" customFormat="1" ht="16.5" thickTop="1" thickBot="1" x14ac:dyDescent="0.25">
      <c r="A69" s="1310">
        <v>6172</v>
      </c>
      <c r="B69" s="1316">
        <v>5363</v>
      </c>
      <c r="C69" s="1344" t="s">
        <v>1101</v>
      </c>
      <c r="D69" s="1259" t="s">
        <v>942</v>
      </c>
      <c r="E69" s="1264">
        <v>0</v>
      </c>
      <c r="F69" s="1264">
        <v>6</v>
      </c>
      <c r="G69" s="1264">
        <v>6</v>
      </c>
      <c r="H69" s="1245">
        <f>G69/F69*100</f>
        <v>100</v>
      </c>
    </row>
    <row r="70" spans="1:9" s="1265" customFormat="1" ht="15.75" hidden="1" thickBot="1" x14ac:dyDescent="0.25">
      <c r="A70" s="1310">
        <v>6330</v>
      </c>
      <c r="B70" s="1316">
        <v>5345</v>
      </c>
      <c r="C70" s="1317">
        <v>0</v>
      </c>
      <c r="D70" s="1259" t="s">
        <v>514</v>
      </c>
      <c r="E70" s="1264">
        <v>0</v>
      </c>
      <c r="F70" s="1264">
        <v>0</v>
      </c>
      <c r="G70" s="1264">
        <v>0</v>
      </c>
      <c r="H70" s="1250">
        <v>0</v>
      </c>
    </row>
    <row r="71" spans="1:9" s="1251" customFormat="1" ht="16.5" thickTop="1" thickBot="1" x14ac:dyDescent="0.3">
      <c r="A71" s="3265" t="s">
        <v>511</v>
      </c>
      <c r="B71" s="3266"/>
      <c r="C71" s="3266"/>
      <c r="D71" s="3266"/>
      <c r="E71" s="1242">
        <f>SUM(E47:E70)</f>
        <v>0</v>
      </c>
      <c r="F71" s="1242">
        <f>SUM(F47:F70)</f>
        <v>6</v>
      </c>
      <c r="G71" s="1242">
        <f>SUM(G47:G70)</f>
        <v>6</v>
      </c>
      <c r="H71" s="1246">
        <f>G71/F71*100</f>
        <v>100</v>
      </c>
      <c r="I71" s="1323"/>
    </row>
    <row r="72" spans="1:9" ht="13.5" thickTop="1" x14ac:dyDescent="0.2">
      <c r="I72" s="1252"/>
    </row>
    <row r="73" spans="1:9" hidden="1" x14ac:dyDescent="0.2">
      <c r="I73" s="1252"/>
    </row>
    <row r="74" spans="1:9" hidden="1" x14ac:dyDescent="0.2">
      <c r="I74" s="1252"/>
    </row>
    <row r="75" spans="1:9" hidden="1" x14ac:dyDescent="0.2">
      <c r="I75" s="1252"/>
    </row>
    <row r="76" spans="1:9" x14ac:dyDescent="0.2">
      <c r="I76" s="1252"/>
    </row>
    <row r="77" spans="1:9" ht="15.75" thickBot="1" x14ac:dyDescent="0.3">
      <c r="A77" s="1232" t="s">
        <v>173</v>
      </c>
      <c r="D77" s="1226"/>
      <c r="E77" s="1227"/>
      <c r="H77" s="1306" t="s">
        <v>122</v>
      </c>
      <c r="I77" s="1305"/>
    </row>
    <row r="78" spans="1:9" ht="25.5" thickTop="1" thickBot="1" x14ac:dyDescent="0.25">
      <c r="A78" s="1233" t="s">
        <v>123</v>
      </c>
      <c r="B78" s="1234" t="s">
        <v>509</v>
      </c>
      <c r="C78" s="1234" t="s">
        <v>267</v>
      </c>
      <c r="D78" s="1235" t="s">
        <v>125</v>
      </c>
      <c r="E78" s="1256" t="s">
        <v>416</v>
      </c>
      <c r="F78" s="1256" t="s">
        <v>417</v>
      </c>
      <c r="G78" s="1257" t="s">
        <v>589</v>
      </c>
      <c r="H78" s="1258" t="s">
        <v>590</v>
      </c>
    </row>
    <row r="79" spans="1:9" ht="14.25" thickTop="1" thickBot="1" x14ac:dyDescent="0.25">
      <c r="A79" s="1171">
        <v>1</v>
      </c>
      <c r="B79" s="1170">
        <v>2</v>
      </c>
      <c r="C79" s="1170">
        <v>3</v>
      </c>
      <c r="D79" s="1170">
        <v>5</v>
      </c>
      <c r="E79" s="1169">
        <v>6</v>
      </c>
      <c r="F79" s="1169">
        <v>7</v>
      </c>
      <c r="G79" s="1293">
        <v>8</v>
      </c>
      <c r="H79" s="1238" t="s">
        <v>510</v>
      </c>
    </row>
    <row r="80" spans="1:9" s="1254" customFormat="1" ht="15.75" thickTop="1" x14ac:dyDescent="0.25">
      <c r="A80" s="1304">
        <v>4399</v>
      </c>
      <c r="B80" s="1240">
        <v>5169</v>
      </c>
      <c r="C80" s="2329" t="s">
        <v>1317</v>
      </c>
      <c r="D80" s="1301" t="s">
        <v>568</v>
      </c>
      <c r="E80" s="1264">
        <v>350</v>
      </c>
      <c r="F80" s="1264">
        <v>0</v>
      </c>
      <c r="G80" s="1300">
        <v>0</v>
      </c>
      <c r="H80" s="1245">
        <v>0</v>
      </c>
    </row>
    <row r="81" spans="1:12" s="1254" customFormat="1" ht="15" x14ac:dyDescent="0.25">
      <c r="A81" s="1304">
        <v>6172</v>
      </c>
      <c r="B81" s="1240">
        <v>5011</v>
      </c>
      <c r="C81" s="2329">
        <v>104100880</v>
      </c>
      <c r="D81" s="1301" t="s">
        <v>147</v>
      </c>
      <c r="E81" s="1264">
        <v>200</v>
      </c>
      <c r="F81" s="1264">
        <v>0</v>
      </c>
      <c r="G81" s="1300">
        <v>0</v>
      </c>
      <c r="H81" s="1245">
        <v>0</v>
      </c>
    </row>
    <row r="82" spans="1:12" s="1254" customFormat="1" ht="15.75" thickBot="1" x14ac:dyDescent="0.3">
      <c r="A82" s="1304">
        <v>6330</v>
      </c>
      <c r="B82" s="1240">
        <v>5345</v>
      </c>
      <c r="C82" s="2329" t="s">
        <v>1101</v>
      </c>
      <c r="D82" s="1301" t="s">
        <v>514</v>
      </c>
      <c r="E82" s="1264">
        <v>0</v>
      </c>
      <c r="F82" s="1264">
        <v>0</v>
      </c>
      <c r="G82" s="1300">
        <f>497+117</f>
        <v>614</v>
      </c>
      <c r="H82" s="1245">
        <v>0</v>
      </c>
    </row>
    <row r="83" spans="1:12" s="2733" customFormat="1" ht="30.75" hidden="1" thickBot="1" x14ac:dyDescent="0.3">
      <c r="A83" s="2341">
        <v>6409</v>
      </c>
      <c r="B83" s="1318">
        <v>5909</v>
      </c>
      <c r="C83" s="1344" t="s">
        <v>1101</v>
      </c>
      <c r="D83" s="1330" t="s">
        <v>524</v>
      </c>
      <c r="E83" s="2340">
        <v>0</v>
      </c>
      <c r="F83" s="2340">
        <v>0</v>
      </c>
      <c r="G83" s="2339">
        <v>0</v>
      </c>
      <c r="H83" s="2338">
        <v>0</v>
      </c>
    </row>
    <row r="84" spans="1:12" ht="16.5" thickTop="1" thickBot="1" x14ac:dyDescent="0.3">
      <c r="A84" s="2734" t="s">
        <v>511</v>
      </c>
      <c r="B84" s="2735"/>
      <c r="C84" s="2735"/>
      <c r="D84" s="2736"/>
      <c r="E84" s="1242">
        <f>SUM(E80:E83)</f>
        <v>550</v>
      </c>
      <c r="F84" s="1242">
        <f>SUM(F80:F83)</f>
        <v>0</v>
      </c>
      <c r="G84" s="1242">
        <f>SUM(G80:G83)</f>
        <v>614</v>
      </c>
      <c r="H84" s="1246">
        <v>0</v>
      </c>
    </row>
    <row r="85" spans="1:12" ht="13.5" thickTop="1" x14ac:dyDescent="0.2">
      <c r="I85" s="1252"/>
    </row>
    <row r="86" spans="1:12" x14ac:dyDescent="0.2">
      <c r="I86" s="1252"/>
    </row>
    <row r="87" spans="1:12" x14ac:dyDescent="0.2">
      <c r="I87" s="1252"/>
    </row>
    <row r="88" spans="1:12" x14ac:dyDescent="0.2">
      <c r="I88" s="1252"/>
    </row>
    <row r="89" spans="1:12" x14ac:dyDescent="0.2">
      <c r="I89" s="1252"/>
    </row>
    <row r="90" spans="1:12" x14ac:dyDescent="0.2">
      <c r="I90" s="1252"/>
    </row>
    <row r="91" spans="1:12" x14ac:dyDescent="0.2">
      <c r="I91" s="1252"/>
    </row>
    <row r="93" spans="1:12" ht="16.5" x14ac:dyDescent="0.25">
      <c r="A93" s="1276" t="s">
        <v>325</v>
      </c>
      <c r="B93" s="1277"/>
      <c r="C93" s="1278"/>
      <c r="D93" s="1279"/>
      <c r="E93" s="1280">
        <f>SUM(E94:E96)</f>
        <v>550</v>
      </c>
      <c r="F93" s="1280">
        <f>F94+F95+F96+F97</f>
        <v>1430</v>
      </c>
      <c r="G93" s="1280">
        <f>G94+G95+G96+G97</f>
        <v>620</v>
      </c>
      <c r="H93" s="1299">
        <f>G93/F93*100</f>
        <v>43.356643356643353</v>
      </c>
      <c r="J93" s="1282">
        <f>J94+J95+J96</f>
        <v>550000</v>
      </c>
      <c r="K93" s="1282">
        <f>K94+K95+K96</f>
        <v>1429690</v>
      </c>
      <c r="L93" s="1282">
        <f>L94+L95+L96</f>
        <v>619624.51</v>
      </c>
    </row>
    <row r="94" spans="1:12" ht="15" x14ac:dyDescent="0.2">
      <c r="A94" s="1140" t="s">
        <v>183</v>
      </c>
      <c r="B94" s="1142"/>
      <c r="C94" s="1138"/>
      <c r="D94" s="1283"/>
      <c r="E94" s="1141">
        <f>E18+E69+E80+E81</f>
        <v>550</v>
      </c>
      <c r="F94" s="1141">
        <f>F18+F69+F80+F81</f>
        <v>1430</v>
      </c>
      <c r="G94" s="1141">
        <f>G18+G69+G80+G81</f>
        <v>6</v>
      </c>
      <c r="H94" s="1298">
        <f>G94/F94*100</f>
        <v>0.41958041958041958</v>
      </c>
      <c r="J94" s="1284">
        <v>550000</v>
      </c>
      <c r="K94" s="1284">
        <v>1429690</v>
      </c>
      <c r="L94" s="1284">
        <v>6190</v>
      </c>
    </row>
    <row r="95" spans="1:12" ht="15" x14ac:dyDescent="0.2">
      <c r="A95" s="1140" t="s">
        <v>184</v>
      </c>
      <c r="B95" s="1139"/>
      <c r="C95" s="1138"/>
      <c r="D95" s="1285"/>
      <c r="E95" s="1141">
        <v>0</v>
      </c>
      <c r="F95" s="1141">
        <v>0</v>
      </c>
      <c r="G95" s="1141">
        <v>0</v>
      </c>
      <c r="H95" s="1298">
        <v>0</v>
      </c>
      <c r="J95" s="1284">
        <v>0</v>
      </c>
      <c r="K95" s="1284">
        <v>0</v>
      </c>
      <c r="L95" s="1284">
        <v>0</v>
      </c>
    </row>
    <row r="96" spans="1:12" ht="15" x14ac:dyDescent="0.2">
      <c r="A96" s="1140" t="s">
        <v>326</v>
      </c>
      <c r="B96" s="1139"/>
      <c r="C96" s="1138"/>
      <c r="D96" s="1285"/>
      <c r="E96" s="1141">
        <f>E82</f>
        <v>0</v>
      </c>
      <c r="F96" s="1141">
        <f>F82</f>
        <v>0</v>
      </c>
      <c r="G96" s="1141">
        <f>G82</f>
        <v>614</v>
      </c>
      <c r="H96" s="1298">
        <v>0</v>
      </c>
      <c r="J96" s="1284">
        <v>0</v>
      </c>
      <c r="K96" s="1284">
        <v>0</v>
      </c>
      <c r="L96" s="1284">
        <f>496719.9+116714.61</f>
        <v>613434.51</v>
      </c>
    </row>
    <row r="97" spans="1:8" ht="15" x14ac:dyDescent="0.2">
      <c r="A97" s="1140"/>
      <c r="B97" s="1139"/>
      <c r="C97" s="1138"/>
      <c r="D97" s="1285"/>
      <c r="E97" s="1141"/>
      <c r="F97" s="1141"/>
      <c r="G97" s="1141"/>
      <c r="H97" s="1137"/>
    </row>
    <row r="98" spans="1:8" ht="46.5" customHeight="1" thickBot="1" x14ac:dyDescent="0.4">
      <c r="A98" s="3212" t="s">
        <v>658</v>
      </c>
      <c r="B98" s="3267"/>
      <c r="C98" s="3267"/>
      <c r="D98" s="3267"/>
      <c r="E98" s="1135">
        <f>SUM(E93)</f>
        <v>550</v>
      </c>
      <c r="F98" s="1135">
        <f>SUM(F93)</f>
        <v>1430</v>
      </c>
      <c r="G98" s="1135">
        <f>SUM(G93)</f>
        <v>620</v>
      </c>
      <c r="H98" s="1134">
        <f>(G98/F98)*100</f>
        <v>43.356643356643353</v>
      </c>
    </row>
    <row r="99" spans="1:8" ht="13.5" thickTop="1" x14ac:dyDescent="0.2"/>
    <row r="218" spans="1:5" ht="13.5" thickBot="1" x14ac:dyDescent="0.25">
      <c r="A218" s="1260"/>
      <c r="B218" s="1260"/>
      <c r="C218" s="1260"/>
      <c r="D218" s="1324"/>
      <c r="E218" s="1325"/>
    </row>
    <row r="219" spans="1:5" ht="13.5" thickTop="1" x14ac:dyDescent="0.2">
      <c r="A219" s="1274"/>
      <c r="B219" s="1274"/>
      <c r="C219" s="1274"/>
      <c r="D219" s="1268"/>
      <c r="E219" s="1326"/>
    </row>
    <row r="220" spans="1:5" x14ac:dyDescent="0.2">
      <c r="D220" s="1227" t="e">
        <f>#REF!+#REF!</f>
        <v>#REF!</v>
      </c>
    </row>
  </sheetData>
  <mergeCells count="3">
    <mergeCell ref="A98:D98"/>
    <mergeCell ref="A40:D40"/>
    <mergeCell ref="A71:D71"/>
  </mergeCells>
  <pageMargins left="0.98425196850393704" right="0.78740157480314965" top="0.98425196850393704" bottom="0.98425196850393704" header="0.51181102362204722" footer="0.51181102362204722"/>
  <pageSetup paperSize="9" scale="65" firstPageNumber="144" orientation="portrait" useFirstPageNumber="1" r:id="rId1"/>
  <headerFooter alignWithMargins="0"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65"/>
  <sheetViews>
    <sheetView view="pageBreakPreview" zoomScaleNormal="100" zoomScaleSheetLayoutView="100" workbookViewId="0">
      <selection activeCell="D72" sqref="D72"/>
    </sheetView>
  </sheetViews>
  <sheetFormatPr defaultRowHeight="12.75" x14ac:dyDescent="0.2"/>
  <cols>
    <col min="1" max="1" width="5" style="1366" customWidth="1"/>
    <col min="2" max="2" width="6.7109375" style="1366" customWidth="1"/>
    <col min="3" max="3" width="9.8554687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9.140625" style="1366" customWidth="1"/>
    <col min="9" max="10" width="9.140625" style="1366"/>
    <col min="11" max="11" width="18.85546875" style="1366" customWidth="1"/>
    <col min="12" max="12" width="17.7109375" style="1366" customWidth="1"/>
    <col min="13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7" width="18.85546875" style="1366" customWidth="1"/>
    <col min="268" max="268" width="17.7109375" style="1366" customWidth="1"/>
    <col min="269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3" width="18.85546875" style="1366" customWidth="1"/>
    <col min="524" max="524" width="17.7109375" style="1366" customWidth="1"/>
    <col min="525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79" width="18.85546875" style="1366" customWidth="1"/>
    <col min="780" max="780" width="17.7109375" style="1366" customWidth="1"/>
    <col min="781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5" width="18.85546875" style="1366" customWidth="1"/>
    <col min="1036" max="1036" width="17.7109375" style="1366" customWidth="1"/>
    <col min="1037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1" width="18.85546875" style="1366" customWidth="1"/>
    <col min="1292" max="1292" width="17.7109375" style="1366" customWidth="1"/>
    <col min="1293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7" width="18.85546875" style="1366" customWidth="1"/>
    <col min="1548" max="1548" width="17.7109375" style="1366" customWidth="1"/>
    <col min="1549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3" width="18.85546875" style="1366" customWidth="1"/>
    <col min="1804" max="1804" width="17.7109375" style="1366" customWidth="1"/>
    <col min="1805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59" width="18.85546875" style="1366" customWidth="1"/>
    <col min="2060" max="2060" width="17.7109375" style="1366" customWidth="1"/>
    <col min="2061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5" width="18.85546875" style="1366" customWidth="1"/>
    <col min="2316" max="2316" width="17.7109375" style="1366" customWidth="1"/>
    <col min="2317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1" width="18.85546875" style="1366" customWidth="1"/>
    <col min="2572" max="2572" width="17.7109375" style="1366" customWidth="1"/>
    <col min="2573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7" width="18.85546875" style="1366" customWidth="1"/>
    <col min="2828" max="2828" width="17.7109375" style="1366" customWidth="1"/>
    <col min="2829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3" width="18.85546875" style="1366" customWidth="1"/>
    <col min="3084" max="3084" width="17.7109375" style="1366" customWidth="1"/>
    <col min="3085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39" width="18.85546875" style="1366" customWidth="1"/>
    <col min="3340" max="3340" width="17.7109375" style="1366" customWidth="1"/>
    <col min="3341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5" width="18.85546875" style="1366" customWidth="1"/>
    <col min="3596" max="3596" width="17.7109375" style="1366" customWidth="1"/>
    <col min="3597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1" width="18.85546875" style="1366" customWidth="1"/>
    <col min="3852" max="3852" width="17.7109375" style="1366" customWidth="1"/>
    <col min="3853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7" width="18.85546875" style="1366" customWidth="1"/>
    <col min="4108" max="4108" width="17.7109375" style="1366" customWidth="1"/>
    <col min="4109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3" width="18.85546875" style="1366" customWidth="1"/>
    <col min="4364" max="4364" width="17.7109375" style="1366" customWidth="1"/>
    <col min="4365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19" width="18.85546875" style="1366" customWidth="1"/>
    <col min="4620" max="4620" width="17.7109375" style="1366" customWidth="1"/>
    <col min="4621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5" width="18.85546875" style="1366" customWidth="1"/>
    <col min="4876" max="4876" width="17.7109375" style="1366" customWidth="1"/>
    <col min="4877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1" width="18.85546875" style="1366" customWidth="1"/>
    <col min="5132" max="5132" width="17.7109375" style="1366" customWidth="1"/>
    <col min="5133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7" width="18.85546875" style="1366" customWidth="1"/>
    <col min="5388" max="5388" width="17.7109375" style="1366" customWidth="1"/>
    <col min="5389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3" width="18.85546875" style="1366" customWidth="1"/>
    <col min="5644" max="5644" width="17.7109375" style="1366" customWidth="1"/>
    <col min="5645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899" width="18.85546875" style="1366" customWidth="1"/>
    <col min="5900" max="5900" width="17.7109375" style="1366" customWidth="1"/>
    <col min="5901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5" width="18.85546875" style="1366" customWidth="1"/>
    <col min="6156" max="6156" width="17.7109375" style="1366" customWidth="1"/>
    <col min="6157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1" width="18.85546875" style="1366" customWidth="1"/>
    <col min="6412" max="6412" width="17.7109375" style="1366" customWidth="1"/>
    <col min="6413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7" width="18.85546875" style="1366" customWidth="1"/>
    <col min="6668" max="6668" width="17.7109375" style="1366" customWidth="1"/>
    <col min="6669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3" width="18.85546875" style="1366" customWidth="1"/>
    <col min="6924" max="6924" width="17.7109375" style="1366" customWidth="1"/>
    <col min="6925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79" width="18.85546875" style="1366" customWidth="1"/>
    <col min="7180" max="7180" width="17.7109375" style="1366" customWidth="1"/>
    <col min="7181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5" width="18.85546875" style="1366" customWidth="1"/>
    <col min="7436" max="7436" width="17.7109375" style="1366" customWidth="1"/>
    <col min="7437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1" width="18.85546875" style="1366" customWidth="1"/>
    <col min="7692" max="7692" width="17.7109375" style="1366" customWidth="1"/>
    <col min="7693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7" width="18.85546875" style="1366" customWidth="1"/>
    <col min="7948" max="7948" width="17.7109375" style="1366" customWidth="1"/>
    <col min="7949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3" width="18.85546875" style="1366" customWidth="1"/>
    <col min="8204" max="8204" width="17.7109375" style="1366" customWidth="1"/>
    <col min="8205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59" width="18.85546875" style="1366" customWidth="1"/>
    <col min="8460" max="8460" width="17.7109375" style="1366" customWidth="1"/>
    <col min="8461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5" width="18.85546875" style="1366" customWidth="1"/>
    <col min="8716" max="8716" width="17.7109375" style="1366" customWidth="1"/>
    <col min="8717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1" width="18.85546875" style="1366" customWidth="1"/>
    <col min="8972" max="8972" width="17.7109375" style="1366" customWidth="1"/>
    <col min="8973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7" width="18.85546875" style="1366" customWidth="1"/>
    <col min="9228" max="9228" width="17.7109375" style="1366" customWidth="1"/>
    <col min="9229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3" width="18.85546875" style="1366" customWidth="1"/>
    <col min="9484" max="9484" width="17.7109375" style="1366" customWidth="1"/>
    <col min="9485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39" width="18.85546875" style="1366" customWidth="1"/>
    <col min="9740" max="9740" width="17.7109375" style="1366" customWidth="1"/>
    <col min="9741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5" width="18.85546875" style="1366" customWidth="1"/>
    <col min="9996" max="9996" width="17.7109375" style="1366" customWidth="1"/>
    <col min="9997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1" width="18.85546875" style="1366" customWidth="1"/>
    <col min="10252" max="10252" width="17.7109375" style="1366" customWidth="1"/>
    <col min="10253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7" width="18.85546875" style="1366" customWidth="1"/>
    <col min="10508" max="10508" width="17.7109375" style="1366" customWidth="1"/>
    <col min="10509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3" width="18.85546875" style="1366" customWidth="1"/>
    <col min="10764" max="10764" width="17.7109375" style="1366" customWidth="1"/>
    <col min="10765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19" width="18.85546875" style="1366" customWidth="1"/>
    <col min="11020" max="11020" width="17.7109375" style="1366" customWidth="1"/>
    <col min="11021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5" width="18.85546875" style="1366" customWidth="1"/>
    <col min="11276" max="11276" width="17.7109375" style="1366" customWidth="1"/>
    <col min="11277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1" width="18.85546875" style="1366" customWidth="1"/>
    <col min="11532" max="11532" width="17.7109375" style="1366" customWidth="1"/>
    <col min="11533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7" width="18.85546875" style="1366" customWidth="1"/>
    <col min="11788" max="11788" width="17.7109375" style="1366" customWidth="1"/>
    <col min="11789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3" width="18.85546875" style="1366" customWidth="1"/>
    <col min="12044" max="12044" width="17.7109375" style="1366" customWidth="1"/>
    <col min="12045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299" width="18.85546875" style="1366" customWidth="1"/>
    <col min="12300" max="12300" width="17.7109375" style="1366" customWidth="1"/>
    <col min="12301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5" width="18.85546875" style="1366" customWidth="1"/>
    <col min="12556" max="12556" width="17.7109375" style="1366" customWidth="1"/>
    <col min="12557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1" width="18.85546875" style="1366" customWidth="1"/>
    <col min="12812" max="12812" width="17.7109375" style="1366" customWidth="1"/>
    <col min="12813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7" width="18.85546875" style="1366" customWidth="1"/>
    <col min="13068" max="13068" width="17.7109375" style="1366" customWidth="1"/>
    <col min="13069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3" width="18.85546875" style="1366" customWidth="1"/>
    <col min="13324" max="13324" width="17.7109375" style="1366" customWidth="1"/>
    <col min="13325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79" width="18.85546875" style="1366" customWidth="1"/>
    <col min="13580" max="13580" width="17.7109375" style="1366" customWidth="1"/>
    <col min="13581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5" width="18.85546875" style="1366" customWidth="1"/>
    <col min="13836" max="13836" width="17.7109375" style="1366" customWidth="1"/>
    <col min="13837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1" width="18.85546875" style="1366" customWidth="1"/>
    <col min="14092" max="14092" width="17.7109375" style="1366" customWidth="1"/>
    <col min="14093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7" width="18.85546875" style="1366" customWidth="1"/>
    <col min="14348" max="14348" width="17.7109375" style="1366" customWidth="1"/>
    <col min="14349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3" width="18.85546875" style="1366" customWidth="1"/>
    <col min="14604" max="14604" width="17.7109375" style="1366" customWidth="1"/>
    <col min="14605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59" width="18.85546875" style="1366" customWidth="1"/>
    <col min="14860" max="14860" width="17.7109375" style="1366" customWidth="1"/>
    <col min="14861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5" width="18.85546875" style="1366" customWidth="1"/>
    <col min="15116" max="15116" width="17.7109375" style="1366" customWidth="1"/>
    <col min="15117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1" width="18.85546875" style="1366" customWidth="1"/>
    <col min="15372" max="15372" width="17.7109375" style="1366" customWidth="1"/>
    <col min="15373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7" width="18.85546875" style="1366" customWidth="1"/>
    <col min="15628" max="15628" width="17.7109375" style="1366" customWidth="1"/>
    <col min="15629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3" width="18.85546875" style="1366" customWidth="1"/>
    <col min="15884" max="15884" width="17.7109375" style="1366" customWidth="1"/>
    <col min="15885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39" width="18.85546875" style="1366" customWidth="1"/>
    <col min="16140" max="16140" width="17.7109375" style="1366" customWidth="1"/>
    <col min="16141" max="16384" width="9.140625" style="1366"/>
  </cols>
  <sheetData>
    <row r="1" spans="1:8" ht="18.75" thickBot="1" x14ac:dyDescent="0.3">
      <c r="A1" s="1360" t="s">
        <v>867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866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509"/>
      <c r="E4" s="1368"/>
      <c r="F4" s="1368"/>
      <c r="G4" s="1368"/>
      <c r="H4" s="1369"/>
    </row>
    <row r="5" spans="1:8" ht="18" x14ac:dyDescent="0.25">
      <c r="A5" s="1372" t="s">
        <v>865</v>
      </c>
      <c r="B5" s="1368"/>
      <c r="C5" s="1368"/>
      <c r="D5" s="1368"/>
      <c r="E5" s="1368"/>
      <c r="F5" s="1368"/>
      <c r="G5" s="1368"/>
      <c r="H5" s="1369"/>
    </row>
    <row r="6" spans="1:8" x14ac:dyDescent="0.2">
      <c r="A6" s="1373"/>
      <c r="B6" s="1373"/>
      <c r="C6" s="1373"/>
      <c r="E6" s="1374"/>
      <c r="F6" s="1374"/>
      <c r="G6" s="1374"/>
    </row>
    <row r="7" spans="1:8" ht="15.75" thickBot="1" x14ac:dyDescent="0.3">
      <c r="A7" s="1359" t="s">
        <v>173</v>
      </c>
      <c r="B7" s="1373"/>
      <c r="C7" s="1373"/>
      <c r="E7" s="1374"/>
      <c r="F7" s="1374"/>
      <c r="G7" s="1374"/>
      <c r="H7" s="1375" t="s">
        <v>122</v>
      </c>
    </row>
    <row r="8" spans="1:8" ht="25.5" thickTop="1" thickBot="1" x14ac:dyDescent="0.25">
      <c r="A8" s="1376" t="s">
        <v>123</v>
      </c>
      <c r="B8" s="1377" t="s">
        <v>509</v>
      </c>
      <c r="C8" s="1377" t="s">
        <v>267</v>
      </c>
      <c r="D8" s="1378" t="s">
        <v>125</v>
      </c>
      <c r="E8" s="1379" t="s">
        <v>416</v>
      </c>
      <c r="F8" s="1379" t="s">
        <v>417</v>
      </c>
      <c r="G8" s="1380" t="s">
        <v>589</v>
      </c>
      <c r="H8" s="1381" t="s">
        <v>590</v>
      </c>
    </row>
    <row r="9" spans="1:8" ht="14.25" thickTop="1" thickBot="1" x14ac:dyDescent="0.25">
      <c r="A9" s="1382">
        <v>1</v>
      </c>
      <c r="B9" s="1383">
        <v>2</v>
      </c>
      <c r="C9" s="1383">
        <v>3</v>
      </c>
      <c r="D9" s="1383">
        <v>4</v>
      </c>
      <c r="E9" s="1384">
        <v>5</v>
      </c>
      <c r="F9" s="1384">
        <v>6</v>
      </c>
      <c r="G9" s="1385">
        <v>7</v>
      </c>
      <c r="H9" s="1386" t="s">
        <v>44</v>
      </c>
    </row>
    <row r="10" spans="1:8" ht="45.75" hidden="1" thickTop="1" x14ac:dyDescent="0.2">
      <c r="A10" s="1387">
        <v>3299</v>
      </c>
      <c r="B10" s="1388">
        <v>5213</v>
      </c>
      <c r="C10" s="2346" t="s">
        <v>1325</v>
      </c>
      <c r="D10" s="1389" t="s">
        <v>796</v>
      </c>
      <c r="E10" s="1390"/>
      <c r="F10" s="1390"/>
      <c r="G10" s="1390"/>
      <c r="H10" s="1391" t="e">
        <f t="shared" ref="H10:H28" si="0">G10/F10*100</f>
        <v>#DIV/0!</v>
      </c>
    </row>
    <row r="11" spans="1:8" ht="45.75" hidden="1" thickTop="1" x14ac:dyDescent="0.2">
      <c r="A11" s="1392">
        <v>3299</v>
      </c>
      <c r="B11" s="1393">
        <v>5213</v>
      </c>
      <c r="C11" s="1439" t="s">
        <v>1324</v>
      </c>
      <c r="D11" s="1394" t="s">
        <v>796</v>
      </c>
      <c r="E11" s="1395"/>
      <c r="F11" s="1395"/>
      <c r="G11" s="1395"/>
      <c r="H11" s="1396" t="e">
        <f t="shared" si="0"/>
        <v>#DIV/0!</v>
      </c>
    </row>
    <row r="12" spans="1:8" ht="30.75" hidden="1" thickTop="1" x14ac:dyDescent="0.2">
      <c r="A12" s="1392">
        <v>3299</v>
      </c>
      <c r="B12" s="1393">
        <v>5221</v>
      </c>
      <c r="C12" s="1439" t="s">
        <v>1325</v>
      </c>
      <c r="D12" s="1394" t="s">
        <v>833</v>
      </c>
      <c r="E12" s="1395"/>
      <c r="F12" s="1395"/>
      <c r="G12" s="1395"/>
      <c r="H12" s="1396" t="e">
        <f t="shared" si="0"/>
        <v>#DIV/0!</v>
      </c>
    </row>
    <row r="13" spans="1:8" ht="30.75" hidden="1" thickTop="1" x14ac:dyDescent="0.2">
      <c r="A13" s="1392">
        <v>3299</v>
      </c>
      <c r="B13" s="1393">
        <v>5221</v>
      </c>
      <c r="C13" s="1439" t="s">
        <v>1324</v>
      </c>
      <c r="D13" s="1394" t="s">
        <v>833</v>
      </c>
      <c r="E13" s="1395"/>
      <c r="F13" s="1395"/>
      <c r="G13" s="1395"/>
      <c r="H13" s="1396" t="e">
        <f t="shared" si="0"/>
        <v>#DIV/0!</v>
      </c>
    </row>
    <row r="14" spans="1:8" ht="30.75" hidden="1" thickTop="1" x14ac:dyDescent="0.2">
      <c r="A14" s="1392">
        <v>3299</v>
      </c>
      <c r="B14" s="1393">
        <v>5223</v>
      </c>
      <c r="C14" s="1439" t="s">
        <v>1325</v>
      </c>
      <c r="D14" s="1394" t="s">
        <v>1079</v>
      </c>
      <c r="E14" s="1395"/>
      <c r="F14" s="1395"/>
      <c r="G14" s="1395"/>
      <c r="H14" s="1396" t="e">
        <f t="shared" si="0"/>
        <v>#DIV/0!</v>
      </c>
    </row>
    <row r="15" spans="1:8" ht="30.75" hidden="1" thickTop="1" x14ac:dyDescent="0.2">
      <c r="A15" s="1392">
        <v>3299</v>
      </c>
      <c r="B15" s="1393">
        <v>5223</v>
      </c>
      <c r="C15" s="1439" t="s">
        <v>1324</v>
      </c>
      <c r="D15" s="1394" t="s">
        <v>1079</v>
      </c>
      <c r="E15" s="1395"/>
      <c r="F15" s="1395"/>
      <c r="G15" s="1395"/>
      <c r="H15" s="1396" t="e">
        <f t="shared" si="0"/>
        <v>#DIV/0!</v>
      </c>
    </row>
    <row r="16" spans="1:8" ht="31.5" hidden="1" customHeight="1" x14ac:dyDescent="0.2">
      <c r="A16" s="1392">
        <v>3299</v>
      </c>
      <c r="B16" s="1393">
        <v>5229</v>
      </c>
      <c r="C16" s="1439" t="s">
        <v>1325</v>
      </c>
      <c r="D16" s="1394" t="s">
        <v>634</v>
      </c>
      <c r="E16" s="1395"/>
      <c r="F16" s="1395"/>
      <c r="G16" s="1395"/>
      <c r="H16" s="1396" t="e">
        <f t="shared" si="0"/>
        <v>#DIV/0!</v>
      </c>
    </row>
    <row r="17" spans="1:11" ht="30.75" hidden="1" thickTop="1" x14ac:dyDescent="0.2">
      <c r="A17" s="1392">
        <v>3299</v>
      </c>
      <c r="B17" s="1393">
        <v>5229</v>
      </c>
      <c r="C17" s="1439" t="s">
        <v>1324</v>
      </c>
      <c r="D17" s="1394" t="s">
        <v>634</v>
      </c>
      <c r="E17" s="1395"/>
      <c r="F17" s="1395"/>
      <c r="G17" s="1395"/>
      <c r="H17" s="1396" t="e">
        <f t="shared" si="0"/>
        <v>#DIV/0!</v>
      </c>
    </row>
    <row r="18" spans="1:11" ht="26.25" hidden="1" thickTop="1" x14ac:dyDescent="0.2">
      <c r="A18" s="1392">
        <v>3299</v>
      </c>
      <c r="B18" s="1393">
        <v>5332</v>
      </c>
      <c r="C18" s="2345" t="s">
        <v>1325</v>
      </c>
      <c r="D18" s="1394" t="s">
        <v>407</v>
      </c>
      <c r="E18" s="1395"/>
      <c r="F18" s="1395"/>
      <c r="G18" s="1395"/>
      <c r="H18" s="1396" t="e">
        <f t="shared" si="0"/>
        <v>#DIV/0!</v>
      </c>
    </row>
    <row r="19" spans="1:11" ht="26.25" hidden="1" thickTop="1" x14ac:dyDescent="0.2">
      <c r="A19" s="1392">
        <v>3299</v>
      </c>
      <c r="B19" s="1393">
        <v>5332</v>
      </c>
      <c r="C19" s="2345" t="s">
        <v>1324</v>
      </c>
      <c r="D19" s="1394" t="s">
        <v>407</v>
      </c>
      <c r="E19" s="1395"/>
      <c r="F19" s="1395"/>
      <c r="G19" s="1395"/>
      <c r="H19" s="1396" t="e">
        <f t="shared" si="0"/>
        <v>#DIV/0!</v>
      </c>
    </row>
    <row r="20" spans="1:11" ht="15" hidden="1" customHeight="1" x14ac:dyDescent="0.2">
      <c r="A20" s="1392">
        <v>3299</v>
      </c>
      <c r="B20" s="1393">
        <v>5901</v>
      </c>
      <c r="C20" s="2345" t="s">
        <v>1325</v>
      </c>
      <c r="D20" s="1394" t="s">
        <v>399</v>
      </c>
      <c r="E20" s="1395"/>
      <c r="F20" s="1395"/>
      <c r="G20" s="1395"/>
      <c r="H20" s="1396" t="e">
        <f t="shared" si="0"/>
        <v>#DIV/0!</v>
      </c>
    </row>
    <row r="21" spans="1:11" ht="15" hidden="1" customHeight="1" x14ac:dyDescent="0.2">
      <c r="A21" s="1392">
        <v>3299</v>
      </c>
      <c r="B21" s="1393">
        <v>5901</v>
      </c>
      <c r="C21" s="2345" t="s">
        <v>1324</v>
      </c>
      <c r="D21" s="1394" t="s">
        <v>399</v>
      </c>
      <c r="E21" s="1395"/>
      <c r="F21" s="1395"/>
      <c r="G21" s="1395"/>
      <c r="H21" s="1396" t="e">
        <f t="shared" si="0"/>
        <v>#DIV/0!</v>
      </c>
    </row>
    <row r="22" spans="1:11" ht="15" customHeight="1" thickTop="1" x14ac:dyDescent="0.2">
      <c r="A22" s="1392">
        <v>3299</v>
      </c>
      <c r="B22" s="1393">
        <v>5909</v>
      </c>
      <c r="C22" s="2345" t="s">
        <v>1101</v>
      </c>
      <c r="D22" s="1394" t="s">
        <v>1783</v>
      </c>
      <c r="E22" s="1395">
        <v>0</v>
      </c>
      <c r="F22" s="1395">
        <v>77</v>
      </c>
      <c r="G22" s="1395">
        <v>77</v>
      </c>
      <c r="H22" s="1396">
        <f t="shared" si="0"/>
        <v>100</v>
      </c>
    </row>
    <row r="23" spans="1:11" ht="30" hidden="1" x14ac:dyDescent="0.2">
      <c r="A23" s="1392">
        <v>3299</v>
      </c>
      <c r="B23" s="1393">
        <v>6321</v>
      </c>
      <c r="C23" s="2345" t="s">
        <v>1327</v>
      </c>
      <c r="D23" s="1394" t="s">
        <v>724</v>
      </c>
      <c r="E23" s="1395"/>
      <c r="F23" s="1395"/>
      <c r="G23" s="1395"/>
      <c r="H23" s="1396" t="e">
        <f t="shared" si="0"/>
        <v>#DIV/0!</v>
      </c>
    </row>
    <row r="24" spans="1:11" ht="30" hidden="1" x14ac:dyDescent="0.2">
      <c r="A24" s="1392">
        <v>3299</v>
      </c>
      <c r="B24" s="1393">
        <v>6321</v>
      </c>
      <c r="C24" s="2345" t="s">
        <v>1326</v>
      </c>
      <c r="D24" s="1394" t="s">
        <v>724</v>
      </c>
      <c r="E24" s="1395"/>
      <c r="F24" s="1395"/>
      <c r="G24" s="1395"/>
      <c r="H24" s="1396" t="e">
        <f t="shared" si="0"/>
        <v>#DIV/0!</v>
      </c>
    </row>
    <row r="25" spans="1:11" ht="30" hidden="1" x14ac:dyDescent="0.2">
      <c r="A25" s="1392">
        <v>3299</v>
      </c>
      <c r="B25" s="1393">
        <v>6323</v>
      </c>
      <c r="C25" s="2345" t="s">
        <v>1327</v>
      </c>
      <c r="D25" s="1394" t="s">
        <v>374</v>
      </c>
      <c r="E25" s="1395"/>
      <c r="F25" s="1395"/>
      <c r="G25" s="1395"/>
      <c r="H25" s="1396" t="e">
        <f t="shared" si="0"/>
        <v>#DIV/0!</v>
      </c>
    </row>
    <row r="26" spans="1:11" ht="30" hidden="1" x14ac:dyDescent="0.2">
      <c r="A26" s="1392">
        <v>3299</v>
      </c>
      <c r="B26" s="1393">
        <v>6323</v>
      </c>
      <c r="C26" s="2345" t="s">
        <v>1326</v>
      </c>
      <c r="D26" s="1394" t="s">
        <v>374</v>
      </c>
      <c r="E26" s="1395"/>
      <c r="F26" s="1395"/>
      <c r="G26" s="1395"/>
      <c r="H26" s="1396" t="e">
        <f t="shared" si="0"/>
        <v>#DIV/0!</v>
      </c>
    </row>
    <row r="27" spans="1:11" ht="15" hidden="1" customHeight="1" x14ac:dyDescent="0.2">
      <c r="A27" s="1392">
        <v>3636</v>
      </c>
      <c r="B27" s="1393">
        <v>6901</v>
      </c>
      <c r="C27" s="2345" t="s">
        <v>1327</v>
      </c>
      <c r="D27" s="1394" t="s">
        <v>298</v>
      </c>
      <c r="E27" s="1395"/>
      <c r="F27" s="1395"/>
      <c r="G27" s="1395"/>
      <c r="H27" s="1396" t="e">
        <f t="shared" si="0"/>
        <v>#DIV/0!</v>
      </c>
    </row>
    <row r="28" spans="1:11" ht="25.5" hidden="1" x14ac:dyDescent="0.2">
      <c r="A28" s="1392">
        <v>3636</v>
      </c>
      <c r="B28" s="1393">
        <v>6901</v>
      </c>
      <c r="C28" s="2345" t="s">
        <v>1326</v>
      </c>
      <c r="D28" s="1394" t="s">
        <v>298</v>
      </c>
      <c r="E28" s="1395"/>
      <c r="F28" s="1395"/>
      <c r="G28" s="1395"/>
      <c r="H28" s="1396" t="e">
        <f t="shared" si="0"/>
        <v>#DIV/0!</v>
      </c>
    </row>
    <row r="29" spans="1:11" ht="25.5" x14ac:dyDescent="0.2">
      <c r="A29" s="1392">
        <v>6330</v>
      </c>
      <c r="B29" s="1393">
        <v>5345</v>
      </c>
      <c r="C29" s="2345" t="s">
        <v>1101</v>
      </c>
      <c r="D29" s="1394" t="s">
        <v>514</v>
      </c>
      <c r="E29" s="1395">
        <v>0</v>
      </c>
      <c r="F29" s="1395">
        <v>0</v>
      </c>
      <c r="G29" s="1395">
        <v>4783</v>
      </c>
      <c r="H29" s="1396">
        <v>0</v>
      </c>
    </row>
    <row r="30" spans="1:11" ht="25.5" x14ac:dyDescent="0.2">
      <c r="A30" s="1392">
        <v>6402</v>
      </c>
      <c r="B30" s="1393">
        <v>5363</v>
      </c>
      <c r="C30" s="2345" t="s">
        <v>1112</v>
      </c>
      <c r="D30" s="1394" t="s">
        <v>942</v>
      </c>
      <c r="E30" s="1395">
        <v>0</v>
      </c>
      <c r="F30" s="1395">
        <v>76</v>
      </c>
      <c r="G30" s="1395">
        <v>76</v>
      </c>
      <c r="H30" s="1396">
        <f>G30/F30*100</f>
        <v>100</v>
      </c>
      <c r="J30" s="1366">
        <f>17887.85+40.38</f>
        <v>17928.23</v>
      </c>
      <c r="K30" s="1366">
        <f>31179.23+82654322.71</f>
        <v>82685501.939999998</v>
      </c>
    </row>
    <row r="31" spans="1:11" ht="30.75" thickBot="1" x14ac:dyDescent="0.25">
      <c r="A31" s="1392">
        <v>6402</v>
      </c>
      <c r="B31" s="1393">
        <v>5364</v>
      </c>
      <c r="C31" s="2345" t="s">
        <v>1112</v>
      </c>
      <c r="D31" s="1394" t="s">
        <v>1276</v>
      </c>
      <c r="E31" s="1395">
        <v>0</v>
      </c>
      <c r="F31" s="1395">
        <v>5374</v>
      </c>
      <c r="G31" s="1395">
        <v>5374</v>
      </c>
      <c r="H31" s="1396">
        <f>G31/F31*100</f>
        <v>100</v>
      </c>
    </row>
    <row r="32" spans="1:11" ht="16.5" thickTop="1" thickBot="1" x14ac:dyDescent="0.3">
      <c r="A32" s="3291" t="s">
        <v>511</v>
      </c>
      <c r="B32" s="3292"/>
      <c r="C32" s="3292"/>
      <c r="D32" s="3292"/>
      <c r="E32" s="1399">
        <f>SUM(E10:E31)</f>
        <v>0</v>
      </c>
      <c r="F32" s="1399">
        <f>SUM(F10:F31)</f>
        <v>5527</v>
      </c>
      <c r="G32" s="1399">
        <f>SUM(G10:G31)</f>
        <v>10310</v>
      </c>
      <c r="H32" s="1400">
        <f>G32/F32*100</f>
        <v>186.53880948073095</v>
      </c>
    </row>
    <row r="33" spans="1:9" ht="13.5" thickTop="1" x14ac:dyDescent="0.2"/>
    <row r="35" spans="1:9" ht="15" hidden="1" x14ac:dyDescent="0.25">
      <c r="A35" s="1359" t="s">
        <v>975</v>
      </c>
      <c r="B35" s="1373"/>
      <c r="C35" s="1373"/>
      <c r="D35" s="1373"/>
      <c r="F35" s="1374"/>
      <c r="G35" s="1374"/>
      <c r="H35" s="1374"/>
      <c r="I35" s="1374"/>
    </row>
    <row r="36" spans="1:9" ht="15" hidden="1" x14ac:dyDescent="0.25">
      <c r="A36" s="1359" t="s">
        <v>945</v>
      </c>
      <c r="B36" s="1373"/>
      <c r="C36" s="1373"/>
      <c r="D36" s="1373"/>
      <c r="F36" s="1374"/>
      <c r="G36" s="1374"/>
      <c r="H36" s="1375" t="s">
        <v>122</v>
      </c>
      <c r="I36" s="1374"/>
    </row>
    <row r="37" spans="1:9" ht="25.5" hidden="1" thickTop="1" thickBot="1" x14ac:dyDescent="0.25">
      <c r="A37" s="1376" t="s">
        <v>123</v>
      </c>
      <c r="B37" s="1377" t="s">
        <v>509</v>
      </c>
      <c r="C37" s="1377" t="s">
        <v>267</v>
      </c>
      <c r="D37" s="1378" t="s">
        <v>125</v>
      </c>
      <c r="E37" s="1379" t="s">
        <v>416</v>
      </c>
      <c r="F37" s="1379" t="s">
        <v>417</v>
      </c>
      <c r="G37" s="1380" t="s">
        <v>589</v>
      </c>
      <c r="H37" s="1381" t="s">
        <v>590</v>
      </c>
      <c r="I37" s="1374"/>
    </row>
    <row r="38" spans="1:9" ht="14.25" hidden="1" thickTop="1" thickBot="1" x14ac:dyDescent="0.25">
      <c r="A38" s="1382">
        <v>1</v>
      </c>
      <c r="B38" s="1383">
        <v>2</v>
      </c>
      <c r="C38" s="1383">
        <v>3</v>
      </c>
      <c r="D38" s="1383">
        <v>5</v>
      </c>
      <c r="E38" s="1384">
        <v>6</v>
      </c>
      <c r="F38" s="1384">
        <v>7</v>
      </c>
      <c r="G38" s="1385">
        <v>8</v>
      </c>
      <c r="H38" s="1401" t="s">
        <v>510</v>
      </c>
      <c r="I38" s="1374"/>
    </row>
    <row r="39" spans="1:9" ht="30.75" hidden="1" thickTop="1" x14ac:dyDescent="0.2">
      <c r="A39" s="1392">
        <v>3299</v>
      </c>
      <c r="B39" s="1393">
        <v>5336</v>
      </c>
      <c r="C39" s="1439">
        <v>32133030</v>
      </c>
      <c r="D39" s="1394" t="s">
        <v>797</v>
      </c>
      <c r="E39" s="1390"/>
      <c r="F39" s="1390"/>
      <c r="G39" s="1402"/>
      <c r="H39" s="1391" t="e">
        <f>G39/F39*100</f>
        <v>#DIV/0!</v>
      </c>
      <c r="I39" s="1374"/>
    </row>
    <row r="40" spans="1:9" ht="30" hidden="1" x14ac:dyDescent="0.2">
      <c r="A40" s="1392">
        <v>3299</v>
      </c>
      <c r="B40" s="1393">
        <v>5336</v>
      </c>
      <c r="C40" s="1439">
        <v>32533030</v>
      </c>
      <c r="D40" s="1394" t="s">
        <v>797</v>
      </c>
      <c r="E40" s="1395"/>
      <c r="F40" s="1395"/>
      <c r="G40" s="1403"/>
      <c r="H40" s="1396" t="e">
        <f>G40/F40*100</f>
        <v>#DIV/0!</v>
      </c>
      <c r="I40" s="1374"/>
    </row>
    <row r="41" spans="1:9" ht="30" hidden="1" x14ac:dyDescent="0.2">
      <c r="A41" s="1392">
        <v>3299</v>
      </c>
      <c r="B41" s="1393">
        <v>6351</v>
      </c>
      <c r="C41" s="1393">
        <v>32133926</v>
      </c>
      <c r="D41" s="1394" t="s">
        <v>798</v>
      </c>
      <c r="E41" s="1395">
        <v>0</v>
      </c>
      <c r="F41" s="1395">
        <v>0</v>
      </c>
      <c r="G41" s="1403">
        <v>0</v>
      </c>
      <c r="H41" s="1396" t="e">
        <f>G41/F41*100</f>
        <v>#DIV/0!</v>
      </c>
      <c r="I41" s="1374"/>
    </row>
    <row r="42" spans="1:9" ht="30" hidden="1" x14ac:dyDescent="0.2">
      <c r="A42" s="1392">
        <v>3299</v>
      </c>
      <c r="B42" s="1393">
        <v>6351</v>
      </c>
      <c r="C42" s="1393">
        <v>32533926</v>
      </c>
      <c r="D42" s="1394" t="s">
        <v>798</v>
      </c>
      <c r="E42" s="1395">
        <v>0</v>
      </c>
      <c r="F42" s="1395">
        <v>0</v>
      </c>
      <c r="G42" s="1403">
        <v>0</v>
      </c>
      <c r="H42" s="1396" t="e">
        <f>G42/F42*100</f>
        <v>#DIV/0!</v>
      </c>
      <c r="I42" s="1374"/>
    </row>
    <row r="43" spans="1:9" ht="16.5" hidden="1" thickTop="1" thickBot="1" x14ac:dyDescent="0.3">
      <c r="A43" s="1404" t="s">
        <v>511</v>
      </c>
      <c r="B43" s="1405"/>
      <c r="C43" s="1405"/>
      <c r="D43" s="1406"/>
      <c r="E43" s="1399">
        <f>SUM(E39:E42)</f>
        <v>0</v>
      </c>
      <c r="F43" s="1399">
        <f>SUM(F39:F42)</f>
        <v>0</v>
      </c>
      <c r="G43" s="1399">
        <f>SUM(G39:G42)</f>
        <v>0</v>
      </c>
      <c r="H43" s="1400" t="e">
        <f>G43/F43*100</f>
        <v>#DIV/0!</v>
      </c>
      <c r="I43" s="1374"/>
    </row>
    <row r="44" spans="1:9" hidden="1" x14ac:dyDescent="0.2">
      <c r="A44" s="1373"/>
      <c r="B44" s="1373"/>
      <c r="C44" s="1373"/>
      <c r="E44" s="1374"/>
      <c r="F44" s="1374"/>
      <c r="G44" s="1374"/>
      <c r="I44" s="1374"/>
    </row>
    <row r="46" spans="1:9" ht="15" hidden="1" x14ac:dyDescent="0.25">
      <c r="A46" s="1359" t="s">
        <v>946</v>
      </c>
      <c r="B46" s="1373"/>
      <c r="C46" s="1373"/>
      <c r="D46" s="1373"/>
      <c r="F46" s="1374"/>
      <c r="G46" s="1374"/>
      <c r="H46" s="1374"/>
      <c r="I46" s="1374"/>
    </row>
    <row r="47" spans="1:9" ht="15" hidden="1" x14ac:dyDescent="0.25">
      <c r="A47" s="1359" t="s">
        <v>947</v>
      </c>
      <c r="B47" s="1373"/>
      <c r="C47" s="1373"/>
      <c r="D47" s="1373"/>
      <c r="F47" s="1374"/>
      <c r="G47" s="1374"/>
      <c r="H47" s="1375" t="s">
        <v>122</v>
      </c>
      <c r="I47" s="1374"/>
    </row>
    <row r="48" spans="1:9" ht="25.5" hidden="1" thickTop="1" thickBot="1" x14ac:dyDescent="0.25">
      <c r="A48" s="1376" t="s">
        <v>123</v>
      </c>
      <c r="B48" s="1377" t="s">
        <v>509</v>
      </c>
      <c r="C48" s="1377" t="s">
        <v>267</v>
      </c>
      <c r="D48" s="1378" t="s">
        <v>125</v>
      </c>
      <c r="E48" s="1379" t="s">
        <v>416</v>
      </c>
      <c r="F48" s="1379" t="s">
        <v>417</v>
      </c>
      <c r="G48" s="1380" t="s">
        <v>589</v>
      </c>
      <c r="H48" s="1381" t="s">
        <v>590</v>
      </c>
      <c r="I48" s="1374"/>
    </row>
    <row r="49" spans="1:12" ht="14.25" hidden="1" thickTop="1" thickBot="1" x14ac:dyDescent="0.25">
      <c r="A49" s="1382">
        <v>1</v>
      </c>
      <c r="B49" s="1383">
        <v>2</v>
      </c>
      <c r="C49" s="1383">
        <v>3</v>
      </c>
      <c r="D49" s="1383">
        <v>5</v>
      </c>
      <c r="E49" s="1384">
        <v>6</v>
      </c>
      <c r="F49" s="1384">
        <v>7</v>
      </c>
      <c r="G49" s="1385">
        <v>8</v>
      </c>
      <c r="H49" s="1401" t="s">
        <v>510</v>
      </c>
      <c r="I49" s="1374"/>
    </row>
    <row r="50" spans="1:12" ht="30.75" hidden="1" thickTop="1" x14ac:dyDescent="0.25">
      <c r="A50" s="1392">
        <v>3299</v>
      </c>
      <c r="B50" s="1393">
        <v>5221</v>
      </c>
      <c r="C50" s="1393">
        <v>32133030</v>
      </c>
      <c r="D50" s="1414" t="s">
        <v>833</v>
      </c>
      <c r="E50" s="1390">
        <v>0</v>
      </c>
      <c r="F50" s="1390">
        <v>0</v>
      </c>
      <c r="G50" s="1402">
        <v>0</v>
      </c>
      <c r="H50" s="1391" t="e">
        <f>G50/F50*100</f>
        <v>#DIV/0!</v>
      </c>
      <c r="I50" s="1374"/>
    </row>
    <row r="51" spans="1:12" ht="15" hidden="1" x14ac:dyDescent="0.25">
      <c r="A51" s="1408">
        <v>3299</v>
      </c>
      <c r="B51" s="1409">
        <v>5321</v>
      </c>
      <c r="C51" s="2343" t="s">
        <v>1325</v>
      </c>
      <c r="D51" s="1411" t="s">
        <v>759</v>
      </c>
      <c r="E51" s="1395"/>
      <c r="F51" s="1395"/>
      <c r="G51" s="1403"/>
      <c r="H51" s="1396" t="e">
        <f>G51/F51*100</f>
        <v>#DIV/0!</v>
      </c>
      <c r="I51" s="1374"/>
    </row>
    <row r="52" spans="1:12" ht="15" hidden="1" x14ac:dyDescent="0.25">
      <c r="A52" s="1408">
        <v>3299</v>
      </c>
      <c r="B52" s="1409">
        <v>5321</v>
      </c>
      <c r="C52" s="2343" t="s">
        <v>1324</v>
      </c>
      <c r="D52" s="1411" t="s">
        <v>759</v>
      </c>
      <c r="E52" s="1395"/>
      <c r="F52" s="1395"/>
      <c r="G52" s="1403"/>
      <c r="H52" s="1396" t="e">
        <f>G52/F52*100</f>
        <v>#DIV/0!</v>
      </c>
      <c r="I52" s="1374"/>
    </row>
    <row r="53" spans="1:12" ht="15.75" hidden="1" thickBot="1" x14ac:dyDescent="0.3">
      <c r="A53" s="1412">
        <v>3299</v>
      </c>
      <c r="B53" s="1413">
        <v>6341</v>
      </c>
      <c r="C53" s="1413">
        <v>32533926</v>
      </c>
      <c r="D53" s="1410" t="s">
        <v>172</v>
      </c>
      <c r="E53" s="1395">
        <v>0</v>
      </c>
      <c r="F53" s="1395">
        <v>0</v>
      </c>
      <c r="G53" s="1403">
        <v>0</v>
      </c>
      <c r="H53" s="1396" t="e">
        <f>G53/F53*100</f>
        <v>#DIV/0!</v>
      </c>
      <c r="I53" s="1374"/>
    </row>
    <row r="54" spans="1:12" ht="16.5" hidden="1" thickTop="1" thickBot="1" x14ac:dyDescent="0.3">
      <c r="A54" s="1404" t="s">
        <v>511</v>
      </c>
      <c r="B54" s="1405"/>
      <c r="C54" s="1405"/>
      <c r="D54" s="1406"/>
      <c r="E54" s="1399">
        <f>SUM(E50:E53)</f>
        <v>0</v>
      </c>
      <c r="F54" s="1399">
        <f>SUM(F50:F53)</f>
        <v>0</v>
      </c>
      <c r="G54" s="1399">
        <f>SUM(G50:G53)</f>
        <v>0</v>
      </c>
      <c r="H54" s="1400" t="e">
        <f>G54/F54*100</f>
        <v>#DIV/0!</v>
      </c>
      <c r="I54" s="1374"/>
    </row>
    <row r="55" spans="1:12" hidden="1" x14ac:dyDescent="0.2"/>
    <row r="59" spans="1:12" ht="16.5" x14ac:dyDescent="0.25">
      <c r="A59" s="1415" t="s">
        <v>325</v>
      </c>
      <c r="B59" s="1416"/>
      <c r="C59" s="1417"/>
      <c r="D59" s="1418"/>
      <c r="E59" s="1419">
        <f>SUM(E60:E62)</f>
        <v>0</v>
      </c>
      <c r="F59" s="1419">
        <f>F60+F61+F62+F63</f>
        <v>5527</v>
      </c>
      <c r="G59" s="1419">
        <f>G60+G61+G62+G63</f>
        <v>10310</v>
      </c>
      <c r="H59" s="1420">
        <f>G59/F59*100</f>
        <v>186.53880948073095</v>
      </c>
      <c r="J59" s="1421">
        <f>J60+J61+J62</f>
        <v>0</v>
      </c>
      <c r="K59" s="1421">
        <f>K60+K61+K62</f>
        <v>5527003.9800000004</v>
      </c>
      <c r="L59" s="1421">
        <f>L60+L61+L62</f>
        <v>10309967.370000001</v>
      </c>
    </row>
    <row r="60" spans="1:12" ht="15" x14ac:dyDescent="0.2">
      <c r="A60" s="1422" t="s">
        <v>183</v>
      </c>
      <c r="B60" s="1423"/>
      <c r="C60" s="1424"/>
      <c r="D60" s="1425"/>
      <c r="E60" s="1426">
        <f>E22+E30+E31</f>
        <v>0</v>
      </c>
      <c r="F60" s="1426">
        <f>F22+F30+F31</f>
        <v>5527</v>
      </c>
      <c r="G60" s="1426">
        <f>G22+G30+G31</f>
        <v>5527</v>
      </c>
      <c r="H60" s="1427">
        <f>G60/F60*100</f>
        <v>100</v>
      </c>
      <c r="J60" s="1428">
        <v>0</v>
      </c>
      <c r="K60" s="1428">
        <v>5527003.9800000004</v>
      </c>
      <c r="L60" s="1428">
        <f>75990.99+76508.25+5374266.51</f>
        <v>5526765.75</v>
      </c>
    </row>
    <row r="61" spans="1:12" ht="15" x14ac:dyDescent="0.2">
      <c r="A61" s="1422" t="s">
        <v>184</v>
      </c>
      <c r="B61" s="1429"/>
      <c r="C61" s="1424"/>
      <c r="D61" s="1430"/>
      <c r="E61" s="1426">
        <v>0</v>
      </c>
      <c r="F61" s="1426">
        <v>0</v>
      </c>
      <c r="G61" s="1426">
        <v>0</v>
      </c>
      <c r="H61" s="1427">
        <v>0</v>
      </c>
      <c r="J61" s="1428">
        <v>0</v>
      </c>
      <c r="K61" s="1428">
        <v>0</v>
      </c>
      <c r="L61" s="1428">
        <v>0</v>
      </c>
    </row>
    <row r="62" spans="1:12" ht="15" x14ac:dyDescent="0.2">
      <c r="A62" s="1422" t="s">
        <v>326</v>
      </c>
      <c r="B62" s="1429"/>
      <c r="C62" s="1424"/>
      <c r="D62" s="1430"/>
      <c r="E62" s="1426">
        <f>E29</f>
        <v>0</v>
      </c>
      <c r="F62" s="1426">
        <f>F29</f>
        <v>0</v>
      </c>
      <c r="G62" s="1426">
        <f>G29</f>
        <v>4783</v>
      </c>
      <c r="H62" s="1427">
        <v>0</v>
      </c>
      <c r="J62" s="1428">
        <v>0</v>
      </c>
      <c r="K62" s="1428">
        <v>0</v>
      </c>
      <c r="L62" s="1428">
        <v>4783201.62</v>
      </c>
    </row>
    <row r="63" spans="1:12" ht="15" x14ac:dyDescent="0.2">
      <c r="A63" s="1422"/>
      <c r="B63" s="1429"/>
      <c r="C63" s="1424"/>
      <c r="D63" s="1430"/>
      <c r="E63" s="1426"/>
      <c r="F63" s="1426"/>
      <c r="G63" s="1426"/>
      <c r="H63" s="1431"/>
    </row>
    <row r="64" spans="1:12" ht="57.75" customHeight="1" thickBot="1" x14ac:dyDescent="0.4">
      <c r="A64" s="3269" t="s">
        <v>885</v>
      </c>
      <c r="B64" s="3270"/>
      <c r="C64" s="3270"/>
      <c r="D64" s="3270"/>
      <c r="E64" s="1432">
        <f>SUM(E59)</f>
        <v>0</v>
      </c>
      <c r="F64" s="1432">
        <f>SUM(F59)</f>
        <v>5527</v>
      </c>
      <c r="G64" s="1432">
        <f>SUM(G59)</f>
        <v>10310</v>
      </c>
      <c r="H64" s="1433">
        <f>(G64/F64)*100</f>
        <v>186.53880948073095</v>
      </c>
    </row>
    <row r="65" ht="13.5" thickTop="1" x14ac:dyDescent="0.2"/>
  </sheetData>
  <mergeCells count="2">
    <mergeCell ref="A32:D32"/>
    <mergeCell ref="A64:D64"/>
  </mergeCells>
  <pageMargins left="0.70866141732283472" right="0.70866141732283472" top="0.78740157480314965" bottom="0.78740157480314965" header="0.31496062992125984" footer="0.31496062992125984"/>
  <pageSetup paperSize="9" scale="65" firstPageNumber="145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72"/>
  <sheetViews>
    <sheetView view="pageBreakPreview" zoomScaleNormal="100" zoomScaleSheetLayoutView="100" workbookViewId="0">
      <selection activeCell="D72" sqref="D72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9.8554687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42578125" style="1366" customWidth="1"/>
    <col min="9" max="11" width="9.140625" style="1366"/>
    <col min="12" max="12" width="18.42578125" style="1366" customWidth="1"/>
    <col min="13" max="13" width="16" style="1366" bestFit="1" customWidth="1"/>
    <col min="14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7" width="9.140625" style="1366"/>
    <col min="268" max="268" width="18.42578125" style="1366" customWidth="1"/>
    <col min="269" max="269" width="16" style="1366" bestFit="1" customWidth="1"/>
    <col min="270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3" width="9.140625" style="1366"/>
    <col min="524" max="524" width="18.42578125" style="1366" customWidth="1"/>
    <col min="525" max="525" width="16" style="1366" bestFit="1" customWidth="1"/>
    <col min="526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9" width="9.140625" style="1366"/>
    <col min="780" max="780" width="18.42578125" style="1366" customWidth="1"/>
    <col min="781" max="781" width="16" style="1366" bestFit="1" customWidth="1"/>
    <col min="782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5" width="9.140625" style="1366"/>
    <col min="1036" max="1036" width="18.42578125" style="1366" customWidth="1"/>
    <col min="1037" max="1037" width="16" style="1366" bestFit="1" customWidth="1"/>
    <col min="1038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1" width="9.140625" style="1366"/>
    <col min="1292" max="1292" width="18.42578125" style="1366" customWidth="1"/>
    <col min="1293" max="1293" width="16" style="1366" bestFit="1" customWidth="1"/>
    <col min="1294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7" width="9.140625" style="1366"/>
    <col min="1548" max="1548" width="18.42578125" style="1366" customWidth="1"/>
    <col min="1549" max="1549" width="16" style="1366" bestFit="1" customWidth="1"/>
    <col min="1550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3" width="9.140625" style="1366"/>
    <col min="1804" max="1804" width="18.42578125" style="1366" customWidth="1"/>
    <col min="1805" max="1805" width="16" style="1366" bestFit="1" customWidth="1"/>
    <col min="1806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9" width="9.140625" style="1366"/>
    <col min="2060" max="2060" width="18.42578125" style="1366" customWidth="1"/>
    <col min="2061" max="2061" width="16" style="1366" bestFit="1" customWidth="1"/>
    <col min="2062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5" width="9.140625" style="1366"/>
    <col min="2316" max="2316" width="18.42578125" style="1366" customWidth="1"/>
    <col min="2317" max="2317" width="16" style="1366" bestFit="1" customWidth="1"/>
    <col min="2318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1" width="9.140625" style="1366"/>
    <col min="2572" max="2572" width="18.42578125" style="1366" customWidth="1"/>
    <col min="2573" max="2573" width="16" style="1366" bestFit="1" customWidth="1"/>
    <col min="2574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7" width="9.140625" style="1366"/>
    <col min="2828" max="2828" width="18.42578125" style="1366" customWidth="1"/>
    <col min="2829" max="2829" width="16" style="1366" bestFit="1" customWidth="1"/>
    <col min="2830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3" width="9.140625" style="1366"/>
    <col min="3084" max="3084" width="18.42578125" style="1366" customWidth="1"/>
    <col min="3085" max="3085" width="16" style="1366" bestFit="1" customWidth="1"/>
    <col min="3086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9" width="9.140625" style="1366"/>
    <col min="3340" max="3340" width="18.42578125" style="1366" customWidth="1"/>
    <col min="3341" max="3341" width="16" style="1366" bestFit="1" customWidth="1"/>
    <col min="3342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5" width="9.140625" style="1366"/>
    <col min="3596" max="3596" width="18.42578125" style="1366" customWidth="1"/>
    <col min="3597" max="3597" width="16" style="1366" bestFit="1" customWidth="1"/>
    <col min="3598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1" width="9.140625" style="1366"/>
    <col min="3852" max="3852" width="18.42578125" style="1366" customWidth="1"/>
    <col min="3853" max="3853" width="16" style="1366" bestFit="1" customWidth="1"/>
    <col min="3854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7" width="9.140625" style="1366"/>
    <col min="4108" max="4108" width="18.42578125" style="1366" customWidth="1"/>
    <col min="4109" max="4109" width="16" style="1366" bestFit="1" customWidth="1"/>
    <col min="4110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3" width="9.140625" style="1366"/>
    <col min="4364" max="4364" width="18.42578125" style="1366" customWidth="1"/>
    <col min="4365" max="4365" width="16" style="1366" bestFit="1" customWidth="1"/>
    <col min="4366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9" width="9.140625" style="1366"/>
    <col min="4620" max="4620" width="18.42578125" style="1366" customWidth="1"/>
    <col min="4621" max="4621" width="16" style="1366" bestFit="1" customWidth="1"/>
    <col min="4622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5" width="9.140625" style="1366"/>
    <col min="4876" max="4876" width="18.42578125" style="1366" customWidth="1"/>
    <col min="4877" max="4877" width="16" style="1366" bestFit="1" customWidth="1"/>
    <col min="4878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1" width="9.140625" style="1366"/>
    <col min="5132" max="5132" width="18.42578125" style="1366" customWidth="1"/>
    <col min="5133" max="5133" width="16" style="1366" bestFit="1" customWidth="1"/>
    <col min="5134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7" width="9.140625" style="1366"/>
    <col min="5388" max="5388" width="18.42578125" style="1366" customWidth="1"/>
    <col min="5389" max="5389" width="16" style="1366" bestFit="1" customWidth="1"/>
    <col min="5390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3" width="9.140625" style="1366"/>
    <col min="5644" max="5644" width="18.42578125" style="1366" customWidth="1"/>
    <col min="5645" max="5645" width="16" style="1366" bestFit="1" customWidth="1"/>
    <col min="5646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9" width="9.140625" style="1366"/>
    <col min="5900" max="5900" width="18.42578125" style="1366" customWidth="1"/>
    <col min="5901" max="5901" width="16" style="1366" bestFit="1" customWidth="1"/>
    <col min="5902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5" width="9.140625" style="1366"/>
    <col min="6156" max="6156" width="18.42578125" style="1366" customWidth="1"/>
    <col min="6157" max="6157" width="16" style="1366" bestFit="1" customWidth="1"/>
    <col min="6158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1" width="9.140625" style="1366"/>
    <col min="6412" max="6412" width="18.42578125" style="1366" customWidth="1"/>
    <col min="6413" max="6413" width="16" style="1366" bestFit="1" customWidth="1"/>
    <col min="6414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7" width="9.140625" style="1366"/>
    <col min="6668" max="6668" width="18.42578125" style="1366" customWidth="1"/>
    <col min="6669" max="6669" width="16" style="1366" bestFit="1" customWidth="1"/>
    <col min="6670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3" width="9.140625" style="1366"/>
    <col min="6924" max="6924" width="18.42578125" style="1366" customWidth="1"/>
    <col min="6925" max="6925" width="16" style="1366" bestFit="1" customWidth="1"/>
    <col min="6926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9" width="9.140625" style="1366"/>
    <col min="7180" max="7180" width="18.42578125" style="1366" customWidth="1"/>
    <col min="7181" max="7181" width="16" style="1366" bestFit="1" customWidth="1"/>
    <col min="7182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5" width="9.140625" style="1366"/>
    <col min="7436" max="7436" width="18.42578125" style="1366" customWidth="1"/>
    <col min="7437" max="7437" width="16" style="1366" bestFit="1" customWidth="1"/>
    <col min="7438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1" width="9.140625" style="1366"/>
    <col min="7692" max="7692" width="18.42578125" style="1366" customWidth="1"/>
    <col min="7693" max="7693" width="16" style="1366" bestFit="1" customWidth="1"/>
    <col min="7694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7" width="9.140625" style="1366"/>
    <col min="7948" max="7948" width="18.42578125" style="1366" customWidth="1"/>
    <col min="7949" max="7949" width="16" style="1366" bestFit="1" customWidth="1"/>
    <col min="7950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3" width="9.140625" style="1366"/>
    <col min="8204" max="8204" width="18.42578125" style="1366" customWidth="1"/>
    <col min="8205" max="8205" width="16" style="1366" bestFit="1" customWidth="1"/>
    <col min="8206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9" width="9.140625" style="1366"/>
    <col min="8460" max="8460" width="18.42578125" style="1366" customWidth="1"/>
    <col min="8461" max="8461" width="16" style="1366" bestFit="1" customWidth="1"/>
    <col min="8462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5" width="9.140625" style="1366"/>
    <col min="8716" max="8716" width="18.42578125" style="1366" customWidth="1"/>
    <col min="8717" max="8717" width="16" style="1366" bestFit="1" customWidth="1"/>
    <col min="8718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1" width="9.140625" style="1366"/>
    <col min="8972" max="8972" width="18.42578125" style="1366" customWidth="1"/>
    <col min="8973" max="8973" width="16" style="1366" bestFit="1" customWidth="1"/>
    <col min="8974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7" width="9.140625" style="1366"/>
    <col min="9228" max="9228" width="18.42578125" style="1366" customWidth="1"/>
    <col min="9229" max="9229" width="16" style="1366" bestFit="1" customWidth="1"/>
    <col min="9230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3" width="9.140625" style="1366"/>
    <col min="9484" max="9484" width="18.42578125" style="1366" customWidth="1"/>
    <col min="9485" max="9485" width="16" style="1366" bestFit="1" customWidth="1"/>
    <col min="9486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9" width="9.140625" style="1366"/>
    <col min="9740" max="9740" width="18.42578125" style="1366" customWidth="1"/>
    <col min="9741" max="9741" width="16" style="1366" bestFit="1" customWidth="1"/>
    <col min="9742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5" width="9.140625" style="1366"/>
    <col min="9996" max="9996" width="18.42578125" style="1366" customWidth="1"/>
    <col min="9997" max="9997" width="16" style="1366" bestFit="1" customWidth="1"/>
    <col min="9998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1" width="9.140625" style="1366"/>
    <col min="10252" max="10252" width="18.42578125" style="1366" customWidth="1"/>
    <col min="10253" max="10253" width="16" style="1366" bestFit="1" customWidth="1"/>
    <col min="10254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7" width="9.140625" style="1366"/>
    <col min="10508" max="10508" width="18.42578125" style="1366" customWidth="1"/>
    <col min="10509" max="10509" width="16" style="1366" bestFit="1" customWidth="1"/>
    <col min="10510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3" width="9.140625" style="1366"/>
    <col min="10764" max="10764" width="18.42578125" style="1366" customWidth="1"/>
    <col min="10765" max="10765" width="16" style="1366" bestFit="1" customWidth="1"/>
    <col min="10766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9" width="9.140625" style="1366"/>
    <col min="11020" max="11020" width="18.42578125" style="1366" customWidth="1"/>
    <col min="11021" max="11021" width="16" style="1366" bestFit="1" customWidth="1"/>
    <col min="11022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5" width="9.140625" style="1366"/>
    <col min="11276" max="11276" width="18.42578125" style="1366" customWidth="1"/>
    <col min="11277" max="11277" width="16" style="1366" bestFit="1" customWidth="1"/>
    <col min="11278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1" width="9.140625" style="1366"/>
    <col min="11532" max="11532" width="18.42578125" style="1366" customWidth="1"/>
    <col min="11533" max="11533" width="16" style="1366" bestFit="1" customWidth="1"/>
    <col min="11534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7" width="9.140625" style="1366"/>
    <col min="11788" max="11788" width="18.42578125" style="1366" customWidth="1"/>
    <col min="11789" max="11789" width="16" style="1366" bestFit="1" customWidth="1"/>
    <col min="11790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3" width="9.140625" style="1366"/>
    <col min="12044" max="12044" width="18.42578125" style="1366" customWidth="1"/>
    <col min="12045" max="12045" width="16" style="1366" bestFit="1" customWidth="1"/>
    <col min="12046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9" width="9.140625" style="1366"/>
    <col min="12300" max="12300" width="18.42578125" style="1366" customWidth="1"/>
    <col min="12301" max="12301" width="16" style="1366" bestFit="1" customWidth="1"/>
    <col min="12302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5" width="9.140625" style="1366"/>
    <col min="12556" max="12556" width="18.42578125" style="1366" customWidth="1"/>
    <col min="12557" max="12557" width="16" style="1366" bestFit="1" customWidth="1"/>
    <col min="12558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1" width="9.140625" style="1366"/>
    <col min="12812" max="12812" width="18.42578125" style="1366" customWidth="1"/>
    <col min="12813" max="12813" width="16" style="1366" bestFit="1" customWidth="1"/>
    <col min="12814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7" width="9.140625" style="1366"/>
    <col min="13068" max="13068" width="18.42578125" style="1366" customWidth="1"/>
    <col min="13069" max="13069" width="16" style="1366" bestFit="1" customWidth="1"/>
    <col min="13070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3" width="9.140625" style="1366"/>
    <col min="13324" max="13324" width="18.42578125" style="1366" customWidth="1"/>
    <col min="13325" max="13325" width="16" style="1366" bestFit="1" customWidth="1"/>
    <col min="13326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9" width="9.140625" style="1366"/>
    <col min="13580" max="13580" width="18.42578125" style="1366" customWidth="1"/>
    <col min="13581" max="13581" width="16" style="1366" bestFit="1" customWidth="1"/>
    <col min="13582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5" width="9.140625" style="1366"/>
    <col min="13836" max="13836" width="18.42578125" style="1366" customWidth="1"/>
    <col min="13837" max="13837" width="16" style="1366" bestFit="1" customWidth="1"/>
    <col min="13838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1" width="9.140625" style="1366"/>
    <col min="14092" max="14092" width="18.42578125" style="1366" customWidth="1"/>
    <col min="14093" max="14093" width="16" style="1366" bestFit="1" customWidth="1"/>
    <col min="14094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7" width="9.140625" style="1366"/>
    <col min="14348" max="14348" width="18.42578125" style="1366" customWidth="1"/>
    <col min="14349" max="14349" width="16" style="1366" bestFit="1" customWidth="1"/>
    <col min="14350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3" width="9.140625" style="1366"/>
    <col min="14604" max="14604" width="18.42578125" style="1366" customWidth="1"/>
    <col min="14605" max="14605" width="16" style="1366" bestFit="1" customWidth="1"/>
    <col min="14606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9" width="9.140625" style="1366"/>
    <col min="14860" max="14860" width="18.42578125" style="1366" customWidth="1"/>
    <col min="14861" max="14861" width="16" style="1366" bestFit="1" customWidth="1"/>
    <col min="14862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5" width="9.140625" style="1366"/>
    <col min="15116" max="15116" width="18.42578125" style="1366" customWidth="1"/>
    <col min="15117" max="15117" width="16" style="1366" bestFit="1" customWidth="1"/>
    <col min="15118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1" width="9.140625" style="1366"/>
    <col min="15372" max="15372" width="18.42578125" style="1366" customWidth="1"/>
    <col min="15373" max="15373" width="16" style="1366" bestFit="1" customWidth="1"/>
    <col min="15374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7" width="9.140625" style="1366"/>
    <col min="15628" max="15628" width="18.42578125" style="1366" customWidth="1"/>
    <col min="15629" max="15629" width="16" style="1366" bestFit="1" customWidth="1"/>
    <col min="15630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3" width="9.140625" style="1366"/>
    <col min="15884" max="15884" width="18.42578125" style="1366" customWidth="1"/>
    <col min="15885" max="15885" width="16" style="1366" bestFit="1" customWidth="1"/>
    <col min="15886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9" width="9.140625" style="1366"/>
    <col min="16140" max="16140" width="18.42578125" style="1366" customWidth="1"/>
    <col min="16141" max="16141" width="16" style="1366" bestFit="1" customWidth="1"/>
    <col min="16142" max="16384" width="9.140625" style="1366"/>
  </cols>
  <sheetData>
    <row r="1" spans="1:8" ht="18.75" thickBot="1" x14ac:dyDescent="0.3">
      <c r="A1" s="1360" t="s">
        <v>871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870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869</v>
      </c>
      <c r="B5" s="1368"/>
      <c r="C5" s="1368"/>
      <c r="D5" s="1368"/>
      <c r="E5" s="1368"/>
      <c r="F5" s="1368"/>
      <c r="G5" s="1368"/>
      <c r="H5" s="1369"/>
    </row>
    <row r="6" spans="1:8" x14ac:dyDescent="0.2">
      <c r="A6" s="1373"/>
      <c r="B6" s="1373"/>
      <c r="C6" s="1373"/>
      <c r="E6" s="1374"/>
      <c r="F6" s="1374"/>
      <c r="G6" s="1374"/>
    </row>
    <row r="7" spans="1:8" ht="15.75" thickBot="1" x14ac:dyDescent="0.3">
      <c r="A7" s="1359" t="s">
        <v>173</v>
      </c>
      <c r="B7" s="1373"/>
      <c r="C7" s="1373"/>
      <c r="E7" s="1374"/>
      <c r="F7" s="1374"/>
      <c r="G7" s="1374"/>
      <c r="H7" s="1375" t="s">
        <v>122</v>
      </c>
    </row>
    <row r="8" spans="1:8" ht="25.5" thickTop="1" thickBot="1" x14ac:dyDescent="0.25">
      <c r="A8" s="1233" t="s">
        <v>123</v>
      </c>
      <c r="B8" s="1234" t="s">
        <v>509</v>
      </c>
      <c r="C8" s="1234" t="s">
        <v>267</v>
      </c>
      <c r="D8" s="1235" t="s">
        <v>125</v>
      </c>
      <c r="E8" s="1256" t="s">
        <v>416</v>
      </c>
      <c r="F8" s="1256" t="s">
        <v>417</v>
      </c>
      <c r="G8" s="1257" t="s">
        <v>589</v>
      </c>
      <c r="H8" s="1258" t="s">
        <v>590</v>
      </c>
    </row>
    <row r="9" spans="1:8" ht="14.2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69">
        <v>5</v>
      </c>
      <c r="F9" s="1169">
        <v>6</v>
      </c>
      <c r="G9" s="1293">
        <v>7</v>
      </c>
      <c r="H9" s="1315" t="s">
        <v>44</v>
      </c>
    </row>
    <row r="10" spans="1:8" ht="45.75" hidden="1" thickTop="1" x14ac:dyDescent="0.2">
      <c r="A10" s="1387">
        <v>3299</v>
      </c>
      <c r="B10" s="1388">
        <v>5213</v>
      </c>
      <c r="C10" s="2346" t="s">
        <v>1325</v>
      </c>
      <c r="D10" s="1389" t="s">
        <v>649</v>
      </c>
      <c r="E10" s="1390">
        <v>0</v>
      </c>
      <c r="F10" s="1390"/>
      <c r="G10" s="1390"/>
      <c r="H10" s="1391" t="e">
        <f t="shared" ref="H10:H27" si="0">G10/F10*100</f>
        <v>#DIV/0!</v>
      </c>
    </row>
    <row r="11" spans="1:8" ht="45.75" hidden="1" thickTop="1" x14ac:dyDescent="0.2">
      <c r="A11" s="1392">
        <v>3299</v>
      </c>
      <c r="B11" s="1393">
        <v>5213</v>
      </c>
      <c r="C11" s="1439" t="s">
        <v>1324</v>
      </c>
      <c r="D11" s="1394" t="s">
        <v>649</v>
      </c>
      <c r="E11" s="1395">
        <v>0</v>
      </c>
      <c r="F11" s="1395"/>
      <c r="G11" s="1395"/>
      <c r="H11" s="1396" t="e">
        <f t="shared" si="0"/>
        <v>#DIV/0!</v>
      </c>
    </row>
    <row r="12" spans="1:8" ht="30.75" hidden="1" thickTop="1" x14ac:dyDescent="0.2">
      <c r="A12" s="1392">
        <v>3299</v>
      </c>
      <c r="B12" s="1393">
        <v>5221</v>
      </c>
      <c r="C12" s="1439" t="s">
        <v>1325</v>
      </c>
      <c r="D12" s="1394" t="s">
        <v>833</v>
      </c>
      <c r="E12" s="1395">
        <v>0</v>
      </c>
      <c r="F12" s="1395"/>
      <c r="G12" s="1395"/>
      <c r="H12" s="1396" t="e">
        <f t="shared" si="0"/>
        <v>#DIV/0!</v>
      </c>
    </row>
    <row r="13" spans="1:8" ht="30.75" hidden="1" thickTop="1" x14ac:dyDescent="0.2">
      <c r="A13" s="1392">
        <v>3299</v>
      </c>
      <c r="B13" s="1393">
        <v>5221</v>
      </c>
      <c r="C13" s="1439" t="s">
        <v>1324</v>
      </c>
      <c r="D13" s="1394" t="s">
        <v>833</v>
      </c>
      <c r="E13" s="1395">
        <v>0</v>
      </c>
      <c r="F13" s="1395"/>
      <c r="G13" s="1395"/>
      <c r="H13" s="1396" t="e">
        <f t="shared" si="0"/>
        <v>#DIV/0!</v>
      </c>
    </row>
    <row r="14" spans="1:8" ht="15.75" hidden="1" thickTop="1" x14ac:dyDescent="0.2">
      <c r="A14" s="1392">
        <v>3299</v>
      </c>
      <c r="B14" s="1393">
        <v>5222</v>
      </c>
      <c r="C14" s="1439">
        <v>32133030</v>
      </c>
      <c r="D14" s="1394" t="s">
        <v>1015</v>
      </c>
      <c r="E14" s="1395">
        <v>0</v>
      </c>
      <c r="F14" s="1395"/>
      <c r="G14" s="1395"/>
      <c r="H14" s="1396" t="e">
        <f t="shared" si="0"/>
        <v>#DIV/0!</v>
      </c>
    </row>
    <row r="15" spans="1:8" ht="15.75" hidden="1" thickTop="1" x14ac:dyDescent="0.2">
      <c r="A15" s="1392">
        <v>3299</v>
      </c>
      <c r="B15" s="1393">
        <v>5222</v>
      </c>
      <c r="C15" s="1439">
        <v>32533030</v>
      </c>
      <c r="D15" s="1394" t="s">
        <v>1015</v>
      </c>
      <c r="E15" s="1395">
        <v>0</v>
      </c>
      <c r="F15" s="1395"/>
      <c r="G15" s="1395"/>
      <c r="H15" s="1396" t="e">
        <f t="shared" si="0"/>
        <v>#DIV/0!</v>
      </c>
    </row>
    <row r="16" spans="1:8" ht="26.25" hidden="1" thickTop="1" x14ac:dyDescent="0.2">
      <c r="A16" s="1392">
        <v>3299</v>
      </c>
      <c r="B16" s="1393">
        <v>5332</v>
      </c>
      <c r="C16" s="2345" t="s">
        <v>1325</v>
      </c>
      <c r="D16" s="1394" t="s">
        <v>407</v>
      </c>
      <c r="E16" s="1395">
        <v>0</v>
      </c>
      <c r="F16" s="1395"/>
      <c r="G16" s="1395"/>
      <c r="H16" s="1396" t="e">
        <f t="shared" si="0"/>
        <v>#DIV/0!</v>
      </c>
    </row>
    <row r="17" spans="1:9" ht="26.25" hidden="1" thickTop="1" x14ac:dyDescent="0.2">
      <c r="A17" s="1392">
        <v>3299</v>
      </c>
      <c r="B17" s="1393">
        <v>5332</v>
      </c>
      <c r="C17" s="2345" t="s">
        <v>1324</v>
      </c>
      <c r="D17" s="1394" t="s">
        <v>407</v>
      </c>
      <c r="E17" s="1395">
        <v>0</v>
      </c>
      <c r="F17" s="1395"/>
      <c r="G17" s="1395"/>
      <c r="H17" s="1396" t="e">
        <f t="shared" si="0"/>
        <v>#DIV/0!</v>
      </c>
    </row>
    <row r="18" spans="1:9" ht="15" hidden="1" customHeight="1" x14ac:dyDescent="0.2">
      <c r="A18" s="1392">
        <v>3299</v>
      </c>
      <c r="B18" s="1393">
        <v>5901</v>
      </c>
      <c r="C18" s="2345" t="s">
        <v>1325</v>
      </c>
      <c r="D18" s="1394" t="s">
        <v>399</v>
      </c>
      <c r="E18" s="1395">
        <v>0</v>
      </c>
      <c r="F18" s="1395"/>
      <c r="G18" s="1395"/>
      <c r="H18" s="1396" t="e">
        <f t="shared" si="0"/>
        <v>#DIV/0!</v>
      </c>
    </row>
    <row r="19" spans="1:9" ht="26.25" hidden="1" thickTop="1" x14ac:dyDescent="0.2">
      <c r="A19" s="1392">
        <v>3299</v>
      </c>
      <c r="B19" s="1393">
        <v>5901</v>
      </c>
      <c r="C19" s="2345" t="s">
        <v>1324</v>
      </c>
      <c r="D19" s="1394" t="s">
        <v>399</v>
      </c>
      <c r="E19" s="1395">
        <v>0</v>
      </c>
      <c r="F19" s="1395"/>
      <c r="G19" s="1395"/>
      <c r="H19" s="1396" t="e">
        <f t="shared" si="0"/>
        <v>#DIV/0!</v>
      </c>
    </row>
    <row r="20" spans="1:9" ht="45.75" hidden="1" thickTop="1" x14ac:dyDescent="0.2">
      <c r="A20" s="1392">
        <v>3299</v>
      </c>
      <c r="B20" s="1393">
        <v>6313</v>
      </c>
      <c r="C20" s="2345">
        <v>32133006</v>
      </c>
      <c r="D20" s="1394" t="s">
        <v>373</v>
      </c>
      <c r="E20" s="1395"/>
      <c r="F20" s="1395"/>
      <c r="G20" s="1395"/>
      <c r="H20" s="1396" t="e">
        <f t="shared" si="0"/>
        <v>#DIV/0!</v>
      </c>
    </row>
    <row r="21" spans="1:9" ht="45.75" hidden="1" thickTop="1" x14ac:dyDescent="0.2">
      <c r="A21" s="1392">
        <v>3299</v>
      </c>
      <c r="B21" s="1393">
        <v>6313</v>
      </c>
      <c r="C21" s="2345">
        <v>32533006</v>
      </c>
      <c r="D21" s="1394" t="s">
        <v>373</v>
      </c>
      <c r="E21" s="1395"/>
      <c r="F21" s="1395"/>
      <c r="G21" s="1395"/>
      <c r="H21" s="1396" t="e">
        <f t="shared" si="0"/>
        <v>#DIV/0!</v>
      </c>
    </row>
    <row r="22" spans="1:9" ht="30.75" hidden="1" thickTop="1" x14ac:dyDescent="0.2">
      <c r="A22" s="1392">
        <v>3299</v>
      </c>
      <c r="B22" s="1393">
        <v>6323</v>
      </c>
      <c r="C22" s="2345">
        <v>32133006</v>
      </c>
      <c r="D22" s="1394" t="s">
        <v>374</v>
      </c>
      <c r="E22" s="1395"/>
      <c r="F22" s="1395"/>
      <c r="G22" s="1395"/>
      <c r="H22" s="1396" t="e">
        <f t="shared" si="0"/>
        <v>#DIV/0!</v>
      </c>
    </row>
    <row r="23" spans="1:9" ht="30.75" hidden="1" thickTop="1" x14ac:dyDescent="0.2">
      <c r="A23" s="1392">
        <v>3299</v>
      </c>
      <c r="B23" s="1393">
        <v>6323</v>
      </c>
      <c r="C23" s="2345">
        <v>32533006</v>
      </c>
      <c r="D23" s="1394" t="s">
        <v>374</v>
      </c>
      <c r="E23" s="1395"/>
      <c r="F23" s="1395"/>
      <c r="G23" s="1395"/>
      <c r="H23" s="1396" t="e">
        <f t="shared" si="0"/>
        <v>#DIV/0!</v>
      </c>
    </row>
    <row r="24" spans="1:9" ht="15" hidden="1" customHeight="1" x14ac:dyDescent="0.2">
      <c r="A24" s="1392">
        <v>3299</v>
      </c>
      <c r="B24" s="1393">
        <v>6901</v>
      </c>
      <c r="C24" s="2345" t="s">
        <v>1327</v>
      </c>
      <c r="D24" s="1394" t="s">
        <v>298</v>
      </c>
      <c r="E24" s="1395">
        <v>0</v>
      </c>
      <c r="F24" s="1395"/>
      <c r="G24" s="1395"/>
      <c r="H24" s="1396" t="e">
        <f t="shared" si="0"/>
        <v>#DIV/0!</v>
      </c>
    </row>
    <row r="25" spans="1:9" ht="15" hidden="1" customHeight="1" x14ac:dyDescent="0.2">
      <c r="A25" s="1392">
        <v>3299</v>
      </c>
      <c r="B25" s="1393">
        <v>6901</v>
      </c>
      <c r="C25" s="2345" t="s">
        <v>1326</v>
      </c>
      <c r="D25" s="1394" t="s">
        <v>298</v>
      </c>
      <c r="E25" s="1395">
        <v>0</v>
      </c>
      <c r="F25" s="1395"/>
      <c r="G25" s="1395"/>
      <c r="H25" s="1396" t="e">
        <f t="shared" si="0"/>
        <v>#DIV/0!</v>
      </c>
    </row>
    <row r="26" spans="1:9" ht="15" customHeight="1" thickTop="1" x14ac:dyDescent="0.2">
      <c r="A26" s="1392">
        <v>6402</v>
      </c>
      <c r="B26" s="1393">
        <v>5363</v>
      </c>
      <c r="C26" s="2345" t="s">
        <v>1112</v>
      </c>
      <c r="D26" s="1394" t="s">
        <v>942</v>
      </c>
      <c r="E26" s="1395">
        <v>0</v>
      </c>
      <c r="F26" s="1395">
        <v>32</v>
      </c>
      <c r="G26" s="1395">
        <v>32</v>
      </c>
      <c r="H26" s="1396">
        <f t="shared" si="0"/>
        <v>100</v>
      </c>
    </row>
    <row r="27" spans="1:9" ht="27.75" customHeight="1" x14ac:dyDescent="0.2">
      <c r="A27" s="1392">
        <v>6402</v>
      </c>
      <c r="B27" s="1393">
        <v>5364</v>
      </c>
      <c r="C27" s="2345" t="s">
        <v>1112</v>
      </c>
      <c r="D27" s="1394" t="s">
        <v>1276</v>
      </c>
      <c r="E27" s="1395">
        <v>0</v>
      </c>
      <c r="F27" s="1395">
        <v>2090</v>
      </c>
      <c r="G27" s="1395">
        <v>2090</v>
      </c>
      <c r="H27" s="1396">
        <f t="shared" si="0"/>
        <v>100</v>
      </c>
    </row>
    <row r="28" spans="1:9" ht="27.75" customHeight="1" x14ac:dyDescent="0.2">
      <c r="A28" s="1392">
        <v>6409</v>
      </c>
      <c r="B28" s="1393">
        <v>5909</v>
      </c>
      <c r="C28" s="2345" t="s">
        <v>1101</v>
      </c>
      <c r="D28" s="1394" t="s">
        <v>1783</v>
      </c>
      <c r="E28" s="1395">
        <v>0</v>
      </c>
      <c r="F28" s="1395">
        <v>0</v>
      </c>
      <c r="G28" s="1395">
        <v>0</v>
      </c>
      <c r="H28" s="1396">
        <v>0</v>
      </c>
    </row>
    <row r="29" spans="1:9" ht="26.25" thickBot="1" x14ac:dyDescent="0.25">
      <c r="A29" s="1392">
        <v>6330</v>
      </c>
      <c r="B29" s="1393">
        <v>5345</v>
      </c>
      <c r="C29" s="2345" t="s">
        <v>1101</v>
      </c>
      <c r="D29" s="1394" t="s">
        <v>514</v>
      </c>
      <c r="E29" s="1395">
        <v>0</v>
      </c>
      <c r="F29" s="1395">
        <v>0</v>
      </c>
      <c r="G29" s="1395">
        <v>1881</v>
      </c>
      <c r="H29" s="1398">
        <v>0</v>
      </c>
    </row>
    <row r="30" spans="1:9" ht="16.5" thickTop="1" thickBot="1" x14ac:dyDescent="0.3">
      <c r="A30" s="3265" t="s">
        <v>511</v>
      </c>
      <c r="B30" s="3266"/>
      <c r="C30" s="3266"/>
      <c r="D30" s="3266"/>
      <c r="E30" s="1242">
        <f>SUM(E10:E29)</f>
        <v>0</v>
      </c>
      <c r="F30" s="1242">
        <f>SUM(F10:F29)</f>
        <v>2122</v>
      </c>
      <c r="G30" s="1242">
        <f>SUM(G10:G29)</f>
        <v>4003</v>
      </c>
      <c r="H30" s="1246">
        <f>G30/F30*100</f>
        <v>188.64278982092367</v>
      </c>
    </row>
    <row r="31" spans="1:9" ht="15.75" thickTop="1" x14ac:dyDescent="0.25">
      <c r="A31" s="1434"/>
      <c r="B31" s="1434"/>
      <c r="C31" s="1434"/>
      <c r="D31" s="1434"/>
      <c r="E31" s="1435"/>
      <c r="F31" s="1435"/>
      <c r="G31" s="1435"/>
      <c r="H31" s="1436"/>
    </row>
    <row r="32" spans="1:9" ht="15" hidden="1" x14ac:dyDescent="0.25">
      <c r="A32" s="1359" t="s">
        <v>948</v>
      </c>
      <c r="B32" s="1373"/>
      <c r="C32" s="1373"/>
      <c r="D32" s="1373"/>
      <c r="F32" s="1374"/>
      <c r="G32" s="1374"/>
      <c r="H32" s="1374"/>
      <c r="I32" s="1374"/>
    </row>
    <row r="33" spans="1:9" ht="15" hidden="1" x14ac:dyDescent="0.25">
      <c r="A33" s="1359" t="s">
        <v>637</v>
      </c>
      <c r="B33" s="1373"/>
      <c r="C33" s="1373"/>
      <c r="D33" s="1373"/>
      <c r="F33" s="1374"/>
      <c r="G33" s="1374"/>
      <c r="H33" s="1375" t="s">
        <v>122</v>
      </c>
      <c r="I33" s="1374"/>
    </row>
    <row r="34" spans="1:9" ht="25.5" hidden="1" thickTop="1" thickBot="1" x14ac:dyDescent="0.25">
      <c r="A34" s="1376" t="s">
        <v>123</v>
      </c>
      <c r="B34" s="1377" t="s">
        <v>509</v>
      </c>
      <c r="C34" s="1377" t="s">
        <v>267</v>
      </c>
      <c r="D34" s="1378" t="s">
        <v>125</v>
      </c>
      <c r="E34" s="1379" t="s">
        <v>416</v>
      </c>
      <c r="F34" s="1379" t="s">
        <v>417</v>
      </c>
      <c r="G34" s="1380" t="s">
        <v>589</v>
      </c>
      <c r="H34" s="1381" t="s">
        <v>590</v>
      </c>
      <c r="I34" s="1374"/>
    </row>
    <row r="35" spans="1:9" ht="14.25" hidden="1" thickTop="1" thickBot="1" x14ac:dyDescent="0.25">
      <c r="A35" s="1382">
        <v>1</v>
      </c>
      <c r="B35" s="1383">
        <v>2</v>
      </c>
      <c r="C35" s="1383">
        <v>3</v>
      </c>
      <c r="D35" s="1383">
        <v>5</v>
      </c>
      <c r="E35" s="1384">
        <v>6</v>
      </c>
      <c r="F35" s="1384">
        <v>7</v>
      </c>
      <c r="G35" s="1385">
        <v>8</v>
      </c>
      <c r="H35" s="1401" t="s">
        <v>510</v>
      </c>
      <c r="I35" s="1374"/>
    </row>
    <row r="36" spans="1:9" ht="30.75" hidden="1" thickTop="1" x14ac:dyDescent="0.2">
      <c r="A36" s="1392">
        <v>3299</v>
      </c>
      <c r="B36" s="1393">
        <v>5336</v>
      </c>
      <c r="C36" s="1393">
        <v>32133030</v>
      </c>
      <c r="D36" s="1394" t="s">
        <v>797</v>
      </c>
      <c r="E36" s="1390"/>
      <c r="F36" s="1390"/>
      <c r="G36" s="1402"/>
      <c r="H36" s="1391" t="e">
        <f>G36/F36*100</f>
        <v>#DIV/0!</v>
      </c>
      <c r="I36" s="1374"/>
    </row>
    <row r="37" spans="1:9" ht="30" hidden="1" x14ac:dyDescent="0.2">
      <c r="A37" s="1392">
        <v>3299</v>
      </c>
      <c r="B37" s="1393">
        <v>5336</v>
      </c>
      <c r="C37" s="1393">
        <v>32533030</v>
      </c>
      <c r="D37" s="1394" t="s">
        <v>797</v>
      </c>
      <c r="E37" s="1395"/>
      <c r="F37" s="1395"/>
      <c r="G37" s="1403"/>
      <c r="H37" s="1396" t="e">
        <f>G37/F37*100</f>
        <v>#DIV/0!</v>
      </c>
      <c r="I37" s="1374"/>
    </row>
    <row r="38" spans="1:9" ht="30" hidden="1" x14ac:dyDescent="0.2">
      <c r="A38" s="1392">
        <v>3299</v>
      </c>
      <c r="B38" s="1393">
        <v>6351</v>
      </c>
      <c r="C38" s="1393">
        <v>32133006</v>
      </c>
      <c r="D38" s="1394" t="s">
        <v>798</v>
      </c>
      <c r="E38" s="1395">
        <v>0</v>
      </c>
      <c r="F38" s="1395">
        <v>0</v>
      </c>
      <c r="G38" s="1403">
        <v>0</v>
      </c>
      <c r="H38" s="1396" t="e">
        <f>G38/F38*100</f>
        <v>#DIV/0!</v>
      </c>
      <c r="I38" s="1374"/>
    </row>
    <row r="39" spans="1:9" ht="30" hidden="1" x14ac:dyDescent="0.2">
      <c r="A39" s="1392">
        <v>3299</v>
      </c>
      <c r="B39" s="1393">
        <v>6351</v>
      </c>
      <c r="C39" s="1393">
        <v>32533006</v>
      </c>
      <c r="D39" s="1394" t="s">
        <v>798</v>
      </c>
      <c r="E39" s="1395">
        <v>0</v>
      </c>
      <c r="F39" s="1395">
        <v>0</v>
      </c>
      <c r="G39" s="1403">
        <v>0</v>
      </c>
      <c r="H39" s="1396" t="e">
        <f>G39/F39*100</f>
        <v>#DIV/0!</v>
      </c>
      <c r="I39" s="1374"/>
    </row>
    <row r="40" spans="1:9" ht="16.5" hidden="1" thickTop="1" thickBot="1" x14ac:dyDescent="0.3">
      <c r="A40" s="1404" t="s">
        <v>511</v>
      </c>
      <c r="B40" s="1405"/>
      <c r="C40" s="1405"/>
      <c r="D40" s="1406"/>
      <c r="E40" s="1399">
        <f>SUM(E36:E39)</f>
        <v>0</v>
      </c>
      <c r="F40" s="1399">
        <f>SUM(F36:F39)</f>
        <v>0</v>
      </c>
      <c r="G40" s="1399">
        <f>SUM(G36:G39)</f>
        <v>0</v>
      </c>
      <c r="H40" s="1400" t="e">
        <f>G40/F40*100</f>
        <v>#DIV/0!</v>
      </c>
      <c r="I40" s="1374"/>
    </row>
    <row r="41" spans="1:9" ht="15" hidden="1" x14ac:dyDescent="0.25">
      <c r="A41" s="1434"/>
      <c r="B41" s="1434"/>
      <c r="C41" s="1434"/>
      <c r="D41" s="1434"/>
      <c r="E41" s="1435"/>
      <c r="F41" s="1435"/>
      <c r="G41" s="1435"/>
      <c r="H41" s="1436"/>
    </row>
    <row r="42" spans="1:9" ht="15" x14ac:dyDescent="0.25">
      <c r="A42" s="1434"/>
      <c r="B42" s="1434"/>
      <c r="C42" s="1434"/>
      <c r="D42" s="1434"/>
      <c r="E42" s="1435"/>
      <c r="F42" s="1435"/>
      <c r="G42" s="1435"/>
      <c r="H42" s="1436"/>
    </row>
    <row r="43" spans="1:9" ht="15" hidden="1" x14ac:dyDescent="0.25">
      <c r="A43" s="1359" t="s">
        <v>949</v>
      </c>
      <c r="B43" s="1373"/>
      <c r="C43" s="1373"/>
      <c r="D43" s="1373"/>
      <c r="F43" s="1374"/>
      <c r="G43" s="1374"/>
      <c r="H43" s="1374"/>
      <c r="I43" s="1374"/>
    </row>
    <row r="44" spans="1:9" ht="15" hidden="1" x14ac:dyDescent="0.25">
      <c r="A44" s="1359" t="s">
        <v>950</v>
      </c>
      <c r="B44" s="1373"/>
      <c r="C44" s="1373"/>
      <c r="D44" s="1373"/>
      <c r="F44" s="1374"/>
      <c r="G44" s="1374"/>
      <c r="H44" s="1375" t="s">
        <v>122</v>
      </c>
      <c r="I44" s="1374"/>
    </row>
    <row r="45" spans="1:9" ht="25.5" hidden="1" thickTop="1" thickBot="1" x14ac:dyDescent="0.25">
      <c r="A45" s="1376" t="s">
        <v>123</v>
      </c>
      <c r="B45" s="1377" t="s">
        <v>509</v>
      </c>
      <c r="C45" s="1377" t="s">
        <v>267</v>
      </c>
      <c r="D45" s="1378" t="s">
        <v>125</v>
      </c>
      <c r="E45" s="1379" t="s">
        <v>416</v>
      </c>
      <c r="F45" s="1379" t="s">
        <v>417</v>
      </c>
      <c r="G45" s="1380" t="s">
        <v>589</v>
      </c>
      <c r="H45" s="1381" t="s">
        <v>590</v>
      </c>
      <c r="I45" s="1374"/>
    </row>
    <row r="46" spans="1:9" ht="14.25" hidden="1" thickTop="1" thickBot="1" x14ac:dyDescent="0.25">
      <c r="A46" s="1382">
        <v>1</v>
      </c>
      <c r="B46" s="1383">
        <v>2</v>
      </c>
      <c r="C46" s="1383">
        <v>3</v>
      </c>
      <c r="D46" s="1383">
        <v>5</v>
      </c>
      <c r="E46" s="1384">
        <v>6</v>
      </c>
      <c r="F46" s="1384">
        <v>7</v>
      </c>
      <c r="G46" s="1385">
        <v>8</v>
      </c>
      <c r="H46" s="1401" t="s">
        <v>510</v>
      </c>
      <c r="I46" s="1374"/>
    </row>
    <row r="47" spans="1:9" ht="15" hidden="1" x14ac:dyDescent="0.25">
      <c r="A47" s="1408">
        <v>3299</v>
      </c>
      <c r="B47" s="1409">
        <v>5321</v>
      </c>
      <c r="C47" s="1409">
        <v>32133030</v>
      </c>
      <c r="D47" s="1411" t="s">
        <v>759</v>
      </c>
      <c r="E47" s="1395"/>
      <c r="F47" s="1395"/>
      <c r="G47" s="1403"/>
      <c r="H47" s="1396" t="e">
        <f>G47/F47*100</f>
        <v>#DIV/0!</v>
      </c>
      <c r="I47" s="1374"/>
    </row>
    <row r="48" spans="1:9" ht="15" hidden="1" x14ac:dyDescent="0.25">
      <c r="A48" s="1408">
        <v>3299</v>
      </c>
      <c r="B48" s="1409">
        <v>5321</v>
      </c>
      <c r="C48" s="1409">
        <v>32533030</v>
      </c>
      <c r="D48" s="1411" t="s">
        <v>759</v>
      </c>
      <c r="E48" s="1395"/>
      <c r="F48" s="1395"/>
      <c r="G48" s="1403"/>
      <c r="H48" s="1396" t="e">
        <f>G48/F48*100</f>
        <v>#DIV/0!</v>
      </c>
      <c r="I48" s="1374"/>
    </row>
    <row r="49" spans="1:9" ht="15.75" hidden="1" thickBot="1" x14ac:dyDescent="0.3">
      <c r="A49" s="1412">
        <v>3299</v>
      </c>
      <c r="B49" s="1413">
        <v>6341</v>
      </c>
      <c r="C49" s="1413">
        <v>32533926</v>
      </c>
      <c r="D49" s="1410" t="s">
        <v>172</v>
      </c>
      <c r="E49" s="1395">
        <v>0</v>
      </c>
      <c r="F49" s="1395">
        <v>0</v>
      </c>
      <c r="G49" s="1403">
        <v>0</v>
      </c>
      <c r="H49" s="1396" t="e">
        <f>G49/F49*100</f>
        <v>#DIV/0!</v>
      </c>
      <c r="I49" s="1374"/>
    </row>
    <row r="50" spans="1:9" ht="16.5" hidden="1" thickTop="1" thickBot="1" x14ac:dyDescent="0.3">
      <c r="A50" s="1404" t="s">
        <v>511</v>
      </c>
      <c r="B50" s="1405"/>
      <c r="C50" s="1405"/>
      <c r="D50" s="1406"/>
      <c r="E50" s="1399">
        <f>SUM(E47:E49)</f>
        <v>0</v>
      </c>
      <c r="F50" s="1399">
        <f>SUM(F47:F49)</f>
        <v>0</v>
      </c>
      <c r="G50" s="1399">
        <f>SUM(G47:G49)</f>
        <v>0</v>
      </c>
      <c r="H50" s="1400" t="e">
        <f>G50/F50*100</f>
        <v>#DIV/0!</v>
      </c>
      <c r="I50" s="1374"/>
    </row>
    <row r="51" spans="1:9" ht="15" hidden="1" x14ac:dyDescent="0.25">
      <c r="A51" s="1434"/>
      <c r="B51" s="1434"/>
      <c r="C51" s="1434"/>
      <c r="D51" s="1434"/>
      <c r="E51" s="1435"/>
      <c r="F51" s="1435"/>
      <c r="G51" s="1435"/>
      <c r="H51" s="1436"/>
    </row>
    <row r="52" spans="1:9" ht="15" hidden="1" x14ac:dyDescent="0.25">
      <c r="A52" s="1359" t="s">
        <v>635</v>
      </c>
      <c r="B52" s="1373"/>
      <c r="C52" s="1373"/>
      <c r="D52" s="1373"/>
      <c r="F52" s="1374"/>
      <c r="G52" s="1374"/>
      <c r="H52" s="1374"/>
      <c r="I52" s="1374"/>
    </row>
    <row r="53" spans="1:9" ht="15" hidden="1" x14ac:dyDescent="0.25">
      <c r="A53" s="1359" t="s">
        <v>636</v>
      </c>
      <c r="B53" s="1373"/>
      <c r="C53" s="1373"/>
      <c r="D53" s="1373"/>
      <c r="F53" s="1374"/>
      <c r="G53" s="1374"/>
      <c r="H53" s="1375" t="s">
        <v>122</v>
      </c>
      <c r="I53" s="1374"/>
    </row>
    <row r="54" spans="1:9" ht="25.5" hidden="1" thickTop="1" thickBot="1" x14ac:dyDescent="0.25">
      <c r="A54" s="1376" t="s">
        <v>123</v>
      </c>
      <c r="B54" s="1377" t="s">
        <v>509</v>
      </c>
      <c r="C54" s="1377" t="s">
        <v>267</v>
      </c>
      <c r="D54" s="1378" t="s">
        <v>125</v>
      </c>
      <c r="E54" s="1379" t="s">
        <v>416</v>
      </c>
      <c r="F54" s="1379" t="s">
        <v>417</v>
      </c>
      <c r="G54" s="1380" t="s">
        <v>589</v>
      </c>
      <c r="H54" s="1381" t="s">
        <v>590</v>
      </c>
      <c r="I54" s="1374"/>
    </row>
    <row r="55" spans="1:9" ht="14.25" hidden="1" thickTop="1" thickBot="1" x14ac:dyDescent="0.25">
      <c r="A55" s="1382">
        <v>1</v>
      </c>
      <c r="B55" s="1383">
        <v>2</v>
      </c>
      <c r="C55" s="1383">
        <v>3</v>
      </c>
      <c r="D55" s="1383">
        <v>5</v>
      </c>
      <c r="E55" s="1384">
        <v>6</v>
      </c>
      <c r="F55" s="1384">
        <v>7</v>
      </c>
      <c r="G55" s="1385">
        <v>8</v>
      </c>
      <c r="H55" s="1401" t="s">
        <v>510</v>
      </c>
      <c r="I55" s="1374"/>
    </row>
    <row r="56" spans="1:9" ht="15" hidden="1" x14ac:dyDescent="0.25">
      <c r="A56" s="1408">
        <v>3299</v>
      </c>
      <c r="B56" s="1409">
        <v>5321</v>
      </c>
      <c r="C56" s="1409">
        <v>32133030</v>
      </c>
      <c r="D56" s="1411" t="s">
        <v>759</v>
      </c>
      <c r="E56" s="1395"/>
      <c r="F56" s="1395"/>
      <c r="G56" s="1403"/>
      <c r="H56" s="1396" t="e">
        <f>G56/F56*100</f>
        <v>#DIV/0!</v>
      </c>
      <c r="I56" s="1374"/>
    </row>
    <row r="57" spans="1:9" ht="15" hidden="1" x14ac:dyDescent="0.25">
      <c r="A57" s="1408">
        <v>3299</v>
      </c>
      <c r="B57" s="1409">
        <v>5321</v>
      </c>
      <c r="C57" s="1409">
        <v>32533030</v>
      </c>
      <c r="D57" s="1411" t="s">
        <v>759</v>
      </c>
      <c r="E57" s="1395"/>
      <c r="F57" s="1395"/>
      <c r="G57" s="1403"/>
      <c r="H57" s="1396" t="e">
        <f>G57/F57*100</f>
        <v>#DIV/0!</v>
      </c>
      <c r="I57" s="1374"/>
    </row>
    <row r="58" spans="1:9" ht="15.75" hidden="1" thickBot="1" x14ac:dyDescent="0.3">
      <c r="A58" s="1412">
        <v>3299</v>
      </c>
      <c r="B58" s="1413">
        <v>6341</v>
      </c>
      <c r="C58" s="1413">
        <v>32533926</v>
      </c>
      <c r="D58" s="1410" t="s">
        <v>172</v>
      </c>
      <c r="E58" s="1395">
        <v>0</v>
      </c>
      <c r="F58" s="1395">
        <v>0</v>
      </c>
      <c r="G58" s="1403">
        <v>0</v>
      </c>
      <c r="H58" s="1396" t="e">
        <f>G58/F58*100</f>
        <v>#DIV/0!</v>
      </c>
      <c r="I58" s="1374"/>
    </row>
    <row r="59" spans="1:9" ht="16.5" hidden="1" thickTop="1" thickBot="1" x14ac:dyDescent="0.3">
      <c r="A59" s="1404" t="s">
        <v>511</v>
      </c>
      <c r="B59" s="1405"/>
      <c r="C59" s="1405"/>
      <c r="D59" s="1406"/>
      <c r="E59" s="1399">
        <f>SUM(E56:E58)</f>
        <v>0</v>
      </c>
      <c r="F59" s="1399">
        <f>SUM(F56:F58)</f>
        <v>0</v>
      </c>
      <c r="G59" s="1399">
        <f>SUM(G56:G58)</f>
        <v>0</v>
      </c>
      <c r="H59" s="1400" t="e">
        <f>G59/F59*100</f>
        <v>#DIV/0!</v>
      </c>
      <c r="I59" s="1374"/>
    </row>
    <row r="60" spans="1:9" ht="15" hidden="1" x14ac:dyDescent="0.25">
      <c r="A60" s="1434"/>
      <c r="B60" s="1434"/>
      <c r="C60" s="1434"/>
      <c r="D60" s="1434"/>
      <c r="E60" s="1435"/>
      <c r="F60" s="1435"/>
      <c r="G60" s="1435"/>
      <c r="H60" s="1436"/>
    </row>
    <row r="61" spans="1:9" ht="15" hidden="1" x14ac:dyDescent="0.25">
      <c r="A61" s="1434"/>
      <c r="B61" s="1434"/>
      <c r="C61" s="1434"/>
      <c r="D61" s="1434"/>
      <c r="E61" s="1435"/>
      <c r="F61" s="1435"/>
      <c r="G61" s="1435"/>
      <c r="H61" s="1436"/>
    </row>
    <row r="62" spans="1:9" hidden="1" x14ac:dyDescent="0.2"/>
    <row r="63" spans="1:9" hidden="1" x14ac:dyDescent="0.2"/>
    <row r="64" spans="1:9" hidden="1" x14ac:dyDescent="0.2"/>
    <row r="66" spans="1:13" ht="16.5" x14ac:dyDescent="0.25">
      <c r="A66" s="1415" t="s">
        <v>325</v>
      </c>
      <c r="B66" s="1416"/>
      <c r="C66" s="1417"/>
      <c r="D66" s="1418"/>
      <c r="E66" s="1419">
        <f>SUM(E67:E69)</f>
        <v>0</v>
      </c>
      <c r="F66" s="1419">
        <f>F67+F68+F69+F70</f>
        <v>2122</v>
      </c>
      <c r="G66" s="1419">
        <f>G67+G68+G69+G70</f>
        <v>4003</v>
      </c>
      <c r="H66" s="1420">
        <f>G66/F66*100</f>
        <v>188.64278982092367</v>
      </c>
      <c r="K66" s="1421">
        <f>K67+K68+K69</f>
        <v>0</v>
      </c>
      <c r="L66" s="1421">
        <f>L67+L68+L69</f>
        <v>2121538.2200000002</v>
      </c>
      <c r="M66" s="1421">
        <f>M67+M68+M69</f>
        <v>4002676.2800000003</v>
      </c>
    </row>
    <row r="67" spans="1:13" ht="15" x14ac:dyDescent="0.2">
      <c r="A67" s="1422" t="s">
        <v>183</v>
      </c>
      <c r="B67" s="1423"/>
      <c r="C67" s="1424"/>
      <c r="D67" s="1425"/>
      <c r="E67" s="1426">
        <f>E27+E26+E28</f>
        <v>0</v>
      </c>
      <c r="F67" s="1426">
        <f>F27+F26+F28</f>
        <v>2122</v>
      </c>
      <c r="G67" s="1426">
        <f>G27+G26+G28</f>
        <v>2122</v>
      </c>
      <c r="H67" s="1427">
        <f>G67/F67*100</f>
        <v>100</v>
      </c>
      <c r="K67" s="1428">
        <v>0</v>
      </c>
      <c r="L67" s="1428">
        <v>2121538.2200000002</v>
      </c>
      <c r="M67" s="1428">
        <f>5+31954.73+2089513.81</f>
        <v>2121473.54</v>
      </c>
    </row>
    <row r="68" spans="1:13" ht="15" x14ac:dyDescent="0.2">
      <c r="A68" s="1422" t="s">
        <v>184</v>
      </c>
      <c r="B68" s="1429"/>
      <c r="C68" s="1424"/>
      <c r="D68" s="1430"/>
      <c r="E68" s="1426">
        <f>E24+E25</f>
        <v>0</v>
      </c>
      <c r="F68" s="1426">
        <f>F24+F25</f>
        <v>0</v>
      </c>
      <c r="G68" s="1426">
        <f>G24+G25</f>
        <v>0</v>
      </c>
      <c r="H68" s="1427">
        <v>0</v>
      </c>
      <c r="K68" s="1428">
        <v>0</v>
      </c>
      <c r="L68" s="1428">
        <v>0</v>
      </c>
      <c r="M68" s="1428">
        <v>0</v>
      </c>
    </row>
    <row r="69" spans="1:13" ht="15" x14ac:dyDescent="0.2">
      <c r="A69" s="1422" t="s">
        <v>326</v>
      </c>
      <c r="B69" s="1429"/>
      <c r="C69" s="1424"/>
      <c r="D69" s="1430"/>
      <c r="E69" s="1426">
        <f>E29</f>
        <v>0</v>
      </c>
      <c r="F69" s="1426">
        <f>F29</f>
        <v>0</v>
      </c>
      <c r="G69" s="1426">
        <f>G29</f>
        <v>1881</v>
      </c>
      <c r="H69" s="1427">
        <v>0</v>
      </c>
      <c r="K69" s="1428">
        <v>0</v>
      </c>
      <c r="L69" s="1428">
        <v>0</v>
      </c>
      <c r="M69" s="1428">
        <v>1881202.74</v>
      </c>
    </row>
    <row r="70" spans="1:13" ht="16.5" customHeight="1" x14ac:dyDescent="0.2">
      <c r="A70" s="1422"/>
      <c r="B70" s="1429"/>
      <c r="C70" s="1424"/>
      <c r="D70" s="1430"/>
      <c r="E70" s="1426"/>
      <c r="F70" s="1426"/>
      <c r="G70" s="1426"/>
      <c r="H70" s="1431"/>
    </row>
    <row r="71" spans="1:13" ht="57.75" customHeight="1" thickBot="1" x14ac:dyDescent="0.4">
      <c r="A71" s="3269" t="s">
        <v>868</v>
      </c>
      <c r="B71" s="3239"/>
      <c r="C71" s="3239"/>
      <c r="D71" s="3239"/>
      <c r="E71" s="1432">
        <f>SUM(E66)</f>
        <v>0</v>
      </c>
      <c r="F71" s="1432">
        <f>SUM(F66)</f>
        <v>2122</v>
      </c>
      <c r="G71" s="1432">
        <f>SUM(G66)</f>
        <v>4003</v>
      </c>
      <c r="H71" s="1433">
        <f>(G71/F71)*100</f>
        <v>188.64278982092367</v>
      </c>
    </row>
    <row r="72" spans="1:13" ht="13.5" thickTop="1" x14ac:dyDescent="0.2"/>
  </sheetData>
  <mergeCells count="2">
    <mergeCell ref="A30:D30"/>
    <mergeCell ref="A71:D71"/>
  </mergeCells>
  <pageMargins left="0.70866141732283472" right="0.70866141732283472" top="0.78740157480314965" bottom="0.78740157480314965" header="0.31496062992125984" footer="0.31496062992125984"/>
  <pageSetup paperSize="9" scale="65" firstPageNumber="146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5"/>
  <sheetViews>
    <sheetView view="pageBreakPreview" zoomScaleNormal="100" zoomScaleSheetLayoutView="100" workbookViewId="0">
      <selection activeCell="F7" sqref="F7"/>
    </sheetView>
  </sheetViews>
  <sheetFormatPr defaultRowHeight="12.75" x14ac:dyDescent="0.2"/>
  <cols>
    <col min="1" max="1" width="5.140625" style="1366" customWidth="1"/>
    <col min="2" max="2" width="6.7109375" style="1366" customWidth="1"/>
    <col min="3" max="3" width="10.2851562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42578125" style="1366" customWidth="1"/>
    <col min="9" max="10" width="9.140625" style="1366"/>
    <col min="11" max="11" width="18.42578125" style="1366" customWidth="1"/>
    <col min="12" max="12" width="16" style="1366" bestFit="1" customWidth="1"/>
    <col min="13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7" width="18.42578125" style="1366" customWidth="1"/>
    <col min="268" max="268" width="16" style="1366" bestFit="1" customWidth="1"/>
    <col min="269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3" width="18.42578125" style="1366" customWidth="1"/>
    <col min="524" max="524" width="16" style="1366" bestFit="1" customWidth="1"/>
    <col min="525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79" width="18.42578125" style="1366" customWidth="1"/>
    <col min="780" max="780" width="16" style="1366" bestFit="1" customWidth="1"/>
    <col min="781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5" width="18.42578125" style="1366" customWidth="1"/>
    <col min="1036" max="1036" width="16" style="1366" bestFit="1" customWidth="1"/>
    <col min="1037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1" width="18.42578125" style="1366" customWidth="1"/>
    <col min="1292" max="1292" width="16" style="1366" bestFit="1" customWidth="1"/>
    <col min="1293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7" width="18.42578125" style="1366" customWidth="1"/>
    <col min="1548" max="1548" width="16" style="1366" bestFit="1" customWidth="1"/>
    <col min="1549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3" width="18.42578125" style="1366" customWidth="1"/>
    <col min="1804" max="1804" width="16" style="1366" bestFit="1" customWidth="1"/>
    <col min="1805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59" width="18.42578125" style="1366" customWidth="1"/>
    <col min="2060" max="2060" width="16" style="1366" bestFit="1" customWidth="1"/>
    <col min="2061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5" width="18.42578125" style="1366" customWidth="1"/>
    <col min="2316" max="2316" width="16" style="1366" bestFit="1" customWidth="1"/>
    <col min="2317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1" width="18.42578125" style="1366" customWidth="1"/>
    <col min="2572" max="2572" width="16" style="1366" bestFit="1" customWidth="1"/>
    <col min="2573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7" width="18.42578125" style="1366" customWidth="1"/>
    <col min="2828" max="2828" width="16" style="1366" bestFit="1" customWidth="1"/>
    <col min="2829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3" width="18.42578125" style="1366" customWidth="1"/>
    <col min="3084" max="3084" width="16" style="1366" bestFit="1" customWidth="1"/>
    <col min="3085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39" width="18.42578125" style="1366" customWidth="1"/>
    <col min="3340" max="3340" width="16" style="1366" bestFit="1" customWidth="1"/>
    <col min="3341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5" width="18.42578125" style="1366" customWidth="1"/>
    <col min="3596" max="3596" width="16" style="1366" bestFit="1" customWidth="1"/>
    <col min="3597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1" width="18.42578125" style="1366" customWidth="1"/>
    <col min="3852" max="3852" width="16" style="1366" bestFit="1" customWidth="1"/>
    <col min="3853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7" width="18.42578125" style="1366" customWidth="1"/>
    <col min="4108" max="4108" width="16" style="1366" bestFit="1" customWidth="1"/>
    <col min="4109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3" width="18.42578125" style="1366" customWidth="1"/>
    <col min="4364" max="4364" width="16" style="1366" bestFit="1" customWidth="1"/>
    <col min="4365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19" width="18.42578125" style="1366" customWidth="1"/>
    <col min="4620" max="4620" width="16" style="1366" bestFit="1" customWidth="1"/>
    <col min="4621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5" width="18.42578125" style="1366" customWidth="1"/>
    <col min="4876" max="4876" width="16" style="1366" bestFit="1" customWidth="1"/>
    <col min="4877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1" width="18.42578125" style="1366" customWidth="1"/>
    <col min="5132" max="5132" width="16" style="1366" bestFit="1" customWidth="1"/>
    <col min="5133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7" width="18.42578125" style="1366" customWidth="1"/>
    <col min="5388" max="5388" width="16" style="1366" bestFit="1" customWidth="1"/>
    <col min="5389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3" width="18.42578125" style="1366" customWidth="1"/>
    <col min="5644" max="5644" width="16" style="1366" bestFit="1" customWidth="1"/>
    <col min="5645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899" width="18.42578125" style="1366" customWidth="1"/>
    <col min="5900" max="5900" width="16" style="1366" bestFit="1" customWidth="1"/>
    <col min="5901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5" width="18.42578125" style="1366" customWidth="1"/>
    <col min="6156" max="6156" width="16" style="1366" bestFit="1" customWidth="1"/>
    <col min="6157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1" width="18.42578125" style="1366" customWidth="1"/>
    <col min="6412" max="6412" width="16" style="1366" bestFit="1" customWidth="1"/>
    <col min="6413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7" width="18.42578125" style="1366" customWidth="1"/>
    <col min="6668" max="6668" width="16" style="1366" bestFit="1" customWidth="1"/>
    <col min="6669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3" width="18.42578125" style="1366" customWidth="1"/>
    <col min="6924" max="6924" width="16" style="1366" bestFit="1" customWidth="1"/>
    <col min="6925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79" width="18.42578125" style="1366" customWidth="1"/>
    <col min="7180" max="7180" width="16" style="1366" bestFit="1" customWidth="1"/>
    <col min="7181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5" width="18.42578125" style="1366" customWidth="1"/>
    <col min="7436" max="7436" width="16" style="1366" bestFit="1" customWidth="1"/>
    <col min="7437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1" width="18.42578125" style="1366" customWidth="1"/>
    <col min="7692" max="7692" width="16" style="1366" bestFit="1" customWidth="1"/>
    <col min="7693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7" width="18.42578125" style="1366" customWidth="1"/>
    <col min="7948" max="7948" width="16" style="1366" bestFit="1" customWidth="1"/>
    <col min="7949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3" width="18.42578125" style="1366" customWidth="1"/>
    <col min="8204" max="8204" width="16" style="1366" bestFit="1" customWidth="1"/>
    <col min="8205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59" width="18.42578125" style="1366" customWidth="1"/>
    <col min="8460" max="8460" width="16" style="1366" bestFit="1" customWidth="1"/>
    <col min="8461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5" width="18.42578125" style="1366" customWidth="1"/>
    <col min="8716" max="8716" width="16" style="1366" bestFit="1" customWidth="1"/>
    <col min="8717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1" width="18.42578125" style="1366" customWidth="1"/>
    <col min="8972" max="8972" width="16" style="1366" bestFit="1" customWidth="1"/>
    <col min="8973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7" width="18.42578125" style="1366" customWidth="1"/>
    <col min="9228" max="9228" width="16" style="1366" bestFit="1" customWidth="1"/>
    <col min="9229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3" width="18.42578125" style="1366" customWidth="1"/>
    <col min="9484" max="9484" width="16" style="1366" bestFit="1" customWidth="1"/>
    <col min="9485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39" width="18.42578125" style="1366" customWidth="1"/>
    <col min="9740" max="9740" width="16" style="1366" bestFit="1" customWidth="1"/>
    <col min="9741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5" width="18.42578125" style="1366" customWidth="1"/>
    <col min="9996" max="9996" width="16" style="1366" bestFit="1" customWidth="1"/>
    <col min="9997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1" width="18.42578125" style="1366" customWidth="1"/>
    <col min="10252" max="10252" width="16" style="1366" bestFit="1" customWidth="1"/>
    <col min="10253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7" width="18.42578125" style="1366" customWidth="1"/>
    <col min="10508" max="10508" width="16" style="1366" bestFit="1" customWidth="1"/>
    <col min="10509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3" width="18.42578125" style="1366" customWidth="1"/>
    <col min="10764" max="10764" width="16" style="1366" bestFit="1" customWidth="1"/>
    <col min="10765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19" width="18.42578125" style="1366" customWidth="1"/>
    <col min="11020" max="11020" width="16" style="1366" bestFit="1" customWidth="1"/>
    <col min="11021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5" width="18.42578125" style="1366" customWidth="1"/>
    <col min="11276" max="11276" width="16" style="1366" bestFit="1" customWidth="1"/>
    <col min="11277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1" width="18.42578125" style="1366" customWidth="1"/>
    <col min="11532" max="11532" width="16" style="1366" bestFit="1" customWidth="1"/>
    <col min="11533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7" width="18.42578125" style="1366" customWidth="1"/>
    <col min="11788" max="11788" width="16" style="1366" bestFit="1" customWidth="1"/>
    <col min="11789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3" width="18.42578125" style="1366" customWidth="1"/>
    <col min="12044" max="12044" width="16" style="1366" bestFit="1" customWidth="1"/>
    <col min="12045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299" width="18.42578125" style="1366" customWidth="1"/>
    <col min="12300" max="12300" width="16" style="1366" bestFit="1" customWidth="1"/>
    <col min="12301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5" width="18.42578125" style="1366" customWidth="1"/>
    <col min="12556" max="12556" width="16" style="1366" bestFit="1" customWidth="1"/>
    <col min="12557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1" width="18.42578125" style="1366" customWidth="1"/>
    <col min="12812" max="12812" width="16" style="1366" bestFit="1" customWidth="1"/>
    <col min="12813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7" width="18.42578125" style="1366" customWidth="1"/>
    <col min="13068" max="13068" width="16" style="1366" bestFit="1" customWidth="1"/>
    <col min="13069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3" width="18.42578125" style="1366" customWidth="1"/>
    <col min="13324" max="13324" width="16" style="1366" bestFit="1" customWidth="1"/>
    <col min="13325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79" width="18.42578125" style="1366" customWidth="1"/>
    <col min="13580" max="13580" width="16" style="1366" bestFit="1" customWidth="1"/>
    <col min="13581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5" width="18.42578125" style="1366" customWidth="1"/>
    <col min="13836" max="13836" width="16" style="1366" bestFit="1" customWidth="1"/>
    <col min="13837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1" width="18.42578125" style="1366" customWidth="1"/>
    <col min="14092" max="14092" width="16" style="1366" bestFit="1" customWidth="1"/>
    <col min="14093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7" width="18.42578125" style="1366" customWidth="1"/>
    <col min="14348" max="14348" width="16" style="1366" bestFit="1" customWidth="1"/>
    <col min="14349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3" width="18.42578125" style="1366" customWidth="1"/>
    <col min="14604" max="14604" width="16" style="1366" bestFit="1" customWidth="1"/>
    <col min="14605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59" width="18.42578125" style="1366" customWidth="1"/>
    <col min="14860" max="14860" width="16" style="1366" bestFit="1" customWidth="1"/>
    <col min="14861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5" width="18.42578125" style="1366" customWidth="1"/>
    <col min="15116" max="15116" width="16" style="1366" bestFit="1" customWidth="1"/>
    <col min="15117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1" width="18.42578125" style="1366" customWidth="1"/>
    <col min="15372" max="15372" width="16" style="1366" bestFit="1" customWidth="1"/>
    <col min="15373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7" width="18.42578125" style="1366" customWidth="1"/>
    <col min="15628" max="15628" width="16" style="1366" bestFit="1" customWidth="1"/>
    <col min="15629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3" width="18.42578125" style="1366" customWidth="1"/>
    <col min="15884" max="15884" width="16" style="1366" bestFit="1" customWidth="1"/>
    <col min="15885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39" width="18.42578125" style="1366" customWidth="1"/>
    <col min="16140" max="16140" width="16" style="1366" bestFit="1" customWidth="1"/>
    <col min="16141" max="16384" width="9.140625" style="1366"/>
  </cols>
  <sheetData>
    <row r="1" spans="1:8" ht="18.75" thickBot="1" x14ac:dyDescent="0.3">
      <c r="A1" s="1360" t="s">
        <v>874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873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872</v>
      </c>
      <c r="B5" s="1368"/>
      <c r="C5" s="1368"/>
      <c r="D5" s="1368"/>
      <c r="E5" s="1368"/>
      <c r="F5" s="1368"/>
      <c r="G5" s="1368"/>
      <c r="H5" s="1369"/>
    </row>
    <row r="6" spans="1:8" x14ac:dyDescent="0.2">
      <c r="A6" s="1373"/>
      <c r="B6" s="1373"/>
      <c r="C6" s="1373"/>
      <c r="E6" s="1374"/>
      <c r="F6" s="1374"/>
      <c r="G6" s="1374"/>
    </row>
    <row r="7" spans="1:8" ht="15.75" thickBot="1" x14ac:dyDescent="0.3">
      <c r="A7" s="1359" t="s">
        <v>173</v>
      </c>
      <c r="B7" s="1373"/>
      <c r="C7" s="1373"/>
      <c r="E7" s="1374"/>
      <c r="F7" s="1374"/>
      <c r="G7" s="1374"/>
      <c r="H7" s="1375" t="s">
        <v>122</v>
      </c>
    </row>
    <row r="8" spans="1:8" ht="25.5" thickTop="1" thickBot="1" x14ac:dyDescent="0.25">
      <c r="A8" s="1233" t="s">
        <v>123</v>
      </c>
      <c r="B8" s="1234" t="s">
        <v>509</v>
      </c>
      <c r="C8" s="1234" t="s">
        <v>267</v>
      </c>
      <c r="D8" s="1235" t="s">
        <v>125</v>
      </c>
      <c r="E8" s="1256" t="s">
        <v>416</v>
      </c>
      <c r="F8" s="1256" t="s">
        <v>417</v>
      </c>
      <c r="G8" s="1257" t="s">
        <v>589</v>
      </c>
      <c r="H8" s="1258" t="s">
        <v>590</v>
      </c>
    </row>
    <row r="9" spans="1:8" ht="14.2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69">
        <v>5</v>
      </c>
      <c r="F9" s="1169">
        <v>6</v>
      </c>
      <c r="G9" s="1293">
        <v>7</v>
      </c>
      <c r="H9" s="1315" t="s">
        <v>44</v>
      </c>
    </row>
    <row r="10" spans="1:8" ht="45.75" hidden="1" thickTop="1" x14ac:dyDescent="0.2">
      <c r="A10" s="1387">
        <v>3299</v>
      </c>
      <c r="B10" s="1388">
        <v>5213</v>
      </c>
      <c r="C10" s="2346" t="s">
        <v>1325</v>
      </c>
      <c r="D10" s="1389" t="s">
        <v>649</v>
      </c>
      <c r="E10" s="1390">
        <v>0</v>
      </c>
      <c r="F10" s="1390"/>
      <c r="G10" s="1390"/>
      <c r="H10" s="1391" t="e">
        <f t="shared" ref="H10:H19" si="0">G10/F10*100</f>
        <v>#DIV/0!</v>
      </c>
    </row>
    <row r="11" spans="1:8" ht="45.75" hidden="1" thickTop="1" x14ac:dyDescent="0.2">
      <c r="A11" s="1392">
        <v>3299</v>
      </c>
      <c r="B11" s="1393">
        <v>5213</v>
      </c>
      <c r="C11" s="1439" t="s">
        <v>1324</v>
      </c>
      <c r="D11" s="1394" t="s">
        <v>649</v>
      </c>
      <c r="E11" s="1395">
        <v>0</v>
      </c>
      <c r="F11" s="1395"/>
      <c r="G11" s="1395"/>
      <c r="H11" s="1396" t="e">
        <f t="shared" si="0"/>
        <v>#DIV/0!</v>
      </c>
    </row>
    <row r="12" spans="1:8" ht="30.75" hidden="1" thickTop="1" x14ac:dyDescent="0.2">
      <c r="A12" s="1392">
        <v>3299</v>
      </c>
      <c r="B12" s="1393">
        <v>5221</v>
      </c>
      <c r="C12" s="1439" t="s">
        <v>1325</v>
      </c>
      <c r="D12" s="1394" t="s">
        <v>833</v>
      </c>
      <c r="E12" s="1395"/>
      <c r="F12" s="1395"/>
      <c r="G12" s="1395"/>
      <c r="H12" s="1396" t="e">
        <f t="shared" si="0"/>
        <v>#DIV/0!</v>
      </c>
    </row>
    <row r="13" spans="1:8" ht="30.75" hidden="1" thickTop="1" x14ac:dyDescent="0.2">
      <c r="A13" s="1392">
        <v>3299</v>
      </c>
      <c r="B13" s="1393">
        <v>5221</v>
      </c>
      <c r="C13" s="1439" t="s">
        <v>1324</v>
      </c>
      <c r="D13" s="1394" t="s">
        <v>833</v>
      </c>
      <c r="E13" s="1395"/>
      <c r="F13" s="1395"/>
      <c r="G13" s="1395"/>
      <c r="H13" s="1396" t="e">
        <f t="shared" si="0"/>
        <v>#DIV/0!</v>
      </c>
    </row>
    <row r="14" spans="1:8" ht="15.75" hidden="1" thickTop="1" x14ac:dyDescent="0.2">
      <c r="A14" s="1392">
        <v>3299</v>
      </c>
      <c r="B14" s="1393">
        <v>5222</v>
      </c>
      <c r="C14" s="1439" t="s">
        <v>1325</v>
      </c>
      <c r="D14" s="1394" t="s">
        <v>1015</v>
      </c>
      <c r="E14" s="1395">
        <v>0</v>
      </c>
      <c r="F14" s="1395"/>
      <c r="G14" s="1395"/>
      <c r="H14" s="1396" t="e">
        <f t="shared" si="0"/>
        <v>#DIV/0!</v>
      </c>
    </row>
    <row r="15" spans="1:8" ht="15.75" hidden="1" thickTop="1" x14ac:dyDescent="0.2">
      <c r="A15" s="1392">
        <v>3299</v>
      </c>
      <c r="B15" s="1393">
        <v>5222</v>
      </c>
      <c r="C15" s="1439" t="s">
        <v>1324</v>
      </c>
      <c r="D15" s="1394" t="s">
        <v>1015</v>
      </c>
      <c r="E15" s="1395">
        <v>0</v>
      </c>
      <c r="F15" s="1395"/>
      <c r="G15" s="1395"/>
      <c r="H15" s="1396" t="e">
        <f t="shared" si="0"/>
        <v>#DIV/0!</v>
      </c>
    </row>
    <row r="16" spans="1:8" ht="15.75" hidden="1" thickTop="1" x14ac:dyDescent="0.2">
      <c r="A16" s="1392">
        <v>3299</v>
      </c>
      <c r="B16" s="1393">
        <v>5332</v>
      </c>
      <c r="C16" s="2345" t="s">
        <v>1325</v>
      </c>
      <c r="D16" s="1394" t="s">
        <v>407</v>
      </c>
      <c r="E16" s="1395">
        <v>0</v>
      </c>
      <c r="F16" s="1395"/>
      <c r="G16" s="1395"/>
      <c r="H16" s="1396" t="e">
        <f t="shared" si="0"/>
        <v>#DIV/0!</v>
      </c>
    </row>
    <row r="17" spans="1:8" ht="15.75" hidden="1" thickTop="1" x14ac:dyDescent="0.2">
      <c r="A17" s="1392">
        <v>3299</v>
      </c>
      <c r="B17" s="1393">
        <v>5332</v>
      </c>
      <c r="C17" s="2345" t="s">
        <v>1324</v>
      </c>
      <c r="D17" s="1394" t="s">
        <v>407</v>
      </c>
      <c r="E17" s="1395">
        <v>0</v>
      </c>
      <c r="F17" s="1395"/>
      <c r="G17" s="1395"/>
      <c r="H17" s="1396" t="e">
        <f t="shared" si="0"/>
        <v>#DIV/0!</v>
      </c>
    </row>
    <row r="18" spans="1:8" ht="30.75" hidden="1" thickTop="1" x14ac:dyDescent="0.2">
      <c r="A18" s="1392">
        <v>3299</v>
      </c>
      <c r="B18" s="1393">
        <v>5339</v>
      </c>
      <c r="C18" s="2345" t="s">
        <v>1325</v>
      </c>
      <c r="D18" s="1394" t="s">
        <v>1016</v>
      </c>
      <c r="E18" s="1395">
        <v>0</v>
      </c>
      <c r="F18" s="1395"/>
      <c r="G18" s="1395"/>
      <c r="H18" s="1396" t="e">
        <f t="shared" si="0"/>
        <v>#DIV/0!</v>
      </c>
    </row>
    <row r="19" spans="1:8" ht="30.75" hidden="1" thickTop="1" x14ac:dyDescent="0.2">
      <c r="A19" s="1392">
        <v>3299</v>
      </c>
      <c r="B19" s="1393">
        <v>5339</v>
      </c>
      <c r="C19" s="2345" t="s">
        <v>1324</v>
      </c>
      <c r="D19" s="1394" t="s">
        <v>1016</v>
      </c>
      <c r="E19" s="1395">
        <v>0</v>
      </c>
      <c r="F19" s="1395"/>
      <c r="G19" s="1395"/>
      <c r="H19" s="1396" t="e">
        <f t="shared" si="0"/>
        <v>#DIV/0!</v>
      </c>
    </row>
    <row r="20" spans="1:8" ht="15" customHeight="1" thickTop="1" x14ac:dyDescent="0.2">
      <c r="A20" s="1392">
        <v>3299</v>
      </c>
      <c r="B20" s="1393">
        <v>5901</v>
      </c>
      <c r="C20" s="2345" t="s">
        <v>1325</v>
      </c>
      <c r="D20" s="1394" t="s">
        <v>399</v>
      </c>
      <c r="E20" s="1395">
        <v>0</v>
      </c>
      <c r="F20" s="1395">
        <v>0</v>
      </c>
      <c r="G20" s="1395">
        <v>0</v>
      </c>
      <c r="H20" s="1396">
        <v>0</v>
      </c>
    </row>
    <row r="21" spans="1:8" ht="15" customHeight="1" x14ac:dyDescent="0.2">
      <c r="A21" s="1392">
        <v>3299</v>
      </c>
      <c r="B21" s="1393">
        <v>5901</v>
      </c>
      <c r="C21" s="2345" t="s">
        <v>1324</v>
      </c>
      <c r="D21" s="1394" t="s">
        <v>399</v>
      </c>
      <c r="E21" s="1395">
        <v>0</v>
      </c>
      <c r="F21" s="1395">
        <v>0</v>
      </c>
      <c r="G21" s="1395">
        <v>0</v>
      </c>
      <c r="H21" s="1396">
        <v>0</v>
      </c>
    </row>
    <row r="22" spans="1:8" ht="45" hidden="1" x14ac:dyDescent="0.2">
      <c r="A22" s="1392">
        <v>3299</v>
      </c>
      <c r="B22" s="1393">
        <v>6313</v>
      </c>
      <c r="C22" s="2345">
        <v>32133926</v>
      </c>
      <c r="D22" s="1394" t="s">
        <v>373</v>
      </c>
      <c r="E22" s="1395"/>
      <c r="F22" s="1395"/>
      <c r="G22" s="1395"/>
      <c r="H22" s="1396" t="e">
        <f>G22/F22*100</f>
        <v>#DIV/0!</v>
      </c>
    </row>
    <row r="23" spans="1:8" ht="15" hidden="1" x14ac:dyDescent="0.2">
      <c r="A23" s="1392">
        <v>3299</v>
      </c>
      <c r="B23" s="1393">
        <v>5909</v>
      </c>
      <c r="C23" s="2345" t="s">
        <v>1101</v>
      </c>
      <c r="D23" s="1394" t="s">
        <v>433</v>
      </c>
      <c r="E23" s="1395">
        <v>0</v>
      </c>
      <c r="F23" s="1395"/>
      <c r="G23" s="1395"/>
      <c r="H23" s="1396" t="e">
        <f>G23/F23*100</f>
        <v>#DIV/0!</v>
      </c>
    </row>
    <row r="24" spans="1:8" ht="15" hidden="1" x14ac:dyDescent="0.2">
      <c r="A24" s="1392">
        <v>3299</v>
      </c>
      <c r="B24" s="1393">
        <v>6901</v>
      </c>
      <c r="C24" s="2345" t="s">
        <v>1325</v>
      </c>
      <c r="D24" s="1394" t="s">
        <v>298</v>
      </c>
      <c r="E24" s="1395">
        <v>0</v>
      </c>
      <c r="F24" s="1395"/>
      <c r="G24" s="1395"/>
      <c r="H24" s="1396" t="e">
        <f>G24/F24*100</f>
        <v>#DIV/0!</v>
      </c>
    </row>
    <row r="25" spans="1:8" ht="15" hidden="1" x14ac:dyDescent="0.2">
      <c r="A25" s="1392">
        <v>3299</v>
      </c>
      <c r="B25" s="1393">
        <v>6901</v>
      </c>
      <c r="C25" s="2345" t="s">
        <v>1323</v>
      </c>
      <c r="D25" s="1394" t="s">
        <v>298</v>
      </c>
      <c r="E25" s="1395">
        <v>0</v>
      </c>
      <c r="F25" s="1395"/>
      <c r="G25" s="1395"/>
      <c r="H25" s="1396">
        <v>0</v>
      </c>
    </row>
    <row r="26" spans="1:8" ht="15" hidden="1" customHeight="1" x14ac:dyDescent="0.2">
      <c r="A26" s="1392">
        <v>3299</v>
      </c>
      <c r="B26" s="1393">
        <v>6901</v>
      </c>
      <c r="C26" s="2345" t="s">
        <v>1324</v>
      </c>
      <c r="D26" s="1394" t="s">
        <v>298</v>
      </c>
      <c r="E26" s="1395">
        <v>0</v>
      </c>
      <c r="F26" s="1395"/>
      <c r="G26" s="1395"/>
      <c r="H26" s="1396" t="e">
        <f>G26/F26*100</f>
        <v>#DIV/0!</v>
      </c>
    </row>
    <row r="27" spans="1:8" ht="15" hidden="1" x14ac:dyDescent="0.2">
      <c r="A27" s="1392">
        <v>3299</v>
      </c>
      <c r="B27" s="1393">
        <v>6901</v>
      </c>
      <c r="C27" s="2345" t="s">
        <v>1322</v>
      </c>
      <c r="D27" s="1394" t="s">
        <v>298</v>
      </c>
      <c r="E27" s="1395">
        <v>0</v>
      </c>
      <c r="F27" s="1395"/>
      <c r="G27" s="1395"/>
      <c r="H27" s="1396">
        <v>0</v>
      </c>
    </row>
    <row r="28" spans="1:8" ht="15" x14ac:dyDescent="0.2">
      <c r="A28" s="1392">
        <v>6402</v>
      </c>
      <c r="B28" s="1393">
        <v>5363</v>
      </c>
      <c r="C28" s="2345" t="s">
        <v>1112</v>
      </c>
      <c r="D28" s="1394" t="s">
        <v>942</v>
      </c>
      <c r="E28" s="1395">
        <v>0</v>
      </c>
      <c r="F28" s="1395">
        <v>48</v>
      </c>
      <c r="G28" s="1395">
        <v>48</v>
      </c>
      <c r="H28" s="1396">
        <f>G28/F28*100</f>
        <v>100</v>
      </c>
    </row>
    <row r="29" spans="1:8" ht="30" x14ac:dyDescent="0.2">
      <c r="A29" s="1392">
        <v>6402</v>
      </c>
      <c r="B29" s="1393">
        <v>5364</v>
      </c>
      <c r="C29" s="2345" t="s">
        <v>1112</v>
      </c>
      <c r="D29" s="1394" t="s">
        <v>1276</v>
      </c>
      <c r="E29" s="1395">
        <v>0</v>
      </c>
      <c r="F29" s="1395">
        <v>745</v>
      </c>
      <c r="G29" s="1395">
        <v>745</v>
      </c>
      <c r="H29" s="1396">
        <f>G29/F29*100</f>
        <v>100</v>
      </c>
    </row>
    <row r="30" spans="1:8" ht="15.75" thickBot="1" x14ac:dyDescent="0.25">
      <c r="A30" s="1392">
        <v>6330</v>
      </c>
      <c r="B30" s="1393">
        <v>5345</v>
      </c>
      <c r="C30" s="2345" t="s">
        <v>1101</v>
      </c>
      <c r="D30" s="1394" t="s">
        <v>514</v>
      </c>
      <c r="E30" s="1395">
        <v>0</v>
      </c>
      <c r="F30" s="1395">
        <v>0</v>
      </c>
      <c r="G30" s="1395">
        <v>518</v>
      </c>
      <c r="H30" s="1398">
        <v>0</v>
      </c>
    </row>
    <row r="31" spans="1:8" ht="16.5" thickTop="1" thickBot="1" x14ac:dyDescent="0.3">
      <c r="A31" s="3265" t="s">
        <v>511</v>
      </c>
      <c r="B31" s="3266"/>
      <c r="C31" s="3266"/>
      <c r="D31" s="3266"/>
      <c r="E31" s="1242">
        <f>SUM(E10:E27)</f>
        <v>0</v>
      </c>
      <c r="F31" s="1242">
        <f>SUM(F10:F30)</f>
        <v>793</v>
      </c>
      <c r="G31" s="1242">
        <f>SUM(G10:G30)</f>
        <v>1311</v>
      </c>
      <c r="H31" s="1246">
        <f>G31/F31*100</f>
        <v>165.32156368221942</v>
      </c>
    </row>
    <row r="32" spans="1:8" ht="13.5" thickTop="1" x14ac:dyDescent="0.2"/>
    <row r="39" spans="1:12" ht="16.5" x14ac:dyDescent="0.25">
      <c r="A39" s="1415" t="s">
        <v>325</v>
      </c>
      <c r="B39" s="1416"/>
      <c r="C39" s="1417"/>
      <c r="D39" s="1418"/>
      <c r="E39" s="1419">
        <f>SUM(E40:E42)</f>
        <v>0</v>
      </c>
      <c r="F39" s="1419">
        <f>F40+F41+F42+F43</f>
        <v>793</v>
      </c>
      <c r="G39" s="1419">
        <f>G40+G41+G42+G43</f>
        <v>1311</v>
      </c>
      <c r="H39" s="1420">
        <f>G39/F39*100</f>
        <v>165.32156368221942</v>
      </c>
      <c r="J39" s="1421">
        <f>J40+J41+J42</f>
        <v>0</v>
      </c>
      <c r="K39" s="1421">
        <f>K40+K41+K42</f>
        <v>793519.59</v>
      </c>
      <c r="L39" s="1421">
        <f>L40+L41+L42</f>
        <v>1311392.6099999999</v>
      </c>
    </row>
    <row r="40" spans="1:12" ht="15" x14ac:dyDescent="0.2">
      <c r="A40" s="1422" t="s">
        <v>183</v>
      </c>
      <c r="B40" s="1423"/>
      <c r="C40" s="1424"/>
      <c r="D40" s="1425"/>
      <c r="E40" s="1426">
        <f>E20+E21+E28+E29</f>
        <v>0</v>
      </c>
      <c r="F40" s="1426">
        <f>F20+F21+F28+F29</f>
        <v>793</v>
      </c>
      <c r="G40" s="1426">
        <f>G20+G21+G28+G29</f>
        <v>793</v>
      </c>
      <c r="H40" s="1427">
        <f>G40/F40*100</f>
        <v>100</v>
      </c>
      <c r="J40" s="1428">
        <v>0</v>
      </c>
      <c r="K40" s="1428">
        <v>793519.59</v>
      </c>
      <c r="L40" s="1428">
        <f>48602.01+744846.23</f>
        <v>793448.24</v>
      </c>
    </row>
    <row r="41" spans="1:12" ht="15" x14ac:dyDescent="0.2">
      <c r="A41" s="1422" t="s">
        <v>184</v>
      </c>
      <c r="B41" s="1429"/>
      <c r="C41" s="1424"/>
      <c r="D41" s="1430"/>
      <c r="E41" s="1426">
        <f>E24+E25+E26+E27</f>
        <v>0</v>
      </c>
      <c r="F41" s="1426">
        <f>F24+F25+F26+F27</f>
        <v>0</v>
      </c>
      <c r="G41" s="1426">
        <f>G24+G25+G26+G27</f>
        <v>0</v>
      </c>
      <c r="H41" s="1427">
        <v>0</v>
      </c>
      <c r="J41" s="1428">
        <v>0</v>
      </c>
      <c r="K41" s="1428">
        <v>0</v>
      </c>
      <c r="L41" s="1428">
        <v>0</v>
      </c>
    </row>
    <row r="42" spans="1:12" ht="15" x14ac:dyDescent="0.2">
      <c r="A42" s="1422" t="s">
        <v>326</v>
      </c>
      <c r="B42" s="1429"/>
      <c r="C42" s="1424"/>
      <c r="D42" s="1430"/>
      <c r="E42" s="1426">
        <f>E30</f>
        <v>0</v>
      </c>
      <c r="F42" s="1426">
        <f>F30</f>
        <v>0</v>
      </c>
      <c r="G42" s="1426">
        <f>G30</f>
        <v>518</v>
      </c>
      <c r="H42" s="1427">
        <v>0</v>
      </c>
      <c r="J42" s="1428">
        <v>0</v>
      </c>
      <c r="K42" s="1428">
        <v>0</v>
      </c>
      <c r="L42" s="1428">
        <v>517944.37</v>
      </c>
    </row>
    <row r="43" spans="1:12" ht="16.5" customHeight="1" x14ac:dyDescent="0.2">
      <c r="A43" s="1422"/>
      <c r="B43" s="1429"/>
      <c r="C43" s="1424"/>
      <c r="D43" s="1430"/>
      <c r="E43" s="1426"/>
      <c r="F43" s="1426"/>
      <c r="G43" s="1426"/>
      <c r="H43" s="1431"/>
    </row>
    <row r="44" spans="1:12" ht="57.75" customHeight="1" thickBot="1" x14ac:dyDescent="0.4">
      <c r="A44" s="3269" t="s">
        <v>951</v>
      </c>
      <c r="B44" s="3239"/>
      <c r="C44" s="3239"/>
      <c r="D44" s="3239"/>
      <c r="E44" s="1432">
        <f>SUM(E39)</f>
        <v>0</v>
      </c>
      <c r="F44" s="1432">
        <f>SUM(F39)</f>
        <v>793</v>
      </c>
      <c r="G44" s="1432">
        <f>SUM(G39)</f>
        <v>1311</v>
      </c>
      <c r="H44" s="1433">
        <f>(G44/F44)*100</f>
        <v>165.32156368221942</v>
      </c>
    </row>
    <row r="45" spans="1:12" ht="13.5" thickTop="1" x14ac:dyDescent="0.2"/>
  </sheetData>
  <mergeCells count="2">
    <mergeCell ref="A31:D31"/>
    <mergeCell ref="A44:D44"/>
  </mergeCells>
  <pageMargins left="0.70866141732283472" right="0.70866141732283472" top="0.78740157480314965" bottom="0.78740157480314965" header="0.31496062992125984" footer="0.31496062992125984"/>
  <pageSetup paperSize="9" scale="65" firstPageNumber="147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CCFFFF"/>
  </sheetPr>
  <dimension ref="A1:L58"/>
  <sheetViews>
    <sheetView showGridLines="0" view="pageBreakPreview" zoomScaleNormal="100" zoomScaleSheetLayoutView="100" workbookViewId="0">
      <selection activeCell="D14" sqref="D14"/>
    </sheetView>
  </sheetViews>
  <sheetFormatPr defaultColWidth="9.140625" defaultRowHeight="12.75" x14ac:dyDescent="0.2"/>
  <cols>
    <col min="1" max="1" width="5.140625" style="594" customWidth="1"/>
    <col min="2" max="2" width="5.28515625" style="500" customWidth="1"/>
    <col min="3" max="3" width="10" style="500" customWidth="1"/>
    <col min="4" max="4" width="47.28515625" style="500" customWidth="1"/>
    <col min="5" max="5" width="15" style="463" customWidth="1"/>
    <col min="6" max="6" width="14.5703125" style="463" customWidth="1"/>
    <col min="7" max="7" width="13.5703125" style="463" customWidth="1"/>
    <col min="8" max="8" width="7.42578125" style="606" customWidth="1"/>
    <col min="9" max="9" width="9.140625" style="500"/>
    <col min="10" max="10" width="18.5703125" style="500" customWidth="1"/>
    <col min="11" max="11" width="17.140625" style="500" customWidth="1"/>
    <col min="12" max="12" width="19.42578125" style="500" customWidth="1"/>
    <col min="13" max="16384" width="9.140625" style="500"/>
  </cols>
  <sheetData>
    <row r="1" spans="1:9" ht="18.75" thickBot="1" x14ac:dyDescent="0.3">
      <c r="A1" s="444" t="s">
        <v>1400</v>
      </c>
      <c r="B1" s="445"/>
      <c r="C1" s="445"/>
      <c r="D1" s="456"/>
      <c r="E1" s="462"/>
      <c r="F1" s="448" t="s">
        <v>127</v>
      </c>
      <c r="I1" s="17"/>
    </row>
    <row r="2" spans="1:9" ht="12.75" customHeight="1" x14ac:dyDescent="0.25">
      <c r="A2" s="6"/>
      <c r="B2" s="28"/>
      <c r="C2" s="28"/>
      <c r="D2" s="10"/>
      <c r="E2" s="135"/>
      <c r="F2" s="135"/>
      <c r="G2" s="16"/>
      <c r="H2" s="191"/>
      <c r="I2" s="17"/>
    </row>
    <row r="3" spans="1:9" ht="12.75" customHeight="1" x14ac:dyDescent="0.25">
      <c r="A3" s="67" t="s">
        <v>259</v>
      </c>
      <c r="B3" s="28"/>
      <c r="C3" s="492" t="s">
        <v>1181</v>
      </c>
      <c r="D3" s="579"/>
      <c r="E3" s="135"/>
      <c r="F3" s="16"/>
      <c r="G3" s="17"/>
      <c r="H3" s="191"/>
    </row>
    <row r="4" spans="1:9" ht="12.75" customHeight="1" x14ac:dyDescent="0.25">
      <c r="A4" s="6"/>
      <c r="B4" s="28"/>
      <c r="C4" s="471" t="s">
        <v>242</v>
      </c>
      <c r="D4" s="609"/>
      <c r="E4" s="136"/>
      <c r="F4" s="16"/>
      <c r="G4" s="17"/>
      <c r="H4" s="191"/>
    </row>
    <row r="5" spans="1:9" ht="12.75" customHeight="1" x14ac:dyDescent="0.25">
      <c r="A5" s="6"/>
      <c r="B5" s="28"/>
      <c r="C5" s="471"/>
      <c r="D5" s="609"/>
      <c r="E5" s="136"/>
      <c r="F5" s="16"/>
      <c r="G5" s="17"/>
      <c r="H5" s="191"/>
    </row>
    <row r="6" spans="1:9" ht="18" x14ac:dyDescent="0.25">
      <c r="A6" s="33" t="s">
        <v>591</v>
      </c>
      <c r="B6" s="28"/>
      <c r="C6" s="28"/>
      <c r="D6" s="10"/>
      <c r="E6" s="135"/>
      <c r="F6" s="135"/>
      <c r="G6" s="16"/>
      <c r="H6" s="191"/>
      <c r="I6" s="17"/>
    </row>
    <row r="7" spans="1:9" ht="13.5" thickBot="1" x14ac:dyDescent="0.25">
      <c r="A7" s="580"/>
      <c r="B7" s="580"/>
      <c r="C7" s="580"/>
      <c r="D7" s="581"/>
      <c r="G7" s="759"/>
      <c r="H7" s="606" t="s">
        <v>122</v>
      </c>
    </row>
    <row r="8" spans="1:9" s="106" customFormat="1" ht="20.25" customHeight="1" thickTop="1" thickBot="1" x14ac:dyDescent="0.25">
      <c r="A8" s="582" t="s">
        <v>123</v>
      </c>
      <c r="B8" s="583" t="s">
        <v>124</v>
      </c>
      <c r="C8" s="585" t="s">
        <v>474</v>
      </c>
      <c r="D8" s="585" t="s">
        <v>125</v>
      </c>
      <c r="E8" s="585" t="s">
        <v>416</v>
      </c>
      <c r="F8" s="585" t="s">
        <v>417</v>
      </c>
      <c r="G8" s="585" t="s">
        <v>589</v>
      </c>
      <c r="H8" s="586" t="s">
        <v>590</v>
      </c>
    </row>
    <row r="9" spans="1:9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9" s="375" customFormat="1" ht="15.75" thickTop="1" x14ac:dyDescent="0.25">
      <c r="A10" s="2497">
        <v>6172</v>
      </c>
      <c r="B10" s="1686">
        <v>5137</v>
      </c>
      <c r="C10" s="915"/>
      <c r="D10" s="848" t="s">
        <v>118</v>
      </c>
      <c r="E10" s="48"/>
      <c r="F10" s="166">
        <f t="shared" ref="F10:G10" si="0">F11+F12+F13</f>
        <v>64</v>
      </c>
      <c r="G10" s="311">
        <f t="shared" si="0"/>
        <v>36</v>
      </c>
      <c r="H10" s="852">
        <f t="shared" ref="H10:H13" si="1">(G10/F10)*100</f>
        <v>56.25</v>
      </c>
      <c r="I10" s="106"/>
    </row>
    <row r="11" spans="1:9" s="375" customFormat="1" ht="14.25" x14ac:dyDescent="0.2">
      <c r="A11" s="704"/>
      <c r="B11" s="1005"/>
      <c r="C11" s="883" t="s">
        <v>1101</v>
      </c>
      <c r="D11" s="853" t="s">
        <v>795</v>
      </c>
      <c r="E11" s="2461"/>
      <c r="F11" s="1020">
        <v>20</v>
      </c>
      <c r="G11" s="1019">
        <v>0</v>
      </c>
      <c r="H11" s="1030">
        <f t="shared" si="1"/>
        <v>0</v>
      </c>
      <c r="I11" s="106"/>
    </row>
    <row r="12" spans="1:9" s="375" customFormat="1" ht="25.5" x14ac:dyDescent="0.2">
      <c r="A12" s="704"/>
      <c r="B12" s="1005"/>
      <c r="C12" s="2902" t="s">
        <v>1215</v>
      </c>
      <c r="D12" s="2445" t="s">
        <v>1389</v>
      </c>
      <c r="E12" s="2462"/>
      <c r="F12" s="1020">
        <v>10</v>
      </c>
      <c r="G12" s="1019">
        <v>10</v>
      </c>
      <c r="H12" s="1030">
        <f t="shared" si="1"/>
        <v>100</v>
      </c>
      <c r="I12" s="106"/>
    </row>
    <row r="13" spans="1:9" s="375" customFormat="1" ht="25.5" x14ac:dyDescent="0.2">
      <c r="A13" s="704"/>
      <c r="B13" s="1005"/>
      <c r="C13" s="2902" t="s">
        <v>1191</v>
      </c>
      <c r="D13" s="2445" t="s">
        <v>1390</v>
      </c>
      <c r="E13" s="2461"/>
      <c r="F13" s="1020">
        <v>34</v>
      </c>
      <c r="G13" s="1019">
        <v>26</v>
      </c>
      <c r="H13" s="1030">
        <f t="shared" si="1"/>
        <v>76.470588235294116</v>
      </c>
      <c r="I13" s="106"/>
    </row>
    <row r="14" spans="1:9" s="847" customFormat="1" ht="15" x14ac:dyDescent="0.25">
      <c r="A14" s="2497">
        <v>6172</v>
      </c>
      <c r="B14" s="1686">
        <v>5163</v>
      </c>
      <c r="C14" s="2902"/>
      <c r="D14" s="848" t="s">
        <v>594</v>
      </c>
      <c r="E14" s="48">
        <v>33600</v>
      </c>
      <c r="F14" s="166">
        <v>16281</v>
      </c>
      <c r="G14" s="311">
        <v>16281</v>
      </c>
      <c r="H14" s="852">
        <f t="shared" ref="H14:H29" si="2">(G14/F14)*100</f>
        <v>100</v>
      </c>
    </row>
    <row r="15" spans="1:9" s="847" customFormat="1" ht="15" x14ac:dyDescent="0.25">
      <c r="A15" s="2497">
        <v>6172</v>
      </c>
      <c r="B15" s="1686">
        <v>5164</v>
      </c>
      <c r="C15" s="3028"/>
      <c r="D15" s="848" t="s">
        <v>131</v>
      </c>
      <c r="E15" s="48">
        <f>E16</f>
        <v>10</v>
      </c>
      <c r="F15" s="166">
        <f>F16+F17</f>
        <v>50</v>
      </c>
      <c r="G15" s="311">
        <f>G16+G17</f>
        <v>42</v>
      </c>
      <c r="H15" s="852">
        <f>(G15/F15)*100</f>
        <v>84</v>
      </c>
    </row>
    <row r="16" spans="1:9" s="847" customFormat="1" ht="14.25" x14ac:dyDescent="0.2">
      <c r="A16" s="2497"/>
      <c r="B16" s="1686"/>
      <c r="C16" s="2902" t="s">
        <v>1101</v>
      </c>
      <c r="D16" s="853" t="s">
        <v>795</v>
      </c>
      <c r="E16" s="312">
        <v>10</v>
      </c>
      <c r="F16" s="310">
        <v>25</v>
      </c>
      <c r="G16" s="312">
        <v>17</v>
      </c>
      <c r="H16" s="855">
        <f>(G16/F16)*100</f>
        <v>68</v>
      </c>
    </row>
    <row r="17" spans="1:8" s="847" customFormat="1" ht="25.5" x14ac:dyDescent="0.2">
      <c r="A17" s="2497"/>
      <c r="B17" s="1686"/>
      <c r="C17" s="2902" t="s">
        <v>1191</v>
      </c>
      <c r="D17" s="2445" t="s">
        <v>1390</v>
      </c>
      <c r="E17" s="2462"/>
      <c r="F17" s="1020">
        <v>25</v>
      </c>
      <c r="G17" s="1019">
        <v>25</v>
      </c>
      <c r="H17" s="1030">
        <f>(G17/F17)*100</f>
        <v>100</v>
      </c>
    </row>
    <row r="18" spans="1:8" s="847" customFormat="1" ht="15" x14ac:dyDescent="0.25">
      <c r="A18" s="2497">
        <v>6172</v>
      </c>
      <c r="B18" s="1686">
        <v>5166</v>
      </c>
      <c r="C18" s="3028"/>
      <c r="D18" s="848" t="s">
        <v>405</v>
      </c>
      <c r="E18" s="48">
        <f>E19</f>
        <v>1370</v>
      </c>
      <c r="F18" s="431">
        <f>F19+F20</f>
        <v>1335</v>
      </c>
      <c r="G18" s="431">
        <f>G19+G20</f>
        <v>972</v>
      </c>
      <c r="H18" s="852">
        <f>(G18/F18)*100</f>
        <v>72.80898876404494</v>
      </c>
    </row>
    <row r="19" spans="1:8" s="847" customFormat="1" ht="14.25" x14ac:dyDescent="0.2">
      <c r="A19" s="2497"/>
      <c r="B19" s="1686"/>
      <c r="C19" s="2902" t="s">
        <v>1101</v>
      </c>
      <c r="D19" s="853" t="s">
        <v>795</v>
      </c>
      <c r="E19" s="55">
        <v>1370</v>
      </c>
      <c r="F19" s="310">
        <v>1309</v>
      </c>
      <c r="G19" s="312">
        <v>960</v>
      </c>
      <c r="H19" s="855">
        <f t="shared" si="2"/>
        <v>73.338426279602757</v>
      </c>
    </row>
    <row r="20" spans="1:8" s="847" customFormat="1" ht="25.5" x14ac:dyDescent="0.2">
      <c r="A20" s="2497"/>
      <c r="B20" s="1686"/>
      <c r="C20" s="2902" t="s">
        <v>1191</v>
      </c>
      <c r="D20" s="2445" t="s">
        <v>1390</v>
      </c>
      <c r="E20" s="2462"/>
      <c r="F20" s="1020">
        <v>26</v>
      </c>
      <c r="G20" s="1019">
        <v>12</v>
      </c>
      <c r="H20" s="1030">
        <f t="shared" si="2"/>
        <v>46.153846153846153</v>
      </c>
    </row>
    <row r="21" spans="1:8" s="847" customFormat="1" ht="15" customHeight="1" x14ac:dyDescent="0.25">
      <c r="A21" s="2497">
        <v>6172</v>
      </c>
      <c r="B21" s="1686">
        <v>5168</v>
      </c>
      <c r="C21" s="2902"/>
      <c r="D21" s="3127" t="s">
        <v>1037</v>
      </c>
      <c r="E21" s="48"/>
      <c r="F21" s="48">
        <v>200</v>
      </c>
      <c r="G21" s="48">
        <v>200</v>
      </c>
      <c r="H21" s="852">
        <f t="shared" si="2"/>
        <v>100</v>
      </c>
    </row>
    <row r="22" spans="1:8" s="847" customFormat="1" ht="15" customHeight="1" x14ac:dyDescent="0.25">
      <c r="A22" s="2497"/>
      <c r="B22" s="1686"/>
      <c r="C22" s="2902"/>
      <c r="D22" s="3126"/>
      <c r="E22" s="48"/>
      <c r="F22" s="48"/>
      <c r="G22" s="48"/>
      <c r="H22" s="852"/>
    </row>
    <row r="23" spans="1:8" s="847" customFormat="1" ht="15" x14ac:dyDescent="0.25">
      <c r="A23" s="2497">
        <v>6172</v>
      </c>
      <c r="B23" s="1686">
        <v>5169</v>
      </c>
      <c r="C23" s="3028"/>
      <c r="D23" s="848" t="s">
        <v>568</v>
      </c>
      <c r="E23" s="48">
        <f>E24+E25</f>
        <v>160</v>
      </c>
      <c r="F23" s="48">
        <f t="shared" ref="F23:G23" si="3">F24+F25</f>
        <v>365</v>
      </c>
      <c r="G23" s="48">
        <f t="shared" si="3"/>
        <v>189</v>
      </c>
      <c r="H23" s="852">
        <f t="shared" si="2"/>
        <v>51.780821917808218</v>
      </c>
    </row>
    <row r="24" spans="1:8" s="847" customFormat="1" ht="14.25" x14ac:dyDescent="0.2">
      <c r="A24" s="2497"/>
      <c r="B24" s="1686"/>
      <c r="C24" s="2902" t="s">
        <v>1101</v>
      </c>
      <c r="D24" s="853" t="s">
        <v>795</v>
      </c>
      <c r="E24" s="55">
        <v>160</v>
      </c>
      <c r="F24" s="310">
        <v>360</v>
      </c>
      <c r="G24" s="312">
        <v>189</v>
      </c>
      <c r="H24" s="855">
        <f t="shared" si="2"/>
        <v>52.5</v>
      </c>
    </row>
    <row r="25" spans="1:8" s="847" customFormat="1" ht="25.5" x14ac:dyDescent="0.2">
      <c r="A25" s="2497"/>
      <c r="B25" s="1686"/>
      <c r="C25" s="2902" t="s">
        <v>1191</v>
      </c>
      <c r="D25" s="2445" t="s">
        <v>1390</v>
      </c>
      <c r="E25" s="2462"/>
      <c r="F25" s="1020">
        <v>5</v>
      </c>
      <c r="G25" s="1019">
        <v>0</v>
      </c>
      <c r="H25" s="1030">
        <f t="shared" si="2"/>
        <v>0</v>
      </c>
    </row>
    <row r="26" spans="1:8" s="847" customFormat="1" ht="15" x14ac:dyDescent="0.25">
      <c r="A26" s="2497">
        <v>6172</v>
      </c>
      <c r="B26" s="1686">
        <v>5192</v>
      </c>
      <c r="C26" s="2902"/>
      <c r="D26" s="848" t="s">
        <v>1042</v>
      </c>
      <c r="E26" s="48">
        <f>E27+E28</f>
        <v>1</v>
      </c>
      <c r="F26" s="48">
        <f t="shared" ref="F26:G26" si="4">F27+F28</f>
        <v>106</v>
      </c>
      <c r="G26" s="48">
        <f t="shared" si="4"/>
        <v>33</v>
      </c>
      <c r="H26" s="852">
        <f t="shared" si="2"/>
        <v>31.132075471698112</v>
      </c>
    </row>
    <row r="27" spans="1:8" s="847" customFormat="1" ht="14.25" x14ac:dyDescent="0.2">
      <c r="A27" s="2497"/>
      <c r="B27" s="1686"/>
      <c r="C27" s="2902" t="s">
        <v>1101</v>
      </c>
      <c r="D27" s="853" t="s">
        <v>795</v>
      </c>
      <c r="E27" s="55">
        <v>1</v>
      </c>
      <c r="F27" s="310">
        <v>73</v>
      </c>
      <c r="G27" s="312">
        <v>0</v>
      </c>
      <c r="H27" s="855">
        <f t="shared" si="2"/>
        <v>0</v>
      </c>
    </row>
    <row r="28" spans="1:8" s="847" customFormat="1" ht="25.5" x14ac:dyDescent="0.2">
      <c r="A28" s="2497"/>
      <c r="B28" s="1686"/>
      <c r="C28" s="2902" t="s">
        <v>1191</v>
      </c>
      <c r="D28" s="2445" t="s">
        <v>1390</v>
      </c>
      <c r="E28" s="2462"/>
      <c r="F28" s="1020">
        <v>33</v>
      </c>
      <c r="G28" s="1019">
        <v>33</v>
      </c>
      <c r="H28" s="1030">
        <f t="shared" si="2"/>
        <v>100</v>
      </c>
    </row>
    <row r="29" spans="1:8" s="847" customFormat="1" ht="15" x14ac:dyDescent="0.25">
      <c r="A29" s="2497">
        <v>6172</v>
      </c>
      <c r="B29" s="1686">
        <v>5362</v>
      </c>
      <c r="C29" s="2902"/>
      <c r="D29" s="848" t="s">
        <v>503</v>
      </c>
      <c r="E29" s="48">
        <v>2800</v>
      </c>
      <c r="F29" s="166">
        <v>2800</v>
      </c>
      <c r="G29" s="311">
        <v>972</v>
      </c>
      <c r="H29" s="852">
        <f t="shared" si="2"/>
        <v>34.714285714285715</v>
      </c>
    </row>
    <row r="30" spans="1:8" s="847" customFormat="1" ht="15.75" thickBot="1" x14ac:dyDescent="0.3">
      <c r="A30" s="3022">
        <v>6172</v>
      </c>
      <c r="B30" s="3023">
        <v>5499</v>
      </c>
      <c r="C30" s="3029"/>
      <c r="D30" s="884" t="s">
        <v>265</v>
      </c>
      <c r="E30" s="871">
        <v>2</v>
      </c>
      <c r="F30" s="430">
        <v>2</v>
      </c>
      <c r="G30" s="429">
        <v>0</v>
      </c>
      <c r="H30" s="1021">
        <f>(G30/F30)*100</f>
        <v>0</v>
      </c>
    </row>
    <row r="31" spans="1:8" s="356" customFormat="1" ht="35.25" customHeight="1" thickTop="1" thickBot="1" x14ac:dyDescent="0.3">
      <c r="A31" s="588" t="s">
        <v>170</v>
      </c>
      <c r="B31" s="589"/>
      <c r="C31" s="590"/>
      <c r="D31" s="591"/>
      <c r="E31" s="592">
        <f>E14+E15+E18+E23+E26+E29+E30</f>
        <v>37943</v>
      </c>
      <c r="F31" s="592">
        <f>F14+F15+F18+F23+F29+F30+F26+F10+F21</f>
        <v>21203</v>
      </c>
      <c r="G31" s="592">
        <f>G14+G15+G18+G23+G29+G30+G26+G10+G21</f>
        <v>18725</v>
      </c>
      <c r="H31" s="593">
        <f>(G31/F31)*100</f>
        <v>88.312974579069007</v>
      </c>
    </row>
    <row r="32" spans="1:8" s="821" customFormat="1" ht="12.75" customHeight="1" thickTop="1" x14ac:dyDescent="0.25">
      <c r="B32" s="822"/>
      <c r="C32" s="823"/>
      <c r="D32" s="824"/>
      <c r="E32" s="825"/>
      <c r="F32" s="825"/>
      <c r="G32" s="825"/>
      <c r="H32" s="826"/>
    </row>
    <row r="33" spans="1:10" s="607" customFormat="1" ht="15.75" x14ac:dyDescent="0.25">
      <c r="A33" s="33" t="s">
        <v>569</v>
      </c>
      <c r="E33" s="609"/>
      <c r="F33" s="609"/>
      <c r="G33" s="609"/>
      <c r="H33" s="610"/>
    </row>
    <row r="34" spans="1:10" s="607" customFormat="1" ht="16.5" thickBot="1" x14ac:dyDescent="0.3">
      <c r="A34" s="33"/>
      <c r="E34" s="609"/>
      <c r="F34" s="609"/>
      <c r="G34" s="609"/>
      <c r="H34" s="610" t="s">
        <v>777</v>
      </c>
    </row>
    <row r="35" spans="1:10" s="106" customFormat="1" ht="20.25" customHeight="1" thickTop="1" thickBot="1" x14ac:dyDescent="0.25">
      <c r="A35" s="582" t="s">
        <v>123</v>
      </c>
      <c r="B35" s="583" t="s">
        <v>124</v>
      </c>
      <c r="C35" s="585" t="s">
        <v>474</v>
      </c>
      <c r="D35" s="585" t="s">
        <v>125</v>
      </c>
      <c r="E35" s="585" t="s">
        <v>416</v>
      </c>
      <c r="F35" s="585" t="s">
        <v>417</v>
      </c>
      <c r="G35" s="585" t="s">
        <v>589</v>
      </c>
      <c r="H35" s="586" t="s">
        <v>590</v>
      </c>
    </row>
    <row r="36" spans="1:10" s="375" customFormat="1" ht="13.5" thickTop="1" thickBot="1" x14ac:dyDescent="0.25">
      <c r="A36" s="521">
        <v>1</v>
      </c>
      <c r="B36" s="522">
        <v>2</v>
      </c>
      <c r="C36" s="522">
        <v>3</v>
      </c>
      <c r="D36" s="522">
        <v>4</v>
      </c>
      <c r="E36" s="522">
        <v>5</v>
      </c>
      <c r="F36" s="508">
        <v>6</v>
      </c>
      <c r="G36" s="508">
        <v>7</v>
      </c>
      <c r="H36" s="587" t="s">
        <v>44</v>
      </c>
      <c r="I36" s="106"/>
    </row>
    <row r="37" spans="1:10" s="375" customFormat="1" ht="15.75" thickTop="1" x14ac:dyDescent="0.25">
      <c r="A37" s="3024">
        <v>6172</v>
      </c>
      <c r="B37" s="3025">
        <v>6121</v>
      </c>
      <c r="C37" s="859"/>
      <c r="D37" s="848" t="s">
        <v>400</v>
      </c>
      <c r="E37" s="48"/>
      <c r="F37" s="431">
        <f>F39+F38</f>
        <v>2640</v>
      </c>
      <c r="G37" s="431">
        <f>G39+G38</f>
        <v>2622</v>
      </c>
      <c r="H37" s="852">
        <f>(G37/F37)*100</f>
        <v>99.318181818181813</v>
      </c>
      <c r="I37" s="106"/>
    </row>
    <row r="38" spans="1:10" s="375" customFormat="1" ht="26.25" x14ac:dyDescent="0.25">
      <c r="A38" s="2774"/>
      <c r="B38" s="2775"/>
      <c r="C38" s="2902" t="s">
        <v>1215</v>
      </c>
      <c r="D38" s="2445" t="s">
        <v>1389</v>
      </c>
      <c r="E38" s="48"/>
      <c r="F38" s="310">
        <v>2610</v>
      </c>
      <c r="G38" s="312">
        <v>2610</v>
      </c>
      <c r="H38" s="855">
        <f t="shared" ref="H38:H42" si="5">(G38/F38)*100</f>
        <v>100</v>
      </c>
      <c r="I38" s="106"/>
    </row>
    <row r="39" spans="1:10" s="375" customFormat="1" ht="25.5" x14ac:dyDescent="0.2">
      <c r="A39" s="704"/>
      <c r="B39" s="836"/>
      <c r="C39" s="2902" t="s">
        <v>1214</v>
      </c>
      <c r="D39" s="2445" t="s">
        <v>1391</v>
      </c>
      <c r="E39" s="55"/>
      <c r="F39" s="310">
        <v>30</v>
      </c>
      <c r="G39" s="312">
        <v>12</v>
      </c>
      <c r="H39" s="855">
        <f t="shared" si="5"/>
        <v>40</v>
      </c>
      <c r="I39" s="106"/>
    </row>
    <row r="40" spans="1:10" s="375" customFormat="1" ht="15" x14ac:dyDescent="0.25">
      <c r="A40" s="2774">
        <v>6172</v>
      </c>
      <c r="B40" s="2775">
        <v>6129</v>
      </c>
      <c r="C40" s="883"/>
      <c r="D40" s="848" t="s">
        <v>1963</v>
      </c>
      <c r="E40" s="55"/>
      <c r="F40" s="431">
        <f>F41+F42</f>
        <v>115</v>
      </c>
      <c r="G40" s="431">
        <f>G41+G42</f>
        <v>79</v>
      </c>
      <c r="H40" s="852">
        <f t="shared" si="5"/>
        <v>68.695652173913047</v>
      </c>
      <c r="I40" s="106"/>
    </row>
    <row r="41" spans="1:10" s="375" customFormat="1" ht="14.25" x14ac:dyDescent="0.2">
      <c r="A41" s="704"/>
      <c r="B41" s="836"/>
      <c r="C41" s="2904" t="s">
        <v>1101</v>
      </c>
      <c r="D41" s="853" t="s">
        <v>795</v>
      </c>
      <c r="E41" s="55"/>
      <c r="F41" s="310">
        <v>36</v>
      </c>
      <c r="G41" s="312">
        <v>0</v>
      </c>
      <c r="H41" s="855">
        <f t="shared" si="5"/>
        <v>0</v>
      </c>
      <c r="I41" s="106"/>
    </row>
    <row r="42" spans="1:10" s="375" customFormat="1" ht="25.5" x14ac:dyDescent="0.2">
      <c r="A42" s="704"/>
      <c r="B42" s="836"/>
      <c r="C42" s="2902" t="s">
        <v>1191</v>
      </c>
      <c r="D42" s="2445" t="s">
        <v>1390</v>
      </c>
      <c r="E42" s="2461"/>
      <c r="F42" s="1020">
        <v>79</v>
      </c>
      <c r="G42" s="1019">
        <v>79</v>
      </c>
      <c r="H42" s="1030">
        <f t="shared" si="5"/>
        <v>100</v>
      </c>
      <c r="I42" s="106"/>
    </row>
    <row r="43" spans="1:10" s="847" customFormat="1" ht="15.75" x14ac:dyDescent="0.25">
      <c r="A43" s="2774">
        <v>6172</v>
      </c>
      <c r="B43" s="2775">
        <v>6130</v>
      </c>
      <c r="C43" s="883"/>
      <c r="D43" s="848" t="s">
        <v>571</v>
      </c>
      <c r="E43" s="48">
        <f>E44</f>
        <v>583</v>
      </c>
      <c r="F43" s="431">
        <f>F44+F45+F46+F47</f>
        <v>3015</v>
      </c>
      <c r="G43" s="431">
        <f>G44+G45+G46+G47</f>
        <v>2741</v>
      </c>
      <c r="H43" s="852">
        <f t="shared" ref="H43:H48" si="6">(G43/F43)*100</f>
        <v>90.912106135986733</v>
      </c>
      <c r="J43" s="879"/>
    </row>
    <row r="44" spans="1:10" s="847" customFormat="1" ht="15" x14ac:dyDescent="0.2">
      <c r="A44" s="2774"/>
      <c r="B44" s="2775"/>
      <c r="C44" s="883" t="s">
        <v>1101</v>
      </c>
      <c r="D44" s="853" t="s">
        <v>795</v>
      </c>
      <c r="E44" s="55">
        <v>583</v>
      </c>
      <c r="F44" s="310">
        <v>839</v>
      </c>
      <c r="G44" s="312">
        <v>684</v>
      </c>
      <c r="H44" s="855">
        <f t="shared" si="6"/>
        <v>81.525625744934445</v>
      </c>
      <c r="J44" s="861"/>
    </row>
    <row r="45" spans="1:10" s="847" customFormat="1" ht="25.5" x14ac:dyDescent="0.2">
      <c r="A45" s="2774"/>
      <c r="B45" s="2775"/>
      <c r="C45" s="2902" t="s">
        <v>1215</v>
      </c>
      <c r="D45" s="2445" t="s">
        <v>1389</v>
      </c>
      <c r="E45" s="55"/>
      <c r="F45" s="1020">
        <v>1348</v>
      </c>
      <c r="G45" s="1019">
        <v>1337</v>
      </c>
      <c r="H45" s="1030">
        <f t="shared" si="6"/>
        <v>99.183976261127597</v>
      </c>
      <c r="J45" s="861"/>
    </row>
    <row r="46" spans="1:10" s="847" customFormat="1" ht="25.5" x14ac:dyDescent="0.2">
      <c r="A46" s="2774"/>
      <c r="B46" s="2775"/>
      <c r="C46" s="2902" t="s">
        <v>1214</v>
      </c>
      <c r="D46" s="2445" t="s">
        <v>1391</v>
      </c>
      <c r="E46" s="55"/>
      <c r="F46" s="1020">
        <v>13</v>
      </c>
      <c r="G46" s="1019">
        <v>13</v>
      </c>
      <c r="H46" s="1030">
        <f t="shared" si="6"/>
        <v>100</v>
      </c>
      <c r="J46" s="861"/>
    </row>
    <row r="47" spans="1:10" s="847" customFormat="1" ht="26.25" thickBot="1" x14ac:dyDescent="0.25">
      <c r="A47" s="3026"/>
      <c r="B47" s="3027"/>
      <c r="C47" s="3029" t="s">
        <v>1191</v>
      </c>
      <c r="D47" s="2445" t="s">
        <v>1390</v>
      </c>
      <c r="E47" s="881"/>
      <c r="F47" s="2465">
        <v>815</v>
      </c>
      <c r="G47" s="1037">
        <v>707</v>
      </c>
      <c r="H47" s="2466">
        <f t="shared" si="6"/>
        <v>86.74846625766871</v>
      </c>
      <c r="J47" s="861"/>
    </row>
    <row r="48" spans="1:10" s="356" customFormat="1" ht="35.25" customHeight="1" thickTop="1" thickBot="1" x14ac:dyDescent="0.3">
      <c r="A48" s="588" t="s">
        <v>169</v>
      </c>
      <c r="B48" s="589"/>
      <c r="C48" s="590"/>
      <c r="D48" s="591"/>
      <c r="E48" s="592">
        <f>E43</f>
        <v>583</v>
      </c>
      <c r="F48" s="592">
        <f>F43+F37+F40</f>
        <v>5770</v>
      </c>
      <c r="G48" s="592">
        <f>G43+G37+G40</f>
        <v>5442</v>
      </c>
      <c r="H48" s="604">
        <f t="shared" si="6"/>
        <v>94.315424610051991</v>
      </c>
    </row>
    <row r="49" spans="1:12" ht="15.75" thickTop="1" x14ac:dyDescent="0.25">
      <c r="A49" s="641"/>
      <c r="B49" s="137"/>
      <c r="C49" s="137"/>
      <c r="D49" s="641"/>
      <c r="E49" s="178"/>
      <c r="F49" s="725"/>
      <c r="G49" s="178"/>
      <c r="H49" s="210"/>
    </row>
    <row r="50" spans="1:12" s="607" customFormat="1" ht="16.5" x14ac:dyDescent="0.25">
      <c r="A50" s="357" t="s">
        <v>2025</v>
      </c>
      <c r="B50" s="358"/>
      <c r="C50" s="359"/>
      <c r="D50" s="359"/>
      <c r="E50" s="827">
        <f>E51+E52+E53+E54</f>
        <v>38526</v>
      </c>
      <c r="F50" s="827">
        <f>F51+F52+F53+F54</f>
        <v>26973</v>
      </c>
      <c r="G50" s="827">
        <f>G51+G52+G53+G54</f>
        <v>24167</v>
      </c>
      <c r="H50" s="652">
        <f>(G50/F50)*100</f>
        <v>89.597004411819228</v>
      </c>
      <c r="J50" s="1421">
        <f>SUM(J51:J55)</f>
        <v>38526000</v>
      </c>
      <c r="K50" s="1421">
        <f t="shared" ref="K50:L50" si="7">SUM(K51:K55)</f>
        <v>26972661.25</v>
      </c>
      <c r="L50" s="1421">
        <f t="shared" si="7"/>
        <v>24166968.649999999</v>
      </c>
    </row>
    <row r="51" spans="1:12" ht="15" x14ac:dyDescent="0.2">
      <c r="A51" s="516" t="s">
        <v>183</v>
      </c>
      <c r="B51" s="538"/>
      <c r="C51" s="539"/>
      <c r="D51" s="539"/>
      <c r="E51" s="828">
        <f>E31</f>
        <v>37943</v>
      </c>
      <c r="F51" s="828">
        <f>F31-F53</f>
        <v>21203</v>
      </c>
      <c r="G51" s="828">
        <f>G31-G53</f>
        <v>18725</v>
      </c>
      <c r="H51" s="653">
        <f>(G51/F51)*100</f>
        <v>88.312974579069007</v>
      </c>
      <c r="J51" s="1284">
        <v>37943000</v>
      </c>
      <c r="K51" s="1284">
        <v>21202961.25</v>
      </c>
      <c r="L51" s="1284">
        <v>18725124.649999999</v>
      </c>
    </row>
    <row r="52" spans="1:12" ht="15" x14ac:dyDescent="0.2">
      <c r="A52" s="516" t="s">
        <v>184</v>
      </c>
      <c r="B52" s="543"/>
      <c r="C52" s="539"/>
      <c r="D52" s="539"/>
      <c r="E52" s="755">
        <f>E48</f>
        <v>583</v>
      </c>
      <c r="F52" s="755">
        <f>F48-F54</f>
        <v>5770</v>
      </c>
      <c r="G52" s="755">
        <f>G48-G54</f>
        <v>5442</v>
      </c>
      <c r="H52" s="653">
        <f>(G52/F52)*100</f>
        <v>94.315424610051991</v>
      </c>
      <c r="J52" s="1284">
        <v>583000</v>
      </c>
      <c r="K52" s="1284">
        <v>5769700</v>
      </c>
      <c r="L52" s="1284">
        <v>5441844</v>
      </c>
    </row>
    <row r="53" spans="1:12" ht="15" x14ac:dyDescent="0.2">
      <c r="A53" s="516" t="s">
        <v>149</v>
      </c>
      <c r="B53" s="543"/>
      <c r="C53" s="539"/>
      <c r="D53" s="539"/>
      <c r="E53" s="754">
        <v>0</v>
      </c>
      <c r="F53" s="541">
        <v>0</v>
      </c>
      <c r="G53" s="541">
        <v>0</v>
      </c>
      <c r="H53" s="653">
        <v>0</v>
      </c>
      <c r="J53" s="1284">
        <v>0</v>
      </c>
      <c r="K53" s="1284">
        <v>0</v>
      </c>
      <c r="L53" s="1284">
        <v>0</v>
      </c>
    </row>
    <row r="54" spans="1:12" ht="15" x14ac:dyDescent="0.2">
      <c r="A54" s="516" t="s">
        <v>726</v>
      </c>
      <c r="B54" s="543"/>
      <c r="C54" s="539"/>
      <c r="D54" s="539"/>
      <c r="E54" s="754">
        <v>0</v>
      </c>
      <c r="F54" s="545">
        <v>0</v>
      </c>
      <c r="G54" s="545">
        <v>0</v>
      </c>
      <c r="H54" s="653">
        <v>0</v>
      </c>
      <c r="J54" s="1284">
        <v>0</v>
      </c>
      <c r="K54" s="1284">
        <v>0</v>
      </c>
      <c r="L54" s="1284">
        <v>0</v>
      </c>
    </row>
    <row r="55" spans="1:12" ht="15.75" x14ac:dyDescent="0.25">
      <c r="A55" s="641"/>
      <c r="B55" s="137"/>
      <c r="C55" s="137"/>
      <c r="D55" s="641"/>
      <c r="E55" s="178"/>
      <c r="F55" s="725"/>
      <c r="G55" s="178"/>
      <c r="H55" s="210"/>
      <c r="J55" s="1284"/>
      <c r="K55" s="1284"/>
      <c r="L55" s="1284"/>
    </row>
    <row r="57" spans="1:12" s="58" customFormat="1" ht="47.25" customHeight="1" thickBot="1" x14ac:dyDescent="0.4">
      <c r="A57" s="3138" t="s">
        <v>2026</v>
      </c>
      <c r="B57" s="3138"/>
      <c r="C57" s="3138"/>
      <c r="D57" s="3138"/>
      <c r="E57" s="546">
        <f>SUM(E31,E48)</f>
        <v>38526</v>
      </c>
      <c r="F57" s="546">
        <f>SUM(F31,F48)</f>
        <v>26973</v>
      </c>
      <c r="G57" s="546">
        <f>SUM(G31,G48)</f>
        <v>24167</v>
      </c>
      <c r="H57" s="640">
        <f>(G57/F57)*100</f>
        <v>89.597004411819228</v>
      </c>
      <c r="J57" s="2744">
        <f>J50</f>
        <v>38526000</v>
      </c>
      <c r="K57" s="2744">
        <f t="shared" ref="K57:L57" si="8">K50</f>
        <v>26972661.25</v>
      </c>
      <c r="L57" s="2744">
        <f t="shared" si="8"/>
        <v>24166968.649999999</v>
      </c>
    </row>
    <row r="58" spans="1:12" ht="13.5" thickTop="1" x14ac:dyDescent="0.2"/>
  </sheetData>
  <mergeCells count="2">
    <mergeCell ref="D21:D22"/>
    <mergeCell ref="A57:D57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8" firstPageNumber="29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6"/>
  <sheetViews>
    <sheetView view="pageBreakPreview" zoomScaleNormal="100" zoomScaleSheetLayoutView="100" workbookViewId="0">
      <selection activeCell="A9" sqref="A9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10.570312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7109375" style="1366" customWidth="1"/>
    <col min="9" max="10" width="9.140625" style="1366"/>
    <col min="11" max="12" width="14.7109375" style="1366" bestFit="1" customWidth="1"/>
    <col min="13" max="256" width="9.140625" style="1366"/>
    <col min="257" max="257" width="5.570312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5.570312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5.570312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5.570312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5.570312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5.570312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5.570312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5.570312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5.570312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5.570312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5.570312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5.570312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5.570312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5.570312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5.570312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5.570312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5.570312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5.570312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5.570312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5.570312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5.570312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5.570312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5.570312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5.570312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5.570312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5.570312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5.570312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5.570312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5.570312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5.570312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5.570312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5.570312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5.570312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5.570312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5.570312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5.570312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5.570312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5.570312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5.570312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5.570312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5.570312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5.570312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5.570312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5.570312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5.570312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5.570312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5.570312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5.570312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5.570312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5.570312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5.570312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5.570312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5.570312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5.570312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5.570312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5.570312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5.570312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5.570312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5.570312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5.570312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5.570312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5.570312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5.570312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8" ht="18.75" thickBot="1" x14ac:dyDescent="0.3">
      <c r="A1" s="1360" t="s">
        <v>878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877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876</v>
      </c>
      <c r="B5" s="1368"/>
      <c r="C5" s="1368"/>
      <c r="D5" s="1368"/>
      <c r="E5" s="1368"/>
      <c r="F5" s="1368"/>
      <c r="G5" s="1368"/>
      <c r="H5" s="1369"/>
    </row>
    <row r="6" spans="1:8" ht="18" x14ac:dyDescent="0.25">
      <c r="A6" s="1372"/>
      <c r="B6" s="1368"/>
      <c r="C6" s="1368"/>
      <c r="D6" s="1368"/>
      <c r="E6" s="1368"/>
      <c r="F6" s="1368"/>
      <c r="G6" s="1368"/>
      <c r="H6" s="1369"/>
    </row>
    <row r="7" spans="1:8" x14ac:dyDescent="0.2">
      <c r="A7" s="1373"/>
      <c r="B7" s="1373"/>
      <c r="C7" s="1373"/>
      <c r="E7" s="1374"/>
      <c r="F7" s="1374"/>
      <c r="G7" s="1374"/>
    </row>
    <row r="8" spans="1:8" ht="27" customHeight="1" x14ac:dyDescent="0.25">
      <c r="A8" s="3293" t="s">
        <v>173</v>
      </c>
      <c r="B8" s="3284"/>
      <c r="C8" s="3284"/>
      <c r="D8" s="3284"/>
      <c r="E8" s="3284"/>
      <c r="F8" s="3284"/>
      <c r="G8" s="3284"/>
      <c r="H8" s="3284"/>
    </row>
    <row r="9" spans="1:8" ht="15.75" thickBot="1" x14ac:dyDescent="0.3">
      <c r="A9" s="1359"/>
      <c r="B9" s="1373"/>
      <c r="C9" s="1373"/>
      <c r="E9" s="1374"/>
      <c r="F9" s="1374"/>
      <c r="G9" s="1374"/>
      <c r="H9" s="1375" t="s">
        <v>122</v>
      </c>
    </row>
    <row r="10" spans="1:8" ht="25.5" thickTop="1" thickBot="1" x14ac:dyDescent="0.25">
      <c r="A10" s="1233" t="s">
        <v>123</v>
      </c>
      <c r="B10" s="1234" t="s">
        <v>509</v>
      </c>
      <c r="C10" s="1234" t="s">
        <v>267</v>
      </c>
      <c r="D10" s="1235" t="s">
        <v>125</v>
      </c>
      <c r="E10" s="1256" t="s">
        <v>416</v>
      </c>
      <c r="F10" s="1256" t="s">
        <v>417</v>
      </c>
      <c r="G10" s="1257" t="s">
        <v>589</v>
      </c>
      <c r="H10" s="1258" t="s">
        <v>590</v>
      </c>
    </row>
    <row r="11" spans="1:8" ht="14.25" thickTop="1" thickBot="1" x14ac:dyDescent="0.25">
      <c r="A11" s="1171">
        <v>1</v>
      </c>
      <c r="B11" s="1170">
        <v>2</v>
      </c>
      <c r="C11" s="1170">
        <v>3</v>
      </c>
      <c r="D11" s="1170">
        <v>4</v>
      </c>
      <c r="E11" s="1169">
        <v>5</v>
      </c>
      <c r="F11" s="1169">
        <v>6</v>
      </c>
      <c r="G11" s="1293">
        <v>7</v>
      </c>
      <c r="H11" s="1315" t="s">
        <v>44</v>
      </c>
    </row>
    <row r="12" spans="1:8" ht="15.75" hidden="1" thickTop="1" x14ac:dyDescent="0.2">
      <c r="A12" s="1387">
        <v>3299</v>
      </c>
      <c r="B12" s="1388">
        <v>5011</v>
      </c>
      <c r="C12" s="1388">
        <v>32133019</v>
      </c>
      <c r="D12" s="1389" t="s">
        <v>147</v>
      </c>
      <c r="E12" s="1390"/>
      <c r="F12" s="1390"/>
      <c r="G12" s="1390"/>
      <c r="H12" s="1391" t="e">
        <f t="shared" ref="H12:H19" si="0">G12/F12*100</f>
        <v>#DIV/0!</v>
      </c>
    </row>
    <row r="13" spans="1:8" ht="15.75" hidden="1" thickTop="1" x14ac:dyDescent="0.2">
      <c r="A13" s="1392">
        <v>3299</v>
      </c>
      <c r="B13" s="1393">
        <v>5011</v>
      </c>
      <c r="C13" s="1393">
        <v>32533019</v>
      </c>
      <c r="D13" s="1394" t="s">
        <v>147</v>
      </c>
      <c r="E13" s="1395"/>
      <c r="F13" s="1395"/>
      <c r="G13" s="1395"/>
      <c r="H13" s="1396" t="e">
        <f t="shared" si="0"/>
        <v>#DIV/0!</v>
      </c>
    </row>
    <row r="14" spans="1:8" ht="15.75" hidden="1" thickTop="1" x14ac:dyDescent="0.2">
      <c r="A14" s="1392">
        <v>3299</v>
      </c>
      <c r="B14" s="1393">
        <v>5021</v>
      </c>
      <c r="C14" s="1393">
        <v>32133019</v>
      </c>
      <c r="D14" s="1394" t="s">
        <v>275</v>
      </c>
      <c r="E14" s="1395"/>
      <c r="F14" s="1395"/>
      <c r="G14" s="1395"/>
      <c r="H14" s="1396" t="e">
        <f t="shared" si="0"/>
        <v>#DIV/0!</v>
      </c>
    </row>
    <row r="15" spans="1:8" ht="15.75" hidden="1" thickTop="1" x14ac:dyDescent="0.2">
      <c r="A15" s="1392">
        <v>3299</v>
      </c>
      <c r="B15" s="1393">
        <v>5021</v>
      </c>
      <c r="C15" s="1393">
        <v>32533019</v>
      </c>
      <c r="D15" s="1394" t="s">
        <v>275</v>
      </c>
      <c r="E15" s="1395"/>
      <c r="F15" s="1395"/>
      <c r="G15" s="1395"/>
      <c r="H15" s="1396" t="e">
        <f t="shared" si="0"/>
        <v>#DIV/0!</v>
      </c>
    </row>
    <row r="16" spans="1:8" ht="30.75" hidden="1" thickTop="1" x14ac:dyDescent="0.2">
      <c r="A16" s="1392">
        <v>3299</v>
      </c>
      <c r="B16" s="1393">
        <v>5031</v>
      </c>
      <c r="C16" s="1393">
        <v>32133019</v>
      </c>
      <c r="D16" s="1437" t="s">
        <v>816</v>
      </c>
      <c r="E16" s="1395"/>
      <c r="F16" s="1395"/>
      <c r="G16" s="1395"/>
      <c r="H16" s="1396" t="e">
        <f t="shared" si="0"/>
        <v>#DIV/0!</v>
      </c>
    </row>
    <row r="17" spans="1:8" ht="30.75" hidden="1" thickTop="1" x14ac:dyDescent="0.2">
      <c r="A17" s="1392">
        <v>3299</v>
      </c>
      <c r="B17" s="1393">
        <v>5031</v>
      </c>
      <c r="C17" s="1393">
        <v>32533019</v>
      </c>
      <c r="D17" s="1437" t="s">
        <v>816</v>
      </c>
      <c r="E17" s="1395"/>
      <c r="F17" s="1395"/>
      <c r="G17" s="1395"/>
      <c r="H17" s="1396" t="e">
        <f t="shared" si="0"/>
        <v>#DIV/0!</v>
      </c>
    </row>
    <row r="18" spans="1:8" ht="30.75" hidden="1" thickTop="1" x14ac:dyDescent="0.2">
      <c r="A18" s="1392">
        <v>3299</v>
      </c>
      <c r="B18" s="1393">
        <v>5032</v>
      </c>
      <c r="C18" s="1397">
        <v>32133019</v>
      </c>
      <c r="D18" s="1394" t="s">
        <v>746</v>
      </c>
      <c r="E18" s="1395"/>
      <c r="F18" s="1395"/>
      <c r="G18" s="1395"/>
      <c r="H18" s="1396" t="e">
        <f t="shared" si="0"/>
        <v>#DIV/0!</v>
      </c>
    </row>
    <row r="19" spans="1:8" ht="30.75" hidden="1" thickTop="1" x14ac:dyDescent="0.2">
      <c r="A19" s="1392">
        <v>3299</v>
      </c>
      <c r="B19" s="1393">
        <v>5032</v>
      </c>
      <c r="C19" s="1397">
        <v>32533019</v>
      </c>
      <c r="D19" s="1394" t="s">
        <v>746</v>
      </c>
      <c r="E19" s="1395"/>
      <c r="F19" s="1395"/>
      <c r="G19" s="1395"/>
      <c r="H19" s="1396" t="e">
        <f t="shared" si="0"/>
        <v>#DIV/0!</v>
      </c>
    </row>
    <row r="20" spans="1:8" ht="15.75" hidden="1" thickTop="1" x14ac:dyDescent="0.2">
      <c r="A20" s="1392">
        <v>3299</v>
      </c>
      <c r="B20" s="1393">
        <v>5137</v>
      </c>
      <c r="C20" s="1397">
        <v>32133019</v>
      </c>
      <c r="D20" s="1394" t="s">
        <v>118</v>
      </c>
      <c r="E20" s="1395"/>
      <c r="F20" s="1395"/>
      <c r="G20" s="1395"/>
      <c r="H20" s="1396">
        <v>0</v>
      </c>
    </row>
    <row r="21" spans="1:8" ht="15.75" hidden="1" thickTop="1" x14ac:dyDescent="0.2">
      <c r="A21" s="1392">
        <v>3299</v>
      </c>
      <c r="B21" s="1393">
        <v>5137</v>
      </c>
      <c r="C21" s="1397">
        <v>32533019</v>
      </c>
      <c r="D21" s="1394" t="s">
        <v>118</v>
      </c>
      <c r="E21" s="1395"/>
      <c r="F21" s="1395"/>
      <c r="G21" s="1395"/>
      <c r="H21" s="1396" t="e">
        <f t="shared" ref="H21:H33" si="1">G21/F21*100</f>
        <v>#DIV/0!</v>
      </c>
    </row>
    <row r="22" spans="1:8" ht="15.75" hidden="1" thickTop="1" x14ac:dyDescent="0.2">
      <c r="A22" s="1392">
        <v>3299</v>
      </c>
      <c r="B22" s="1393">
        <v>5139</v>
      </c>
      <c r="C22" s="1397">
        <v>32133019</v>
      </c>
      <c r="D22" s="1394" t="s">
        <v>188</v>
      </c>
      <c r="E22" s="1395"/>
      <c r="F22" s="1395"/>
      <c r="G22" s="1395"/>
      <c r="H22" s="1396" t="e">
        <f t="shared" si="1"/>
        <v>#DIV/0!</v>
      </c>
    </row>
    <row r="23" spans="1:8" ht="15.75" hidden="1" thickTop="1" x14ac:dyDescent="0.2">
      <c r="A23" s="1392">
        <v>3299</v>
      </c>
      <c r="B23" s="1393">
        <v>5139</v>
      </c>
      <c r="C23" s="1397">
        <v>32533019</v>
      </c>
      <c r="D23" s="1394" t="s">
        <v>188</v>
      </c>
      <c r="E23" s="1395"/>
      <c r="F23" s="1395"/>
      <c r="G23" s="1395"/>
      <c r="H23" s="1396" t="e">
        <f t="shared" si="1"/>
        <v>#DIV/0!</v>
      </c>
    </row>
    <row r="24" spans="1:8" ht="30.75" hidden="1" thickTop="1" x14ac:dyDescent="0.2">
      <c r="A24" s="1392">
        <v>3299</v>
      </c>
      <c r="B24" s="1393">
        <v>5168</v>
      </c>
      <c r="C24" s="1397">
        <v>32133019</v>
      </c>
      <c r="D24" s="1394" t="s">
        <v>1062</v>
      </c>
      <c r="E24" s="1395"/>
      <c r="F24" s="1395"/>
      <c r="G24" s="1395"/>
      <c r="H24" s="1396" t="e">
        <f t="shared" si="1"/>
        <v>#DIV/0!</v>
      </c>
    </row>
    <row r="25" spans="1:8" ht="30.75" hidden="1" thickTop="1" x14ac:dyDescent="0.2">
      <c r="A25" s="1392">
        <v>3299</v>
      </c>
      <c r="B25" s="1393">
        <v>5168</v>
      </c>
      <c r="C25" s="1397">
        <v>32533019</v>
      </c>
      <c r="D25" s="1394" t="s">
        <v>1062</v>
      </c>
      <c r="E25" s="1395"/>
      <c r="F25" s="1395"/>
      <c r="G25" s="1395"/>
      <c r="H25" s="1396" t="e">
        <f t="shared" si="1"/>
        <v>#DIV/0!</v>
      </c>
    </row>
    <row r="26" spans="1:8" ht="15.75" hidden="1" thickTop="1" x14ac:dyDescent="0.2">
      <c r="A26" s="1392">
        <v>3299</v>
      </c>
      <c r="B26" s="1393">
        <v>5169</v>
      </c>
      <c r="C26" s="1397">
        <v>32133019</v>
      </c>
      <c r="D26" s="1394" t="s">
        <v>568</v>
      </c>
      <c r="E26" s="1395"/>
      <c r="F26" s="1395"/>
      <c r="G26" s="1395"/>
      <c r="H26" s="1396" t="e">
        <f t="shared" si="1"/>
        <v>#DIV/0!</v>
      </c>
    </row>
    <row r="27" spans="1:8" ht="15.75" hidden="1" thickTop="1" x14ac:dyDescent="0.2">
      <c r="A27" s="1392">
        <v>3299</v>
      </c>
      <c r="B27" s="1393">
        <v>5169</v>
      </c>
      <c r="C27" s="1397">
        <v>32533019</v>
      </c>
      <c r="D27" s="1394" t="s">
        <v>568</v>
      </c>
      <c r="E27" s="1395"/>
      <c r="F27" s="1395"/>
      <c r="G27" s="1395"/>
      <c r="H27" s="1396" t="e">
        <f t="shared" si="1"/>
        <v>#DIV/0!</v>
      </c>
    </row>
    <row r="28" spans="1:8" ht="15.75" hidden="1" thickTop="1" x14ac:dyDescent="0.2">
      <c r="A28" s="1392">
        <v>3299</v>
      </c>
      <c r="B28" s="1393">
        <v>5175</v>
      </c>
      <c r="C28" s="1397">
        <v>32133019</v>
      </c>
      <c r="D28" s="1394" t="s">
        <v>447</v>
      </c>
      <c r="E28" s="1395"/>
      <c r="F28" s="1395"/>
      <c r="G28" s="1395"/>
      <c r="H28" s="1396" t="e">
        <f t="shared" si="1"/>
        <v>#DIV/0!</v>
      </c>
    </row>
    <row r="29" spans="1:8" ht="15.75" hidden="1" thickTop="1" x14ac:dyDescent="0.2">
      <c r="A29" s="1392">
        <v>3299</v>
      </c>
      <c r="B29" s="1393">
        <v>5175</v>
      </c>
      <c r="C29" s="1397">
        <v>32533019</v>
      </c>
      <c r="D29" s="1394" t="s">
        <v>447</v>
      </c>
      <c r="E29" s="1395"/>
      <c r="F29" s="1395"/>
      <c r="G29" s="1395"/>
      <c r="H29" s="1396" t="e">
        <f t="shared" si="1"/>
        <v>#DIV/0!</v>
      </c>
    </row>
    <row r="30" spans="1:8" ht="15.75" hidden="1" thickTop="1" x14ac:dyDescent="0.2">
      <c r="A30" s="1392">
        <v>3299</v>
      </c>
      <c r="B30" s="1393">
        <v>5901</v>
      </c>
      <c r="C30" s="1397">
        <v>0</v>
      </c>
      <c r="D30" s="1394" t="s">
        <v>399</v>
      </c>
      <c r="E30" s="1395"/>
      <c r="F30" s="1395"/>
      <c r="G30" s="1395"/>
      <c r="H30" s="1396" t="e">
        <f t="shared" si="1"/>
        <v>#DIV/0!</v>
      </c>
    </row>
    <row r="31" spans="1:8" ht="15.75" hidden="1" thickTop="1" x14ac:dyDescent="0.2">
      <c r="A31" s="1392">
        <v>3299</v>
      </c>
      <c r="B31" s="1393">
        <v>5901</v>
      </c>
      <c r="C31" s="1397">
        <v>32133019</v>
      </c>
      <c r="D31" s="1394" t="s">
        <v>399</v>
      </c>
      <c r="E31" s="1395"/>
      <c r="F31" s="1395"/>
      <c r="G31" s="1395"/>
      <c r="H31" s="1396" t="e">
        <f t="shared" si="1"/>
        <v>#DIV/0!</v>
      </c>
    </row>
    <row r="32" spans="1:8" ht="15.75" hidden="1" thickTop="1" x14ac:dyDescent="0.2">
      <c r="A32" s="1392">
        <v>3299</v>
      </c>
      <c r="B32" s="1393">
        <v>5901</v>
      </c>
      <c r="C32" s="1397">
        <v>32533019</v>
      </c>
      <c r="D32" s="1394" t="s">
        <v>399</v>
      </c>
      <c r="E32" s="1395"/>
      <c r="F32" s="1395"/>
      <c r="G32" s="1395"/>
      <c r="H32" s="1396" t="e">
        <f t="shared" si="1"/>
        <v>#DIV/0!</v>
      </c>
    </row>
    <row r="33" spans="1:12" ht="15.75" hidden="1" thickTop="1" x14ac:dyDescent="0.2">
      <c r="A33" s="1392">
        <v>3299</v>
      </c>
      <c r="B33" s="1393">
        <v>5323</v>
      </c>
      <c r="C33" s="1397">
        <v>32133019</v>
      </c>
      <c r="D33" s="1394" t="s">
        <v>159</v>
      </c>
      <c r="E33" s="1395"/>
      <c r="F33" s="1395"/>
      <c r="G33" s="1395"/>
      <c r="H33" s="1396" t="e">
        <f t="shared" si="1"/>
        <v>#DIV/0!</v>
      </c>
    </row>
    <row r="34" spans="1:12" ht="30.75" hidden="1" thickTop="1" x14ac:dyDescent="0.2">
      <c r="A34" s="1392">
        <v>6402</v>
      </c>
      <c r="B34" s="1393">
        <v>5364</v>
      </c>
      <c r="C34" s="2345" t="s">
        <v>1120</v>
      </c>
      <c r="D34" s="1394" t="s">
        <v>1328</v>
      </c>
      <c r="E34" s="1395">
        <v>0</v>
      </c>
      <c r="F34" s="1395"/>
      <c r="G34" s="1395"/>
      <c r="H34" s="1396">
        <v>0</v>
      </c>
    </row>
    <row r="35" spans="1:12" ht="16.5" thickTop="1" thickBot="1" x14ac:dyDescent="0.25">
      <c r="A35" s="1392">
        <v>6409</v>
      </c>
      <c r="B35" s="1393">
        <v>5909</v>
      </c>
      <c r="C35" s="2345" t="s">
        <v>1101</v>
      </c>
      <c r="D35" s="1394" t="s">
        <v>524</v>
      </c>
      <c r="E35" s="1395">
        <v>0</v>
      </c>
      <c r="F35" s="1395">
        <v>0</v>
      </c>
      <c r="G35" s="1395">
        <v>0</v>
      </c>
      <c r="H35" s="1396">
        <v>0</v>
      </c>
    </row>
    <row r="36" spans="1:12" ht="15.75" hidden="1" thickBot="1" x14ac:dyDescent="0.25">
      <c r="A36" s="1392">
        <v>6330</v>
      </c>
      <c r="B36" s="1393">
        <v>5345</v>
      </c>
      <c r="C36" s="2345" t="s">
        <v>1101</v>
      </c>
      <c r="D36" s="1394" t="s">
        <v>514</v>
      </c>
      <c r="E36" s="1395">
        <v>0</v>
      </c>
      <c r="F36" s="1395">
        <v>0</v>
      </c>
      <c r="G36" s="1395">
        <v>0</v>
      </c>
      <c r="H36" s="1398">
        <v>0</v>
      </c>
    </row>
    <row r="37" spans="1:12" ht="16.5" thickTop="1" thickBot="1" x14ac:dyDescent="0.3">
      <c r="A37" s="3265" t="s">
        <v>511</v>
      </c>
      <c r="B37" s="3266"/>
      <c r="C37" s="3266"/>
      <c r="D37" s="3266"/>
      <c r="E37" s="1242">
        <f>SUM(E12:E35)</f>
        <v>0</v>
      </c>
      <c r="F37" s="1242">
        <f>SUM(F12:F36)</f>
        <v>0</v>
      </c>
      <c r="G37" s="1242">
        <f>SUM(G12:G36)</f>
        <v>0</v>
      </c>
      <c r="H37" s="1246">
        <v>0</v>
      </c>
    </row>
    <row r="38" spans="1:12" ht="13.5" thickTop="1" x14ac:dyDescent="0.2"/>
    <row r="40" spans="1:12" ht="16.5" x14ac:dyDescent="0.25">
      <c r="A40" s="1415" t="s">
        <v>325</v>
      </c>
      <c r="B40" s="1416"/>
      <c r="C40" s="1417"/>
      <c r="D40" s="1418"/>
      <c r="E40" s="1419">
        <f>SUM(E41:E43)</f>
        <v>0</v>
      </c>
      <c r="F40" s="1419">
        <f>F41+F42+F43+F44</f>
        <v>0</v>
      </c>
      <c r="G40" s="1419">
        <f>G41+G42+G43+G44</f>
        <v>0</v>
      </c>
      <c r="H40" s="1420">
        <v>0</v>
      </c>
      <c r="J40" s="1421">
        <f>J41+J42+J43</f>
        <v>0</v>
      </c>
      <c r="K40" s="1421">
        <f>K41+K42+K43</f>
        <v>0</v>
      </c>
      <c r="L40" s="1421">
        <f>L41+L42+L43</f>
        <v>-10.4</v>
      </c>
    </row>
    <row r="41" spans="1:12" ht="15" x14ac:dyDescent="0.2">
      <c r="A41" s="1422" t="s">
        <v>183</v>
      </c>
      <c r="B41" s="1423"/>
      <c r="C41" s="1424"/>
      <c r="D41" s="1425"/>
      <c r="E41" s="1426">
        <f>+E12+E13+E14+E15+E16+E17+E18+E19+E20+E21+E22+E23+E26+E27+E28+E29+E31+E32+E33+E34+E24+E25</f>
        <v>0</v>
      </c>
      <c r="F41" s="1426">
        <f>+F12+F13+F14+F15+F16+F17+F18+F19+F20+F21+F22+F23+F26+F27+F28+F29+F31+F32+F33+F34+F24+F25</f>
        <v>0</v>
      </c>
      <c r="G41" s="1426">
        <f>+G12+G13+G14+G15+G16+G17+G18+G19+G20+G21+G22+G23+G26+G27+G28+G29+G31+G32+G33+G34+G24+G25</f>
        <v>0</v>
      </c>
      <c r="H41" s="1427">
        <v>0</v>
      </c>
      <c r="J41" s="1428">
        <v>0</v>
      </c>
      <c r="K41" s="1428">
        <v>0</v>
      </c>
      <c r="L41" s="1428">
        <v>-10.4</v>
      </c>
    </row>
    <row r="42" spans="1:12" ht="15" x14ac:dyDescent="0.2">
      <c r="A42" s="1422" t="s">
        <v>184</v>
      </c>
      <c r="B42" s="1429"/>
      <c r="C42" s="1424"/>
      <c r="D42" s="1430"/>
      <c r="E42" s="1426">
        <f>0</f>
        <v>0</v>
      </c>
      <c r="F42" s="1426">
        <f>0</f>
        <v>0</v>
      </c>
      <c r="G42" s="1426">
        <f>0</f>
        <v>0</v>
      </c>
      <c r="H42" s="1427">
        <v>0</v>
      </c>
      <c r="J42" s="1428">
        <v>0</v>
      </c>
      <c r="K42" s="1428">
        <v>0</v>
      </c>
      <c r="L42" s="1428">
        <v>0</v>
      </c>
    </row>
    <row r="43" spans="1:12" ht="15" x14ac:dyDescent="0.2">
      <c r="A43" s="1422" t="s">
        <v>326</v>
      </c>
      <c r="B43" s="1429"/>
      <c r="C43" s="1424"/>
      <c r="D43" s="1430"/>
      <c r="E43" s="1426">
        <f>+E36</f>
        <v>0</v>
      </c>
      <c r="F43" s="1426">
        <f>+F36</f>
        <v>0</v>
      </c>
      <c r="G43" s="1426">
        <f>+G36</f>
        <v>0</v>
      </c>
      <c r="H43" s="1427">
        <v>0</v>
      </c>
      <c r="J43" s="1428">
        <v>0</v>
      </c>
      <c r="K43" s="1428">
        <v>0</v>
      </c>
      <c r="L43" s="1428">
        <v>0</v>
      </c>
    </row>
    <row r="44" spans="1:12" ht="16.5" customHeight="1" x14ac:dyDescent="0.2">
      <c r="A44" s="1422"/>
      <c r="B44" s="1429"/>
      <c r="C44" s="1424"/>
      <c r="D44" s="1430"/>
      <c r="E44" s="1426"/>
      <c r="F44" s="1426"/>
      <c r="G44" s="1426"/>
      <c r="H44" s="1431"/>
    </row>
    <row r="45" spans="1:12" ht="57.75" customHeight="1" thickBot="1" x14ac:dyDescent="0.4">
      <c r="A45" s="3269" t="s">
        <v>875</v>
      </c>
      <c r="B45" s="3239"/>
      <c r="C45" s="3239"/>
      <c r="D45" s="3239"/>
      <c r="E45" s="1432">
        <f>SUM(E40)</f>
        <v>0</v>
      </c>
      <c r="F45" s="1432">
        <f>SUM(F40)</f>
        <v>0</v>
      </c>
      <c r="G45" s="1432">
        <f>SUM(G40)</f>
        <v>0</v>
      </c>
      <c r="H45" s="1433">
        <v>0</v>
      </c>
    </row>
    <row r="46" spans="1:12" ht="13.5" thickTop="1" x14ac:dyDescent="0.2"/>
  </sheetData>
  <mergeCells count="3">
    <mergeCell ref="A8:H8"/>
    <mergeCell ref="A37:D37"/>
    <mergeCell ref="A45:D45"/>
  </mergeCells>
  <pageMargins left="0.70866141732283472" right="0.70866141732283472" top="0.78740157480314965" bottom="0.78740157480314965" header="0.31496062992125984" footer="0.31496062992125984"/>
  <pageSetup paperSize="9" scale="68" firstPageNumber="148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1"/>
  <sheetViews>
    <sheetView view="pageBreakPreview" zoomScaleNormal="100" zoomScaleSheetLayoutView="100" workbookViewId="0">
      <selection activeCell="D72" sqref="D72"/>
    </sheetView>
  </sheetViews>
  <sheetFormatPr defaultRowHeight="12.75" x14ac:dyDescent="0.2"/>
  <cols>
    <col min="1" max="1" width="4.7109375" style="1366" customWidth="1"/>
    <col min="2" max="2" width="6.7109375" style="1366" customWidth="1"/>
    <col min="3" max="3" width="10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85546875" style="1366" customWidth="1"/>
    <col min="9" max="10" width="9.140625" style="1366"/>
    <col min="11" max="12" width="14.7109375" style="1366" bestFit="1" customWidth="1"/>
    <col min="13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8" ht="18.75" thickBot="1" x14ac:dyDescent="0.3">
      <c r="A1" s="1290" t="s">
        <v>883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882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230" t="s">
        <v>881</v>
      </c>
      <c r="B5" s="1368"/>
      <c r="C5" s="1368"/>
      <c r="D5" s="1368"/>
      <c r="E5" s="1368"/>
      <c r="F5" s="1368"/>
      <c r="G5" s="1368"/>
      <c r="H5" s="1369"/>
    </row>
    <row r="6" spans="1:8" x14ac:dyDescent="0.2">
      <c r="A6" s="1373"/>
      <c r="B6" s="1373"/>
      <c r="C6" s="1373"/>
      <c r="E6" s="1374"/>
      <c r="F6" s="1374"/>
      <c r="G6" s="1374"/>
    </row>
    <row r="7" spans="1:8" ht="15.75" thickBot="1" x14ac:dyDescent="0.3">
      <c r="A7" s="1359" t="s">
        <v>173</v>
      </c>
      <c r="B7" s="1373"/>
      <c r="C7" s="1373"/>
      <c r="E7" s="1374"/>
      <c r="F7" s="1374"/>
      <c r="G7" s="1374"/>
      <c r="H7" s="1375" t="s">
        <v>122</v>
      </c>
    </row>
    <row r="8" spans="1:8" ht="25.5" thickTop="1" thickBot="1" x14ac:dyDescent="0.25">
      <c r="A8" s="1233" t="s">
        <v>123</v>
      </c>
      <c r="B8" s="1234" t="s">
        <v>509</v>
      </c>
      <c r="C8" s="1234" t="s">
        <v>267</v>
      </c>
      <c r="D8" s="1235" t="s">
        <v>125</v>
      </c>
      <c r="E8" s="1256" t="s">
        <v>416</v>
      </c>
      <c r="F8" s="1256" t="s">
        <v>417</v>
      </c>
      <c r="G8" s="1257" t="s">
        <v>589</v>
      </c>
      <c r="H8" s="1258" t="s">
        <v>590</v>
      </c>
    </row>
    <row r="9" spans="1:8" ht="14.25" thickTop="1" thickBot="1" x14ac:dyDescent="0.25">
      <c r="A9" s="1171">
        <v>1</v>
      </c>
      <c r="B9" s="1170">
        <v>2</v>
      </c>
      <c r="C9" s="1170">
        <v>3</v>
      </c>
      <c r="D9" s="1170">
        <v>4</v>
      </c>
      <c r="E9" s="1169">
        <v>5</v>
      </c>
      <c r="F9" s="1169">
        <v>6</v>
      </c>
      <c r="G9" s="1293">
        <v>7</v>
      </c>
      <c r="H9" s="1315" t="s">
        <v>44</v>
      </c>
    </row>
    <row r="10" spans="1:8" ht="15.75" hidden="1" thickTop="1" x14ac:dyDescent="0.2">
      <c r="A10" s="1387">
        <v>3299</v>
      </c>
      <c r="B10" s="1388">
        <v>5011</v>
      </c>
      <c r="C10" s="2346" t="s">
        <v>1330</v>
      </c>
      <c r="D10" s="1389" t="s">
        <v>147</v>
      </c>
      <c r="E10" s="1390"/>
      <c r="F10" s="1390"/>
      <c r="G10" s="1390"/>
      <c r="H10" s="1391" t="e">
        <f t="shared" ref="H10:H26" si="0">G10/F10*100</f>
        <v>#DIV/0!</v>
      </c>
    </row>
    <row r="11" spans="1:8" ht="15.75" hidden="1" thickTop="1" x14ac:dyDescent="0.2">
      <c r="A11" s="1392">
        <v>3299</v>
      </c>
      <c r="B11" s="1393">
        <v>5011</v>
      </c>
      <c r="C11" s="1439" t="s">
        <v>1329</v>
      </c>
      <c r="D11" s="1394" t="s">
        <v>147</v>
      </c>
      <c r="E11" s="1395"/>
      <c r="F11" s="1395"/>
      <c r="G11" s="1395"/>
      <c r="H11" s="1396" t="e">
        <f t="shared" si="0"/>
        <v>#DIV/0!</v>
      </c>
    </row>
    <row r="12" spans="1:8" ht="30.75" hidden="1" thickTop="1" x14ac:dyDescent="0.2">
      <c r="A12" s="1392">
        <v>3299</v>
      </c>
      <c r="B12" s="1393">
        <v>5031</v>
      </c>
      <c r="C12" s="1439" t="s">
        <v>1330</v>
      </c>
      <c r="D12" s="1394" t="s">
        <v>816</v>
      </c>
      <c r="E12" s="1395"/>
      <c r="F12" s="1395"/>
      <c r="G12" s="1395"/>
      <c r="H12" s="1396" t="e">
        <f t="shared" si="0"/>
        <v>#DIV/0!</v>
      </c>
    </row>
    <row r="13" spans="1:8" ht="30.75" hidden="1" thickTop="1" x14ac:dyDescent="0.2">
      <c r="A13" s="1392">
        <v>3299</v>
      </c>
      <c r="B13" s="1393">
        <v>5031</v>
      </c>
      <c r="C13" s="1439" t="s">
        <v>1329</v>
      </c>
      <c r="D13" s="1394" t="s">
        <v>816</v>
      </c>
      <c r="E13" s="1395"/>
      <c r="F13" s="1395"/>
      <c r="G13" s="1395"/>
      <c r="H13" s="1396" t="e">
        <f t="shared" si="0"/>
        <v>#DIV/0!</v>
      </c>
    </row>
    <row r="14" spans="1:8" ht="30.75" hidden="1" thickTop="1" x14ac:dyDescent="0.2">
      <c r="A14" s="1392">
        <v>3299</v>
      </c>
      <c r="B14" s="1393">
        <v>5032</v>
      </c>
      <c r="C14" s="1439" t="s">
        <v>1330</v>
      </c>
      <c r="D14" s="1394" t="s">
        <v>746</v>
      </c>
      <c r="E14" s="1395"/>
      <c r="F14" s="1395"/>
      <c r="G14" s="1395"/>
      <c r="H14" s="1396" t="e">
        <f t="shared" si="0"/>
        <v>#DIV/0!</v>
      </c>
    </row>
    <row r="15" spans="1:8" ht="30.75" hidden="1" thickTop="1" x14ac:dyDescent="0.2">
      <c r="A15" s="1392">
        <v>3299</v>
      </c>
      <c r="B15" s="1393">
        <v>5032</v>
      </c>
      <c r="C15" s="1439" t="s">
        <v>1329</v>
      </c>
      <c r="D15" s="1394" t="s">
        <v>746</v>
      </c>
      <c r="E15" s="1395"/>
      <c r="F15" s="1395"/>
      <c r="G15" s="1395"/>
      <c r="H15" s="1396" t="e">
        <f t="shared" si="0"/>
        <v>#DIV/0!</v>
      </c>
    </row>
    <row r="16" spans="1:8" ht="15.75" hidden="1" thickTop="1" x14ac:dyDescent="0.2">
      <c r="A16" s="1392">
        <v>3299</v>
      </c>
      <c r="B16" s="1393">
        <v>5137</v>
      </c>
      <c r="C16" s="2345">
        <v>32133007</v>
      </c>
      <c r="D16" s="1394" t="s">
        <v>118</v>
      </c>
      <c r="E16" s="1395"/>
      <c r="F16" s="1395"/>
      <c r="G16" s="1395"/>
      <c r="H16" s="1396" t="e">
        <f t="shared" si="0"/>
        <v>#DIV/0!</v>
      </c>
    </row>
    <row r="17" spans="1:9" ht="15.75" hidden="1" thickTop="1" x14ac:dyDescent="0.2">
      <c r="A17" s="1392">
        <v>3299</v>
      </c>
      <c r="B17" s="1393">
        <v>5137</v>
      </c>
      <c r="C17" s="2345">
        <v>32533007</v>
      </c>
      <c r="D17" s="1394" t="s">
        <v>118</v>
      </c>
      <c r="E17" s="1395"/>
      <c r="F17" s="1395"/>
      <c r="G17" s="1395"/>
      <c r="H17" s="1396" t="e">
        <f t="shared" si="0"/>
        <v>#DIV/0!</v>
      </c>
    </row>
    <row r="18" spans="1:9" ht="15.75" hidden="1" thickTop="1" x14ac:dyDescent="0.2">
      <c r="A18" s="1392">
        <v>3299</v>
      </c>
      <c r="B18" s="1393">
        <v>5163</v>
      </c>
      <c r="C18" s="2345" t="s">
        <v>1330</v>
      </c>
      <c r="D18" s="1394" t="s">
        <v>594</v>
      </c>
      <c r="E18" s="1395"/>
      <c r="F18" s="1395"/>
      <c r="G18" s="1395"/>
      <c r="H18" s="1396" t="e">
        <f t="shared" si="0"/>
        <v>#DIV/0!</v>
      </c>
    </row>
    <row r="19" spans="1:9" ht="15.75" hidden="1" thickTop="1" x14ac:dyDescent="0.2">
      <c r="A19" s="1392">
        <v>3299</v>
      </c>
      <c r="B19" s="1393">
        <v>5163</v>
      </c>
      <c r="C19" s="2345" t="s">
        <v>1329</v>
      </c>
      <c r="D19" s="1394" t="s">
        <v>594</v>
      </c>
      <c r="E19" s="1395"/>
      <c r="F19" s="1395"/>
      <c r="G19" s="1395"/>
      <c r="H19" s="1396" t="e">
        <f t="shared" si="0"/>
        <v>#DIV/0!</v>
      </c>
    </row>
    <row r="20" spans="1:9" ht="15.75" hidden="1" thickTop="1" x14ac:dyDescent="0.2">
      <c r="A20" s="1392">
        <v>3299</v>
      </c>
      <c r="B20" s="1393">
        <v>5164</v>
      </c>
      <c r="C20" s="2345">
        <v>32133007</v>
      </c>
      <c r="D20" s="1394" t="s">
        <v>131</v>
      </c>
      <c r="E20" s="1395"/>
      <c r="F20" s="1395"/>
      <c r="G20" s="1395"/>
      <c r="H20" s="1396" t="e">
        <f t="shared" si="0"/>
        <v>#DIV/0!</v>
      </c>
    </row>
    <row r="21" spans="1:9" ht="15.75" hidden="1" thickTop="1" x14ac:dyDescent="0.2">
      <c r="A21" s="1392">
        <v>3299</v>
      </c>
      <c r="B21" s="1393">
        <v>5164</v>
      </c>
      <c r="C21" s="2345">
        <v>32533007</v>
      </c>
      <c r="D21" s="1394" t="s">
        <v>131</v>
      </c>
      <c r="E21" s="1395"/>
      <c r="F21" s="1395"/>
      <c r="G21" s="1395"/>
      <c r="H21" s="1396" t="e">
        <f t="shared" si="0"/>
        <v>#DIV/0!</v>
      </c>
    </row>
    <row r="22" spans="1:9" ht="15.75" hidden="1" thickTop="1" x14ac:dyDescent="0.2">
      <c r="A22" s="1392">
        <v>3299</v>
      </c>
      <c r="B22" s="1393">
        <v>5166</v>
      </c>
      <c r="C22" s="2345" t="s">
        <v>1330</v>
      </c>
      <c r="D22" s="1394" t="s">
        <v>405</v>
      </c>
      <c r="E22" s="1395"/>
      <c r="F22" s="1395"/>
      <c r="G22" s="1395"/>
      <c r="H22" s="1396" t="e">
        <f t="shared" si="0"/>
        <v>#DIV/0!</v>
      </c>
    </row>
    <row r="23" spans="1:9" ht="15.75" hidden="1" thickTop="1" x14ac:dyDescent="0.2">
      <c r="A23" s="1392">
        <v>3299</v>
      </c>
      <c r="B23" s="1393">
        <v>5166</v>
      </c>
      <c r="C23" s="2345" t="s">
        <v>1329</v>
      </c>
      <c r="D23" s="1394" t="s">
        <v>405</v>
      </c>
      <c r="E23" s="1395"/>
      <c r="F23" s="1395"/>
      <c r="G23" s="1395"/>
      <c r="H23" s="1396" t="e">
        <f t="shared" si="0"/>
        <v>#DIV/0!</v>
      </c>
    </row>
    <row r="24" spans="1:9" ht="15.75" hidden="1" thickTop="1" x14ac:dyDescent="0.2">
      <c r="A24" s="1392">
        <v>3299</v>
      </c>
      <c r="B24" s="1393">
        <v>5167</v>
      </c>
      <c r="C24" s="2345" t="s">
        <v>1330</v>
      </c>
      <c r="D24" s="1394" t="s">
        <v>597</v>
      </c>
      <c r="E24" s="1395"/>
      <c r="F24" s="1395"/>
      <c r="G24" s="1395"/>
      <c r="H24" s="1396" t="e">
        <f t="shared" si="0"/>
        <v>#DIV/0!</v>
      </c>
    </row>
    <row r="25" spans="1:9" ht="15.75" hidden="1" thickTop="1" x14ac:dyDescent="0.2">
      <c r="A25" s="1392">
        <v>3299</v>
      </c>
      <c r="B25" s="1393">
        <v>5167</v>
      </c>
      <c r="C25" s="2345" t="s">
        <v>1329</v>
      </c>
      <c r="D25" s="1394" t="s">
        <v>597</v>
      </c>
      <c r="E25" s="1395"/>
      <c r="F25" s="1395"/>
      <c r="G25" s="1395"/>
      <c r="H25" s="1396" t="e">
        <f t="shared" si="0"/>
        <v>#DIV/0!</v>
      </c>
    </row>
    <row r="26" spans="1:9" ht="30.75" thickTop="1" x14ac:dyDescent="0.2">
      <c r="A26" s="1392">
        <v>6402</v>
      </c>
      <c r="B26" s="1393">
        <v>5364</v>
      </c>
      <c r="C26" s="2345" t="s">
        <v>1112</v>
      </c>
      <c r="D26" s="1394" t="s">
        <v>1276</v>
      </c>
      <c r="E26" s="1395">
        <v>0</v>
      </c>
      <c r="F26" s="1395">
        <v>839</v>
      </c>
      <c r="G26" s="1395">
        <v>839</v>
      </c>
      <c r="H26" s="1396">
        <f t="shared" si="0"/>
        <v>100</v>
      </c>
    </row>
    <row r="27" spans="1:9" ht="15" x14ac:dyDescent="0.2">
      <c r="A27" s="1392">
        <v>6409</v>
      </c>
      <c r="B27" s="1393">
        <v>5909</v>
      </c>
      <c r="C27" s="2345" t="s">
        <v>1101</v>
      </c>
      <c r="D27" s="1394" t="s">
        <v>524</v>
      </c>
      <c r="E27" s="1395">
        <v>0</v>
      </c>
      <c r="F27" s="1395">
        <v>0</v>
      </c>
      <c r="G27" s="1395">
        <v>0</v>
      </c>
      <c r="H27" s="1396">
        <v>0</v>
      </c>
    </row>
    <row r="28" spans="1:9" s="1368" customFormat="1" ht="15.75" thickBot="1" x14ac:dyDescent="0.3">
      <c r="A28" s="1438">
        <v>6330</v>
      </c>
      <c r="B28" s="1409">
        <v>5345</v>
      </c>
      <c r="C28" s="1439" t="s">
        <v>1101</v>
      </c>
      <c r="D28" s="1410" t="s">
        <v>514</v>
      </c>
      <c r="E28" s="1440">
        <v>0</v>
      </c>
      <c r="F28" s="1440">
        <v>0</v>
      </c>
      <c r="G28" s="1440">
        <v>839</v>
      </c>
      <c r="H28" s="1398">
        <v>0</v>
      </c>
    </row>
    <row r="29" spans="1:9" ht="16.5" thickTop="1" thickBot="1" x14ac:dyDescent="0.3">
      <c r="A29" s="3265" t="s">
        <v>511</v>
      </c>
      <c r="B29" s="3266"/>
      <c r="C29" s="3266"/>
      <c r="D29" s="3266"/>
      <c r="E29" s="1242">
        <f>SUM(E10:E27)</f>
        <v>0</v>
      </c>
      <c r="F29" s="1242">
        <f>SUM(F10:F28)</f>
        <v>839</v>
      </c>
      <c r="G29" s="1242">
        <f>SUM(G10:G28)</f>
        <v>1678</v>
      </c>
      <c r="H29" s="1246">
        <f>G29/F29*100</f>
        <v>200</v>
      </c>
    </row>
    <row r="30" spans="1:9" ht="13.5" thickTop="1" x14ac:dyDescent="0.2"/>
    <row r="31" spans="1:9" ht="15" x14ac:dyDescent="0.25">
      <c r="A31" s="1359"/>
      <c r="B31" s="1373"/>
      <c r="C31" s="1373"/>
      <c r="D31" s="1373"/>
      <c r="F31" s="1374"/>
      <c r="G31" s="1374"/>
      <c r="H31" s="1375"/>
      <c r="I31" s="1441"/>
    </row>
    <row r="35" spans="1:12" ht="16.5" x14ac:dyDescent="0.25">
      <c r="A35" s="1415" t="s">
        <v>325</v>
      </c>
      <c r="B35" s="1416"/>
      <c r="C35" s="1417"/>
      <c r="D35" s="1418"/>
      <c r="E35" s="1419">
        <f>SUM(E36:E38)</f>
        <v>0</v>
      </c>
      <c r="F35" s="1419">
        <f>F36+F37+F38+F39</f>
        <v>839</v>
      </c>
      <c r="G35" s="1419">
        <f>G36+G37+G38+G39</f>
        <v>1678</v>
      </c>
      <c r="H35" s="1420">
        <f>G35/F35*100</f>
        <v>200</v>
      </c>
      <c r="J35" s="1421">
        <f>J36+J37+J38</f>
        <v>0</v>
      </c>
      <c r="K35" s="1421">
        <f>K36+K37+K38</f>
        <v>839355.28</v>
      </c>
      <c r="L35" s="1421">
        <f>L36+L37+L38</f>
        <v>1678710.56</v>
      </c>
    </row>
    <row r="36" spans="1:12" ht="15" x14ac:dyDescent="0.2">
      <c r="A36" s="1422" t="s">
        <v>183</v>
      </c>
      <c r="B36" s="1423"/>
      <c r="C36" s="1424"/>
      <c r="D36" s="1425"/>
      <c r="E36" s="1426">
        <f>E10+E11+E12+E13+E14+E15+E16+E17+E18+E19+E20+E21+E22+E23+E24+E25+E26+E27</f>
        <v>0</v>
      </c>
      <c r="F36" s="1426">
        <f>F10+F11+F12+F13+F14+F15+F16+F17+F18+F19+F20+F21+F22+F23+F24+F25+F26+F27</f>
        <v>839</v>
      </c>
      <c r="G36" s="1426">
        <f>G10+G11+G12+G13+G14+G15+G16+G17+G18+G19+G20+G21+G22+G23+G24+G25+G26+G27</f>
        <v>839</v>
      </c>
      <c r="H36" s="1427">
        <f>G36/F36*100</f>
        <v>100</v>
      </c>
      <c r="J36" s="1428">
        <v>0</v>
      </c>
      <c r="K36" s="1428">
        <v>839355.28</v>
      </c>
      <c r="L36" s="1428">
        <f>-233.2+233.2+839355.28</f>
        <v>839355.28</v>
      </c>
    </row>
    <row r="37" spans="1:12" ht="15" x14ac:dyDescent="0.2">
      <c r="A37" s="1422" t="s">
        <v>184</v>
      </c>
      <c r="B37" s="1429"/>
      <c r="C37" s="1424"/>
      <c r="D37" s="1430"/>
      <c r="E37" s="1426">
        <v>0</v>
      </c>
      <c r="F37" s="1426">
        <v>0</v>
      </c>
      <c r="G37" s="1426">
        <v>0</v>
      </c>
      <c r="H37" s="1427">
        <v>0</v>
      </c>
      <c r="J37" s="1428">
        <v>0</v>
      </c>
      <c r="K37" s="1428">
        <v>0</v>
      </c>
      <c r="L37" s="1428">
        <v>0</v>
      </c>
    </row>
    <row r="38" spans="1:12" ht="15" x14ac:dyDescent="0.2">
      <c r="A38" s="1422" t="s">
        <v>326</v>
      </c>
      <c r="B38" s="1429"/>
      <c r="C38" s="1424"/>
      <c r="D38" s="1430"/>
      <c r="E38" s="1426">
        <v>0</v>
      </c>
      <c r="F38" s="1426">
        <v>0</v>
      </c>
      <c r="G38" s="1426">
        <f>G28</f>
        <v>839</v>
      </c>
      <c r="H38" s="1427">
        <v>0</v>
      </c>
      <c r="J38" s="1428">
        <v>0</v>
      </c>
      <c r="K38" s="1428">
        <v>0</v>
      </c>
      <c r="L38" s="1428">
        <v>839355.28</v>
      </c>
    </row>
    <row r="39" spans="1:12" ht="16.5" customHeight="1" x14ac:dyDescent="0.2">
      <c r="A39" s="1422"/>
      <c r="B39" s="1429"/>
      <c r="C39" s="1424"/>
      <c r="D39" s="1430"/>
      <c r="E39" s="1426"/>
      <c r="F39" s="1426"/>
      <c r="G39" s="1426"/>
      <c r="H39" s="1431"/>
    </row>
    <row r="40" spans="1:12" ht="69.75" customHeight="1" thickBot="1" x14ac:dyDescent="0.4">
      <c r="A40" s="3269" t="s">
        <v>880</v>
      </c>
      <c r="B40" s="3239"/>
      <c r="C40" s="3239"/>
      <c r="D40" s="3239"/>
      <c r="E40" s="1432">
        <f>SUM(E35)</f>
        <v>0</v>
      </c>
      <c r="F40" s="1432">
        <f>SUM(F35)</f>
        <v>839</v>
      </c>
      <c r="G40" s="1432">
        <f>SUM(G35)</f>
        <v>1678</v>
      </c>
      <c r="H40" s="1433">
        <f>G40/F40*100</f>
        <v>200</v>
      </c>
    </row>
    <row r="41" spans="1:12" ht="13.5" thickTop="1" x14ac:dyDescent="0.2"/>
  </sheetData>
  <mergeCells count="2">
    <mergeCell ref="A29:D29"/>
    <mergeCell ref="A40:D40"/>
  </mergeCells>
  <pageMargins left="0.70866141732283472" right="0.70866141732283472" top="0.78740157480314965" bottom="0.78740157480314965" header="0.31496062992125984" footer="0.31496062992125984"/>
  <pageSetup paperSize="9" scale="70" firstPageNumber="149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93"/>
  <sheetViews>
    <sheetView view="pageBreakPreview" zoomScaleNormal="100" zoomScaleSheetLayoutView="100" workbookViewId="0">
      <selection activeCell="B30" sqref="B30"/>
    </sheetView>
  </sheetViews>
  <sheetFormatPr defaultRowHeight="12.75" x14ac:dyDescent="0.2"/>
  <cols>
    <col min="1" max="1" width="4.7109375" style="1373" customWidth="1"/>
    <col min="2" max="2" width="6.7109375" style="1373" customWidth="1"/>
    <col min="3" max="3" width="9.5703125" style="1373" customWidth="1"/>
    <col min="4" max="4" width="46.42578125" style="1366" customWidth="1"/>
    <col min="5" max="5" width="15.42578125" style="1374" customWidth="1"/>
    <col min="6" max="6" width="15.5703125" style="1374" customWidth="1"/>
    <col min="7" max="7" width="15.85546875" style="1374" customWidth="1"/>
    <col min="8" max="8" width="8.85546875" style="1366" customWidth="1"/>
    <col min="9" max="9" width="14.28515625" style="1366" bestFit="1" customWidth="1"/>
    <col min="10" max="10" width="9.140625" style="1366"/>
    <col min="11" max="11" width="12.7109375" style="1366" bestFit="1" customWidth="1"/>
    <col min="12" max="12" width="13.140625" style="1366" customWidth="1"/>
    <col min="13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6.4257812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5" width="14.28515625" style="1366" bestFit="1" customWidth="1"/>
    <col min="266" max="266" width="9.140625" style="1366"/>
    <col min="267" max="267" width="12.7109375" style="1366" bestFit="1" customWidth="1"/>
    <col min="268" max="268" width="13.140625" style="1366" customWidth="1"/>
    <col min="269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6.4257812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1" width="14.28515625" style="1366" bestFit="1" customWidth="1"/>
    <col min="522" max="522" width="9.140625" style="1366"/>
    <col min="523" max="523" width="12.7109375" style="1366" bestFit="1" customWidth="1"/>
    <col min="524" max="524" width="13.140625" style="1366" customWidth="1"/>
    <col min="525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6.4257812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7" width="14.28515625" style="1366" bestFit="1" customWidth="1"/>
    <col min="778" max="778" width="9.140625" style="1366"/>
    <col min="779" max="779" width="12.7109375" style="1366" bestFit="1" customWidth="1"/>
    <col min="780" max="780" width="13.140625" style="1366" customWidth="1"/>
    <col min="781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6.4257812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3" width="14.28515625" style="1366" bestFit="1" customWidth="1"/>
    <col min="1034" max="1034" width="9.140625" style="1366"/>
    <col min="1035" max="1035" width="12.7109375" style="1366" bestFit="1" customWidth="1"/>
    <col min="1036" max="1036" width="13.140625" style="1366" customWidth="1"/>
    <col min="1037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6.4257812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89" width="14.28515625" style="1366" bestFit="1" customWidth="1"/>
    <col min="1290" max="1290" width="9.140625" style="1366"/>
    <col min="1291" max="1291" width="12.7109375" style="1366" bestFit="1" customWidth="1"/>
    <col min="1292" max="1292" width="13.140625" style="1366" customWidth="1"/>
    <col min="1293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6.4257812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5" width="14.28515625" style="1366" bestFit="1" customWidth="1"/>
    <col min="1546" max="1546" width="9.140625" style="1366"/>
    <col min="1547" max="1547" width="12.7109375" style="1366" bestFit="1" customWidth="1"/>
    <col min="1548" max="1548" width="13.140625" style="1366" customWidth="1"/>
    <col min="1549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6.4257812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1" width="14.28515625" style="1366" bestFit="1" customWidth="1"/>
    <col min="1802" max="1802" width="9.140625" style="1366"/>
    <col min="1803" max="1803" width="12.7109375" style="1366" bestFit="1" customWidth="1"/>
    <col min="1804" max="1804" width="13.140625" style="1366" customWidth="1"/>
    <col min="1805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6.4257812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7" width="14.28515625" style="1366" bestFit="1" customWidth="1"/>
    <col min="2058" max="2058" width="9.140625" style="1366"/>
    <col min="2059" max="2059" width="12.7109375" style="1366" bestFit="1" customWidth="1"/>
    <col min="2060" max="2060" width="13.140625" style="1366" customWidth="1"/>
    <col min="2061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6.4257812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3" width="14.28515625" style="1366" bestFit="1" customWidth="1"/>
    <col min="2314" max="2314" width="9.140625" style="1366"/>
    <col min="2315" max="2315" width="12.7109375" style="1366" bestFit="1" customWidth="1"/>
    <col min="2316" max="2316" width="13.140625" style="1366" customWidth="1"/>
    <col min="2317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6.4257812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69" width="14.28515625" style="1366" bestFit="1" customWidth="1"/>
    <col min="2570" max="2570" width="9.140625" style="1366"/>
    <col min="2571" max="2571" width="12.7109375" style="1366" bestFit="1" customWidth="1"/>
    <col min="2572" max="2572" width="13.140625" style="1366" customWidth="1"/>
    <col min="2573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6.4257812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5" width="14.28515625" style="1366" bestFit="1" customWidth="1"/>
    <col min="2826" max="2826" width="9.140625" style="1366"/>
    <col min="2827" max="2827" width="12.7109375" style="1366" bestFit="1" customWidth="1"/>
    <col min="2828" max="2828" width="13.140625" style="1366" customWidth="1"/>
    <col min="2829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6.4257812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1" width="14.28515625" style="1366" bestFit="1" customWidth="1"/>
    <col min="3082" max="3082" width="9.140625" style="1366"/>
    <col min="3083" max="3083" width="12.7109375" style="1366" bestFit="1" customWidth="1"/>
    <col min="3084" max="3084" width="13.140625" style="1366" customWidth="1"/>
    <col min="3085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6.4257812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7" width="14.28515625" style="1366" bestFit="1" customWidth="1"/>
    <col min="3338" max="3338" width="9.140625" style="1366"/>
    <col min="3339" max="3339" width="12.7109375" style="1366" bestFit="1" customWidth="1"/>
    <col min="3340" max="3340" width="13.140625" style="1366" customWidth="1"/>
    <col min="3341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6.4257812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3" width="14.28515625" style="1366" bestFit="1" customWidth="1"/>
    <col min="3594" max="3594" width="9.140625" style="1366"/>
    <col min="3595" max="3595" width="12.7109375" style="1366" bestFit="1" customWidth="1"/>
    <col min="3596" max="3596" width="13.140625" style="1366" customWidth="1"/>
    <col min="3597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6.4257812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49" width="14.28515625" style="1366" bestFit="1" customWidth="1"/>
    <col min="3850" max="3850" width="9.140625" style="1366"/>
    <col min="3851" max="3851" width="12.7109375" style="1366" bestFit="1" customWidth="1"/>
    <col min="3852" max="3852" width="13.140625" style="1366" customWidth="1"/>
    <col min="3853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6.4257812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5" width="14.28515625" style="1366" bestFit="1" customWidth="1"/>
    <col min="4106" max="4106" width="9.140625" style="1366"/>
    <col min="4107" max="4107" width="12.7109375" style="1366" bestFit="1" customWidth="1"/>
    <col min="4108" max="4108" width="13.140625" style="1366" customWidth="1"/>
    <col min="4109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6.4257812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1" width="14.28515625" style="1366" bestFit="1" customWidth="1"/>
    <col min="4362" max="4362" width="9.140625" style="1366"/>
    <col min="4363" max="4363" width="12.7109375" style="1366" bestFit="1" customWidth="1"/>
    <col min="4364" max="4364" width="13.140625" style="1366" customWidth="1"/>
    <col min="4365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6.4257812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7" width="14.28515625" style="1366" bestFit="1" customWidth="1"/>
    <col min="4618" max="4618" width="9.140625" style="1366"/>
    <col min="4619" max="4619" width="12.7109375" style="1366" bestFit="1" customWidth="1"/>
    <col min="4620" max="4620" width="13.140625" style="1366" customWidth="1"/>
    <col min="4621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6.4257812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3" width="14.28515625" style="1366" bestFit="1" customWidth="1"/>
    <col min="4874" max="4874" width="9.140625" style="1366"/>
    <col min="4875" max="4875" width="12.7109375" style="1366" bestFit="1" customWidth="1"/>
    <col min="4876" max="4876" width="13.140625" style="1366" customWidth="1"/>
    <col min="4877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6.4257812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29" width="14.28515625" style="1366" bestFit="1" customWidth="1"/>
    <col min="5130" max="5130" width="9.140625" style="1366"/>
    <col min="5131" max="5131" width="12.7109375" style="1366" bestFit="1" customWidth="1"/>
    <col min="5132" max="5132" width="13.140625" style="1366" customWidth="1"/>
    <col min="5133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6.4257812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5" width="14.28515625" style="1366" bestFit="1" customWidth="1"/>
    <col min="5386" max="5386" width="9.140625" style="1366"/>
    <col min="5387" max="5387" width="12.7109375" style="1366" bestFit="1" customWidth="1"/>
    <col min="5388" max="5388" width="13.140625" style="1366" customWidth="1"/>
    <col min="5389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6.4257812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1" width="14.28515625" style="1366" bestFit="1" customWidth="1"/>
    <col min="5642" max="5642" width="9.140625" style="1366"/>
    <col min="5643" max="5643" width="12.7109375" style="1366" bestFit="1" customWidth="1"/>
    <col min="5644" max="5644" width="13.140625" style="1366" customWidth="1"/>
    <col min="5645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6.4257812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7" width="14.28515625" style="1366" bestFit="1" customWidth="1"/>
    <col min="5898" max="5898" width="9.140625" style="1366"/>
    <col min="5899" max="5899" width="12.7109375" style="1366" bestFit="1" customWidth="1"/>
    <col min="5900" max="5900" width="13.140625" style="1366" customWidth="1"/>
    <col min="5901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6.4257812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3" width="14.28515625" style="1366" bestFit="1" customWidth="1"/>
    <col min="6154" max="6154" width="9.140625" style="1366"/>
    <col min="6155" max="6155" width="12.7109375" style="1366" bestFit="1" customWidth="1"/>
    <col min="6156" max="6156" width="13.140625" style="1366" customWidth="1"/>
    <col min="6157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6.4257812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09" width="14.28515625" style="1366" bestFit="1" customWidth="1"/>
    <col min="6410" max="6410" width="9.140625" style="1366"/>
    <col min="6411" max="6411" width="12.7109375" style="1366" bestFit="1" customWidth="1"/>
    <col min="6412" max="6412" width="13.140625" style="1366" customWidth="1"/>
    <col min="6413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6.4257812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5" width="14.28515625" style="1366" bestFit="1" customWidth="1"/>
    <col min="6666" max="6666" width="9.140625" style="1366"/>
    <col min="6667" max="6667" width="12.7109375" style="1366" bestFit="1" customWidth="1"/>
    <col min="6668" max="6668" width="13.140625" style="1366" customWidth="1"/>
    <col min="6669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6.4257812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1" width="14.28515625" style="1366" bestFit="1" customWidth="1"/>
    <col min="6922" max="6922" width="9.140625" style="1366"/>
    <col min="6923" max="6923" width="12.7109375" style="1366" bestFit="1" customWidth="1"/>
    <col min="6924" max="6924" width="13.140625" style="1366" customWidth="1"/>
    <col min="6925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6.4257812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7" width="14.28515625" style="1366" bestFit="1" customWidth="1"/>
    <col min="7178" max="7178" width="9.140625" style="1366"/>
    <col min="7179" max="7179" width="12.7109375" style="1366" bestFit="1" customWidth="1"/>
    <col min="7180" max="7180" width="13.140625" style="1366" customWidth="1"/>
    <col min="7181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6.4257812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3" width="14.28515625" style="1366" bestFit="1" customWidth="1"/>
    <col min="7434" max="7434" width="9.140625" style="1366"/>
    <col min="7435" max="7435" width="12.7109375" style="1366" bestFit="1" customWidth="1"/>
    <col min="7436" max="7436" width="13.140625" style="1366" customWidth="1"/>
    <col min="7437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6.4257812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89" width="14.28515625" style="1366" bestFit="1" customWidth="1"/>
    <col min="7690" max="7690" width="9.140625" style="1366"/>
    <col min="7691" max="7691" width="12.7109375" style="1366" bestFit="1" customWidth="1"/>
    <col min="7692" max="7692" width="13.140625" style="1366" customWidth="1"/>
    <col min="7693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6.4257812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5" width="14.28515625" style="1366" bestFit="1" customWidth="1"/>
    <col min="7946" max="7946" width="9.140625" style="1366"/>
    <col min="7947" max="7947" width="12.7109375" style="1366" bestFit="1" customWidth="1"/>
    <col min="7948" max="7948" width="13.140625" style="1366" customWidth="1"/>
    <col min="7949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6.4257812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1" width="14.28515625" style="1366" bestFit="1" customWidth="1"/>
    <col min="8202" max="8202" width="9.140625" style="1366"/>
    <col min="8203" max="8203" width="12.7109375" style="1366" bestFit="1" customWidth="1"/>
    <col min="8204" max="8204" width="13.140625" style="1366" customWidth="1"/>
    <col min="8205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6.4257812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7" width="14.28515625" style="1366" bestFit="1" customWidth="1"/>
    <col min="8458" max="8458" width="9.140625" style="1366"/>
    <col min="8459" max="8459" width="12.7109375" style="1366" bestFit="1" customWidth="1"/>
    <col min="8460" max="8460" width="13.140625" style="1366" customWidth="1"/>
    <col min="8461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6.4257812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3" width="14.28515625" style="1366" bestFit="1" customWidth="1"/>
    <col min="8714" max="8714" width="9.140625" style="1366"/>
    <col min="8715" max="8715" width="12.7109375" style="1366" bestFit="1" customWidth="1"/>
    <col min="8716" max="8716" width="13.140625" style="1366" customWidth="1"/>
    <col min="8717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6.4257812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69" width="14.28515625" style="1366" bestFit="1" customWidth="1"/>
    <col min="8970" max="8970" width="9.140625" style="1366"/>
    <col min="8971" max="8971" width="12.7109375" style="1366" bestFit="1" customWidth="1"/>
    <col min="8972" max="8972" width="13.140625" style="1366" customWidth="1"/>
    <col min="8973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6.4257812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5" width="14.28515625" style="1366" bestFit="1" customWidth="1"/>
    <col min="9226" max="9226" width="9.140625" style="1366"/>
    <col min="9227" max="9227" width="12.7109375" style="1366" bestFit="1" customWidth="1"/>
    <col min="9228" max="9228" width="13.140625" style="1366" customWidth="1"/>
    <col min="9229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6.4257812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1" width="14.28515625" style="1366" bestFit="1" customWidth="1"/>
    <col min="9482" max="9482" width="9.140625" style="1366"/>
    <col min="9483" max="9483" width="12.7109375" style="1366" bestFit="1" customWidth="1"/>
    <col min="9484" max="9484" width="13.140625" style="1366" customWidth="1"/>
    <col min="9485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6.4257812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7" width="14.28515625" style="1366" bestFit="1" customWidth="1"/>
    <col min="9738" max="9738" width="9.140625" style="1366"/>
    <col min="9739" max="9739" width="12.7109375" style="1366" bestFit="1" customWidth="1"/>
    <col min="9740" max="9740" width="13.140625" style="1366" customWidth="1"/>
    <col min="9741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6.4257812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3" width="14.28515625" style="1366" bestFit="1" customWidth="1"/>
    <col min="9994" max="9994" width="9.140625" style="1366"/>
    <col min="9995" max="9995" width="12.7109375" style="1366" bestFit="1" customWidth="1"/>
    <col min="9996" max="9996" width="13.140625" style="1366" customWidth="1"/>
    <col min="9997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6.4257812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49" width="14.28515625" style="1366" bestFit="1" customWidth="1"/>
    <col min="10250" max="10250" width="9.140625" style="1366"/>
    <col min="10251" max="10251" width="12.7109375" style="1366" bestFit="1" customWidth="1"/>
    <col min="10252" max="10252" width="13.140625" style="1366" customWidth="1"/>
    <col min="10253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6.4257812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5" width="14.28515625" style="1366" bestFit="1" customWidth="1"/>
    <col min="10506" max="10506" width="9.140625" style="1366"/>
    <col min="10507" max="10507" width="12.7109375" style="1366" bestFit="1" customWidth="1"/>
    <col min="10508" max="10508" width="13.140625" style="1366" customWidth="1"/>
    <col min="10509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6.4257812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1" width="14.28515625" style="1366" bestFit="1" customWidth="1"/>
    <col min="10762" max="10762" width="9.140625" style="1366"/>
    <col min="10763" max="10763" width="12.7109375" style="1366" bestFit="1" customWidth="1"/>
    <col min="10764" max="10764" width="13.140625" style="1366" customWidth="1"/>
    <col min="10765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6.4257812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7" width="14.28515625" style="1366" bestFit="1" customWidth="1"/>
    <col min="11018" max="11018" width="9.140625" style="1366"/>
    <col min="11019" max="11019" width="12.7109375" style="1366" bestFit="1" customWidth="1"/>
    <col min="11020" max="11020" width="13.140625" style="1366" customWidth="1"/>
    <col min="11021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6.4257812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3" width="14.28515625" style="1366" bestFit="1" customWidth="1"/>
    <col min="11274" max="11274" width="9.140625" style="1366"/>
    <col min="11275" max="11275" width="12.7109375" style="1366" bestFit="1" customWidth="1"/>
    <col min="11276" max="11276" width="13.140625" style="1366" customWidth="1"/>
    <col min="11277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6.4257812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29" width="14.28515625" style="1366" bestFit="1" customWidth="1"/>
    <col min="11530" max="11530" width="9.140625" style="1366"/>
    <col min="11531" max="11531" width="12.7109375" style="1366" bestFit="1" customWidth="1"/>
    <col min="11532" max="11532" width="13.140625" style="1366" customWidth="1"/>
    <col min="11533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6.4257812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5" width="14.28515625" style="1366" bestFit="1" customWidth="1"/>
    <col min="11786" max="11786" width="9.140625" style="1366"/>
    <col min="11787" max="11787" width="12.7109375" style="1366" bestFit="1" customWidth="1"/>
    <col min="11788" max="11788" width="13.140625" style="1366" customWidth="1"/>
    <col min="11789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6.4257812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1" width="14.28515625" style="1366" bestFit="1" customWidth="1"/>
    <col min="12042" max="12042" width="9.140625" style="1366"/>
    <col min="12043" max="12043" width="12.7109375" style="1366" bestFit="1" customWidth="1"/>
    <col min="12044" max="12044" width="13.140625" style="1366" customWidth="1"/>
    <col min="12045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6.4257812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7" width="14.28515625" style="1366" bestFit="1" customWidth="1"/>
    <col min="12298" max="12298" width="9.140625" style="1366"/>
    <col min="12299" max="12299" width="12.7109375" style="1366" bestFit="1" customWidth="1"/>
    <col min="12300" max="12300" width="13.140625" style="1366" customWidth="1"/>
    <col min="12301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6.4257812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3" width="14.28515625" style="1366" bestFit="1" customWidth="1"/>
    <col min="12554" max="12554" width="9.140625" style="1366"/>
    <col min="12555" max="12555" width="12.7109375" style="1366" bestFit="1" customWidth="1"/>
    <col min="12556" max="12556" width="13.140625" style="1366" customWidth="1"/>
    <col min="12557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6.4257812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09" width="14.28515625" style="1366" bestFit="1" customWidth="1"/>
    <col min="12810" max="12810" width="9.140625" style="1366"/>
    <col min="12811" max="12811" width="12.7109375" style="1366" bestFit="1" customWidth="1"/>
    <col min="12812" max="12812" width="13.140625" style="1366" customWidth="1"/>
    <col min="12813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6.4257812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5" width="14.28515625" style="1366" bestFit="1" customWidth="1"/>
    <col min="13066" max="13066" width="9.140625" style="1366"/>
    <col min="13067" max="13067" width="12.7109375" style="1366" bestFit="1" customWidth="1"/>
    <col min="13068" max="13068" width="13.140625" style="1366" customWidth="1"/>
    <col min="13069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6.4257812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1" width="14.28515625" style="1366" bestFit="1" customWidth="1"/>
    <col min="13322" max="13322" width="9.140625" style="1366"/>
    <col min="13323" max="13323" width="12.7109375" style="1366" bestFit="1" customWidth="1"/>
    <col min="13324" max="13324" width="13.140625" style="1366" customWidth="1"/>
    <col min="13325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6.4257812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7" width="14.28515625" style="1366" bestFit="1" customWidth="1"/>
    <col min="13578" max="13578" width="9.140625" style="1366"/>
    <col min="13579" max="13579" width="12.7109375" style="1366" bestFit="1" customWidth="1"/>
    <col min="13580" max="13580" width="13.140625" style="1366" customWidth="1"/>
    <col min="13581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6.4257812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3" width="14.28515625" style="1366" bestFit="1" customWidth="1"/>
    <col min="13834" max="13834" width="9.140625" style="1366"/>
    <col min="13835" max="13835" width="12.7109375" style="1366" bestFit="1" customWidth="1"/>
    <col min="13836" max="13836" width="13.140625" style="1366" customWidth="1"/>
    <col min="13837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6.4257812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89" width="14.28515625" style="1366" bestFit="1" customWidth="1"/>
    <col min="14090" max="14090" width="9.140625" style="1366"/>
    <col min="14091" max="14091" width="12.7109375" style="1366" bestFit="1" customWidth="1"/>
    <col min="14092" max="14092" width="13.140625" style="1366" customWidth="1"/>
    <col min="14093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6.4257812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5" width="14.28515625" style="1366" bestFit="1" customWidth="1"/>
    <col min="14346" max="14346" width="9.140625" style="1366"/>
    <col min="14347" max="14347" width="12.7109375" style="1366" bestFit="1" customWidth="1"/>
    <col min="14348" max="14348" width="13.140625" style="1366" customWidth="1"/>
    <col min="14349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6.4257812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1" width="14.28515625" style="1366" bestFit="1" customWidth="1"/>
    <col min="14602" max="14602" width="9.140625" style="1366"/>
    <col min="14603" max="14603" width="12.7109375" style="1366" bestFit="1" customWidth="1"/>
    <col min="14604" max="14604" width="13.140625" style="1366" customWidth="1"/>
    <col min="14605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6.4257812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7" width="14.28515625" style="1366" bestFit="1" customWidth="1"/>
    <col min="14858" max="14858" width="9.140625" style="1366"/>
    <col min="14859" max="14859" width="12.7109375" style="1366" bestFit="1" customWidth="1"/>
    <col min="14860" max="14860" width="13.140625" style="1366" customWidth="1"/>
    <col min="14861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6.4257812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3" width="14.28515625" style="1366" bestFit="1" customWidth="1"/>
    <col min="15114" max="15114" width="9.140625" style="1366"/>
    <col min="15115" max="15115" width="12.7109375" style="1366" bestFit="1" customWidth="1"/>
    <col min="15116" max="15116" width="13.140625" style="1366" customWidth="1"/>
    <col min="15117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6.4257812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69" width="14.28515625" style="1366" bestFit="1" customWidth="1"/>
    <col min="15370" max="15370" width="9.140625" style="1366"/>
    <col min="15371" max="15371" width="12.7109375" style="1366" bestFit="1" customWidth="1"/>
    <col min="15372" max="15372" width="13.140625" style="1366" customWidth="1"/>
    <col min="15373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6.4257812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5" width="14.28515625" style="1366" bestFit="1" customWidth="1"/>
    <col min="15626" max="15626" width="9.140625" style="1366"/>
    <col min="15627" max="15627" width="12.7109375" style="1366" bestFit="1" customWidth="1"/>
    <col min="15628" max="15628" width="13.140625" style="1366" customWidth="1"/>
    <col min="15629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6.4257812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1" width="14.28515625" style="1366" bestFit="1" customWidth="1"/>
    <col min="15882" max="15882" width="9.140625" style="1366"/>
    <col min="15883" max="15883" width="12.7109375" style="1366" bestFit="1" customWidth="1"/>
    <col min="15884" max="15884" width="13.140625" style="1366" customWidth="1"/>
    <col min="15885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6.4257812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7" width="14.28515625" style="1366" bestFit="1" customWidth="1"/>
    <col min="16138" max="16138" width="9.140625" style="1366"/>
    <col min="16139" max="16139" width="12.7109375" style="1366" bestFit="1" customWidth="1"/>
    <col min="16140" max="16140" width="13.140625" style="1366" customWidth="1"/>
    <col min="16141" max="16384" width="9.140625" style="1366"/>
  </cols>
  <sheetData>
    <row r="1" spans="1:8" ht="19.5" customHeight="1" thickBot="1" x14ac:dyDescent="0.3">
      <c r="A1" s="1360" t="s">
        <v>952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953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879</v>
      </c>
      <c r="B5" s="1368"/>
      <c r="C5" s="1368"/>
      <c r="D5" s="1368"/>
      <c r="E5" s="1368"/>
      <c r="F5" s="1368"/>
      <c r="G5" s="1368"/>
      <c r="H5" s="1369"/>
    </row>
    <row r="6" spans="1:8" ht="18" x14ac:dyDescent="0.25">
      <c r="A6" s="1372"/>
      <c r="B6" s="1368"/>
      <c r="C6" s="1368"/>
      <c r="D6" s="1368"/>
      <c r="E6" s="1368"/>
      <c r="F6" s="1368"/>
      <c r="G6" s="1368"/>
      <c r="H6" s="1369"/>
    </row>
    <row r="7" spans="1:8" ht="18" x14ac:dyDescent="0.25">
      <c r="A7" s="1372"/>
      <c r="B7" s="1368"/>
      <c r="C7" s="1368"/>
      <c r="D7" s="1368"/>
      <c r="E7" s="1368"/>
      <c r="F7" s="1368"/>
      <c r="G7" s="1368"/>
      <c r="H7" s="1369"/>
    </row>
    <row r="8" spans="1:8" ht="15.75" thickBot="1" x14ac:dyDescent="0.3">
      <c r="A8" s="1359" t="s">
        <v>173</v>
      </c>
      <c r="B8" s="1368"/>
      <c r="C8" s="1368"/>
      <c r="D8" s="1368"/>
      <c r="H8" s="1375" t="s">
        <v>122</v>
      </c>
    </row>
    <row r="9" spans="1:8" ht="15.75" hidden="1" thickBot="1" x14ac:dyDescent="0.3">
      <c r="A9" s="1442" t="s">
        <v>955</v>
      </c>
      <c r="B9" s="1443"/>
      <c r="C9" s="1443"/>
      <c r="H9" s="1375" t="s">
        <v>122</v>
      </c>
    </row>
    <row r="10" spans="1:8" s="1444" customFormat="1" ht="25.5" thickTop="1" thickBot="1" x14ac:dyDescent="0.25">
      <c r="A10" s="1376" t="s">
        <v>123</v>
      </c>
      <c r="B10" s="1377" t="s">
        <v>509</v>
      </c>
      <c r="C10" s="1377" t="s">
        <v>267</v>
      </c>
      <c r="D10" s="1378" t="s">
        <v>125</v>
      </c>
      <c r="E10" s="1379" t="s">
        <v>416</v>
      </c>
      <c r="F10" s="1379" t="s">
        <v>417</v>
      </c>
      <c r="G10" s="1380" t="s">
        <v>589</v>
      </c>
      <c r="H10" s="1381" t="s">
        <v>590</v>
      </c>
    </row>
    <row r="11" spans="1:8" s="1444" customFormat="1" ht="13.5" thickTop="1" thickBot="1" x14ac:dyDescent="0.25">
      <c r="A11" s="1382">
        <v>1</v>
      </c>
      <c r="B11" s="1383">
        <v>2</v>
      </c>
      <c r="C11" s="1383">
        <v>3</v>
      </c>
      <c r="D11" s="1383">
        <v>4</v>
      </c>
      <c r="E11" s="1384">
        <v>5</v>
      </c>
      <c r="F11" s="1384">
        <v>6</v>
      </c>
      <c r="G11" s="1385">
        <v>7</v>
      </c>
      <c r="H11" s="1386" t="s">
        <v>44</v>
      </c>
    </row>
    <row r="12" spans="1:8" s="1446" customFormat="1" ht="15.75" hidden="1" thickTop="1" x14ac:dyDescent="0.2">
      <c r="A12" s="1392">
        <v>3636</v>
      </c>
      <c r="B12" s="1393">
        <v>5011</v>
      </c>
      <c r="C12" s="1445">
        <v>38100880</v>
      </c>
      <c r="D12" s="1394" t="s">
        <v>147</v>
      </c>
      <c r="E12" s="1395"/>
      <c r="F12" s="1395"/>
      <c r="G12" s="1395"/>
      <c r="H12" s="1396" t="e">
        <f>G12/F12*100</f>
        <v>#DIV/0!</v>
      </c>
    </row>
    <row r="13" spans="1:8" s="1446" customFormat="1" ht="15.75" hidden="1" thickTop="1" x14ac:dyDescent="0.2">
      <c r="A13" s="1392">
        <v>3299</v>
      </c>
      <c r="B13" s="1393">
        <v>5139</v>
      </c>
      <c r="C13" s="1439" t="s">
        <v>1330</v>
      </c>
      <c r="D13" s="1394" t="s">
        <v>188</v>
      </c>
      <c r="E13" s="1395">
        <v>0</v>
      </c>
      <c r="F13" s="1395"/>
      <c r="G13" s="1395"/>
      <c r="H13" s="1396">
        <v>0</v>
      </c>
    </row>
    <row r="14" spans="1:8" s="1446" customFormat="1" ht="15.75" hidden="1" thickTop="1" x14ac:dyDescent="0.2">
      <c r="A14" s="1392">
        <v>3299</v>
      </c>
      <c r="B14" s="1393">
        <v>5139</v>
      </c>
      <c r="C14" s="1439" t="s">
        <v>1329</v>
      </c>
      <c r="D14" s="1394" t="s">
        <v>188</v>
      </c>
      <c r="E14" s="1395">
        <v>0</v>
      </c>
      <c r="F14" s="1395"/>
      <c r="G14" s="1395"/>
      <c r="H14" s="1396" t="e">
        <f>G14/F14*100</f>
        <v>#DIV/0!</v>
      </c>
    </row>
    <row r="15" spans="1:8" s="1446" customFormat="1" ht="15.75" hidden="1" thickTop="1" x14ac:dyDescent="0.2">
      <c r="A15" s="1392">
        <v>3299</v>
      </c>
      <c r="B15" s="1393">
        <v>5164</v>
      </c>
      <c r="C15" s="1439" t="s">
        <v>1330</v>
      </c>
      <c r="D15" s="1394" t="s">
        <v>131</v>
      </c>
      <c r="E15" s="1395">
        <v>0</v>
      </c>
      <c r="F15" s="1395"/>
      <c r="G15" s="1395"/>
      <c r="H15" s="1396" t="e">
        <f>G15/F15*100</f>
        <v>#DIV/0!</v>
      </c>
    </row>
    <row r="16" spans="1:8" s="1446" customFormat="1" ht="15.75" hidden="1" thickTop="1" x14ac:dyDescent="0.2">
      <c r="A16" s="1392">
        <v>3299</v>
      </c>
      <c r="B16" s="1393">
        <v>5164</v>
      </c>
      <c r="C16" s="1439" t="s">
        <v>1329</v>
      </c>
      <c r="D16" s="1394" t="s">
        <v>131</v>
      </c>
      <c r="E16" s="1395">
        <v>0</v>
      </c>
      <c r="F16" s="1395"/>
      <c r="G16" s="1395"/>
      <c r="H16" s="1396" t="e">
        <f>G16/F16*100</f>
        <v>#DIV/0!</v>
      </c>
    </row>
    <row r="17" spans="1:8" s="1446" customFormat="1" ht="15.75" hidden="1" thickTop="1" x14ac:dyDescent="0.2">
      <c r="A17" s="1392">
        <v>3299</v>
      </c>
      <c r="B17" s="1393">
        <v>5169</v>
      </c>
      <c r="C17" s="1439" t="s">
        <v>1330</v>
      </c>
      <c r="D17" s="1394" t="s">
        <v>568</v>
      </c>
      <c r="E17" s="1395">
        <v>0</v>
      </c>
      <c r="F17" s="1395"/>
      <c r="G17" s="1395"/>
      <c r="H17" s="1396" t="e">
        <f>G17/F17*100</f>
        <v>#DIV/0!</v>
      </c>
    </row>
    <row r="18" spans="1:8" s="1446" customFormat="1" ht="15.75" hidden="1" thickTop="1" x14ac:dyDescent="0.2">
      <c r="A18" s="1392">
        <v>3299</v>
      </c>
      <c r="B18" s="1393">
        <v>5021</v>
      </c>
      <c r="C18" s="1439">
        <v>38100882</v>
      </c>
      <c r="D18" s="1394" t="s">
        <v>275</v>
      </c>
      <c r="E18" s="1395"/>
      <c r="F18" s="1395"/>
      <c r="G18" s="1395"/>
      <c r="H18" s="1396">
        <v>0</v>
      </c>
    </row>
    <row r="19" spans="1:8" s="1446" customFormat="1" ht="15.75" hidden="1" thickTop="1" x14ac:dyDescent="0.2">
      <c r="A19" s="1392">
        <v>3299</v>
      </c>
      <c r="B19" s="1393">
        <v>5169</v>
      </c>
      <c r="C19" s="1439" t="s">
        <v>1329</v>
      </c>
      <c r="D19" s="1394" t="s">
        <v>568</v>
      </c>
      <c r="E19" s="1395">
        <v>0</v>
      </c>
      <c r="F19" s="1395"/>
      <c r="G19" s="1395"/>
      <c r="H19" s="1396" t="e">
        <f>G19/F19*100</f>
        <v>#DIV/0!</v>
      </c>
    </row>
    <row r="20" spans="1:8" s="1446" customFormat="1" ht="30.75" hidden="1" thickTop="1" x14ac:dyDescent="0.2">
      <c r="A20" s="1392">
        <v>3299</v>
      </c>
      <c r="B20" s="1393">
        <v>5031</v>
      </c>
      <c r="C20" s="1439">
        <v>38100880</v>
      </c>
      <c r="D20" s="1394" t="s">
        <v>816</v>
      </c>
      <c r="E20" s="1395"/>
      <c r="F20" s="1395"/>
      <c r="G20" s="1395"/>
      <c r="H20" s="1396" t="e">
        <f>G20/F20*100</f>
        <v>#DIV/0!</v>
      </c>
    </row>
    <row r="21" spans="1:8" s="1446" customFormat="1" ht="30.75" hidden="1" thickTop="1" x14ac:dyDescent="0.2">
      <c r="A21" s="1392">
        <v>3299</v>
      </c>
      <c r="B21" s="1393">
        <v>5031</v>
      </c>
      <c r="C21" s="1439">
        <v>38100882</v>
      </c>
      <c r="D21" s="1394" t="s">
        <v>816</v>
      </c>
      <c r="E21" s="1395"/>
      <c r="F21" s="1395"/>
      <c r="G21" s="1395"/>
      <c r="H21" s="1396">
        <v>0</v>
      </c>
    </row>
    <row r="22" spans="1:8" s="1446" customFormat="1" ht="30.75" hidden="1" thickTop="1" x14ac:dyDescent="0.2">
      <c r="A22" s="1392">
        <v>3299</v>
      </c>
      <c r="B22" s="1393">
        <v>5031</v>
      </c>
      <c r="C22" s="1439">
        <v>38500881</v>
      </c>
      <c r="D22" s="1394" t="s">
        <v>816</v>
      </c>
      <c r="E22" s="1395"/>
      <c r="F22" s="1395"/>
      <c r="G22" s="1395"/>
      <c r="H22" s="1396" t="e">
        <f>G22/F22*100</f>
        <v>#DIV/0!</v>
      </c>
    </row>
    <row r="23" spans="1:8" s="1446" customFormat="1" ht="30.75" hidden="1" thickTop="1" x14ac:dyDescent="0.2">
      <c r="A23" s="1392">
        <v>3299</v>
      </c>
      <c r="B23" s="1393">
        <v>5032</v>
      </c>
      <c r="C23" s="1439">
        <v>38100880</v>
      </c>
      <c r="D23" s="1394" t="s">
        <v>746</v>
      </c>
      <c r="E23" s="1395"/>
      <c r="F23" s="1395"/>
      <c r="G23" s="1395"/>
      <c r="H23" s="1396" t="e">
        <f>G23/F23*100</f>
        <v>#DIV/0!</v>
      </c>
    </row>
    <row r="24" spans="1:8" s="1446" customFormat="1" ht="30.75" hidden="1" thickTop="1" x14ac:dyDescent="0.2">
      <c r="A24" s="1392">
        <v>3299</v>
      </c>
      <c r="B24" s="1393">
        <v>5032</v>
      </c>
      <c r="C24" s="1439">
        <v>38100882</v>
      </c>
      <c r="D24" s="1394" t="s">
        <v>746</v>
      </c>
      <c r="E24" s="1395"/>
      <c r="F24" s="1395"/>
      <c r="G24" s="1395"/>
      <c r="H24" s="1396">
        <v>0</v>
      </c>
    </row>
    <row r="25" spans="1:8" s="1446" customFormat="1" ht="30.75" hidden="1" thickTop="1" x14ac:dyDescent="0.2">
      <c r="A25" s="1392">
        <v>3299</v>
      </c>
      <c r="B25" s="1393">
        <v>5032</v>
      </c>
      <c r="C25" s="1439">
        <v>38500881</v>
      </c>
      <c r="D25" s="1394" t="s">
        <v>746</v>
      </c>
      <c r="E25" s="1395"/>
      <c r="F25" s="1395"/>
      <c r="G25" s="1395"/>
      <c r="H25" s="1396" t="e">
        <f>G25/F25*100</f>
        <v>#DIV/0!</v>
      </c>
    </row>
    <row r="26" spans="1:8" s="1446" customFormat="1" ht="15.75" hidden="1" thickTop="1" x14ac:dyDescent="0.2">
      <c r="A26" s="1392">
        <v>3299</v>
      </c>
      <c r="B26" s="1393">
        <v>5136</v>
      </c>
      <c r="C26" s="1439">
        <v>38100880</v>
      </c>
      <c r="D26" s="1394" t="s">
        <v>404</v>
      </c>
      <c r="E26" s="1395"/>
      <c r="F26" s="1395"/>
      <c r="G26" s="1395"/>
      <c r="H26" s="1396" t="e">
        <f>G26/F26*100</f>
        <v>#DIV/0!</v>
      </c>
    </row>
    <row r="27" spans="1:8" s="1446" customFormat="1" ht="15.75" hidden="1" thickTop="1" x14ac:dyDescent="0.2">
      <c r="A27" s="1392">
        <v>3299</v>
      </c>
      <c r="B27" s="1393">
        <v>5136</v>
      </c>
      <c r="C27" s="1439">
        <v>38500881</v>
      </c>
      <c r="D27" s="1394" t="s">
        <v>404</v>
      </c>
      <c r="E27" s="1395"/>
      <c r="F27" s="1395"/>
      <c r="G27" s="1395"/>
      <c r="H27" s="1396" t="e">
        <f>G27/F27*100</f>
        <v>#DIV/0!</v>
      </c>
    </row>
    <row r="28" spans="1:8" s="1446" customFormat="1" ht="15.75" hidden="1" thickTop="1" x14ac:dyDescent="0.2">
      <c r="A28" s="1392">
        <v>3299</v>
      </c>
      <c r="B28" s="1393">
        <v>5139</v>
      </c>
      <c r="C28" s="1439">
        <v>38100880</v>
      </c>
      <c r="D28" s="1394" t="s">
        <v>188</v>
      </c>
      <c r="E28" s="1395"/>
      <c r="F28" s="1395"/>
      <c r="G28" s="1395"/>
      <c r="H28" s="1396" t="e">
        <f>G28/F28*100</f>
        <v>#DIV/0!</v>
      </c>
    </row>
    <row r="29" spans="1:8" s="1446" customFormat="1" ht="15.75" hidden="1" thickTop="1" x14ac:dyDescent="0.2">
      <c r="A29" s="1392">
        <v>3299</v>
      </c>
      <c r="B29" s="1393">
        <v>5139</v>
      </c>
      <c r="C29" s="1439">
        <v>38100882</v>
      </c>
      <c r="D29" s="1394" t="s">
        <v>188</v>
      </c>
      <c r="E29" s="1395"/>
      <c r="F29" s="1395"/>
      <c r="G29" s="1395"/>
      <c r="H29" s="1396">
        <v>0</v>
      </c>
    </row>
    <row r="30" spans="1:8" s="1446" customFormat="1" ht="15.75" hidden="1" thickTop="1" x14ac:dyDescent="0.2">
      <c r="A30" s="1392">
        <v>3299</v>
      </c>
      <c r="B30" s="1393">
        <v>5139</v>
      </c>
      <c r="C30" s="1439">
        <v>38500881</v>
      </c>
      <c r="D30" s="1394" t="s">
        <v>188</v>
      </c>
      <c r="E30" s="1395"/>
      <c r="F30" s="1395"/>
      <c r="G30" s="1395"/>
      <c r="H30" s="1396" t="e">
        <f>G30/F30*100</f>
        <v>#DIV/0!</v>
      </c>
    </row>
    <row r="31" spans="1:8" s="1446" customFormat="1" ht="15.75" hidden="1" thickTop="1" x14ac:dyDescent="0.2">
      <c r="A31" s="1392">
        <v>3299</v>
      </c>
      <c r="B31" s="1393">
        <v>5162</v>
      </c>
      <c r="C31" s="1439">
        <v>38100880</v>
      </c>
      <c r="D31" s="1394" t="s">
        <v>577</v>
      </c>
      <c r="E31" s="1395"/>
      <c r="F31" s="1395"/>
      <c r="G31" s="1395"/>
      <c r="H31" s="1396" t="e">
        <f>G31/F31*100</f>
        <v>#DIV/0!</v>
      </c>
    </row>
    <row r="32" spans="1:8" s="1446" customFormat="1" ht="15.75" hidden="1" thickTop="1" x14ac:dyDescent="0.2">
      <c r="A32" s="1392">
        <v>3299</v>
      </c>
      <c r="B32" s="1393">
        <v>5162</v>
      </c>
      <c r="C32" s="1439">
        <v>38100882</v>
      </c>
      <c r="D32" s="1394" t="s">
        <v>577</v>
      </c>
      <c r="E32" s="1395"/>
      <c r="F32" s="1395"/>
      <c r="G32" s="1395"/>
      <c r="H32" s="1396">
        <v>0</v>
      </c>
    </row>
    <row r="33" spans="1:8" s="1448" customFormat="1" ht="15.75" hidden="1" thickTop="1" x14ac:dyDescent="0.2">
      <c r="A33" s="1392">
        <v>3299</v>
      </c>
      <c r="B33" s="1447">
        <v>5162</v>
      </c>
      <c r="C33" s="1439">
        <v>38500881</v>
      </c>
      <c r="D33" s="1394" t="s">
        <v>577</v>
      </c>
      <c r="E33" s="1395"/>
      <c r="F33" s="1395"/>
      <c r="G33" s="1395"/>
      <c r="H33" s="1396" t="e">
        <f>G33/F33*100</f>
        <v>#DIV/0!</v>
      </c>
    </row>
    <row r="34" spans="1:8" s="1448" customFormat="1" ht="15.75" hidden="1" thickTop="1" x14ac:dyDescent="0.2">
      <c r="A34" s="1392">
        <v>3299</v>
      </c>
      <c r="B34" s="1447">
        <v>5163</v>
      </c>
      <c r="C34" s="1439">
        <v>38100880</v>
      </c>
      <c r="D34" s="1394" t="s">
        <v>594</v>
      </c>
      <c r="E34" s="1395"/>
      <c r="F34" s="1395"/>
      <c r="G34" s="1395"/>
      <c r="H34" s="1396">
        <v>0</v>
      </c>
    </row>
    <row r="35" spans="1:8" ht="17.25" hidden="1" customHeight="1" x14ac:dyDescent="0.2">
      <c r="A35" s="1392">
        <v>3299</v>
      </c>
      <c r="B35" s="1447">
        <v>5163</v>
      </c>
      <c r="C35" s="1439">
        <v>38100882</v>
      </c>
      <c r="D35" s="1394" t="s">
        <v>594</v>
      </c>
      <c r="E35" s="1395"/>
      <c r="F35" s="1395"/>
      <c r="G35" s="1395"/>
      <c r="H35" s="1396">
        <v>0</v>
      </c>
    </row>
    <row r="36" spans="1:8" ht="17.25" hidden="1" customHeight="1" x14ac:dyDescent="0.2">
      <c r="A36" s="1392">
        <v>3299</v>
      </c>
      <c r="B36" s="1447">
        <v>5163</v>
      </c>
      <c r="C36" s="1439">
        <v>38500881</v>
      </c>
      <c r="D36" s="1394" t="s">
        <v>594</v>
      </c>
      <c r="E36" s="1395"/>
      <c r="F36" s="1395"/>
      <c r="G36" s="1395"/>
      <c r="H36" s="1396" t="e">
        <f>G36/F36*100</f>
        <v>#DIV/0!</v>
      </c>
    </row>
    <row r="37" spans="1:8" ht="17.25" hidden="1" customHeight="1" x14ac:dyDescent="0.2">
      <c r="A37" s="1392">
        <v>3299</v>
      </c>
      <c r="B37" s="1447">
        <v>5164</v>
      </c>
      <c r="C37" s="1439">
        <v>38100880</v>
      </c>
      <c r="D37" s="1394" t="s">
        <v>131</v>
      </c>
      <c r="E37" s="1395"/>
      <c r="F37" s="1395"/>
      <c r="G37" s="1395"/>
      <c r="H37" s="1396" t="e">
        <f>G37/F37*100</f>
        <v>#DIV/0!</v>
      </c>
    </row>
    <row r="38" spans="1:8" ht="17.25" hidden="1" customHeight="1" x14ac:dyDescent="0.2">
      <c r="A38" s="1392">
        <v>3299</v>
      </c>
      <c r="B38" s="1447">
        <v>5164</v>
      </c>
      <c r="C38" s="1439">
        <v>38100882</v>
      </c>
      <c r="D38" s="1394" t="s">
        <v>131</v>
      </c>
      <c r="E38" s="1395"/>
      <c r="F38" s="1395"/>
      <c r="G38" s="1395"/>
      <c r="H38" s="1396">
        <v>0</v>
      </c>
    </row>
    <row r="39" spans="1:8" ht="17.25" hidden="1" customHeight="1" x14ac:dyDescent="0.2">
      <c r="A39" s="1392">
        <v>3299</v>
      </c>
      <c r="B39" s="1447">
        <v>5164</v>
      </c>
      <c r="C39" s="1439">
        <v>38500881</v>
      </c>
      <c r="D39" s="1394" t="s">
        <v>131</v>
      </c>
      <c r="E39" s="1395"/>
      <c r="F39" s="1395"/>
      <c r="G39" s="1395"/>
      <c r="H39" s="1396" t="e">
        <f>G39/F39*100</f>
        <v>#DIV/0!</v>
      </c>
    </row>
    <row r="40" spans="1:8" ht="17.25" hidden="1" customHeight="1" x14ac:dyDescent="0.2">
      <c r="A40" s="1392">
        <v>3299</v>
      </c>
      <c r="B40" s="1447">
        <v>5166</v>
      </c>
      <c r="C40" s="1439">
        <v>38100880</v>
      </c>
      <c r="D40" s="1394" t="s">
        <v>405</v>
      </c>
      <c r="E40" s="1395"/>
      <c r="F40" s="1395"/>
      <c r="G40" s="1395"/>
      <c r="H40" s="1396" t="e">
        <f>G40/F40*100</f>
        <v>#DIV/0!</v>
      </c>
    </row>
    <row r="41" spans="1:8" ht="17.25" hidden="1" customHeight="1" x14ac:dyDescent="0.2">
      <c r="A41" s="1392">
        <v>3299</v>
      </c>
      <c r="B41" s="1447">
        <v>5166</v>
      </c>
      <c r="C41" s="1439">
        <v>38100882</v>
      </c>
      <c r="D41" s="1394" t="s">
        <v>405</v>
      </c>
      <c r="E41" s="1395"/>
      <c r="F41" s="1395"/>
      <c r="G41" s="1395"/>
      <c r="H41" s="1396">
        <v>0</v>
      </c>
    </row>
    <row r="42" spans="1:8" ht="17.25" hidden="1" customHeight="1" x14ac:dyDescent="0.2">
      <c r="A42" s="1392">
        <v>3299</v>
      </c>
      <c r="B42" s="1447">
        <v>5166</v>
      </c>
      <c r="C42" s="1439">
        <v>38500881</v>
      </c>
      <c r="D42" s="1394" t="s">
        <v>405</v>
      </c>
      <c r="E42" s="1395"/>
      <c r="F42" s="1395"/>
      <c r="G42" s="1395"/>
      <c r="H42" s="1396" t="e">
        <f>G42/F42*100</f>
        <v>#DIV/0!</v>
      </c>
    </row>
    <row r="43" spans="1:8" ht="17.25" hidden="1" customHeight="1" x14ac:dyDescent="0.2">
      <c r="A43" s="1392">
        <v>3299</v>
      </c>
      <c r="B43" s="1447">
        <v>5167</v>
      </c>
      <c r="C43" s="1439">
        <v>38100880</v>
      </c>
      <c r="D43" s="1394" t="s">
        <v>212</v>
      </c>
      <c r="E43" s="1395"/>
      <c r="F43" s="1395"/>
      <c r="G43" s="1395"/>
      <c r="H43" s="1396" t="e">
        <f>G43/F43*100</f>
        <v>#DIV/0!</v>
      </c>
    </row>
    <row r="44" spans="1:8" ht="17.25" hidden="1" customHeight="1" x14ac:dyDescent="0.2">
      <c r="A44" s="1392">
        <v>3299</v>
      </c>
      <c r="B44" s="1447">
        <v>5167</v>
      </c>
      <c r="C44" s="1439">
        <v>38100882</v>
      </c>
      <c r="D44" s="1394" t="s">
        <v>212</v>
      </c>
      <c r="E44" s="1395"/>
      <c r="F44" s="1395"/>
      <c r="G44" s="1395"/>
      <c r="H44" s="1396">
        <v>0</v>
      </c>
    </row>
    <row r="45" spans="1:8" ht="17.25" hidden="1" customHeight="1" x14ac:dyDescent="0.2">
      <c r="A45" s="1392">
        <v>3299</v>
      </c>
      <c r="B45" s="1447">
        <v>5167</v>
      </c>
      <c r="C45" s="1439">
        <v>38500881</v>
      </c>
      <c r="D45" s="1394" t="s">
        <v>212</v>
      </c>
      <c r="E45" s="1395"/>
      <c r="F45" s="1395"/>
      <c r="G45" s="1395"/>
      <c r="H45" s="1396" t="e">
        <f>G45/F45*100</f>
        <v>#DIV/0!</v>
      </c>
    </row>
    <row r="46" spans="1:8" ht="17.25" hidden="1" customHeight="1" x14ac:dyDescent="0.2">
      <c r="A46" s="1392">
        <v>3299</v>
      </c>
      <c r="B46" s="1447">
        <v>5169</v>
      </c>
      <c r="C46" s="1439">
        <v>38100880</v>
      </c>
      <c r="D46" s="1394" t="s">
        <v>568</v>
      </c>
      <c r="E46" s="1395"/>
      <c r="F46" s="1395"/>
      <c r="G46" s="1395"/>
      <c r="H46" s="1396" t="e">
        <f>G46/F46*100</f>
        <v>#DIV/0!</v>
      </c>
    </row>
    <row r="47" spans="1:8" ht="17.25" hidden="1" customHeight="1" x14ac:dyDescent="0.2">
      <c r="A47" s="1392">
        <v>3299</v>
      </c>
      <c r="B47" s="1447">
        <v>5169</v>
      </c>
      <c r="C47" s="1439">
        <v>38100882</v>
      </c>
      <c r="D47" s="1394" t="s">
        <v>568</v>
      </c>
      <c r="E47" s="1395"/>
      <c r="F47" s="1395"/>
      <c r="G47" s="1395"/>
      <c r="H47" s="1396">
        <v>0</v>
      </c>
    </row>
    <row r="48" spans="1:8" ht="17.25" hidden="1" customHeight="1" x14ac:dyDescent="0.2">
      <c r="A48" s="1392">
        <v>3299</v>
      </c>
      <c r="B48" s="1447">
        <v>5169</v>
      </c>
      <c r="C48" s="1439">
        <v>38500881</v>
      </c>
      <c r="D48" s="1394" t="s">
        <v>568</v>
      </c>
      <c r="E48" s="1395"/>
      <c r="F48" s="1395"/>
      <c r="G48" s="1395"/>
      <c r="H48" s="1396" t="e">
        <f>G48/F48*100</f>
        <v>#DIV/0!</v>
      </c>
    </row>
    <row r="49" spans="1:9" ht="17.25" hidden="1" customHeight="1" x14ac:dyDescent="0.2">
      <c r="A49" s="1392">
        <v>3299</v>
      </c>
      <c r="B49" s="1447">
        <v>5173</v>
      </c>
      <c r="C49" s="1439">
        <v>38100880</v>
      </c>
      <c r="D49" s="1394" t="s">
        <v>730</v>
      </c>
      <c r="E49" s="1395"/>
      <c r="F49" s="1395"/>
      <c r="G49" s="1395"/>
      <c r="H49" s="1396" t="e">
        <f>G49/F49*100</f>
        <v>#DIV/0!</v>
      </c>
    </row>
    <row r="50" spans="1:9" ht="17.25" hidden="1" customHeight="1" x14ac:dyDescent="0.2">
      <c r="A50" s="1392">
        <v>3299</v>
      </c>
      <c r="B50" s="1447">
        <v>5173</v>
      </c>
      <c r="C50" s="1439">
        <v>38100882</v>
      </c>
      <c r="D50" s="1394" t="s">
        <v>730</v>
      </c>
      <c r="E50" s="1395"/>
      <c r="F50" s="1395"/>
      <c r="G50" s="1395"/>
      <c r="H50" s="1396">
        <v>0</v>
      </c>
    </row>
    <row r="51" spans="1:9" ht="17.25" hidden="1" customHeight="1" x14ac:dyDescent="0.2">
      <c r="A51" s="1392">
        <v>3299</v>
      </c>
      <c r="B51" s="1447">
        <v>5173</v>
      </c>
      <c r="C51" s="1439">
        <v>38500881</v>
      </c>
      <c r="D51" s="1394" t="s">
        <v>730</v>
      </c>
      <c r="E51" s="1395"/>
      <c r="F51" s="1395"/>
      <c r="G51" s="1395"/>
      <c r="H51" s="1396" t="e">
        <f>G51/F51*100</f>
        <v>#DIV/0!</v>
      </c>
    </row>
    <row r="52" spans="1:9" ht="17.25" hidden="1" customHeight="1" x14ac:dyDescent="0.2">
      <c r="A52" s="1392">
        <v>3299</v>
      </c>
      <c r="B52" s="1447">
        <v>5175</v>
      </c>
      <c r="C52" s="1439">
        <v>38100880</v>
      </c>
      <c r="D52" s="1394" t="s">
        <v>447</v>
      </c>
      <c r="E52" s="1395"/>
      <c r="F52" s="1395"/>
      <c r="G52" s="1395"/>
      <c r="H52" s="1396" t="e">
        <f>G52/F52*100</f>
        <v>#DIV/0!</v>
      </c>
    </row>
    <row r="53" spans="1:9" ht="15.75" hidden="1" thickTop="1" x14ac:dyDescent="0.2">
      <c r="A53" s="1392">
        <v>3299</v>
      </c>
      <c r="B53" s="1447">
        <v>5175</v>
      </c>
      <c r="C53" s="1439" t="s">
        <v>1330</v>
      </c>
      <c r="D53" s="1394" t="s">
        <v>447</v>
      </c>
      <c r="E53" s="1395">
        <v>0</v>
      </c>
      <c r="F53" s="1395"/>
      <c r="G53" s="1395"/>
      <c r="H53" s="1396">
        <v>0</v>
      </c>
    </row>
    <row r="54" spans="1:9" ht="15.75" hidden="1" thickTop="1" x14ac:dyDescent="0.2">
      <c r="A54" s="1392">
        <v>3299</v>
      </c>
      <c r="B54" s="1447">
        <v>5175</v>
      </c>
      <c r="C54" s="1439" t="s">
        <v>1329</v>
      </c>
      <c r="D54" s="1394" t="s">
        <v>447</v>
      </c>
      <c r="E54" s="1395">
        <v>0</v>
      </c>
      <c r="F54" s="1395"/>
      <c r="G54" s="1395"/>
      <c r="H54" s="1396" t="e">
        <f>G54/F54*100</f>
        <v>#DIV/0!</v>
      </c>
    </row>
    <row r="55" spans="1:9" ht="15.75" hidden="1" thickTop="1" x14ac:dyDescent="0.2">
      <c r="A55" s="1392">
        <v>3636</v>
      </c>
      <c r="B55" s="1393">
        <v>5176</v>
      </c>
      <c r="C55" s="1439">
        <v>38100880</v>
      </c>
      <c r="D55" s="1394" t="s">
        <v>788</v>
      </c>
      <c r="E55" s="1395"/>
      <c r="F55" s="1395"/>
      <c r="G55" s="1395"/>
      <c r="H55" s="1396" t="e">
        <f>G55/F55*100</f>
        <v>#DIV/0!</v>
      </c>
    </row>
    <row r="56" spans="1:9" ht="15.75" hidden="1" thickTop="1" x14ac:dyDescent="0.2">
      <c r="A56" s="1392">
        <v>3636</v>
      </c>
      <c r="B56" s="1393">
        <v>5176</v>
      </c>
      <c r="C56" s="1439">
        <v>38100881</v>
      </c>
      <c r="D56" s="1394" t="s">
        <v>788</v>
      </c>
      <c r="E56" s="1395"/>
      <c r="F56" s="1395"/>
      <c r="G56" s="1395"/>
      <c r="H56" s="1396" t="e">
        <f>G56/F56*100</f>
        <v>#DIV/0!</v>
      </c>
    </row>
    <row r="57" spans="1:9" ht="15.75" hidden="1" thickTop="1" x14ac:dyDescent="0.2">
      <c r="A57" s="1392">
        <v>3636</v>
      </c>
      <c r="B57" s="1393">
        <v>6111</v>
      </c>
      <c r="C57" s="1439">
        <v>38100880</v>
      </c>
      <c r="D57" s="1394" t="s">
        <v>599</v>
      </c>
      <c r="E57" s="1395"/>
      <c r="F57" s="1395"/>
      <c r="G57" s="1395"/>
      <c r="H57" s="1396" t="e">
        <f>G57/F57*100</f>
        <v>#DIV/0!</v>
      </c>
    </row>
    <row r="58" spans="1:9" ht="15.75" hidden="1" thickTop="1" x14ac:dyDescent="0.2">
      <c r="A58" s="1392">
        <v>3636</v>
      </c>
      <c r="B58" s="1393">
        <v>6111</v>
      </c>
      <c r="C58" s="1439">
        <v>38100882</v>
      </c>
      <c r="D58" s="1394" t="s">
        <v>599</v>
      </c>
      <c r="E58" s="1395"/>
      <c r="F58" s="1395"/>
      <c r="G58" s="1395"/>
      <c r="H58" s="1396">
        <v>0</v>
      </c>
    </row>
    <row r="59" spans="1:9" s="1448" customFormat="1" ht="15.75" hidden="1" thickTop="1" x14ac:dyDescent="0.2">
      <c r="A59" s="1392">
        <v>3636</v>
      </c>
      <c r="B59" s="1393">
        <v>6111</v>
      </c>
      <c r="C59" s="1439">
        <v>38500881</v>
      </c>
      <c r="D59" s="1394" t="s">
        <v>599</v>
      </c>
      <c r="E59" s="1395"/>
      <c r="F59" s="1395"/>
      <c r="G59" s="1395"/>
      <c r="H59" s="1396" t="e">
        <f>G59/F59*100</f>
        <v>#DIV/0!</v>
      </c>
    </row>
    <row r="60" spans="1:9" s="1448" customFormat="1" ht="30.75" thickTop="1" x14ac:dyDescent="0.2">
      <c r="A60" s="1392">
        <v>6402</v>
      </c>
      <c r="B60" s="1393">
        <v>5364</v>
      </c>
      <c r="C60" s="1439" t="s">
        <v>1112</v>
      </c>
      <c r="D60" s="1394" t="s">
        <v>1276</v>
      </c>
      <c r="E60" s="1395">
        <v>0</v>
      </c>
      <c r="F60" s="1395">
        <v>39</v>
      </c>
      <c r="G60" s="1395">
        <v>39</v>
      </c>
      <c r="H60" s="1396">
        <f>G60/F60*100</f>
        <v>100</v>
      </c>
    </row>
    <row r="61" spans="1:9" s="1448" customFormat="1" ht="15.75" thickBot="1" x14ac:dyDescent="0.25">
      <c r="A61" s="1392">
        <v>6330</v>
      </c>
      <c r="B61" s="1393">
        <v>5345</v>
      </c>
      <c r="C61" s="1439" t="s">
        <v>1101</v>
      </c>
      <c r="D61" s="1394" t="s">
        <v>514</v>
      </c>
      <c r="E61" s="1395">
        <v>0</v>
      </c>
      <c r="F61" s="1395">
        <v>0</v>
      </c>
      <c r="G61" s="1395">
        <v>39</v>
      </c>
      <c r="H61" s="1398">
        <v>0</v>
      </c>
    </row>
    <row r="62" spans="1:9" s="1450" customFormat="1" ht="16.5" thickTop="1" thickBot="1" x14ac:dyDescent="0.3">
      <c r="A62" s="3291" t="s">
        <v>511</v>
      </c>
      <c r="B62" s="3292"/>
      <c r="C62" s="3292"/>
      <c r="D62" s="3292"/>
      <c r="E62" s="1399">
        <f>SUM(E12:E61)</f>
        <v>0</v>
      </c>
      <c r="F62" s="1399">
        <f>SUM(F12:F61)</f>
        <v>39</v>
      </c>
      <c r="G62" s="1399">
        <f>SUM(G12:G61)</f>
        <v>78</v>
      </c>
      <c r="H62" s="1400">
        <f>G62/F62*100</f>
        <v>200</v>
      </c>
      <c r="I62" s="1449"/>
    </row>
    <row r="63" spans="1:9" ht="13.5" thickTop="1" x14ac:dyDescent="0.2">
      <c r="I63" s="1374"/>
    </row>
    <row r="64" spans="1:9" x14ac:dyDescent="0.2">
      <c r="I64" s="1374"/>
    </row>
    <row r="66" spans="1:12" ht="16.5" x14ac:dyDescent="0.25">
      <c r="A66" s="1415" t="s">
        <v>325</v>
      </c>
      <c r="B66" s="1416"/>
      <c r="C66" s="1417"/>
      <c r="D66" s="1418"/>
      <c r="E66" s="1419">
        <f>SUM(E67:E69)</f>
        <v>0</v>
      </c>
      <c r="F66" s="1419">
        <f>F67+F68+F69+F70</f>
        <v>39</v>
      </c>
      <c r="G66" s="1419">
        <f>G67+G68+G69+G70</f>
        <v>78</v>
      </c>
      <c r="H66" s="1420">
        <f>G66/F66*100</f>
        <v>200</v>
      </c>
      <c r="J66" s="1421">
        <f>J67+J68+J69</f>
        <v>0</v>
      </c>
      <c r="K66" s="1421">
        <f>K67+K68+K69</f>
        <v>39036.32</v>
      </c>
      <c r="L66" s="1421">
        <f>L67+L68+L69</f>
        <v>78072.639999999999</v>
      </c>
    </row>
    <row r="67" spans="1:12" ht="15" x14ac:dyDescent="0.2">
      <c r="A67" s="1422" t="s">
        <v>183</v>
      </c>
      <c r="B67" s="1423"/>
      <c r="C67" s="1424"/>
      <c r="D67" s="1425"/>
      <c r="E67" s="1426">
        <f>E13+E14+E15+E16+E17+E19+E53+E54+E60</f>
        <v>0</v>
      </c>
      <c r="F67" s="1426">
        <f>F13+F14+F15+F16+F17+F19+F53+F54+F60</f>
        <v>39</v>
      </c>
      <c r="G67" s="1426">
        <f>G13+G14+G15+G16+G17+G19+G53+G54+G60</f>
        <v>39</v>
      </c>
      <c r="H67" s="1427">
        <f>G67/F67*100</f>
        <v>100</v>
      </c>
      <c r="J67" s="1428">
        <v>0</v>
      </c>
      <c r="K67" s="1428">
        <v>39036.32</v>
      </c>
      <c r="L67" s="1428">
        <v>39036.32</v>
      </c>
    </row>
    <row r="68" spans="1:12" ht="15" x14ac:dyDescent="0.2">
      <c r="A68" s="1422" t="s">
        <v>184</v>
      </c>
      <c r="B68" s="1429"/>
      <c r="C68" s="1424"/>
      <c r="D68" s="1430"/>
      <c r="E68" s="1426">
        <f>E57+E58+E59</f>
        <v>0</v>
      </c>
      <c r="F68" s="1426">
        <f>F57+F58+F59</f>
        <v>0</v>
      </c>
      <c r="G68" s="1426">
        <f>G57+G58+G59</f>
        <v>0</v>
      </c>
      <c r="H68" s="1427">
        <v>0</v>
      </c>
      <c r="J68" s="1428">
        <v>0</v>
      </c>
      <c r="K68" s="1428">
        <v>0</v>
      </c>
      <c r="L68" s="1428">
        <v>0</v>
      </c>
    </row>
    <row r="69" spans="1:12" ht="15" x14ac:dyDescent="0.2">
      <c r="A69" s="1422" t="s">
        <v>326</v>
      </c>
      <c r="B69" s="1429"/>
      <c r="C69" s="1424"/>
      <c r="D69" s="1430"/>
      <c r="E69" s="1426">
        <v>0</v>
      </c>
      <c r="F69" s="1426">
        <v>0</v>
      </c>
      <c r="G69" s="1426">
        <f>G61</f>
        <v>39</v>
      </c>
      <c r="H69" s="1427">
        <v>0</v>
      </c>
      <c r="J69" s="1428">
        <v>0</v>
      </c>
      <c r="K69" s="1428">
        <v>0</v>
      </c>
      <c r="L69" s="1428">
        <v>39036.32</v>
      </c>
    </row>
    <row r="70" spans="1:12" ht="15" x14ac:dyDescent="0.2">
      <c r="A70" s="1422"/>
      <c r="B70" s="1429"/>
      <c r="C70" s="1424"/>
      <c r="D70" s="1430"/>
      <c r="E70" s="1426"/>
      <c r="F70" s="1426"/>
      <c r="G70" s="1426"/>
      <c r="H70" s="1431"/>
    </row>
    <row r="71" spans="1:12" ht="46.5" customHeight="1" thickBot="1" x14ac:dyDescent="0.4">
      <c r="A71" s="3269" t="s">
        <v>954</v>
      </c>
      <c r="B71" s="3270"/>
      <c r="C71" s="3270"/>
      <c r="D71" s="3270"/>
      <c r="E71" s="1432">
        <f>SUM(E66)</f>
        <v>0</v>
      </c>
      <c r="F71" s="1432">
        <f>SUM(F66)</f>
        <v>39</v>
      </c>
      <c r="G71" s="1432">
        <f>SUM(G66)</f>
        <v>78</v>
      </c>
      <c r="H71" s="1433">
        <f>(G71/F71)*100</f>
        <v>200</v>
      </c>
    </row>
    <row r="72" spans="1:12" ht="13.5" thickTop="1" x14ac:dyDescent="0.2"/>
    <row r="191" spans="1:5" ht="13.5" thickBot="1" x14ac:dyDescent="0.25">
      <c r="A191" s="1451"/>
      <c r="B191" s="1451"/>
      <c r="C191" s="1451"/>
      <c r="D191" s="1452"/>
      <c r="E191" s="1453"/>
    </row>
    <row r="192" spans="1:5" ht="13.5" thickTop="1" x14ac:dyDescent="0.2">
      <c r="A192" s="1454"/>
      <c r="B192" s="1454"/>
      <c r="C192" s="1454"/>
      <c r="D192" s="1455"/>
      <c r="E192" s="1456"/>
    </row>
    <row r="193" spans="4:4" x14ac:dyDescent="0.2">
      <c r="D193" s="1366" t="e">
        <f>#REF!+#REF!</f>
        <v>#REF!</v>
      </c>
    </row>
  </sheetData>
  <mergeCells count="2">
    <mergeCell ref="A62:D62"/>
    <mergeCell ref="A71:D71"/>
  </mergeCells>
  <pageMargins left="0.70866141732283472" right="0.70866141732283472" top="0.78740157480314965" bottom="0.78740157480314965" header="0.31496062992125984" footer="0.31496062992125984"/>
  <pageSetup paperSize="9" scale="70" firstPageNumber="150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colBreaks count="1" manualBreakCount="1">
    <brk id="8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81"/>
  <sheetViews>
    <sheetView view="pageBreakPreview" zoomScaleNormal="100" zoomScaleSheetLayoutView="100" workbookViewId="0">
      <selection activeCell="H54" sqref="H54"/>
    </sheetView>
  </sheetViews>
  <sheetFormatPr defaultRowHeight="12.75" x14ac:dyDescent="0.2"/>
  <cols>
    <col min="1" max="1" width="4.7109375" style="1373" customWidth="1"/>
    <col min="2" max="2" width="6.7109375" style="1373" customWidth="1"/>
    <col min="3" max="3" width="9.42578125" style="1373" customWidth="1"/>
    <col min="4" max="4" width="46.42578125" style="1366" customWidth="1"/>
    <col min="5" max="5" width="15.42578125" style="1374" customWidth="1"/>
    <col min="6" max="6" width="15.5703125" style="1374" customWidth="1"/>
    <col min="7" max="7" width="15.85546875" style="1374" customWidth="1"/>
    <col min="8" max="8" width="8.28515625" style="1366" customWidth="1"/>
    <col min="9" max="9" width="14.28515625" style="1366" bestFit="1" customWidth="1"/>
    <col min="10" max="10" width="9.140625" style="1366"/>
    <col min="11" max="11" width="12.7109375" style="1366" bestFit="1" customWidth="1"/>
    <col min="12" max="12" width="13.140625" style="1366" customWidth="1"/>
    <col min="13" max="256" width="9.140625" style="1366"/>
    <col min="257" max="257" width="4.7109375" style="1366" customWidth="1"/>
    <col min="258" max="258" width="6.7109375" style="1366" customWidth="1"/>
    <col min="259" max="259" width="8.85546875" style="1366" customWidth="1"/>
    <col min="260" max="260" width="46.4257812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5" width="14.28515625" style="1366" bestFit="1" customWidth="1"/>
    <col min="266" max="266" width="9.140625" style="1366"/>
    <col min="267" max="267" width="12.7109375" style="1366" bestFit="1" customWidth="1"/>
    <col min="268" max="268" width="13.140625" style="1366" customWidth="1"/>
    <col min="269" max="512" width="9.140625" style="1366"/>
    <col min="513" max="513" width="4.7109375" style="1366" customWidth="1"/>
    <col min="514" max="514" width="6.7109375" style="1366" customWidth="1"/>
    <col min="515" max="515" width="8.85546875" style="1366" customWidth="1"/>
    <col min="516" max="516" width="46.4257812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1" width="14.28515625" style="1366" bestFit="1" customWidth="1"/>
    <col min="522" max="522" width="9.140625" style="1366"/>
    <col min="523" max="523" width="12.7109375" style="1366" bestFit="1" customWidth="1"/>
    <col min="524" max="524" width="13.140625" style="1366" customWidth="1"/>
    <col min="525" max="768" width="9.140625" style="1366"/>
    <col min="769" max="769" width="4.7109375" style="1366" customWidth="1"/>
    <col min="770" max="770" width="6.7109375" style="1366" customWidth="1"/>
    <col min="771" max="771" width="8.85546875" style="1366" customWidth="1"/>
    <col min="772" max="772" width="46.4257812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7" width="14.28515625" style="1366" bestFit="1" customWidth="1"/>
    <col min="778" max="778" width="9.140625" style="1366"/>
    <col min="779" max="779" width="12.7109375" style="1366" bestFit="1" customWidth="1"/>
    <col min="780" max="780" width="13.140625" style="1366" customWidth="1"/>
    <col min="781" max="1024" width="9.140625" style="1366"/>
    <col min="1025" max="1025" width="4.7109375" style="1366" customWidth="1"/>
    <col min="1026" max="1026" width="6.7109375" style="1366" customWidth="1"/>
    <col min="1027" max="1027" width="8.85546875" style="1366" customWidth="1"/>
    <col min="1028" max="1028" width="46.4257812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3" width="14.28515625" style="1366" bestFit="1" customWidth="1"/>
    <col min="1034" max="1034" width="9.140625" style="1366"/>
    <col min="1035" max="1035" width="12.7109375" style="1366" bestFit="1" customWidth="1"/>
    <col min="1036" max="1036" width="13.140625" style="1366" customWidth="1"/>
    <col min="1037" max="1280" width="9.140625" style="1366"/>
    <col min="1281" max="1281" width="4.7109375" style="1366" customWidth="1"/>
    <col min="1282" max="1282" width="6.7109375" style="1366" customWidth="1"/>
    <col min="1283" max="1283" width="8.85546875" style="1366" customWidth="1"/>
    <col min="1284" max="1284" width="46.4257812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89" width="14.28515625" style="1366" bestFit="1" customWidth="1"/>
    <col min="1290" max="1290" width="9.140625" style="1366"/>
    <col min="1291" max="1291" width="12.7109375" style="1366" bestFit="1" customWidth="1"/>
    <col min="1292" max="1292" width="13.140625" style="1366" customWidth="1"/>
    <col min="1293" max="1536" width="9.140625" style="1366"/>
    <col min="1537" max="1537" width="4.7109375" style="1366" customWidth="1"/>
    <col min="1538" max="1538" width="6.7109375" style="1366" customWidth="1"/>
    <col min="1539" max="1539" width="8.85546875" style="1366" customWidth="1"/>
    <col min="1540" max="1540" width="46.4257812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5" width="14.28515625" style="1366" bestFit="1" customWidth="1"/>
    <col min="1546" max="1546" width="9.140625" style="1366"/>
    <col min="1547" max="1547" width="12.7109375" style="1366" bestFit="1" customWidth="1"/>
    <col min="1548" max="1548" width="13.140625" style="1366" customWidth="1"/>
    <col min="1549" max="1792" width="9.140625" style="1366"/>
    <col min="1793" max="1793" width="4.7109375" style="1366" customWidth="1"/>
    <col min="1794" max="1794" width="6.7109375" style="1366" customWidth="1"/>
    <col min="1795" max="1795" width="8.85546875" style="1366" customWidth="1"/>
    <col min="1796" max="1796" width="46.4257812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1" width="14.28515625" style="1366" bestFit="1" customWidth="1"/>
    <col min="1802" max="1802" width="9.140625" style="1366"/>
    <col min="1803" max="1803" width="12.7109375" style="1366" bestFit="1" customWidth="1"/>
    <col min="1804" max="1804" width="13.140625" style="1366" customWidth="1"/>
    <col min="1805" max="2048" width="9.140625" style="1366"/>
    <col min="2049" max="2049" width="4.7109375" style="1366" customWidth="1"/>
    <col min="2050" max="2050" width="6.7109375" style="1366" customWidth="1"/>
    <col min="2051" max="2051" width="8.85546875" style="1366" customWidth="1"/>
    <col min="2052" max="2052" width="46.4257812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7" width="14.28515625" style="1366" bestFit="1" customWidth="1"/>
    <col min="2058" max="2058" width="9.140625" style="1366"/>
    <col min="2059" max="2059" width="12.7109375" style="1366" bestFit="1" customWidth="1"/>
    <col min="2060" max="2060" width="13.140625" style="1366" customWidth="1"/>
    <col min="2061" max="2304" width="9.140625" style="1366"/>
    <col min="2305" max="2305" width="4.7109375" style="1366" customWidth="1"/>
    <col min="2306" max="2306" width="6.7109375" style="1366" customWidth="1"/>
    <col min="2307" max="2307" width="8.85546875" style="1366" customWidth="1"/>
    <col min="2308" max="2308" width="46.4257812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3" width="14.28515625" style="1366" bestFit="1" customWidth="1"/>
    <col min="2314" max="2314" width="9.140625" style="1366"/>
    <col min="2315" max="2315" width="12.7109375" style="1366" bestFit="1" customWidth="1"/>
    <col min="2316" max="2316" width="13.140625" style="1366" customWidth="1"/>
    <col min="2317" max="2560" width="9.140625" style="1366"/>
    <col min="2561" max="2561" width="4.7109375" style="1366" customWidth="1"/>
    <col min="2562" max="2562" width="6.7109375" style="1366" customWidth="1"/>
    <col min="2563" max="2563" width="8.85546875" style="1366" customWidth="1"/>
    <col min="2564" max="2564" width="46.4257812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69" width="14.28515625" style="1366" bestFit="1" customWidth="1"/>
    <col min="2570" max="2570" width="9.140625" style="1366"/>
    <col min="2571" max="2571" width="12.7109375" style="1366" bestFit="1" customWidth="1"/>
    <col min="2572" max="2572" width="13.140625" style="1366" customWidth="1"/>
    <col min="2573" max="2816" width="9.140625" style="1366"/>
    <col min="2817" max="2817" width="4.7109375" style="1366" customWidth="1"/>
    <col min="2818" max="2818" width="6.7109375" style="1366" customWidth="1"/>
    <col min="2819" max="2819" width="8.85546875" style="1366" customWidth="1"/>
    <col min="2820" max="2820" width="46.4257812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5" width="14.28515625" style="1366" bestFit="1" customWidth="1"/>
    <col min="2826" max="2826" width="9.140625" style="1366"/>
    <col min="2827" max="2827" width="12.7109375" style="1366" bestFit="1" customWidth="1"/>
    <col min="2828" max="2828" width="13.140625" style="1366" customWidth="1"/>
    <col min="2829" max="3072" width="9.140625" style="1366"/>
    <col min="3073" max="3073" width="4.7109375" style="1366" customWidth="1"/>
    <col min="3074" max="3074" width="6.7109375" style="1366" customWidth="1"/>
    <col min="3075" max="3075" width="8.85546875" style="1366" customWidth="1"/>
    <col min="3076" max="3076" width="46.4257812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1" width="14.28515625" style="1366" bestFit="1" customWidth="1"/>
    <col min="3082" max="3082" width="9.140625" style="1366"/>
    <col min="3083" max="3083" width="12.7109375" style="1366" bestFit="1" customWidth="1"/>
    <col min="3084" max="3084" width="13.140625" style="1366" customWidth="1"/>
    <col min="3085" max="3328" width="9.140625" style="1366"/>
    <col min="3329" max="3329" width="4.7109375" style="1366" customWidth="1"/>
    <col min="3330" max="3330" width="6.7109375" style="1366" customWidth="1"/>
    <col min="3331" max="3331" width="8.85546875" style="1366" customWidth="1"/>
    <col min="3332" max="3332" width="46.4257812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7" width="14.28515625" style="1366" bestFit="1" customWidth="1"/>
    <col min="3338" max="3338" width="9.140625" style="1366"/>
    <col min="3339" max="3339" width="12.7109375" style="1366" bestFit="1" customWidth="1"/>
    <col min="3340" max="3340" width="13.140625" style="1366" customWidth="1"/>
    <col min="3341" max="3584" width="9.140625" style="1366"/>
    <col min="3585" max="3585" width="4.7109375" style="1366" customWidth="1"/>
    <col min="3586" max="3586" width="6.7109375" style="1366" customWidth="1"/>
    <col min="3587" max="3587" width="8.85546875" style="1366" customWidth="1"/>
    <col min="3588" max="3588" width="46.4257812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3" width="14.28515625" style="1366" bestFit="1" customWidth="1"/>
    <col min="3594" max="3594" width="9.140625" style="1366"/>
    <col min="3595" max="3595" width="12.7109375" style="1366" bestFit="1" customWidth="1"/>
    <col min="3596" max="3596" width="13.140625" style="1366" customWidth="1"/>
    <col min="3597" max="3840" width="9.140625" style="1366"/>
    <col min="3841" max="3841" width="4.7109375" style="1366" customWidth="1"/>
    <col min="3842" max="3842" width="6.7109375" style="1366" customWidth="1"/>
    <col min="3843" max="3843" width="8.85546875" style="1366" customWidth="1"/>
    <col min="3844" max="3844" width="46.4257812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49" width="14.28515625" style="1366" bestFit="1" customWidth="1"/>
    <col min="3850" max="3850" width="9.140625" style="1366"/>
    <col min="3851" max="3851" width="12.7109375" style="1366" bestFit="1" customWidth="1"/>
    <col min="3852" max="3852" width="13.140625" style="1366" customWidth="1"/>
    <col min="3853" max="4096" width="9.140625" style="1366"/>
    <col min="4097" max="4097" width="4.7109375" style="1366" customWidth="1"/>
    <col min="4098" max="4098" width="6.7109375" style="1366" customWidth="1"/>
    <col min="4099" max="4099" width="8.85546875" style="1366" customWidth="1"/>
    <col min="4100" max="4100" width="46.4257812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5" width="14.28515625" style="1366" bestFit="1" customWidth="1"/>
    <col min="4106" max="4106" width="9.140625" style="1366"/>
    <col min="4107" max="4107" width="12.7109375" style="1366" bestFit="1" customWidth="1"/>
    <col min="4108" max="4108" width="13.140625" style="1366" customWidth="1"/>
    <col min="4109" max="4352" width="9.140625" style="1366"/>
    <col min="4353" max="4353" width="4.7109375" style="1366" customWidth="1"/>
    <col min="4354" max="4354" width="6.7109375" style="1366" customWidth="1"/>
    <col min="4355" max="4355" width="8.85546875" style="1366" customWidth="1"/>
    <col min="4356" max="4356" width="46.4257812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1" width="14.28515625" style="1366" bestFit="1" customWidth="1"/>
    <col min="4362" max="4362" width="9.140625" style="1366"/>
    <col min="4363" max="4363" width="12.7109375" style="1366" bestFit="1" customWidth="1"/>
    <col min="4364" max="4364" width="13.140625" style="1366" customWidth="1"/>
    <col min="4365" max="4608" width="9.140625" style="1366"/>
    <col min="4609" max="4609" width="4.7109375" style="1366" customWidth="1"/>
    <col min="4610" max="4610" width="6.7109375" style="1366" customWidth="1"/>
    <col min="4611" max="4611" width="8.85546875" style="1366" customWidth="1"/>
    <col min="4612" max="4612" width="46.4257812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7" width="14.28515625" style="1366" bestFit="1" customWidth="1"/>
    <col min="4618" max="4618" width="9.140625" style="1366"/>
    <col min="4619" max="4619" width="12.7109375" style="1366" bestFit="1" customWidth="1"/>
    <col min="4620" max="4620" width="13.140625" style="1366" customWidth="1"/>
    <col min="4621" max="4864" width="9.140625" style="1366"/>
    <col min="4865" max="4865" width="4.7109375" style="1366" customWidth="1"/>
    <col min="4866" max="4866" width="6.7109375" style="1366" customWidth="1"/>
    <col min="4867" max="4867" width="8.85546875" style="1366" customWidth="1"/>
    <col min="4868" max="4868" width="46.4257812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3" width="14.28515625" style="1366" bestFit="1" customWidth="1"/>
    <col min="4874" max="4874" width="9.140625" style="1366"/>
    <col min="4875" max="4875" width="12.7109375" style="1366" bestFit="1" customWidth="1"/>
    <col min="4876" max="4876" width="13.140625" style="1366" customWidth="1"/>
    <col min="4877" max="5120" width="9.140625" style="1366"/>
    <col min="5121" max="5121" width="4.7109375" style="1366" customWidth="1"/>
    <col min="5122" max="5122" width="6.7109375" style="1366" customWidth="1"/>
    <col min="5123" max="5123" width="8.85546875" style="1366" customWidth="1"/>
    <col min="5124" max="5124" width="46.4257812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29" width="14.28515625" style="1366" bestFit="1" customWidth="1"/>
    <col min="5130" max="5130" width="9.140625" style="1366"/>
    <col min="5131" max="5131" width="12.7109375" style="1366" bestFit="1" customWidth="1"/>
    <col min="5132" max="5132" width="13.140625" style="1366" customWidth="1"/>
    <col min="5133" max="5376" width="9.140625" style="1366"/>
    <col min="5377" max="5377" width="4.7109375" style="1366" customWidth="1"/>
    <col min="5378" max="5378" width="6.7109375" style="1366" customWidth="1"/>
    <col min="5379" max="5379" width="8.85546875" style="1366" customWidth="1"/>
    <col min="5380" max="5380" width="46.4257812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5" width="14.28515625" style="1366" bestFit="1" customWidth="1"/>
    <col min="5386" max="5386" width="9.140625" style="1366"/>
    <col min="5387" max="5387" width="12.7109375" style="1366" bestFit="1" customWidth="1"/>
    <col min="5388" max="5388" width="13.140625" style="1366" customWidth="1"/>
    <col min="5389" max="5632" width="9.140625" style="1366"/>
    <col min="5633" max="5633" width="4.7109375" style="1366" customWidth="1"/>
    <col min="5634" max="5634" width="6.7109375" style="1366" customWidth="1"/>
    <col min="5635" max="5635" width="8.85546875" style="1366" customWidth="1"/>
    <col min="5636" max="5636" width="46.4257812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1" width="14.28515625" style="1366" bestFit="1" customWidth="1"/>
    <col min="5642" max="5642" width="9.140625" style="1366"/>
    <col min="5643" max="5643" width="12.7109375" style="1366" bestFit="1" customWidth="1"/>
    <col min="5644" max="5644" width="13.140625" style="1366" customWidth="1"/>
    <col min="5645" max="5888" width="9.140625" style="1366"/>
    <col min="5889" max="5889" width="4.7109375" style="1366" customWidth="1"/>
    <col min="5890" max="5890" width="6.7109375" style="1366" customWidth="1"/>
    <col min="5891" max="5891" width="8.85546875" style="1366" customWidth="1"/>
    <col min="5892" max="5892" width="46.4257812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7" width="14.28515625" style="1366" bestFit="1" customWidth="1"/>
    <col min="5898" max="5898" width="9.140625" style="1366"/>
    <col min="5899" max="5899" width="12.7109375" style="1366" bestFit="1" customWidth="1"/>
    <col min="5900" max="5900" width="13.140625" style="1366" customWidth="1"/>
    <col min="5901" max="6144" width="9.140625" style="1366"/>
    <col min="6145" max="6145" width="4.7109375" style="1366" customWidth="1"/>
    <col min="6146" max="6146" width="6.7109375" style="1366" customWidth="1"/>
    <col min="6147" max="6147" width="8.85546875" style="1366" customWidth="1"/>
    <col min="6148" max="6148" width="46.4257812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3" width="14.28515625" style="1366" bestFit="1" customWidth="1"/>
    <col min="6154" max="6154" width="9.140625" style="1366"/>
    <col min="6155" max="6155" width="12.7109375" style="1366" bestFit="1" customWidth="1"/>
    <col min="6156" max="6156" width="13.140625" style="1366" customWidth="1"/>
    <col min="6157" max="6400" width="9.140625" style="1366"/>
    <col min="6401" max="6401" width="4.7109375" style="1366" customWidth="1"/>
    <col min="6402" max="6402" width="6.7109375" style="1366" customWidth="1"/>
    <col min="6403" max="6403" width="8.85546875" style="1366" customWidth="1"/>
    <col min="6404" max="6404" width="46.4257812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09" width="14.28515625" style="1366" bestFit="1" customWidth="1"/>
    <col min="6410" max="6410" width="9.140625" style="1366"/>
    <col min="6411" max="6411" width="12.7109375" style="1366" bestFit="1" customWidth="1"/>
    <col min="6412" max="6412" width="13.140625" style="1366" customWidth="1"/>
    <col min="6413" max="6656" width="9.140625" style="1366"/>
    <col min="6657" max="6657" width="4.7109375" style="1366" customWidth="1"/>
    <col min="6658" max="6658" width="6.7109375" style="1366" customWidth="1"/>
    <col min="6659" max="6659" width="8.85546875" style="1366" customWidth="1"/>
    <col min="6660" max="6660" width="46.4257812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5" width="14.28515625" style="1366" bestFit="1" customWidth="1"/>
    <col min="6666" max="6666" width="9.140625" style="1366"/>
    <col min="6667" max="6667" width="12.7109375" style="1366" bestFit="1" customWidth="1"/>
    <col min="6668" max="6668" width="13.140625" style="1366" customWidth="1"/>
    <col min="6669" max="6912" width="9.140625" style="1366"/>
    <col min="6913" max="6913" width="4.7109375" style="1366" customWidth="1"/>
    <col min="6914" max="6914" width="6.7109375" style="1366" customWidth="1"/>
    <col min="6915" max="6915" width="8.85546875" style="1366" customWidth="1"/>
    <col min="6916" max="6916" width="46.4257812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1" width="14.28515625" style="1366" bestFit="1" customWidth="1"/>
    <col min="6922" max="6922" width="9.140625" style="1366"/>
    <col min="6923" max="6923" width="12.7109375" style="1366" bestFit="1" customWidth="1"/>
    <col min="6924" max="6924" width="13.140625" style="1366" customWidth="1"/>
    <col min="6925" max="7168" width="9.140625" style="1366"/>
    <col min="7169" max="7169" width="4.7109375" style="1366" customWidth="1"/>
    <col min="7170" max="7170" width="6.7109375" style="1366" customWidth="1"/>
    <col min="7171" max="7171" width="8.85546875" style="1366" customWidth="1"/>
    <col min="7172" max="7172" width="46.4257812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7" width="14.28515625" style="1366" bestFit="1" customWidth="1"/>
    <col min="7178" max="7178" width="9.140625" style="1366"/>
    <col min="7179" max="7179" width="12.7109375" style="1366" bestFit="1" customWidth="1"/>
    <col min="7180" max="7180" width="13.140625" style="1366" customWidth="1"/>
    <col min="7181" max="7424" width="9.140625" style="1366"/>
    <col min="7425" max="7425" width="4.7109375" style="1366" customWidth="1"/>
    <col min="7426" max="7426" width="6.7109375" style="1366" customWidth="1"/>
    <col min="7427" max="7427" width="8.85546875" style="1366" customWidth="1"/>
    <col min="7428" max="7428" width="46.4257812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3" width="14.28515625" style="1366" bestFit="1" customWidth="1"/>
    <col min="7434" max="7434" width="9.140625" style="1366"/>
    <col min="7435" max="7435" width="12.7109375" style="1366" bestFit="1" customWidth="1"/>
    <col min="7436" max="7436" width="13.140625" style="1366" customWidth="1"/>
    <col min="7437" max="7680" width="9.140625" style="1366"/>
    <col min="7681" max="7681" width="4.7109375" style="1366" customWidth="1"/>
    <col min="7682" max="7682" width="6.7109375" style="1366" customWidth="1"/>
    <col min="7683" max="7683" width="8.85546875" style="1366" customWidth="1"/>
    <col min="7684" max="7684" width="46.4257812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89" width="14.28515625" style="1366" bestFit="1" customWidth="1"/>
    <col min="7690" max="7690" width="9.140625" style="1366"/>
    <col min="7691" max="7691" width="12.7109375" style="1366" bestFit="1" customWidth="1"/>
    <col min="7692" max="7692" width="13.140625" style="1366" customWidth="1"/>
    <col min="7693" max="7936" width="9.140625" style="1366"/>
    <col min="7937" max="7937" width="4.7109375" style="1366" customWidth="1"/>
    <col min="7938" max="7938" width="6.7109375" style="1366" customWidth="1"/>
    <col min="7939" max="7939" width="8.85546875" style="1366" customWidth="1"/>
    <col min="7940" max="7940" width="46.4257812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5" width="14.28515625" style="1366" bestFit="1" customWidth="1"/>
    <col min="7946" max="7946" width="9.140625" style="1366"/>
    <col min="7947" max="7947" width="12.7109375" style="1366" bestFit="1" customWidth="1"/>
    <col min="7948" max="7948" width="13.140625" style="1366" customWidth="1"/>
    <col min="7949" max="8192" width="9.140625" style="1366"/>
    <col min="8193" max="8193" width="4.7109375" style="1366" customWidth="1"/>
    <col min="8194" max="8194" width="6.7109375" style="1366" customWidth="1"/>
    <col min="8195" max="8195" width="8.85546875" style="1366" customWidth="1"/>
    <col min="8196" max="8196" width="46.4257812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1" width="14.28515625" style="1366" bestFit="1" customWidth="1"/>
    <col min="8202" max="8202" width="9.140625" style="1366"/>
    <col min="8203" max="8203" width="12.7109375" style="1366" bestFit="1" customWidth="1"/>
    <col min="8204" max="8204" width="13.140625" style="1366" customWidth="1"/>
    <col min="8205" max="8448" width="9.140625" style="1366"/>
    <col min="8449" max="8449" width="4.7109375" style="1366" customWidth="1"/>
    <col min="8450" max="8450" width="6.7109375" style="1366" customWidth="1"/>
    <col min="8451" max="8451" width="8.85546875" style="1366" customWidth="1"/>
    <col min="8452" max="8452" width="46.4257812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7" width="14.28515625" style="1366" bestFit="1" customWidth="1"/>
    <col min="8458" max="8458" width="9.140625" style="1366"/>
    <col min="8459" max="8459" width="12.7109375" style="1366" bestFit="1" customWidth="1"/>
    <col min="8460" max="8460" width="13.140625" style="1366" customWidth="1"/>
    <col min="8461" max="8704" width="9.140625" style="1366"/>
    <col min="8705" max="8705" width="4.7109375" style="1366" customWidth="1"/>
    <col min="8706" max="8706" width="6.7109375" style="1366" customWidth="1"/>
    <col min="8707" max="8707" width="8.85546875" style="1366" customWidth="1"/>
    <col min="8708" max="8708" width="46.4257812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3" width="14.28515625" style="1366" bestFit="1" customWidth="1"/>
    <col min="8714" max="8714" width="9.140625" style="1366"/>
    <col min="8715" max="8715" width="12.7109375" style="1366" bestFit="1" customWidth="1"/>
    <col min="8716" max="8716" width="13.140625" style="1366" customWidth="1"/>
    <col min="8717" max="8960" width="9.140625" style="1366"/>
    <col min="8961" max="8961" width="4.7109375" style="1366" customWidth="1"/>
    <col min="8962" max="8962" width="6.7109375" style="1366" customWidth="1"/>
    <col min="8963" max="8963" width="8.85546875" style="1366" customWidth="1"/>
    <col min="8964" max="8964" width="46.4257812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69" width="14.28515625" style="1366" bestFit="1" customWidth="1"/>
    <col min="8970" max="8970" width="9.140625" style="1366"/>
    <col min="8971" max="8971" width="12.7109375" style="1366" bestFit="1" customWidth="1"/>
    <col min="8972" max="8972" width="13.140625" style="1366" customWidth="1"/>
    <col min="8973" max="9216" width="9.140625" style="1366"/>
    <col min="9217" max="9217" width="4.7109375" style="1366" customWidth="1"/>
    <col min="9218" max="9218" width="6.7109375" style="1366" customWidth="1"/>
    <col min="9219" max="9219" width="8.85546875" style="1366" customWidth="1"/>
    <col min="9220" max="9220" width="46.4257812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5" width="14.28515625" style="1366" bestFit="1" customWidth="1"/>
    <col min="9226" max="9226" width="9.140625" style="1366"/>
    <col min="9227" max="9227" width="12.7109375" style="1366" bestFit="1" customWidth="1"/>
    <col min="9228" max="9228" width="13.140625" style="1366" customWidth="1"/>
    <col min="9229" max="9472" width="9.140625" style="1366"/>
    <col min="9473" max="9473" width="4.7109375" style="1366" customWidth="1"/>
    <col min="9474" max="9474" width="6.7109375" style="1366" customWidth="1"/>
    <col min="9475" max="9475" width="8.85546875" style="1366" customWidth="1"/>
    <col min="9476" max="9476" width="46.4257812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1" width="14.28515625" style="1366" bestFit="1" customWidth="1"/>
    <col min="9482" max="9482" width="9.140625" style="1366"/>
    <col min="9483" max="9483" width="12.7109375" style="1366" bestFit="1" customWidth="1"/>
    <col min="9484" max="9484" width="13.140625" style="1366" customWidth="1"/>
    <col min="9485" max="9728" width="9.140625" style="1366"/>
    <col min="9729" max="9729" width="4.7109375" style="1366" customWidth="1"/>
    <col min="9730" max="9730" width="6.7109375" style="1366" customWidth="1"/>
    <col min="9731" max="9731" width="8.85546875" style="1366" customWidth="1"/>
    <col min="9732" max="9732" width="46.4257812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7" width="14.28515625" style="1366" bestFit="1" customWidth="1"/>
    <col min="9738" max="9738" width="9.140625" style="1366"/>
    <col min="9739" max="9739" width="12.7109375" style="1366" bestFit="1" customWidth="1"/>
    <col min="9740" max="9740" width="13.140625" style="1366" customWidth="1"/>
    <col min="9741" max="9984" width="9.140625" style="1366"/>
    <col min="9985" max="9985" width="4.7109375" style="1366" customWidth="1"/>
    <col min="9986" max="9986" width="6.7109375" style="1366" customWidth="1"/>
    <col min="9987" max="9987" width="8.85546875" style="1366" customWidth="1"/>
    <col min="9988" max="9988" width="46.4257812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3" width="14.28515625" style="1366" bestFit="1" customWidth="1"/>
    <col min="9994" max="9994" width="9.140625" style="1366"/>
    <col min="9995" max="9995" width="12.7109375" style="1366" bestFit="1" customWidth="1"/>
    <col min="9996" max="9996" width="13.140625" style="1366" customWidth="1"/>
    <col min="9997" max="10240" width="9.140625" style="1366"/>
    <col min="10241" max="10241" width="4.7109375" style="1366" customWidth="1"/>
    <col min="10242" max="10242" width="6.7109375" style="1366" customWidth="1"/>
    <col min="10243" max="10243" width="8.85546875" style="1366" customWidth="1"/>
    <col min="10244" max="10244" width="46.4257812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49" width="14.28515625" style="1366" bestFit="1" customWidth="1"/>
    <col min="10250" max="10250" width="9.140625" style="1366"/>
    <col min="10251" max="10251" width="12.7109375" style="1366" bestFit="1" customWidth="1"/>
    <col min="10252" max="10252" width="13.140625" style="1366" customWidth="1"/>
    <col min="10253" max="10496" width="9.140625" style="1366"/>
    <col min="10497" max="10497" width="4.7109375" style="1366" customWidth="1"/>
    <col min="10498" max="10498" width="6.7109375" style="1366" customWidth="1"/>
    <col min="10499" max="10499" width="8.85546875" style="1366" customWidth="1"/>
    <col min="10500" max="10500" width="46.4257812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5" width="14.28515625" style="1366" bestFit="1" customWidth="1"/>
    <col min="10506" max="10506" width="9.140625" style="1366"/>
    <col min="10507" max="10507" width="12.7109375" style="1366" bestFit="1" customWidth="1"/>
    <col min="10508" max="10508" width="13.140625" style="1366" customWidth="1"/>
    <col min="10509" max="10752" width="9.140625" style="1366"/>
    <col min="10753" max="10753" width="4.7109375" style="1366" customWidth="1"/>
    <col min="10754" max="10754" width="6.7109375" style="1366" customWidth="1"/>
    <col min="10755" max="10755" width="8.85546875" style="1366" customWidth="1"/>
    <col min="10756" max="10756" width="46.4257812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1" width="14.28515625" style="1366" bestFit="1" customWidth="1"/>
    <col min="10762" max="10762" width="9.140625" style="1366"/>
    <col min="10763" max="10763" width="12.7109375" style="1366" bestFit="1" customWidth="1"/>
    <col min="10764" max="10764" width="13.140625" style="1366" customWidth="1"/>
    <col min="10765" max="11008" width="9.140625" style="1366"/>
    <col min="11009" max="11009" width="4.7109375" style="1366" customWidth="1"/>
    <col min="11010" max="11010" width="6.7109375" style="1366" customWidth="1"/>
    <col min="11011" max="11011" width="8.85546875" style="1366" customWidth="1"/>
    <col min="11012" max="11012" width="46.4257812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7" width="14.28515625" style="1366" bestFit="1" customWidth="1"/>
    <col min="11018" max="11018" width="9.140625" style="1366"/>
    <col min="11019" max="11019" width="12.7109375" style="1366" bestFit="1" customWidth="1"/>
    <col min="11020" max="11020" width="13.140625" style="1366" customWidth="1"/>
    <col min="11021" max="11264" width="9.140625" style="1366"/>
    <col min="11265" max="11265" width="4.7109375" style="1366" customWidth="1"/>
    <col min="11266" max="11266" width="6.7109375" style="1366" customWidth="1"/>
    <col min="11267" max="11267" width="8.85546875" style="1366" customWidth="1"/>
    <col min="11268" max="11268" width="46.4257812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3" width="14.28515625" style="1366" bestFit="1" customWidth="1"/>
    <col min="11274" max="11274" width="9.140625" style="1366"/>
    <col min="11275" max="11275" width="12.7109375" style="1366" bestFit="1" customWidth="1"/>
    <col min="11276" max="11276" width="13.140625" style="1366" customWidth="1"/>
    <col min="11277" max="11520" width="9.140625" style="1366"/>
    <col min="11521" max="11521" width="4.7109375" style="1366" customWidth="1"/>
    <col min="11522" max="11522" width="6.7109375" style="1366" customWidth="1"/>
    <col min="11523" max="11523" width="8.85546875" style="1366" customWidth="1"/>
    <col min="11524" max="11524" width="46.4257812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29" width="14.28515625" style="1366" bestFit="1" customWidth="1"/>
    <col min="11530" max="11530" width="9.140625" style="1366"/>
    <col min="11531" max="11531" width="12.7109375" style="1366" bestFit="1" customWidth="1"/>
    <col min="11532" max="11532" width="13.140625" style="1366" customWidth="1"/>
    <col min="11533" max="11776" width="9.140625" style="1366"/>
    <col min="11777" max="11777" width="4.7109375" style="1366" customWidth="1"/>
    <col min="11778" max="11778" width="6.7109375" style="1366" customWidth="1"/>
    <col min="11779" max="11779" width="8.85546875" style="1366" customWidth="1"/>
    <col min="11780" max="11780" width="46.4257812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5" width="14.28515625" style="1366" bestFit="1" customWidth="1"/>
    <col min="11786" max="11786" width="9.140625" style="1366"/>
    <col min="11787" max="11787" width="12.7109375" style="1366" bestFit="1" customWidth="1"/>
    <col min="11788" max="11788" width="13.140625" style="1366" customWidth="1"/>
    <col min="11789" max="12032" width="9.140625" style="1366"/>
    <col min="12033" max="12033" width="4.7109375" style="1366" customWidth="1"/>
    <col min="12034" max="12034" width="6.7109375" style="1366" customWidth="1"/>
    <col min="12035" max="12035" width="8.85546875" style="1366" customWidth="1"/>
    <col min="12036" max="12036" width="46.4257812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1" width="14.28515625" style="1366" bestFit="1" customWidth="1"/>
    <col min="12042" max="12042" width="9.140625" style="1366"/>
    <col min="12043" max="12043" width="12.7109375" style="1366" bestFit="1" customWidth="1"/>
    <col min="12044" max="12044" width="13.140625" style="1366" customWidth="1"/>
    <col min="12045" max="12288" width="9.140625" style="1366"/>
    <col min="12289" max="12289" width="4.7109375" style="1366" customWidth="1"/>
    <col min="12290" max="12290" width="6.7109375" style="1366" customWidth="1"/>
    <col min="12291" max="12291" width="8.85546875" style="1366" customWidth="1"/>
    <col min="12292" max="12292" width="46.4257812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7" width="14.28515625" style="1366" bestFit="1" customWidth="1"/>
    <col min="12298" max="12298" width="9.140625" style="1366"/>
    <col min="12299" max="12299" width="12.7109375" style="1366" bestFit="1" customWidth="1"/>
    <col min="12300" max="12300" width="13.140625" style="1366" customWidth="1"/>
    <col min="12301" max="12544" width="9.140625" style="1366"/>
    <col min="12545" max="12545" width="4.7109375" style="1366" customWidth="1"/>
    <col min="12546" max="12546" width="6.7109375" style="1366" customWidth="1"/>
    <col min="12547" max="12547" width="8.85546875" style="1366" customWidth="1"/>
    <col min="12548" max="12548" width="46.4257812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3" width="14.28515625" style="1366" bestFit="1" customWidth="1"/>
    <col min="12554" max="12554" width="9.140625" style="1366"/>
    <col min="12555" max="12555" width="12.7109375" style="1366" bestFit="1" customWidth="1"/>
    <col min="12556" max="12556" width="13.140625" style="1366" customWidth="1"/>
    <col min="12557" max="12800" width="9.140625" style="1366"/>
    <col min="12801" max="12801" width="4.7109375" style="1366" customWidth="1"/>
    <col min="12802" max="12802" width="6.7109375" style="1366" customWidth="1"/>
    <col min="12803" max="12803" width="8.85546875" style="1366" customWidth="1"/>
    <col min="12804" max="12804" width="46.4257812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09" width="14.28515625" style="1366" bestFit="1" customWidth="1"/>
    <col min="12810" max="12810" width="9.140625" style="1366"/>
    <col min="12811" max="12811" width="12.7109375" style="1366" bestFit="1" customWidth="1"/>
    <col min="12812" max="12812" width="13.140625" style="1366" customWidth="1"/>
    <col min="12813" max="13056" width="9.140625" style="1366"/>
    <col min="13057" max="13057" width="4.7109375" style="1366" customWidth="1"/>
    <col min="13058" max="13058" width="6.7109375" style="1366" customWidth="1"/>
    <col min="13059" max="13059" width="8.85546875" style="1366" customWidth="1"/>
    <col min="13060" max="13060" width="46.4257812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5" width="14.28515625" style="1366" bestFit="1" customWidth="1"/>
    <col min="13066" max="13066" width="9.140625" style="1366"/>
    <col min="13067" max="13067" width="12.7109375" style="1366" bestFit="1" customWidth="1"/>
    <col min="13068" max="13068" width="13.140625" style="1366" customWidth="1"/>
    <col min="13069" max="13312" width="9.140625" style="1366"/>
    <col min="13313" max="13313" width="4.7109375" style="1366" customWidth="1"/>
    <col min="13314" max="13314" width="6.7109375" style="1366" customWidth="1"/>
    <col min="13315" max="13315" width="8.85546875" style="1366" customWidth="1"/>
    <col min="13316" max="13316" width="46.4257812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1" width="14.28515625" style="1366" bestFit="1" customWidth="1"/>
    <col min="13322" max="13322" width="9.140625" style="1366"/>
    <col min="13323" max="13323" width="12.7109375" style="1366" bestFit="1" customWidth="1"/>
    <col min="13324" max="13324" width="13.140625" style="1366" customWidth="1"/>
    <col min="13325" max="13568" width="9.140625" style="1366"/>
    <col min="13569" max="13569" width="4.7109375" style="1366" customWidth="1"/>
    <col min="13570" max="13570" width="6.7109375" style="1366" customWidth="1"/>
    <col min="13571" max="13571" width="8.85546875" style="1366" customWidth="1"/>
    <col min="13572" max="13572" width="46.4257812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7" width="14.28515625" style="1366" bestFit="1" customWidth="1"/>
    <col min="13578" max="13578" width="9.140625" style="1366"/>
    <col min="13579" max="13579" width="12.7109375" style="1366" bestFit="1" customWidth="1"/>
    <col min="13580" max="13580" width="13.140625" style="1366" customWidth="1"/>
    <col min="13581" max="13824" width="9.140625" style="1366"/>
    <col min="13825" max="13825" width="4.7109375" style="1366" customWidth="1"/>
    <col min="13826" max="13826" width="6.7109375" style="1366" customWidth="1"/>
    <col min="13827" max="13827" width="8.85546875" style="1366" customWidth="1"/>
    <col min="13828" max="13828" width="46.4257812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3" width="14.28515625" style="1366" bestFit="1" customWidth="1"/>
    <col min="13834" max="13834" width="9.140625" style="1366"/>
    <col min="13835" max="13835" width="12.7109375" style="1366" bestFit="1" customWidth="1"/>
    <col min="13836" max="13836" width="13.140625" style="1366" customWidth="1"/>
    <col min="13837" max="14080" width="9.140625" style="1366"/>
    <col min="14081" max="14081" width="4.7109375" style="1366" customWidth="1"/>
    <col min="14082" max="14082" width="6.7109375" style="1366" customWidth="1"/>
    <col min="14083" max="14083" width="8.85546875" style="1366" customWidth="1"/>
    <col min="14084" max="14084" width="46.4257812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89" width="14.28515625" style="1366" bestFit="1" customWidth="1"/>
    <col min="14090" max="14090" width="9.140625" style="1366"/>
    <col min="14091" max="14091" width="12.7109375" style="1366" bestFit="1" customWidth="1"/>
    <col min="14092" max="14092" width="13.140625" style="1366" customWidth="1"/>
    <col min="14093" max="14336" width="9.140625" style="1366"/>
    <col min="14337" max="14337" width="4.7109375" style="1366" customWidth="1"/>
    <col min="14338" max="14338" width="6.7109375" style="1366" customWidth="1"/>
    <col min="14339" max="14339" width="8.85546875" style="1366" customWidth="1"/>
    <col min="14340" max="14340" width="46.4257812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5" width="14.28515625" style="1366" bestFit="1" customWidth="1"/>
    <col min="14346" max="14346" width="9.140625" style="1366"/>
    <col min="14347" max="14347" width="12.7109375" style="1366" bestFit="1" customWidth="1"/>
    <col min="14348" max="14348" width="13.140625" style="1366" customWidth="1"/>
    <col min="14349" max="14592" width="9.140625" style="1366"/>
    <col min="14593" max="14593" width="4.7109375" style="1366" customWidth="1"/>
    <col min="14594" max="14594" width="6.7109375" style="1366" customWidth="1"/>
    <col min="14595" max="14595" width="8.85546875" style="1366" customWidth="1"/>
    <col min="14596" max="14596" width="46.4257812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1" width="14.28515625" style="1366" bestFit="1" customWidth="1"/>
    <col min="14602" max="14602" width="9.140625" style="1366"/>
    <col min="14603" max="14603" width="12.7109375" style="1366" bestFit="1" customWidth="1"/>
    <col min="14604" max="14604" width="13.140625" style="1366" customWidth="1"/>
    <col min="14605" max="14848" width="9.140625" style="1366"/>
    <col min="14849" max="14849" width="4.7109375" style="1366" customWidth="1"/>
    <col min="14850" max="14850" width="6.7109375" style="1366" customWidth="1"/>
    <col min="14851" max="14851" width="8.85546875" style="1366" customWidth="1"/>
    <col min="14852" max="14852" width="46.4257812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7" width="14.28515625" style="1366" bestFit="1" customWidth="1"/>
    <col min="14858" max="14858" width="9.140625" style="1366"/>
    <col min="14859" max="14859" width="12.7109375" style="1366" bestFit="1" customWidth="1"/>
    <col min="14860" max="14860" width="13.140625" style="1366" customWidth="1"/>
    <col min="14861" max="15104" width="9.140625" style="1366"/>
    <col min="15105" max="15105" width="4.7109375" style="1366" customWidth="1"/>
    <col min="15106" max="15106" width="6.7109375" style="1366" customWidth="1"/>
    <col min="15107" max="15107" width="8.85546875" style="1366" customWidth="1"/>
    <col min="15108" max="15108" width="46.4257812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3" width="14.28515625" style="1366" bestFit="1" customWidth="1"/>
    <col min="15114" max="15114" width="9.140625" style="1366"/>
    <col min="15115" max="15115" width="12.7109375" style="1366" bestFit="1" customWidth="1"/>
    <col min="15116" max="15116" width="13.140625" style="1366" customWidth="1"/>
    <col min="15117" max="15360" width="9.140625" style="1366"/>
    <col min="15361" max="15361" width="4.7109375" style="1366" customWidth="1"/>
    <col min="15362" max="15362" width="6.7109375" style="1366" customWidth="1"/>
    <col min="15363" max="15363" width="8.85546875" style="1366" customWidth="1"/>
    <col min="15364" max="15364" width="46.4257812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69" width="14.28515625" style="1366" bestFit="1" customWidth="1"/>
    <col min="15370" max="15370" width="9.140625" style="1366"/>
    <col min="15371" max="15371" width="12.7109375" style="1366" bestFit="1" customWidth="1"/>
    <col min="15372" max="15372" width="13.140625" style="1366" customWidth="1"/>
    <col min="15373" max="15616" width="9.140625" style="1366"/>
    <col min="15617" max="15617" width="4.7109375" style="1366" customWidth="1"/>
    <col min="15618" max="15618" width="6.7109375" style="1366" customWidth="1"/>
    <col min="15619" max="15619" width="8.85546875" style="1366" customWidth="1"/>
    <col min="15620" max="15620" width="46.4257812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5" width="14.28515625" style="1366" bestFit="1" customWidth="1"/>
    <col min="15626" max="15626" width="9.140625" style="1366"/>
    <col min="15627" max="15627" width="12.7109375" style="1366" bestFit="1" customWidth="1"/>
    <col min="15628" max="15628" width="13.140625" style="1366" customWidth="1"/>
    <col min="15629" max="15872" width="9.140625" style="1366"/>
    <col min="15873" max="15873" width="4.7109375" style="1366" customWidth="1"/>
    <col min="15874" max="15874" width="6.7109375" style="1366" customWidth="1"/>
    <col min="15875" max="15875" width="8.85546875" style="1366" customWidth="1"/>
    <col min="15876" max="15876" width="46.4257812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1" width="14.28515625" style="1366" bestFit="1" customWidth="1"/>
    <col min="15882" max="15882" width="9.140625" style="1366"/>
    <col min="15883" max="15883" width="12.7109375" style="1366" bestFit="1" customWidth="1"/>
    <col min="15884" max="15884" width="13.140625" style="1366" customWidth="1"/>
    <col min="15885" max="16128" width="9.140625" style="1366"/>
    <col min="16129" max="16129" width="4.7109375" style="1366" customWidth="1"/>
    <col min="16130" max="16130" width="6.7109375" style="1366" customWidth="1"/>
    <col min="16131" max="16131" width="8.85546875" style="1366" customWidth="1"/>
    <col min="16132" max="16132" width="46.4257812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7" width="14.28515625" style="1366" bestFit="1" customWidth="1"/>
    <col min="16138" max="16138" width="9.140625" style="1366"/>
    <col min="16139" max="16139" width="12.7109375" style="1366" bestFit="1" customWidth="1"/>
    <col min="16140" max="16140" width="13.140625" style="1366" customWidth="1"/>
    <col min="16141" max="16384" width="9.140625" style="1366"/>
  </cols>
  <sheetData>
    <row r="1" spans="1:8" ht="19.5" customHeight="1" thickBot="1" x14ac:dyDescent="0.3">
      <c r="A1" s="1360" t="s">
        <v>956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957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2347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958</v>
      </c>
      <c r="B5" s="1368"/>
      <c r="C5" s="1368"/>
      <c r="D5" s="1368"/>
      <c r="E5" s="1368"/>
      <c r="F5" s="1368"/>
      <c r="G5" s="1368"/>
      <c r="H5" s="1369"/>
    </row>
    <row r="6" spans="1:8" ht="18" x14ac:dyDescent="0.25">
      <c r="A6" s="1372"/>
      <c r="B6" s="1368"/>
      <c r="C6" s="1368"/>
      <c r="D6" s="1368"/>
      <c r="E6" s="1368"/>
      <c r="F6" s="1368"/>
      <c r="G6" s="1368"/>
      <c r="H6" s="1369"/>
    </row>
    <row r="7" spans="1:8" ht="18" x14ac:dyDescent="0.25">
      <c r="A7" s="1372"/>
      <c r="B7" s="1368"/>
      <c r="C7" s="1368"/>
      <c r="D7" s="1368"/>
      <c r="E7" s="1368"/>
      <c r="F7" s="1368"/>
      <c r="G7" s="1368"/>
      <c r="H7" s="1369"/>
    </row>
    <row r="8" spans="1:8" ht="15.75" thickBot="1" x14ac:dyDescent="0.3">
      <c r="A8" s="1359" t="s">
        <v>173</v>
      </c>
      <c r="B8" s="1368"/>
      <c r="C8" s="1368"/>
      <c r="D8" s="1368"/>
      <c r="H8" s="1375" t="s">
        <v>122</v>
      </c>
    </row>
    <row r="9" spans="1:8" ht="15.75" hidden="1" thickBot="1" x14ac:dyDescent="0.3">
      <c r="A9" s="1442" t="s">
        <v>955</v>
      </c>
      <c r="B9" s="1443"/>
      <c r="C9" s="1443"/>
      <c r="H9" s="1375" t="s">
        <v>122</v>
      </c>
    </row>
    <row r="10" spans="1:8" s="1444" customFormat="1" ht="25.5" thickTop="1" thickBot="1" x14ac:dyDescent="0.25">
      <c r="A10" s="1376" t="s">
        <v>123</v>
      </c>
      <c r="B10" s="1377" t="s">
        <v>509</v>
      </c>
      <c r="C10" s="1377" t="s">
        <v>267</v>
      </c>
      <c r="D10" s="1378" t="s">
        <v>125</v>
      </c>
      <c r="E10" s="1379" t="s">
        <v>416</v>
      </c>
      <c r="F10" s="1379" t="s">
        <v>417</v>
      </c>
      <c r="G10" s="1380" t="s">
        <v>589</v>
      </c>
      <c r="H10" s="1381" t="s">
        <v>590</v>
      </c>
    </row>
    <row r="11" spans="1:8" s="1444" customFormat="1" ht="13.5" thickTop="1" thickBot="1" x14ac:dyDescent="0.25">
      <c r="A11" s="1382">
        <v>1</v>
      </c>
      <c r="B11" s="1383">
        <v>2</v>
      </c>
      <c r="C11" s="1383">
        <v>3</v>
      </c>
      <c r="D11" s="1383">
        <v>4</v>
      </c>
      <c r="E11" s="1384">
        <v>5</v>
      </c>
      <c r="F11" s="1384">
        <v>6</v>
      </c>
      <c r="G11" s="1385">
        <v>7</v>
      </c>
      <c r="H11" s="1386" t="s">
        <v>44</v>
      </c>
    </row>
    <row r="12" spans="1:8" s="1446" customFormat="1" ht="15.75" hidden="1" customHeight="1" thickTop="1" x14ac:dyDescent="0.2">
      <c r="A12" s="1392">
        <v>3299</v>
      </c>
      <c r="B12" s="1393">
        <v>5137</v>
      </c>
      <c r="C12" s="1445">
        <v>32133007</v>
      </c>
      <c r="D12" s="1394" t="s">
        <v>118</v>
      </c>
      <c r="E12" s="1395">
        <v>0</v>
      </c>
      <c r="F12" s="1395">
        <v>0</v>
      </c>
      <c r="G12" s="1395">
        <v>0</v>
      </c>
      <c r="H12" s="1396" t="e">
        <f>G12/F12*100</f>
        <v>#DIV/0!</v>
      </c>
    </row>
    <row r="13" spans="1:8" s="1446" customFormat="1" ht="15.75" hidden="1" customHeight="1" thickTop="1" x14ac:dyDescent="0.2">
      <c r="A13" s="1392">
        <v>3299</v>
      </c>
      <c r="B13" s="1393">
        <v>5137</v>
      </c>
      <c r="C13" s="1445">
        <v>32533007</v>
      </c>
      <c r="D13" s="1394" t="s">
        <v>404</v>
      </c>
      <c r="E13" s="1395">
        <v>0</v>
      </c>
      <c r="F13" s="1395">
        <v>0</v>
      </c>
      <c r="G13" s="1395">
        <v>0</v>
      </c>
      <c r="H13" s="1396" t="e">
        <f>G13/F13*100</f>
        <v>#DIV/0!</v>
      </c>
    </row>
    <row r="14" spans="1:8" s="1446" customFormat="1" ht="15.75" hidden="1" customHeight="1" thickTop="1" x14ac:dyDescent="0.2">
      <c r="A14" s="1392">
        <v>3299</v>
      </c>
      <c r="B14" s="1393">
        <v>5139</v>
      </c>
      <c r="C14" s="1445">
        <v>38100880</v>
      </c>
      <c r="D14" s="1394" t="s">
        <v>188</v>
      </c>
      <c r="E14" s="1395"/>
      <c r="F14" s="1395"/>
      <c r="G14" s="1395"/>
      <c r="H14" s="1396" t="e">
        <f>G14/F14*100</f>
        <v>#DIV/0!</v>
      </c>
    </row>
    <row r="15" spans="1:8" s="1446" customFormat="1" ht="15.75" hidden="1" customHeight="1" thickTop="1" x14ac:dyDescent="0.2">
      <c r="A15" s="1392">
        <v>3299</v>
      </c>
      <c r="B15" s="1393">
        <v>5139</v>
      </c>
      <c r="C15" s="1445">
        <v>38100882</v>
      </c>
      <c r="D15" s="1394" t="s">
        <v>188</v>
      </c>
      <c r="E15" s="1395"/>
      <c r="F15" s="1395"/>
      <c r="G15" s="1395"/>
      <c r="H15" s="1396">
        <v>0</v>
      </c>
    </row>
    <row r="16" spans="1:8" s="1446" customFormat="1" ht="15.75" hidden="1" customHeight="1" thickTop="1" x14ac:dyDescent="0.2">
      <c r="A16" s="1392">
        <v>3299</v>
      </c>
      <c r="B16" s="1393">
        <v>5139</v>
      </c>
      <c r="C16" s="1445">
        <v>38500881</v>
      </c>
      <c r="D16" s="1394" t="s">
        <v>188</v>
      </c>
      <c r="E16" s="1395"/>
      <c r="F16" s="1395"/>
      <c r="G16" s="1395"/>
      <c r="H16" s="1396" t="e">
        <f>G16/F16*100</f>
        <v>#DIV/0!</v>
      </c>
    </row>
    <row r="17" spans="1:8" s="1446" customFormat="1" ht="15.75" hidden="1" customHeight="1" thickTop="1" x14ac:dyDescent="0.2">
      <c r="A17" s="1392">
        <v>3299</v>
      </c>
      <c r="B17" s="1393">
        <v>5162</v>
      </c>
      <c r="C17" s="1445">
        <v>38100880</v>
      </c>
      <c r="D17" s="1394" t="s">
        <v>577</v>
      </c>
      <c r="E17" s="1395"/>
      <c r="F17" s="1395"/>
      <c r="G17" s="1395"/>
      <c r="H17" s="1396" t="e">
        <f>G17/F17*100</f>
        <v>#DIV/0!</v>
      </c>
    </row>
    <row r="18" spans="1:8" s="1446" customFormat="1" ht="15.75" hidden="1" customHeight="1" thickTop="1" x14ac:dyDescent="0.2">
      <c r="A18" s="1392">
        <v>3299</v>
      </c>
      <c r="B18" s="1393">
        <v>5162</v>
      </c>
      <c r="C18" s="1445">
        <v>38100882</v>
      </c>
      <c r="D18" s="1394" t="s">
        <v>577</v>
      </c>
      <c r="E18" s="1395"/>
      <c r="F18" s="1395"/>
      <c r="G18" s="1395"/>
      <c r="H18" s="1396">
        <v>0</v>
      </c>
    </row>
    <row r="19" spans="1:8" s="1448" customFormat="1" ht="15.75" hidden="1" customHeight="1" thickTop="1" x14ac:dyDescent="0.2">
      <c r="A19" s="1392">
        <v>3299</v>
      </c>
      <c r="B19" s="1447">
        <v>5162</v>
      </c>
      <c r="C19" s="1445">
        <v>38500881</v>
      </c>
      <c r="D19" s="1394" t="s">
        <v>577</v>
      </c>
      <c r="E19" s="1395"/>
      <c r="F19" s="1395"/>
      <c r="G19" s="1395"/>
      <c r="H19" s="1396" t="e">
        <f>G19/F19*100</f>
        <v>#DIV/0!</v>
      </c>
    </row>
    <row r="20" spans="1:8" s="1448" customFormat="1" ht="15.75" hidden="1" customHeight="1" thickTop="1" x14ac:dyDescent="0.2">
      <c r="A20" s="1392">
        <v>3299</v>
      </c>
      <c r="B20" s="1447">
        <v>5163</v>
      </c>
      <c r="C20" s="1445">
        <v>38100880</v>
      </c>
      <c r="D20" s="1394" t="s">
        <v>594</v>
      </c>
      <c r="E20" s="1395">
        <v>0</v>
      </c>
      <c r="F20" s="1395">
        <v>0</v>
      </c>
      <c r="G20" s="1395">
        <v>0</v>
      </c>
      <c r="H20" s="1396">
        <v>0</v>
      </c>
    </row>
    <row r="21" spans="1:8" ht="15.75" hidden="1" customHeight="1" thickTop="1" x14ac:dyDescent="0.2">
      <c r="A21" s="1392">
        <v>3299</v>
      </c>
      <c r="B21" s="1447">
        <v>5163</v>
      </c>
      <c r="C21" s="1445">
        <v>38100882</v>
      </c>
      <c r="D21" s="1394" t="s">
        <v>594</v>
      </c>
      <c r="E21" s="1395"/>
      <c r="F21" s="1395"/>
      <c r="G21" s="1395"/>
      <c r="H21" s="1396">
        <v>0</v>
      </c>
    </row>
    <row r="22" spans="1:8" ht="15.75" hidden="1" customHeight="1" thickTop="1" x14ac:dyDescent="0.2">
      <c r="A22" s="1392">
        <v>3299</v>
      </c>
      <c r="B22" s="1447">
        <v>5163</v>
      </c>
      <c r="C22" s="1445">
        <v>38500881</v>
      </c>
      <c r="D22" s="1394" t="s">
        <v>594</v>
      </c>
      <c r="E22" s="1395">
        <v>0</v>
      </c>
      <c r="F22" s="1395">
        <v>0</v>
      </c>
      <c r="G22" s="1395">
        <v>0</v>
      </c>
      <c r="H22" s="1396" t="e">
        <f t="shared" ref="H22:H27" si="0">G22/F22*100</f>
        <v>#DIV/0!</v>
      </c>
    </row>
    <row r="23" spans="1:8" ht="15.75" hidden="1" customHeight="1" thickTop="1" x14ac:dyDescent="0.2">
      <c r="A23" s="1392">
        <v>3299</v>
      </c>
      <c r="B23" s="1447">
        <v>5164</v>
      </c>
      <c r="C23" s="1445">
        <v>32133007</v>
      </c>
      <c r="D23" s="1394" t="s">
        <v>131</v>
      </c>
      <c r="E23" s="1395"/>
      <c r="F23" s="1395"/>
      <c r="G23" s="1395"/>
      <c r="H23" s="1396" t="e">
        <f t="shared" si="0"/>
        <v>#DIV/0!</v>
      </c>
    </row>
    <row r="24" spans="1:8" ht="15.75" hidden="1" customHeight="1" thickTop="1" x14ac:dyDescent="0.2">
      <c r="A24" s="1392">
        <v>3299</v>
      </c>
      <c r="B24" s="1447">
        <v>5164</v>
      </c>
      <c r="C24" s="1445">
        <v>32533007</v>
      </c>
      <c r="D24" s="1394" t="s">
        <v>131</v>
      </c>
      <c r="E24" s="1395"/>
      <c r="F24" s="1395"/>
      <c r="G24" s="1395"/>
      <c r="H24" s="1396" t="e">
        <f t="shared" si="0"/>
        <v>#DIV/0!</v>
      </c>
    </row>
    <row r="25" spans="1:8" ht="15.75" hidden="1" customHeight="1" thickTop="1" x14ac:dyDescent="0.2">
      <c r="A25" s="1392">
        <v>3299</v>
      </c>
      <c r="B25" s="1447">
        <v>5164</v>
      </c>
      <c r="C25" s="1445">
        <v>38500881</v>
      </c>
      <c r="D25" s="1394" t="s">
        <v>131</v>
      </c>
      <c r="E25" s="1395"/>
      <c r="F25" s="1395"/>
      <c r="G25" s="1395"/>
      <c r="H25" s="1396" t="e">
        <f t="shared" si="0"/>
        <v>#DIV/0!</v>
      </c>
    </row>
    <row r="26" spans="1:8" ht="15.75" hidden="1" customHeight="1" thickTop="1" x14ac:dyDescent="0.2">
      <c r="A26" s="1392">
        <v>3299</v>
      </c>
      <c r="B26" s="1447">
        <v>5166</v>
      </c>
      <c r="C26" s="1445">
        <v>38100880</v>
      </c>
      <c r="D26" s="1394" t="s">
        <v>405</v>
      </c>
      <c r="E26" s="1395"/>
      <c r="F26" s="1395"/>
      <c r="G26" s="1395"/>
      <c r="H26" s="1396" t="e">
        <f t="shared" si="0"/>
        <v>#DIV/0!</v>
      </c>
    </row>
    <row r="27" spans="1:8" ht="30.75" thickTop="1" x14ac:dyDescent="0.2">
      <c r="A27" s="1392">
        <v>6402</v>
      </c>
      <c r="B27" s="1393">
        <v>5364</v>
      </c>
      <c r="C27" s="1439" t="s">
        <v>1112</v>
      </c>
      <c r="D27" s="1394" t="s">
        <v>1276</v>
      </c>
      <c r="E27" s="1395">
        <v>0</v>
      </c>
      <c r="F27" s="1395">
        <v>7</v>
      </c>
      <c r="G27" s="1395">
        <v>7</v>
      </c>
      <c r="H27" s="1396">
        <f t="shared" si="0"/>
        <v>100</v>
      </c>
    </row>
    <row r="28" spans="1:8" ht="15.75" thickBot="1" x14ac:dyDescent="0.25">
      <c r="A28" s="1392">
        <v>6330</v>
      </c>
      <c r="B28" s="1447">
        <v>5345</v>
      </c>
      <c r="C28" s="1439" t="s">
        <v>1101</v>
      </c>
      <c r="D28" s="1394" t="s">
        <v>514</v>
      </c>
      <c r="E28" s="1395">
        <v>0</v>
      </c>
      <c r="F28" s="1395">
        <v>0</v>
      </c>
      <c r="G28" s="1395">
        <v>7</v>
      </c>
      <c r="H28" s="1396">
        <v>0</v>
      </c>
    </row>
    <row r="29" spans="1:8" ht="15.75" hidden="1" customHeight="1" thickBot="1" x14ac:dyDescent="0.25">
      <c r="A29" s="1392">
        <v>3299</v>
      </c>
      <c r="B29" s="1447">
        <v>5167</v>
      </c>
      <c r="C29" s="1445">
        <v>38100880</v>
      </c>
      <c r="D29" s="1394" t="s">
        <v>212</v>
      </c>
      <c r="E29" s="1395"/>
      <c r="F29" s="1395"/>
      <c r="G29" s="1395"/>
      <c r="H29" s="1396" t="e">
        <f t="shared" ref="H29:H38" si="1">G29/F29*100</f>
        <v>#DIV/0!</v>
      </c>
    </row>
    <row r="30" spans="1:8" ht="15.75" hidden="1" customHeight="1" thickBot="1" x14ac:dyDescent="0.25">
      <c r="A30" s="1392">
        <v>3299</v>
      </c>
      <c r="B30" s="1447">
        <v>5167</v>
      </c>
      <c r="C30" s="1445">
        <v>38100882</v>
      </c>
      <c r="D30" s="1394" t="s">
        <v>212</v>
      </c>
      <c r="E30" s="1395"/>
      <c r="F30" s="1395"/>
      <c r="G30" s="1395"/>
      <c r="H30" s="1396" t="e">
        <f t="shared" si="1"/>
        <v>#DIV/0!</v>
      </c>
    </row>
    <row r="31" spans="1:8" ht="15.75" hidden="1" customHeight="1" thickBot="1" x14ac:dyDescent="0.25">
      <c r="A31" s="1392">
        <v>3299</v>
      </c>
      <c r="B31" s="1447">
        <v>5167</v>
      </c>
      <c r="C31" s="1445">
        <v>38500881</v>
      </c>
      <c r="D31" s="1394" t="s">
        <v>212</v>
      </c>
      <c r="E31" s="1395"/>
      <c r="F31" s="1395"/>
      <c r="G31" s="1395"/>
      <c r="H31" s="1396" t="e">
        <f t="shared" si="1"/>
        <v>#DIV/0!</v>
      </c>
    </row>
    <row r="32" spans="1:8" ht="15.75" hidden="1" customHeight="1" thickBot="1" x14ac:dyDescent="0.25">
      <c r="A32" s="1392">
        <v>3299</v>
      </c>
      <c r="B32" s="1447">
        <v>5169</v>
      </c>
      <c r="C32" s="1445">
        <v>38100880</v>
      </c>
      <c r="D32" s="1394" t="s">
        <v>568</v>
      </c>
      <c r="E32" s="1395"/>
      <c r="F32" s="1395"/>
      <c r="G32" s="1395"/>
      <c r="H32" s="1396" t="e">
        <f t="shared" si="1"/>
        <v>#DIV/0!</v>
      </c>
    </row>
    <row r="33" spans="1:9" ht="15.75" hidden="1" customHeight="1" thickBot="1" x14ac:dyDescent="0.25">
      <c r="A33" s="1392">
        <v>3299</v>
      </c>
      <c r="B33" s="1447">
        <v>5169</v>
      </c>
      <c r="C33" s="1445">
        <v>38100882</v>
      </c>
      <c r="D33" s="1394" t="s">
        <v>568</v>
      </c>
      <c r="E33" s="1395"/>
      <c r="F33" s="1395"/>
      <c r="G33" s="1395"/>
      <c r="H33" s="1396" t="e">
        <f t="shared" si="1"/>
        <v>#DIV/0!</v>
      </c>
    </row>
    <row r="34" spans="1:9" ht="15.75" hidden="1" customHeight="1" thickBot="1" x14ac:dyDescent="0.25">
      <c r="A34" s="1392">
        <v>3299</v>
      </c>
      <c r="B34" s="1447">
        <v>5169</v>
      </c>
      <c r="C34" s="1445">
        <v>38500881</v>
      </c>
      <c r="D34" s="1394" t="s">
        <v>568</v>
      </c>
      <c r="E34" s="1395"/>
      <c r="F34" s="1395"/>
      <c r="G34" s="1395"/>
      <c r="H34" s="1396" t="e">
        <f t="shared" si="1"/>
        <v>#DIV/0!</v>
      </c>
    </row>
    <row r="35" spans="1:9" ht="15.75" hidden="1" customHeight="1" thickBot="1" x14ac:dyDescent="0.25">
      <c r="A35" s="1392">
        <v>3299</v>
      </c>
      <c r="B35" s="1447">
        <v>5173</v>
      </c>
      <c r="C35" s="1445">
        <v>38100880</v>
      </c>
      <c r="D35" s="1394" t="s">
        <v>730</v>
      </c>
      <c r="E35" s="1395"/>
      <c r="F35" s="1395"/>
      <c r="G35" s="1395"/>
      <c r="H35" s="1396" t="e">
        <f t="shared" si="1"/>
        <v>#DIV/0!</v>
      </c>
    </row>
    <row r="36" spans="1:9" ht="15.75" hidden="1" customHeight="1" thickBot="1" x14ac:dyDescent="0.25">
      <c r="A36" s="1392">
        <v>3299</v>
      </c>
      <c r="B36" s="1447">
        <v>5173</v>
      </c>
      <c r="C36" s="1445">
        <v>38100882</v>
      </c>
      <c r="D36" s="1394" t="s">
        <v>730</v>
      </c>
      <c r="E36" s="1395"/>
      <c r="F36" s="1395"/>
      <c r="G36" s="1395"/>
      <c r="H36" s="1396" t="e">
        <f t="shared" si="1"/>
        <v>#DIV/0!</v>
      </c>
    </row>
    <row r="37" spans="1:9" ht="15.75" hidden="1" customHeight="1" thickBot="1" x14ac:dyDescent="0.25">
      <c r="A37" s="1392">
        <v>3299</v>
      </c>
      <c r="B37" s="1447">
        <v>5173</v>
      </c>
      <c r="C37" s="1445">
        <v>38500881</v>
      </c>
      <c r="D37" s="1394" t="s">
        <v>730</v>
      </c>
      <c r="E37" s="1395"/>
      <c r="F37" s="1395"/>
      <c r="G37" s="1395"/>
      <c r="H37" s="1396" t="e">
        <f t="shared" si="1"/>
        <v>#DIV/0!</v>
      </c>
    </row>
    <row r="38" spans="1:9" ht="15.75" hidden="1" customHeight="1" thickBot="1" x14ac:dyDescent="0.25">
      <c r="A38" s="1392">
        <v>3299</v>
      </c>
      <c r="B38" s="1447">
        <v>5175</v>
      </c>
      <c r="C38" s="1445">
        <v>32133007</v>
      </c>
      <c r="D38" s="1394" t="s">
        <v>447</v>
      </c>
      <c r="E38" s="1395"/>
      <c r="F38" s="1395"/>
      <c r="G38" s="1395"/>
      <c r="H38" s="1396" t="e">
        <f t="shared" si="1"/>
        <v>#DIV/0!</v>
      </c>
    </row>
    <row r="39" spans="1:9" ht="15.75" hidden="1" customHeight="1" thickBot="1" x14ac:dyDescent="0.25">
      <c r="A39" s="1392">
        <v>3299</v>
      </c>
      <c r="B39" s="1447">
        <v>5175</v>
      </c>
      <c r="C39" s="1445">
        <v>38100882</v>
      </c>
      <c r="D39" s="1394" t="s">
        <v>447</v>
      </c>
      <c r="E39" s="1395"/>
      <c r="F39" s="1395"/>
      <c r="G39" s="1395"/>
      <c r="H39" s="1396">
        <v>0</v>
      </c>
    </row>
    <row r="40" spans="1:9" ht="15.75" hidden="1" customHeight="1" thickBot="1" x14ac:dyDescent="0.25">
      <c r="A40" s="1392">
        <v>3299</v>
      </c>
      <c r="B40" s="1447">
        <v>5175</v>
      </c>
      <c r="C40" s="1445">
        <v>32533007</v>
      </c>
      <c r="D40" s="1394" t="s">
        <v>447</v>
      </c>
      <c r="E40" s="1395"/>
      <c r="F40" s="1395"/>
      <c r="G40" s="1395"/>
      <c r="H40" s="1396" t="e">
        <f>G40/F40*100</f>
        <v>#DIV/0!</v>
      </c>
    </row>
    <row r="41" spans="1:9" ht="15.75" hidden="1" customHeight="1" thickBot="1" x14ac:dyDescent="0.25">
      <c r="A41" s="1392">
        <v>3299</v>
      </c>
      <c r="B41" s="1393">
        <v>5176</v>
      </c>
      <c r="C41" s="1445">
        <v>38100880</v>
      </c>
      <c r="D41" s="1394" t="s">
        <v>788</v>
      </c>
      <c r="E41" s="1395"/>
      <c r="F41" s="1395"/>
      <c r="G41" s="1395"/>
      <c r="H41" s="1396" t="e">
        <f>G41/F41*100</f>
        <v>#DIV/0!</v>
      </c>
    </row>
    <row r="42" spans="1:9" ht="15.75" hidden="1" customHeight="1" thickBot="1" x14ac:dyDescent="0.25">
      <c r="A42" s="1392">
        <v>3299</v>
      </c>
      <c r="B42" s="1393">
        <v>5176</v>
      </c>
      <c r="C42" s="1445">
        <v>38100881</v>
      </c>
      <c r="D42" s="1394" t="s">
        <v>788</v>
      </c>
      <c r="E42" s="1395"/>
      <c r="F42" s="1395"/>
      <c r="G42" s="1395"/>
      <c r="H42" s="1396" t="e">
        <f>G42/F42*100</f>
        <v>#DIV/0!</v>
      </c>
    </row>
    <row r="43" spans="1:9" ht="15.75" hidden="1" customHeight="1" thickBot="1" x14ac:dyDescent="0.25">
      <c r="A43" s="1392">
        <v>3299</v>
      </c>
      <c r="B43" s="1393">
        <v>6111</v>
      </c>
      <c r="C43" s="1445">
        <v>38100880</v>
      </c>
      <c r="D43" s="1394" t="s">
        <v>599</v>
      </c>
      <c r="E43" s="1395"/>
      <c r="F43" s="1395"/>
      <c r="G43" s="1395"/>
      <c r="H43" s="1396" t="e">
        <f>G43/F43*100</f>
        <v>#DIV/0!</v>
      </c>
    </row>
    <row r="44" spans="1:9" ht="15.75" hidden="1" customHeight="1" thickBot="1" x14ac:dyDescent="0.25">
      <c r="A44" s="1392">
        <v>3299</v>
      </c>
      <c r="B44" s="1393">
        <v>6111</v>
      </c>
      <c r="C44" s="1445">
        <v>38100882</v>
      </c>
      <c r="D44" s="1394" t="s">
        <v>599</v>
      </c>
      <c r="E44" s="1395"/>
      <c r="F44" s="1395"/>
      <c r="G44" s="1395"/>
      <c r="H44" s="1396">
        <v>0</v>
      </c>
    </row>
    <row r="45" spans="1:9" s="1448" customFormat="1" ht="15.75" hidden="1" customHeight="1" thickBot="1" x14ac:dyDescent="0.25">
      <c r="A45" s="1392">
        <v>3299</v>
      </c>
      <c r="B45" s="1393">
        <v>6111</v>
      </c>
      <c r="C45" s="1445">
        <v>38500881</v>
      </c>
      <c r="D45" s="1394" t="s">
        <v>599</v>
      </c>
      <c r="E45" s="1395"/>
      <c r="F45" s="1395"/>
      <c r="G45" s="1395"/>
      <c r="H45" s="1396" t="e">
        <f>G45/F45*100</f>
        <v>#DIV/0!</v>
      </c>
    </row>
    <row r="46" spans="1:9" s="1448" customFormat="1" ht="15.75" hidden="1" customHeight="1" thickBot="1" x14ac:dyDescent="0.25">
      <c r="A46" s="1392">
        <v>6409</v>
      </c>
      <c r="B46" s="1393">
        <v>5909</v>
      </c>
      <c r="C46" s="1445">
        <v>0</v>
      </c>
      <c r="D46" s="1394"/>
      <c r="E46" s="1395"/>
      <c r="F46" s="1395"/>
      <c r="G46" s="1395"/>
      <c r="H46" s="1396"/>
    </row>
    <row r="47" spans="1:9" s="1448" customFormat="1" ht="15.75" hidden="1" customHeight="1" thickBot="1" x14ac:dyDescent="0.25">
      <c r="A47" s="1392">
        <v>6330</v>
      </c>
      <c r="B47" s="1393">
        <v>5345</v>
      </c>
      <c r="C47" s="1445">
        <v>0</v>
      </c>
      <c r="D47" s="1394" t="s">
        <v>514</v>
      </c>
      <c r="E47" s="1395"/>
      <c r="F47" s="1395"/>
      <c r="G47" s="1395"/>
      <c r="H47" s="1398">
        <v>0</v>
      </c>
    </row>
    <row r="48" spans="1:9" s="1450" customFormat="1" ht="16.5" thickTop="1" thickBot="1" x14ac:dyDescent="0.3">
      <c r="A48" s="3294" t="s">
        <v>511</v>
      </c>
      <c r="B48" s="3295"/>
      <c r="C48" s="3295"/>
      <c r="D48" s="3296"/>
      <c r="E48" s="1399">
        <f>SUM(E12:E47)</f>
        <v>0</v>
      </c>
      <c r="F48" s="1399">
        <f>SUM(F12:F47)</f>
        <v>7</v>
      </c>
      <c r="G48" s="1399">
        <f>SUM(G12:G47)</f>
        <v>14</v>
      </c>
      <c r="H48" s="1400">
        <f>G48/F48*100</f>
        <v>200</v>
      </c>
      <c r="I48" s="1449"/>
    </row>
    <row r="49" spans="1:12" ht="13.5" thickTop="1" x14ac:dyDescent="0.2">
      <c r="I49" s="1374"/>
    </row>
    <row r="50" spans="1:12" x14ac:dyDescent="0.2">
      <c r="I50" s="1374"/>
    </row>
    <row r="51" spans="1:12" x14ac:dyDescent="0.2">
      <c r="I51" s="1374"/>
    </row>
    <row r="52" spans="1:12" x14ac:dyDescent="0.2">
      <c r="I52" s="1374"/>
    </row>
    <row r="54" spans="1:12" ht="16.5" x14ac:dyDescent="0.25">
      <c r="A54" s="1415" t="s">
        <v>325</v>
      </c>
      <c r="B54" s="1416"/>
      <c r="C54" s="1417"/>
      <c r="D54" s="1418"/>
      <c r="E54" s="1419">
        <f>SUM(E55:E57)</f>
        <v>0</v>
      </c>
      <c r="F54" s="1419">
        <f>F55+F56+F57+F58</f>
        <v>7</v>
      </c>
      <c r="G54" s="1419">
        <f>G55+G56+G57+G58</f>
        <v>14</v>
      </c>
      <c r="H54" s="1420">
        <f>G54/F54*100</f>
        <v>200</v>
      </c>
      <c r="J54" s="1421">
        <f>J55+J56+J57</f>
        <v>0</v>
      </c>
      <c r="K54" s="1421">
        <f>K55+K56+K57</f>
        <v>7470.18</v>
      </c>
      <c r="L54" s="1421">
        <f>L55+L56+L57</f>
        <v>14940.36</v>
      </c>
    </row>
    <row r="55" spans="1:12" ht="15" x14ac:dyDescent="0.2">
      <c r="A55" s="1422" t="s">
        <v>183</v>
      </c>
      <c r="B55" s="1423"/>
      <c r="C55" s="1424"/>
      <c r="D55" s="1425"/>
      <c r="E55" s="1426">
        <f>E23+E24+E27+E28+E38+E40</f>
        <v>0</v>
      </c>
      <c r="F55" s="1426">
        <f>F23+F24+F27+F28+F38+F40</f>
        <v>7</v>
      </c>
      <c r="G55" s="1426">
        <f>G27</f>
        <v>7</v>
      </c>
      <c r="H55" s="1427">
        <f>G55/F55*100</f>
        <v>100</v>
      </c>
      <c r="J55" s="1428">
        <v>0</v>
      </c>
      <c r="K55" s="1428">
        <v>7470.18</v>
      </c>
      <c r="L55" s="1428">
        <v>7470.18</v>
      </c>
    </row>
    <row r="56" spans="1:12" ht="15" x14ac:dyDescent="0.2">
      <c r="A56" s="1422" t="s">
        <v>184</v>
      </c>
      <c r="B56" s="1429"/>
      <c r="C56" s="1424"/>
      <c r="D56" s="1430"/>
      <c r="E56" s="1426">
        <v>0</v>
      </c>
      <c r="F56" s="1426">
        <v>0</v>
      </c>
      <c r="G56" s="1426">
        <v>0</v>
      </c>
      <c r="H56" s="1427">
        <v>0</v>
      </c>
      <c r="J56" s="1428">
        <v>0</v>
      </c>
      <c r="K56" s="1428">
        <v>0</v>
      </c>
      <c r="L56" s="1428">
        <v>0</v>
      </c>
    </row>
    <row r="57" spans="1:12" ht="15" x14ac:dyDescent="0.2">
      <c r="A57" s="1422" t="s">
        <v>326</v>
      </c>
      <c r="B57" s="1429"/>
      <c r="C57" s="1424"/>
      <c r="D57" s="1430"/>
      <c r="E57" s="1426">
        <f>E47</f>
        <v>0</v>
      </c>
      <c r="F57" s="1426">
        <f>F47</f>
        <v>0</v>
      </c>
      <c r="G57" s="1426">
        <f>G28</f>
        <v>7</v>
      </c>
      <c r="H57" s="1427">
        <v>0</v>
      </c>
      <c r="J57" s="1428">
        <v>0</v>
      </c>
      <c r="K57" s="1428">
        <v>0</v>
      </c>
      <c r="L57" s="1428">
        <v>7470.18</v>
      </c>
    </row>
    <row r="58" spans="1:12" ht="15" x14ac:dyDescent="0.2">
      <c r="A58" s="1422"/>
      <c r="B58" s="1429"/>
      <c r="C58" s="1424"/>
      <c r="D58" s="1430"/>
      <c r="E58" s="1426"/>
      <c r="F58" s="1426"/>
      <c r="G58" s="1426"/>
      <c r="H58" s="1431"/>
    </row>
    <row r="59" spans="1:12" ht="46.5" customHeight="1" thickBot="1" x14ac:dyDescent="0.4">
      <c r="A59" s="3269" t="s">
        <v>959</v>
      </c>
      <c r="B59" s="3269"/>
      <c r="C59" s="3269"/>
      <c r="D59" s="3269"/>
      <c r="E59" s="1432">
        <f>SUM(E54)</f>
        <v>0</v>
      </c>
      <c r="F59" s="1432">
        <f>SUM(F54)</f>
        <v>7</v>
      </c>
      <c r="G59" s="1432">
        <f>SUM(G54)</f>
        <v>14</v>
      </c>
      <c r="H59" s="1433">
        <f>(G59/F59)*100</f>
        <v>200</v>
      </c>
    </row>
    <row r="60" spans="1:12" ht="13.5" thickTop="1" x14ac:dyDescent="0.2"/>
    <row r="179" spans="1:5" ht="13.5" thickBot="1" x14ac:dyDescent="0.25">
      <c r="A179" s="1451"/>
      <c r="B179" s="1451"/>
      <c r="C179" s="1451"/>
      <c r="D179" s="1452"/>
      <c r="E179" s="1453"/>
    </row>
    <row r="180" spans="1:5" ht="13.5" thickTop="1" x14ac:dyDescent="0.2">
      <c r="A180" s="1454"/>
      <c r="B180" s="1454"/>
      <c r="C180" s="1454"/>
      <c r="D180" s="1455"/>
      <c r="E180" s="1456"/>
    </row>
    <row r="181" spans="1:5" x14ac:dyDescent="0.2">
      <c r="D181" s="1366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51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colBreaks count="1" manualBreakCount="1">
    <brk id="9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80"/>
  <sheetViews>
    <sheetView view="pageBreakPreview" topLeftCell="A241" zoomScaleNormal="100" zoomScaleSheetLayoutView="100" workbookViewId="0">
      <selection activeCell="H275" sqref="H275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10.14062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7109375" style="1366" customWidth="1"/>
    <col min="9" max="9" width="9.140625" style="1366"/>
    <col min="10" max="11" width="16" style="1366" bestFit="1" customWidth="1"/>
    <col min="12" max="12" width="16.42578125" style="1366" customWidth="1"/>
    <col min="13" max="256" width="9.140625" style="1366"/>
    <col min="257" max="257" width="5.570312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5.570312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5.570312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5.570312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5.570312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5.570312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5.570312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5.570312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5.570312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5.570312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5.570312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5.570312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5.570312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5.570312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5.570312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5.570312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5.570312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5.570312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5.570312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5.570312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5.570312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5.570312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5.570312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5.570312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5.570312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5.570312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5.570312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5.570312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5.570312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5.570312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5.570312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5.570312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5.570312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5.570312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5.570312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5.570312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5.570312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5.570312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5.570312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5.570312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5.570312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5.570312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5.570312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5.570312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5.570312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5.570312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5.570312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5.570312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5.570312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5.570312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5.570312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5.570312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5.570312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5.570312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5.570312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5.570312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5.570312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5.570312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5.570312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5.570312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5.570312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5.570312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5.570312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11" ht="18.75" thickBot="1" x14ac:dyDescent="0.3">
      <c r="A1" s="1360" t="s">
        <v>960</v>
      </c>
      <c r="B1" s="1361"/>
      <c r="C1" s="1362"/>
      <c r="D1" s="1363"/>
      <c r="E1" s="1364"/>
      <c r="F1" s="1363"/>
      <c r="G1" s="1365"/>
      <c r="H1" s="1360"/>
    </row>
    <row r="2" spans="1:11" ht="18" x14ac:dyDescent="0.25">
      <c r="A2" s="1367"/>
      <c r="B2" s="1368"/>
      <c r="C2" s="1368"/>
      <c r="D2" s="1368"/>
      <c r="E2" s="1368"/>
      <c r="F2" s="1368"/>
      <c r="G2" s="1368"/>
      <c r="H2" s="1369" t="s">
        <v>961</v>
      </c>
    </row>
    <row r="3" spans="1:11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11" ht="18" x14ac:dyDescent="0.25">
      <c r="A4" s="1367"/>
      <c r="B4" s="1368"/>
      <c r="C4" s="1506" t="s">
        <v>989</v>
      </c>
      <c r="D4" s="1368"/>
      <c r="E4" s="1368"/>
      <c r="F4" s="1368"/>
      <c r="G4" s="1368"/>
      <c r="H4" s="1369"/>
    </row>
    <row r="5" spans="1:11" ht="18" x14ac:dyDescent="0.25">
      <c r="A5" s="1372" t="s">
        <v>962</v>
      </c>
      <c r="B5" s="1368"/>
      <c r="C5" s="1368"/>
      <c r="D5" s="1368"/>
      <c r="E5" s="1368"/>
      <c r="F5" s="1368"/>
      <c r="G5" s="1368"/>
      <c r="H5" s="1369"/>
    </row>
    <row r="6" spans="1:11" x14ac:dyDescent="0.2">
      <c r="A6" s="1373"/>
      <c r="B6" s="1373"/>
      <c r="C6" s="1373"/>
      <c r="E6" s="1374"/>
      <c r="F6" s="1374"/>
      <c r="G6" s="1374"/>
    </row>
    <row r="7" spans="1:11" x14ac:dyDescent="0.2">
      <c r="A7" s="1373"/>
      <c r="B7" s="1373"/>
      <c r="C7" s="1373"/>
      <c r="E7" s="1374"/>
      <c r="F7" s="1374"/>
      <c r="G7" s="1374"/>
    </row>
    <row r="8" spans="1:11" ht="27" customHeight="1" x14ac:dyDescent="0.25">
      <c r="A8" s="3293" t="s">
        <v>1835</v>
      </c>
      <c r="B8" s="3284"/>
      <c r="C8" s="3284"/>
      <c r="D8" s="3284"/>
      <c r="E8" s="3284"/>
      <c r="F8" s="3284"/>
      <c r="G8" s="3284"/>
      <c r="H8" s="3284"/>
      <c r="K8" s="1455"/>
    </row>
    <row r="9" spans="1:11" ht="15.75" thickBot="1" x14ac:dyDescent="0.3">
      <c r="A9" s="1359" t="s">
        <v>1834</v>
      </c>
      <c r="B9" s="1373"/>
      <c r="C9" s="1373"/>
      <c r="E9" s="1374"/>
      <c r="F9" s="1374"/>
      <c r="G9" s="1374"/>
      <c r="H9" s="1375" t="s">
        <v>122</v>
      </c>
    </row>
    <row r="10" spans="1:11" ht="25.5" thickTop="1" thickBot="1" x14ac:dyDescent="0.25">
      <c r="A10" s="1233" t="s">
        <v>123</v>
      </c>
      <c r="B10" s="1234" t="s">
        <v>509</v>
      </c>
      <c r="C10" s="1234" t="s">
        <v>267</v>
      </c>
      <c r="D10" s="1235" t="s">
        <v>125</v>
      </c>
      <c r="E10" s="1256" t="s">
        <v>416</v>
      </c>
      <c r="F10" s="1256" t="s">
        <v>417</v>
      </c>
      <c r="G10" s="1257" t="s">
        <v>589</v>
      </c>
      <c r="H10" s="1258" t="s">
        <v>590</v>
      </c>
    </row>
    <row r="11" spans="1:11" ht="14.25" thickTop="1" thickBot="1" x14ac:dyDescent="0.25">
      <c r="A11" s="1171">
        <v>1</v>
      </c>
      <c r="B11" s="1170">
        <v>2</v>
      </c>
      <c r="C11" s="1170">
        <v>3</v>
      </c>
      <c r="D11" s="1170">
        <v>4</v>
      </c>
      <c r="E11" s="1169">
        <v>5</v>
      </c>
      <c r="F11" s="1169">
        <v>6</v>
      </c>
      <c r="G11" s="1293">
        <v>7</v>
      </c>
      <c r="H11" s="1315" t="s">
        <v>44</v>
      </c>
    </row>
    <row r="12" spans="1:11" ht="15.75" thickTop="1" x14ac:dyDescent="0.2">
      <c r="A12" s="1387">
        <v>3636</v>
      </c>
      <c r="B12" s="1388">
        <v>5011</v>
      </c>
      <c r="C12" s="2346" t="s">
        <v>1101</v>
      </c>
      <c r="D12" s="1389" t="s">
        <v>147</v>
      </c>
      <c r="E12" s="1390">
        <v>1700</v>
      </c>
      <c r="F12" s="1390">
        <v>0</v>
      </c>
      <c r="G12" s="1390">
        <v>0</v>
      </c>
      <c r="H12" s="1391">
        <v>0</v>
      </c>
    </row>
    <row r="13" spans="1:11" ht="15" x14ac:dyDescent="0.2">
      <c r="A13" s="1392">
        <v>3636</v>
      </c>
      <c r="B13" s="1393">
        <v>5011</v>
      </c>
      <c r="C13" s="1439" t="s">
        <v>1825</v>
      </c>
      <c r="D13" s="1394" t="s">
        <v>147</v>
      </c>
      <c r="E13" s="1395">
        <v>0</v>
      </c>
      <c r="F13" s="1395">
        <v>250</v>
      </c>
      <c r="G13" s="1395">
        <v>139</v>
      </c>
      <c r="H13" s="1396">
        <f>G13/F13*100</f>
        <v>55.600000000000009</v>
      </c>
    </row>
    <row r="14" spans="1:11" ht="15" x14ac:dyDescent="0.2">
      <c r="A14" s="1392">
        <v>3636</v>
      </c>
      <c r="B14" s="1393">
        <v>5011</v>
      </c>
      <c r="C14" s="1439" t="s">
        <v>1824</v>
      </c>
      <c r="D14" s="1394" t="s">
        <v>147</v>
      </c>
      <c r="E14" s="1395">
        <v>0</v>
      </c>
      <c r="F14" s="1395">
        <v>1415</v>
      </c>
      <c r="G14" s="1395">
        <v>787</v>
      </c>
      <c r="H14" s="1396">
        <f>G14/F14*100</f>
        <v>55.618374558303884</v>
      </c>
    </row>
    <row r="15" spans="1:11" ht="15" hidden="1" x14ac:dyDescent="0.2">
      <c r="A15" s="1392">
        <v>3636</v>
      </c>
      <c r="B15" s="1393">
        <v>5021</v>
      </c>
      <c r="C15" s="1439">
        <v>38500881</v>
      </c>
      <c r="D15" s="1394" t="s">
        <v>275</v>
      </c>
      <c r="E15" s="1395"/>
      <c r="F15" s="1395"/>
      <c r="G15" s="1395"/>
      <c r="H15" s="1396" t="e">
        <f>G15/F15*100</f>
        <v>#DIV/0!</v>
      </c>
    </row>
    <row r="16" spans="1:11" ht="30" x14ac:dyDescent="0.2">
      <c r="A16" s="1392">
        <v>3636</v>
      </c>
      <c r="B16" s="1393">
        <v>5031</v>
      </c>
      <c r="C16" s="1439" t="s">
        <v>1101</v>
      </c>
      <c r="D16" s="1437" t="s">
        <v>816</v>
      </c>
      <c r="E16" s="1395">
        <v>430</v>
      </c>
      <c r="F16" s="1395">
        <v>0</v>
      </c>
      <c r="G16" s="1395">
        <v>0</v>
      </c>
      <c r="H16" s="1396">
        <v>0</v>
      </c>
    </row>
    <row r="17" spans="1:8" ht="30" x14ac:dyDescent="0.2">
      <c r="A17" s="1392">
        <v>3636</v>
      </c>
      <c r="B17" s="1393">
        <v>5031</v>
      </c>
      <c r="C17" s="1439" t="s">
        <v>1825</v>
      </c>
      <c r="D17" s="1437" t="s">
        <v>816</v>
      </c>
      <c r="E17" s="1395">
        <v>0</v>
      </c>
      <c r="F17" s="1395">
        <v>65</v>
      </c>
      <c r="G17" s="1395">
        <v>35</v>
      </c>
      <c r="H17" s="1396">
        <f>G17/F17*100</f>
        <v>53.846153846153847</v>
      </c>
    </row>
    <row r="18" spans="1:8" ht="30" x14ac:dyDescent="0.2">
      <c r="A18" s="1392">
        <v>3636</v>
      </c>
      <c r="B18" s="1393">
        <v>5031</v>
      </c>
      <c r="C18" s="1439" t="s">
        <v>1824</v>
      </c>
      <c r="D18" s="1437" t="s">
        <v>816</v>
      </c>
      <c r="E18" s="1395">
        <v>0</v>
      </c>
      <c r="F18" s="1395">
        <v>365</v>
      </c>
      <c r="G18" s="1395">
        <v>197</v>
      </c>
      <c r="H18" s="1396">
        <f>G18/F18*100</f>
        <v>53.972602739726028</v>
      </c>
    </row>
    <row r="19" spans="1:8" ht="30" x14ac:dyDescent="0.2">
      <c r="A19" s="1392">
        <v>3636</v>
      </c>
      <c r="B19" s="1393">
        <v>5032</v>
      </c>
      <c r="C19" s="1439" t="s">
        <v>1101</v>
      </c>
      <c r="D19" s="1394" t="s">
        <v>746</v>
      </c>
      <c r="E19" s="1395">
        <v>160</v>
      </c>
      <c r="F19" s="1395">
        <v>0</v>
      </c>
      <c r="G19" s="1395">
        <v>0</v>
      </c>
      <c r="H19" s="1396">
        <v>0</v>
      </c>
    </row>
    <row r="20" spans="1:8" ht="30" x14ac:dyDescent="0.2">
      <c r="A20" s="1392">
        <v>3636</v>
      </c>
      <c r="B20" s="1393">
        <v>5032</v>
      </c>
      <c r="C20" s="1439" t="s">
        <v>1825</v>
      </c>
      <c r="D20" s="1394" t="s">
        <v>746</v>
      </c>
      <c r="E20" s="1395">
        <v>0</v>
      </c>
      <c r="F20" s="1395">
        <v>24</v>
      </c>
      <c r="G20" s="1395">
        <v>13</v>
      </c>
      <c r="H20" s="1396">
        <f>G20/F20*100</f>
        <v>54.166666666666664</v>
      </c>
    </row>
    <row r="21" spans="1:8" ht="30" x14ac:dyDescent="0.2">
      <c r="A21" s="1392">
        <v>3636</v>
      </c>
      <c r="B21" s="1393">
        <v>5032</v>
      </c>
      <c r="C21" s="1439" t="s">
        <v>1824</v>
      </c>
      <c r="D21" s="1394" t="s">
        <v>746</v>
      </c>
      <c r="E21" s="1395">
        <v>0</v>
      </c>
      <c r="F21" s="1395">
        <v>136</v>
      </c>
      <c r="G21" s="1395">
        <v>71</v>
      </c>
      <c r="H21" s="1396">
        <f>G21/F21*100</f>
        <v>52.205882352941181</v>
      </c>
    </row>
    <row r="22" spans="1:8" ht="15" x14ac:dyDescent="0.2">
      <c r="A22" s="1392">
        <v>3636</v>
      </c>
      <c r="B22" s="1393">
        <v>5137</v>
      </c>
      <c r="C22" s="2345" t="s">
        <v>1101</v>
      </c>
      <c r="D22" s="1394" t="s">
        <v>118</v>
      </c>
      <c r="E22" s="1395">
        <v>200</v>
      </c>
      <c r="F22" s="1395">
        <v>200</v>
      </c>
      <c r="G22" s="1395">
        <v>0</v>
      </c>
      <c r="H22" s="1396">
        <v>0</v>
      </c>
    </row>
    <row r="23" spans="1:8" ht="15" hidden="1" x14ac:dyDescent="0.2">
      <c r="A23" s="1392">
        <v>3636</v>
      </c>
      <c r="B23" s="1393">
        <v>5137</v>
      </c>
      <c r="C23" s="2345">
        <v>32533019</v>
      </c>
      <c r="D23" s="1394" t="s">
        <v>118</v>
      </c>
      <c r="E23" s="1395"/>
      <c r="F23" s="1395"/>
      <c r="G23" s="1395"/>
      <c r="H23" s="1396" t="e">
        <f>G23/F23*100</f>
        <v>#DIV/0!</v>
      </c>
    </row>
    <row r="24" spans="1:8" ht="15" x14ac:dyDescent="0.2">
      <c r="A24" s="1392">
        <v>3636</v>
      </c>
      <c r="B24" s="1393">
        <v>5139</v>
      </c>
      <c r="C24" s="1439" t="s">
        <v>1101</v>
      </c>
      <c r="D24" s="1394" t="s">
        <v>513</v>
      </c>
      <c r="E24" s="1395">
        <v>100</v>
      </c>
      <c r="F24" s="1395">
        <v>0</v>
      </c>
      <c r="G24" s="1395">
        <v>0</v>
      </c>
      <c r="H24" s="1396">
        <v>0</v>
      </c>
    </row>
    <row r="25" spans="1:8" ht="15" x14ac:dyDescent="0.2">
      <c r="A25" s="1392">
        <v>3636</v>
      </c>
      <c r="B25" s="1393">
        <v>5139</v>
      </c>
      <c r="C25" s="1439" t="s">
        <v>1825</v>
      </c>
      <c r="D25" s="1394" t="s">
        <v>513</v>
      </c>
      <c r="E25" s="1395">
        <v>0</v>
      </c>
      <c r="F25" s="1395">
        <v>15</v>
      </c>
      <c r="G25" s="1395">
        <v>0</v>
      </c>
      <c r="H25" s="1396">
        <f>G25/F25*100</f>
        <v>0</v>
      </c>
    </row>
    <row r="26" spans="1:8" ht="15" x14ac:dyDescent="0.2">
      <c r="A26" s="1392">
        <v>3636</v>
      </c>
      <c r="B26" s="1393">
        <v>5139</v>
      </c>
      <c r="C26" s="1439" t="s">
        <v>1824</v>
      </c>
      <c r="D26" s="1394" t="s">
        <v>513</v>
      </c>
      <c r="E26" s="1395">
        <v>0</v>
      </c>
      <c r="F26" s="1395">
        <v>85</v>
      </c>
      <c r="G26" s="1395">
        <v>0</v>
      </c>
      <c r="H26" s="1396">
        <v>0</v>
      </c>
    </row>
    <row r="27" spans="1:8" ht="15" x14ac:dyDescent="0.2">
      <c r="A27" s="1392">
        <v>3636</v>
      </c>
      <c r="B27" s="1393">
        <v>5162</v>
      </c>
      <c r="C27" s="1439" t="s">
        <v>1101</v>
      </c>
      <c r="D27" s="1394" t="s">
        <v>577</v>
      </c>
      <c r="E27" s="1395">
        <v>5</v>
      </c>
      <c r="F27" s="1395">
        <v>5</v>
      </c>
      <c r="G27" s="1395">
        <v>0</v>
      </c>
      <c r="H27" s="1396">
        <f>G27/F27*100</f>
        <v>0</v>
      </c>
    </row>
    <row r="28" spans="1:8" ht="15" hidden="1" x14ac:dyDescent="0.2">
      <c r="A28" s="1392">
        <v>3636</v>
      </c>
      <c r="B28" s="1393">
        <v>5162</v>
      </c>
      <c r="C28" s="1439" t="s">
        <v>1252</v>
      </c>
      <c r="D28" s="1394" t="s">
        <v>577</v>
      </c>
      <c r="E28" s="1395"/>
      <c r="F28" s="1395"/>
      <c r="G28" s="1395"/>
      <c r="H28" s="1396" t="e">
        <f>G28/F28*100</f>
        <v>#DIV/0!</v>
      </c>
    </row>
    <row r="29" spans="1:8" ht="15" x14ac:dyDescent="0.2">
      <c r="A29" s="1392">
        <v>3636</v>
      </c>
      <c r="B29" s="1393">
        <v>5164</v>
      </c>
      <c r="C29" s="1439" t="s">
        <v>1101</v>
      </c>
      <c r="D29" s="1394" t="s">
        <v>131</v>
      </c>
      <c r="E29" s="1395">
        <v>150</v>
      </c>
      <c r="F29" s="1395">
        <v>0</v>
      </c>
      <c r="G29" s="1395">
        <v>0</v>
      </c>
      <c r="H29" s="1396">
        <v>0</v>
      </c>
    </row>
    <row r="30" spans="1:8" ht="15" x14ac:dyDescent="0.2">
      <c r="A30" s="1392">
        <v>3636</v>
      </c>
      <c r="B30" s="1393">
        <v>5164</v>
      </c>
      <c r="C30" s="1439" t="s">
        <v>1825</v>
      </c>
      <c r="D30" s="1394" t="s">
        <v>131</v>
      </c>
      <c r="E30" s="1395">
        <v>0</v>
      </c>
      <c r="F30" s="1395">
        <v>22</v>
      </c>
      <c r="G30" s="1395">
        <v>2</v>
      </c>
      <c r="H30" s="1396">
        <f>G30/F30*100</f>
        <v>9.0909090909090917</v>
      </c>
    </row>
    <row r="31" spans="1:8" ht="15" x14ac:dyDescent="0.2">
      <c r="A31" s="1392">
        <v>3636</v>
      </c>
      <c r="B31" s="1393">
        <v>5164</v>
      </c>
      <c r="C31" s="1439" t="s">
        <v>1824</v>
      </c>
      <c r="D31" s="1394" t="s">
        <v>131</v>
      </c>
      <c r="E31" s="1395">
        <v>0</v>
      </c>
      <c r="F31" s="1395">
        <v>128</v>
      </c>
      <c r="G31" s="1395">
        <v>13</v>
      </c>
      <c r="H31" s="1396">
        <f>G31/F31*100</f>
        <v>10.15625</v>
      </c>
    </row>
    <row r="32" spans="1:8" ht="15" x14ac:dyDescent="0.2">
      <c r="A32" s="1392">
        <v>3636</v>
      </c>
      <c r="B32" s="1393">
        <v>5166</v>
      </c>
      <c r="C32" s="1439" t="s">
        <v>1101</v>
      </c>
      <c r="D32" s="1394" t="s">
        <v>405</v>
      </c>
      <c r="E32" s="1395">
        <v>1000</v>
      </c>
      <c r="F32" s="1395">
        <v>0</v>
      </c>
      <c r="G32" s="1395">
        <v>0</v>
      </c>
      <c r="H32" s="1396">
        <v>0</v>
      </c>
    </row>
    <row r="33" spans="1:8" ht="15" x14ac:dyDescent="0.2">
      <c r="A33" s="1392">
        <v>3636</v>
      </c>
      <c r="B33" s="1393">
        <v>5166</v>
      </c>
      <c r="C33" s="1439" t="s">
        <v>1825</v>
      </c>
      <c r="D33" s="1394" t="s">
        <v>405</v>
      </c>
      <c r="E33" s="1395">
        <v>0</v>
      </c>
      <c r="F33" s="1395">
        <v>29</v>
      </c>
      <c r="G33" s="1395">
        <v>0</v>
      </c>
      <c r="H33" s="1396">
        <f>G33/F33*100</f>
        <v>0</v>
      </c>
    </row>
    <row r="34" spans="1:8" ht="15" x14ac:dyDescent="0.2">
      <c r="A34" s="1392">
        <v>3636</v>
      </c>
      <c r="B34" s="1393">
        <v>5166</v>
      </c>
      <c r="C34" s="1439" t="s">
        <v>1824</v>
      </c>
      <c r="D34" s="1394" t="s">
        <v>405</v>
      </c>
      <c r="E34" s="1395">
        <v>0</v>
      </c>
      <c r="F34" s="1395">
        <v>167</v>
      </c>
      <c r="G34" s="1395">
        <v>0</v>
      </c>
      <c r="H34" s="1396">
        <f>G34/F34*100</f>
        <v>0</v>
      </c>
    </row>
    <row r="35" spans="1:8" ht="15" x14ac:dyDescent="0.2">
      <c r="A35" s="1392">
        <v>3636</v>
      </c>
      <c r="B35" s="1393">
        <v>5167</v>
      </c>
      <c r="C35" s="1439" t="s">
        <v>1101</v>
      </c>
      <c r="D35" s="1394" t="s">
        <v>597</v>
      </c>
      <c r="E35" s="1395">
        <v>50</v>
      </c>
      <c r="F35" s="1395">
        <v>0</v>
      </c>
      <c r="G35" s="1395">
        <v>0</v>
      </c>
      <c r="H35" s="1396">
        <v>0</v>
      </c>
    </row>
    <row r="36" spans="1:8" ht="15" x14ac:dyDescent="0.2">
      <c r="A36" s="1392">
        <v>3636</v>
      </c>
      <c r="B36" s="1393">
        <v>5167</v>
      </c>
      <c r="C36" s="1439" t="s">
        <v>1825</v>
      </c>
      <c r="D36" s="1394" t="s">
        <v>597</v>
      </c>
      <c r="E36" s="1395">
        <v>0</v>
      </c>
      <c r="F36" s="1395">
        <v>7</v>
      </c>
      <c r="G36" s="1395">
        <v>0</v>
      </c>
      <c r="H36" s="1396">
        <f>G36/F36*100</f>
        <v>0</v>
      </c>
    </row>
    <row r="37" spans="1:8" ht="15" x14ac:dyDescent="0.2">
      <c r="A37" s="1392">
        <v>3636</v>
      </c>
      <c r="B37" s="1393">
        <v>5167</v>
      </c>
      <c r="C37" s="1439" t="s">
        <v>1824</v>
      </c>
      <c r="D37" s="1394" t="s">
        <v>597</v>
      </c>
      <c r="E37" s="1395">
        <v>0</v>
      </c>
      <c r="F37" s="1395">
        <v>43</v>
      </c>
      <c r="G37" s="1395">
        <v>0</v>
      </c>
      <c r="H37" s="1396">
        <f>G37/F37*100</f>
        <v>0</v>
      </c>
    </row>
    <row r="38" spans="1:8" ht="15" x14ac:dyDescent="0.2">
      <c r="A38" s="1392">
        <v>3636</v>
      </c>
      <c r="B38" s="1393">
        <v>5169</v>
      </c>
      <c r="C38" s="1439" t="s">
        <v>1101</v>
      </c>
      <c r="D38" s="1394" t="s">
        <v>568</v>
      </c>
      <c r="E38" s="1395">
        <v>900</v>
      </c>
      <c r="F38" s="1395">
        <v>0</v>
      </c>
      <c r="G38" s="1395">
        <v>0</v>
      </c>
      <c r="H38" s="1396">
        <v>0</v>
      </c>
    </row>
    <row r="39" spans="1:8" ht="15" x14ac:dyDescent="0.2">
      <c r="A39" s="1392">
        <v>3636</v>
      </c>
      <c r="B39" s="1393">
        <v>5169</v>
      </c>
      <c r="C39" s="1439" t="s">
        <v>1825</v>
      </c>
      <c r="D39" s="1394" t="s">
        <v>568</v>
      </c>
      <c r="E39" s="1395">
        <v>0</v>
      </c>
      <c r="F39" s="1395">
        <v>135</v>
      </c>
      <c r="G39" s="1395">
        <v>0</v>
      </c>
      <c r="H39" s="1396">
        <f>G39/F39*100</f>
        <v>0</v>
      </c>
    </row>
    <row r="40" spans="1:8" ht="15" x14ac:dyDescent="0.2">
      <c r="A40" s="1392">
        <v>3636</v>
      </c>
      <c r="B40" s="1393">
        <v>5169</v>
      </c>
      <c r="C40" s="1439" t="s">
        <v>1824</v>
      </c>
      <c r="D40" s="1394" t="s">
        <v>568</v>
      </c>
      <c r="E40" s="1395">
        <v>0</v>
      </c>
      <c r="F40" s="1395">
        <v>765</v>
      </c>
      <c r="G40" s="1395">
        <v>0</v>
      </c>
      <c r="H40" s="1396">
        <f>G40/F40*100</f>
        <v>0</v>
      </c>
    </row>
    <row r="41" spans="1:8" ht="15" x14ac:dyDescent="0.2">
      <c r="A41" s="1392">
        <v>3636</v>
      </c>
      <c r="B41" s="1393">
        <v>5173</v>
      </c>
      <c r="C41" s="1439" t="s">
        <v>1101</v>
      </c>
      <c r="D41" s="1394" t="s">
        <v>730</v>
      </c>
      <c r="E41" s="1395">
        <v>100</v>
      </c>
      <c r="F41" s="1395">
        <v>0</v>
      </c>
      <c r="G41" s="1395">
        <v>0</v>
      </c>
      <c r="H41" s="1396">
        <v>0</v>
      </c>
    </row>
    <row r="42" spans="1:8" ht="15" x14ac:dyDescent="0.2">
      <c r="A42" s="1392">
        <v>3636</v>
      </c>
      <c r="B42" s="1393">
        <v>5173</v>
      </c>
      <c r="C42" s="1439" t="s">
        <v>1825</v>
      </c>
      <c r="D42" s="1394" t="s">
        <v>730</v>
      </c>
      <c r="E42" s="1395">
        <v>0</v>
      </c>
      <c r="F42" s="1395">
        <v>15</v>
      </c>
      <c r="G42" s="1395">
        <v>1</v>
      </c>
      <c r="H42" s="1396">
        <f>G42/F42*100</f>
        <v>6.666666666666667</v>
      </c>
    </row>
    <row r="43" spans="1:8" ht="15" x14ac:dyDescent="0.2">
      <c r="A43" s="1392">
        <v>3636</v>
      </c>
      <c r="B43" s="1393">
        <v>5173</v>
      </c>
      <c r="C43" s="1439" t="s">
        <v>1824</v>
      </c>
      <c r="D43" s="1394" t="s">
        <v>730</v>
      </c>
      <c r="E43" s="1395">
        <v>0</v>
      </c>
      <c r="F43" s="1395">
        <v>85</v>
      </c>
      <c r="G43" s="1395">
        <v>5</v>
      </c>
      <c r="H43" s="1396">
        <f>G43/F43*100</f>
        <v>5.8823529411764701</v>
      </c>
    </row>
    <row r="44" spans="1:8" ht="15" x14ac:dyDescent="0.2">
      <c r="A44" s="1392">
        <v>3636</v>
      </c>
      <c r="B44" s="1393">
        <v>5175</v>
      </c>
      <c r="C44" s="1439" t="s">
        <v>1101</v>
      </c>
      <c r="D44" s="1394" t="s">
        <v>447</v>
      </c>
      <c r="E44" s="1395">
        <v>300</v>
      </c>
      <c r="F44" s="1395">
        <v>0</v>
      </c>
      <c r="G44" s="1395">
        <v>0</v>
      </c>
      <c r="H44" s="1396">
        <v>0</v>
      </c>
    </row>
    <row r="45" spans="1:8" ht="15" x14ac:dyDescent="0.2">
      <c r="A45" s="1392">
        <v>3636</v>
      </c>
      <c r="B45" s="1393">
        <v>5175</v>
      </c>
      <c r="C45" s="1439" t="s">
        <v>1825</v>
      </c>
      <c r="D45" s="1394" t="s">
        <v>447</v>
      </c>
      <c r="E45" s="1395">
        <v>0</v>
      </c>
      <c r="F45" s="1395">
        <v>45</v>
      </c>
      <c r="G45" s="1395">
        <v>7</v>
      </c>
      <c r="H45" s="1396">
        <f>G45/F45*100</f>
        <v>15.555555555555555</v>
      </c>
    </row>
    <row r="46" spans="1:8" ht="15" x14ac:dyDescent="0.2">
      <c r="A46" s="1392">
        <v>3636</v>
      </c>
      <c r="B46" s="1393">
        <v>5175</v>
      </c>
      <c r="C46" s="1439" t="s">
        <v>1824</v>
      </c>
      <c r="D46" s="1394" t="s">
        <v>447</v>
      </c>
      <c r="E46" s="1395">
        <v>0</v>
      </c>
      <c r="F46" s="1395">
        <v>255</v>
      </c>
      <c r="G46" s="1395">
        <v>39</v>
      </c>
      <c r="H46" s="1396">
        <f>G46/F46*100</f>
        <v>15.294117647058824</v>
      </c>
    </row>
    <row r="47" spans="1:8" ht="15" x14ac:dyDescent="0.2">
      <c r="A47" s="1392">
        <v>3636</v>
      </c>
      <c r="B47" s="1393">
        <v>5176</v>
      </c>
      <c r="C47" s="1439" t="s">
        <v>1101</v>
      </c>
      <c r="D47" s="1394" t="s">
        <v>788</v>
      </c>
      <c r="E47" s="1395">
        <v>10</v>
      </c>
      <c r="F47" s="1395">
        <v>0</v>
      </c>
      <c r="G47" s="1395">
        <v>0</v>
      </c>
      <c r="H47" s="1396">
        <v>0</v>
      </c>
    </row>
    <row r="48" spans="1:8" ht="15" x14ac:dyDescent="0.2">
      <c r="A48" s="1392">
        <v>3636</v>
      </c>
      <c r="B48" s="1393">
        <v>5176</v>
      </c>
      <c r="C48" s="1439" t="s">
        <v>1825</v>
      </c>
      <c r="D48" s="1394" t="s">
        <v>788</v>
      </c>
      <c r="E48" s="1395">
        <v>0</v>
      </c>
      <c r="F48" s="1395">
        <v>1</v>
      </c>
      <c r="G48" s="1395">
        <v>0</v>
      </c>
      <c r="H48" s="1396">
        <f t="shared" ref="H48:H53" si="0">G48/F48*100</f>
        <v>0</v>
      </c>
    </row>
    <row r="49" spans="1:8" ht="15" x14ac:dyDescent="0.2">
      <c r="A49" s="1392">
        <v>3636</v>
      </c>
      <c r="B49" s="1393">
        <v>5176</v>
      </c>
      <c r="C49" s="1439" t="s">
        <v>1824</v>
      </c>
      <c r="D49" s="1394" t="s">
        <v>788</v>
      </c>
      <c r="E49" s="1395">
        <v>0</v>
      </c>
      <c r="F49" s="1395">
        <v>9</v>
      </c>
      <c r="G49" s="1395">
        <v>0</v>
      </c>
      <c r="H49" s="1396">
        <f t="shared" si="0"/>
        <v>0</v>
      </c>
    </row>
    <row r="50" spans="1:8" ht="15" hidden="1" x14ac:dyDescent="0.2">
      <c r="A50" s="1392">
        <v>3299</v>
      </c>
      <c r="B50" s="1393">
        <v>5901</v>
      </c>
      <c r="C50" s="2345">
        <v>32533019</v>
      </c>
      <c r="D50" s="1394" t="s">
        <v>399</v>
      </c>
      <c r="E50" s="1395"/>
      <c r="F50" s="1395"/>
      <c r="G50" s="1395"/>
      <c r="H50" s="1396" t="e">
        <f t="shared" si="0"/>
        <v>#DIV/0!</v>
      </c>
    </row>
    <row r="51" spans="1:8" ht="15" x14ac:dyDescent="0.2">
      <c r="A51" s="1392">
        <v>3299</v>
      </c>
      <c r="B51" s="1393">
        <v>5424</v>
      </c>
      <c r="C51" s="2345" t="s">
        <v>1825</v>
      </c>
      <c r="D51" s="1394" t="s">
        <v>432</v>
      </c>
      <c r="E51" s="1395">
        <v>0</v>
      </c>
      <c r="F51" s="1395">
        <v>5</v>
      </c>
      <c r="G51" s="1395">
        <v>0</v>
      </c>
      <c r="H51" s="1396">
        <f t="shared" si="0"/>
        <v>0</v>
      </c>
    </row>
    <row r="52" spans="1:8" ht="15" x14ac:dyDescent="0.2">
      <c r="A52" s="1392">
        <v>3636</v>
      </c>
      <c r="B52" s="1393">
        <v>5424</v>
      </c>
      <c r="C52" s="2345" t="s">
        <v>1824</v>
      </c>
      <c r="D52" s="1394" t="s">
        <v>432</v>
      </c>
      <c r="E52" s="1395">
        <v>0</v>
      </c>
      <c r="F52" s="1395">
        <v>30</v>
      </c>
      <c r="G52" s="1395">
        <v>0</v>
      </c>
      <c r="H52" s="1396">
        <f t="shared" si="0"/>
        <v>0</v>
      </c>
    </row>
    <row r="53" spans="1:8" ht="15" hidden="1" x14ac:dyDescent="0.2">
      <c r="A53" s="1392">
        <v>3636</v>
      </c>
      <c r="B53" s="1393">
        <v>6901</v>
      </c>
      <c r="C53" s="2345">
        <v>32533926</v>
      </c>
      <c r="D53" s="1394" t="s">
        <v>298</v>
      </c>
      <c r="E53" s="1395"/>
      <c r="F53" s="1395"/>
      <c r="G53" s="1395"/>
      <c r="H53" s="1396" t="e">
        <f t="shared" si="0"/>
        <v>#DIV/0!</v>
      </c>
    </row>
    <row r="54" spans="1:8" ht="15.75" thickBot="1" x14ac:dyDescent="0.25">
      <c r="A54" s="1392">
        <v>6330</v>
      </c>
      <c r="B54" s="1393">
        <v>5345</v>
      </c>
      <c r="C54" s="2345" t="s">
        <v>1101</v>
      </c>
      <c r="D54" s="1394" t="s">
        <v>514</v>
      </c>
      <c r="E54" s="1395">
        <v>0</v>
      </c>
      <c r="F54" s="1395">
        <v>0</v>
      </c>
      <c r="G54" s="1395">
        <v>685</v>
      </c>
      <c r="H54" s="1398">
        <v>0</v>
      </c>
    </row>
    <row r="55" spans="1:8" ht="16.5" thickTop="1" thickBot="1" x14ac:dyDescent="0.3">
      <c r="A55" s="3265" t="s">
        <v>511</v>
      </c>
      <c r="B55" s="3266"/>
      <c r="C55" s="3266"/>
      <c r="D55" s="3266"/>
      <c r="E55" s="1242">
        <f>SUM(E12:E53)</f>
        <v>5105</v>
      </c>
      <c r="F55" s="1242">
        <f>SUM(F12:F54)</f>
        <v>4301</v>
      </c>
      <c r="G55" s="1242">
        <f>SUM(G12:G54)</f>
        <v>1994</v>
      </c>
      <c r="H55" s="1246">
        <f>G55/F55*100</f>
        <v>46.361311322948154</v>
      </c>
    </row>
    <row r="56" spans="1:8" ht="13.5" thickTop="1" x14ac:dyDescent="0.2"/>
    <row r="57" spans="1:8" ht="13.5" x14ac:dyDescent="0.25">
      <c r="A57" s="3293" t="s">
        <v>1332</v>
      </c>
      <c r="B57" s="3284"/>
      <c r="C57" s="3284"/>
      <c r="D57" s="3284"/>
      <c r="E57" s="3284"/>
      <c r="F57" s="3284"/>
      <c r="G57" s="3284"/>
      <c r="H57" s="3284"/>
    </row>
    <row r="58" spans="1:8" ht="15.75" thickBot="1" x14ac:dyDescent="0.3">
      <c r="A58" s="1359" t="s">
        <v>1331</v>
      </c>
      <c r="B58" s="1373"/>
      <c r="C58" s="1373"/>
      <c r="E58" s="1374"/>
      <c r="F58" s="1374"/>
      <c r="G58" s="1374"/>
      <c r="H58" s="1375" t="s">
        <v>122</v>
      </c>
    </row>
    <row r="59" spans="1:8" ht="25.5" thickTop="1" thickBot="1" x14ac:dyDescent="0.25">
      <c r="A59" s="1233" t="s">
        <v>123</v>
      </c>
      <c r="B59" s="1234" t="s">
        <v>509</v>
      </c>
      <c r="C59" s="1234" t="s">
        <v>267</v>
      </c>
      <c r="D59" s="1235" t="s">
        <v>125</v>
      </c>
      <c r="E59" s="1256" t="s">
        <v>416</v>
      </c>
      <c r="F59" s="1256" t="s">
        <v>417</v>
      </c>
      <c r="G59" s="1257" t="s">
        <v>589</v>
      </c>
      <c r="H59" s="1258" t="s">
        <v>590</v>
      </c>
    </row>
    <row r="60" spans="1:8" ht="14.25" thickTop="1" thickBot="1" x14ac:dyDescent="0.25">
      <c r="A60" s="1171">
        <v>1</v>
      </c>
      <c r="B60" s="1170">
        <v>2</v>
      </c>
      <c r="C60" s="1170">
        <v>3</v>
      </c>
      <c r="D60" s="1170">
        <v>4</v>
      </c>
      <c r="E60" s="1169">
        <v>5</v>
      </c>
      <c r="F60" s="1169">
        <v>6</v>
      </c>
      <c r="G60" s="1293">
        <v>7</v>
      </c>
      <c r="H60" s="1315" t="s">
        <v>44</v>
      </c>
    </row>
    <row r="61" spans="1:8" ht="15.75" thickTop="1" x14ac:dyDescent="0.2">
      <c r="A61" s="1387">
        <v>3636</v>
      </c>
      <c r="B61" s="1388">
        <v>5011</v>
      </c>
      <c r="C61" s="2346" t="s">
        <v>1108</v>
      </c>
      <c r="D61" s="1389" t="s">
        <v>147</v>
      </c>
      <c r="E61" s="1390">
        <v>36</v>
      </c>
      <c r="F61" s="1390">
        <v>0</v>
      </c>
      <c r="G61" s="1390">
        <v>0</v>
      </c>
      <c r="H61" s="1391">
        <v>0</v>
      </c>
    </row>
    <row r="62" spans="1:8" ht="15" x14ac:dyDescent="0.2">
      <c r="A62" s="1392">
        <v>3636</v>
      </c>
      <c r="B62" s="1393">
        <v>5011</v>
      </c>
      <c r="C62" s="1439" t="s">
        <v>1109</v>
      </c>
      <c r="D62" s="1394" t="s">
        <v>147</v>
      </c>
      <c r="E62" s="1395">
        <v>18</v>
      </c>
      <c r="F62" s="1395">
        <v>0</v>
      </c>
      <c r="G62" s="1395">
        <v>0</v>
      </c>
      <c r="H62" s="1396">
        <v>0</v>
      </c>
    </row>
    <row r="63" spans="1:8" ht="15" x14ac:dyDescent="0.2">
      <c r="A63" s="1392">
        <v>3636</v>
      </c>
      <c r="B63" s="1393">
        <v>5011</v>
      </c>
      <c r="C63" s="1439" t="s">
        <v>1110</v>
      </c>
      <c r="D63" s="1394" t="s">
        <v>147</v>
      </c>
      <c r="E63" s="1395">
        <v>306</v>
      </c>
      <c r="F63" s="1395">
        <v>0</v>
      </c>
      <c r="G63" s="1395">
        <v>0</v>
      </c>
      <c r="H63" s="1396">
        <v>0</v>
      </c>
    </row>
    <row r="64" spans="1:8" ht="15" x14ac:dyDescent="0.2">
      <c r="A64" s="1392">
        <v>3636</v>
      </c>
      <c r="B64" s="1393">
        <v>5021</v>
      </c>
      <c r="C64" s="1439" t="s">
        <v>1108</v>
      </c>
      <c r="D64" s="1394" t="s">
        <v>275</v>
      </c>
      <c r="E64" s="1395">
        <v>15</v>
      </c>
      <c r="F64" s="1395">
        <v>15</v>
      </c>
      <c r="G64" s="1395">
        <v>0</v>
      </c>
      <c r="H64" s="1396">
        <f>G64/F64*100</f>
        <v>0</v>
      </c>
    </row>
    <row r="65" spans="1:8" ht="15" x14ac:dyDescent="0.2">
      <c r="A65" s="1392">
        <v>3636</v>
      </c>
      <c r="B65" s="1393">
        <v>5021</v>
      </c>
      <c r="C65" s="1439" t="s">
        <v>1109</v>
      </c>
      <c r="D65" s="1394" t="s">
        <v>275</v>
      </c>
      <c r="E65" s="1395">
        <v>8</v>
      </c>
      <c r="F65" s="1395">
        <v>8</v>
      </c>
      <c r="G65" s="1395">
        <v>0</v>
      </c>
      <c r="H65" s="1396">
        <f>G65/F65*100</f>
        <v>0</v>
      </c>
    </row>
    <row r="66" spans="1:8" ht="15" x14ac:dyDescent="0.2">
      <c r="A66" s="1392">
        <v>3636</v>
      </c>
      <c r="B66" s="1393">
        <v>5021</v>
      </c>
      <c r="C66" s="1439" t="s">
        <v>1110</v>
      </c>
      <c r="D66" s="1394" t="s">
        <v>275</v>
      </c>
      <c r="E66" s="1395">
        <v>127</v>
      </c>
      <c r="F66" s="1395">
        <v>127</v>
      </c>
      <c r="G66" s="1395">
        <v>0</v>
      </c>
      <c r="H66" s="1396">
        <f>G66/F66*100</f>
        <v>0</v>
      </c>
    </row>
    <row r="67" spans="1:8" ht="30" x14ac:dyDescent="0.2">
      <c r="A67" s="1392">
        <v>3636</v>
      </c>
      <c r="B67" s="1393">
        <v>5031</v>
      </c>
      <c r="C67" s="1439" t="s">
        <v>1108</v>
      </c>
      <c r="D67" s="1437" t="s">
        <v>816</v>
      </c>
      <c r="E67" s="1395">
        <v>9</v>
      </c>
      <c r="F67" s="1395">
        <v>0</v>
      </c>
      <c r="G67" s="1395">
        <v>0</v>
      </c>
      <c r="H67" s="1396">
        <v>0</v>
      </c>
    </row>
    <row r="68" spans="1:8" ht="30" x14ac:dyDescent="0.2">
      <c r="A68" s="1392">
        <v>3636</v>
      </c>
      <c r="B68" s="1393">
        <v>5031</v>
      </c>
      <c r="C68" s="1439" t="s">
        <v>1109</v>
      </c>
      <c r="D68" s="1437" t="s">
        <v>816</v>
      </c>
      <c r="E68" s="1395">
        <v>5</v>
      </c>
      <c r="F68" s="1395">
        <v>0</v>
      </c>
      <c r="G68" s="1395">
        <v>0</v>
      </c>
      <c r="H68" s="1396">
        <v>0</v>
      </c>
    </row>
    <row r="69" spans="1:8" ht="30" x14ac:dyDescent="0.2">
      <c r="A69" s="1392">
        <v>3636</v>
      </c>
      <c r="B69" s="1393">
        <v>5031</v>
      </c>
      <c r="C69" s="1439" t="s">
        <v>1110</v>
      </c>
      <c r="D69" s="1437" t="s">
        <v>816</v>
      </c>
      <c r="E69" s="1395">
        <v>76</v>
      </c>
      <c r="F69" s="1395">
        <v>0</v>
      </c>
      <c r="G69" s="1395">
        <v>0</v>
      </c>
      <c r="H69" s="1396">
        <v>0</v>
      </c>
    </row>
    <row r="70" spans="1:8" ht="30" x14ac:dyDescent="0.2">
      <c r="A70" s="1392">
        <v>3636</v>
      </c>
      <c r="B70" s="1393">
        <v>5032</v>
      </c>
      <c r="C70" s="1439" t="s">
        <v>1108</v>
      </c>
      <c r="D70" s="1394" t="s">
        <v>746</v>
      </c>
      <c r="E70" s="1395">
        <v>3</v>
      </c>
      <c r="F70" s="1395">
        <v>0</v>
      </c>
      <c r="G70" s="1395">
        <v>0</v>
      </c>
      <c r="H70" s="1396">
        <v>0</v>
      </c>
    </row>
    <row r="71" spans="1:8" ht="30" x14ac:dyDescent="0.2">
      <c r="A71" s="1392">
        <v>3636</v>
      </c>
      <c r="B71" s="1393">
        <v>5032</v>
      </c>
      <c r="C71" s="1439" t="s">
        <v>1109</v>
      </c>
      <c r="D71" s="1394" t="s">
        <v>746</v>
      </c>
      <c r="E71" s="1395">
        <v>2</v>
      </c>
      <c r="F71" s="1395">
        <v>0</v>
      </c>
      <c r="G71" s="1395">
        <v>0</v>
      </c>
      <c r="H71" s="1396">
        <v>0</v>
      </c>
    </row>
    <row r="72" spans="1:8" ht="30" x14ac:dyDescent="0.2">
      <c r="A72" s="1392">
        <v>3636</v>
      </c>
      <c r="B72" s="1393">
        <v>5032</v>
      </c>
      <c r="C72" s="1439" t="s">
        <v>1110</v>
      </c>
      <c r="D72" s="1394" t="s">
        <v>746</v>
      </c>
      <c r="E72" s="1395">
        <v>25</v>
      </c>
      <c r="F72" s="1395">
        <v>0</v>
      </c>
      <c r="G72" s="1395">
        <v>0</v>
      </c>
      <c r="H72" s="1396">
        <v>0</v>
      </c>
    </row>
    <row r="73" spans="1:8" ht="15" x14ac:dyDescent="0.2">
      <c r="A73" s="1392">
        <v>3636</v>
      </c>
      <c r="B73" s="1393">
        <v>5137</v>
      </c>
      <c r="C73" s="1439" t="s">
        <v>1108</v>
      </c>
      <c r="D73" s="1394" t="s">
        <v>118</v>
      </c>
      <c r="E73" s="1395">
        <v>3</v>
      </c>
      <c r="F73" s="1395">
        <v>3</v>
      </c>
      <c r="G73" s="1395">
        <v>3</v>
      </c>
      <c r="H73" s="1396">
        <f>G73/F73*100</f>
        <v>100</v>
      </c>
    </row>
    <row r="74" spans="1:8" ht="15" x14ac:dyDescent="0.2">
      <c r="A74" s="1392">
        <v>3636</v>
      </c>
      <c r="B74" s="1393">
        <v>5137</v>
      </c>
      <c r="C74" s="1439" t="s">
        <v>1109</v>
      </c>
      <c r="D74" s="1394" t="s">
        <v>118</v>
      </c>
      <c r="E74" s="1395">
        <v>2</v>
      </c>
      <c r="F74" s="1395">
        <v>2</v>
      </c>
      <c r="G74" s="1395">
        <v>1</v>
      </c>
      <c r="H74" s="1396">
        <f>G74/F74*100</f>
        <v>50</v>
      </c>
    </row>
    <row r="75" spans="1:8" ht="15" x14ac:dyDescent="0.2">
      <c r="A75" s="1392">
        <v>3636</v>
      </c>
      <c r="B75" s="1393">
        <v>5137</v>
      </c>
      <c r="C75" s="1439" t="s">
        <v>1110</v>
      </c>
      <c r="D75" s="1394" t="s">
        <v>118</v>
      </c>
      <c r="E75" s="1395">
        <v>25</v>
      </c>
      <c r="F75" s="1395">
        <v>25</v>
      </c>
      <c r="G75" s="1395">
        <v>24</v>
      </c>
      <c r="H75" s="1396">
        <f>G75/F75*100</f>
        <v>96</v>
      </c>
    </row>
    <row r="76" spans="1:8" ht="15" x14ac:dyDescent="0.2">
      <c r="A76" s="1392">
        <v>3636</v>
      </c>
      <c r="B76" s="1393">
        <v>5139</v>
      </c>
      <c r="C76" s="1439" t="s">
        <v>1108</v>
      </c>
      <c r="D76" s="1394" t="s">
        <v>513</v>
      </c>
      <c r="E76" s="1395">
        <v>12</v>
      </c>
      <c r="F76" s="1395">
        <v>12</v>
      </c>
      <c r="G76" s="1395">
        <v>0</v>
      </c>
      <c r="H76" s="1396">
        <f>G76/F76*100</f>
        <v>0</v>
      </c>
    </row>
    <row r="77" spans="1:8" ht="15" x14ac:dyDescent="0.2">
      <c r="A77" s="1392">
        <v>3636</v>
      </c>
      <c r="B77" s="1393">
        <v>5139</v>
      </c>
      <c r="C77" s="1439" t="s">
        <v>1109</v>
      </c>
      <c r="D77" s="1394" t="s">
        <v>513</v>
      </c>
      <c r="E77" s="1395">
        <v>6</v>
      </c>
      <c r="F77" s="1395">
        <v>6</v>
      </c>
      <c r="G77" s="1395">
        <v>0</v>
      </c>
      <c r="H77" s="1396">
        <f>G77/F77*100</f>
        <v>0</v>
      </c>
    </row>
    <row r="78" spans="1:8" ht="15" x14ac:dyDescent="0.2">
      <c r="A78" s="1392">
        <v>3636</v>
      </c>
      <c r="B78" s="1393">
        <v>5139</v>
      </c>
      <c r="C78" s="1439" t="s">
        <v>1110</v>
      </c>
      <c r="D78" s="1394" t="s">
        <v>513</v>
      </c>
      <c r="E78" s="1395">
        <v>102</v>
      </c>
      <c r="F78" s="1395">
        <v>102</v>
      </c>
      <c r="G78" s="1395">
        <v>0</v>
      </c>
      <c r="H78" s="1396">
        <v>0</v>
      </c>
    </row>
    <row r="79" spans="1:8" ht="15" hidden="1" x14ac:dyDescent="0.2">
      <c r="A79" s="1392">
        <v>3636</v>
      </c>
      <c r="B79" s="1393">
        <v>5162</v>
      </c>
      <c r="C79" s="1439" t="s">
        <v>1101</v>
      </c>
      <c r="D79" s="1394" t="s">
        <v>577</v>
      </c>
      <c r="E79" s="1395"/>
      <c r="F79" s="1395"/>
      <c r="G79" s="1395"/>
      <c r="H79" s="1396" t="e">
        <f>G79/F79*100</f>
        <v>#DIV/0!</v>
      </c>
    </row>
    <row r="80" spans="1:8" ht="15" hidden="1" x14ac:dyDescent="0.2">
      <c r="A80" s="1392">
        <v>3636</v>
      </c>
      <c r="B80" s="1393">
        <v>5162</v>
      </c>
      <c r="C80" s="1439" t="s">
        <v>1252</v>
      </c>
      <c r="D80" s="1394" t="s">
        <v>577</v>
      </c>
      <c r="E80" s="1395"/>
      <c r="F80" s="1395"/>
      <c r="G80" s="1395"/>
      <c r="H80" s="1396" t="e">
        <f>G80/F80*100</f>
        <v>#DIV/0!</v>
      </c>
    </row>
    <row r="81" spans="1:8" ht="15" x14ac:dyDescent="0.2">
      <c r="A81" s="1392">
        <v>3636</v>
      </c>
      <c r="B81" s="1393">
        <v>5164</v>
      </c>
      <c r="C81" s="1439" t="s">
        <v>1108</v>
      </c>
      <c r="D81" s="1394" t="s">
        <v>131</v>
      </c>
      <c r="E81" s="1395">
        <v>2</v>
      </c>
      <c r="F81" s="1395">
        <v>2</v>
      </c>
      <c r="G81" s="1395">
        <v>0</v>
      </c>
      <c r="H81" s="1396">
        <v>0</v>
      </c>
    </row>
    <row r="82" spans="1:8" ht="15" x14ac:dyDescent="0.2">
      <c r="A82" s="1392">
        <v>3636</v>
      </c>
      <c r="B82" s="1393">
        <v>5164</v>
      </c>
      <c r="C82" s="1439" t="s">
        <v>1109</v>
      </c>
      <c r="D82" s="1394" t="s">
        <v>131</v>
      </c>
      <c r="E82" s="1395">
        <v>1</v>
      </c>
      <c r="F82" s="1395">
        <v>1</v>
      </c>
      <c r="G82" s="1395">
        <v>0</v>
      </c>
      <c r="H82" s="1396">
        <f>G82/F82*100</f>
        <v>0</v>
      </c>
    </row>
    <row r="83" spans="1:8" ht="15" x14ac:dyDescent="0.2">
      <c r="A83" s="1392">
        <v>3636</v>
      </c>
      <c r="B83" s="1393">
        <v>5164</v>
      </c>
      <c r="C83" s="1439" t="s">
        <v>1110</v>
      </c>
      <c r="D83" s="1394" t="s">
        <v>131</v>
      </c>
      <c r="E83" s="1395">
        <v>17</v>
      </c>
      <c r="F83" s="1395">
        <v>17</v>
      </c>
      <c r="G83" s="1395">
        <v>0</v>
      </c>
      <c r="H83" s="1396">
        <f>G83/F83*100</f>
        <v>0</v>
      </c>
    </row>
    <row r="84" spans="1:8" ht="15" hidden="1" x14ac:dyDescent="0.2">
      <c r="A84" s="1392">
        <v>3636</v>
      </c>
      <c r="B84" s="1393">
        <v>5166</v>
      </c>
      <c r="C84" s="1439" t="s">
        <v>1101</v>
      </c>
      <c r="D84" s="1394" t="s">
        <v>405</v>
      </c>
      <c r="E84" s="1395"/>
      <c r="F84" s="1395"/>
      <c r="G84" s="1395"/>
      <c r="H84" s="1396">
        <v>0</v>
      </c>
    </row>
    <row r="85" spans="1:8" ht="15" hidden="1" x14ac:dyDescent="0.2">
      <c r="A85" s="1392">
        <v>3636</v>
      </c>
      <c r="B85" s="1393">
        <v>5166</v>
      </c>
      <c r="C85" s="1439" t="s">
        <v>1825</v>
      </c>
      <c r="D85" s="1394" t="s">
        <v>405</v>
      </c>
      <c r="E85" s="1395"/>
      <c r="F85" s="1395"/>
      <c r="G85" s="1395"/>
      <c r="H85" s="1396" t="e">
        <f>G85/F85*100</f>
        <v>#DIV/0!</v>
      </c>
    </row>
    <row r="86" spans="1:8" ht="15" hidden="1" x14ac:dyDescent="0.2">
      <c r="A86" s="1392">
        <v>3636</v>
      </c>
      <c r="B86" s="1393">
        <v>5166</v>
      </c>
      <c r="C86" s="1439" t="s">
        <v>1824</v>
      </c>
      <c r="D86" s="1394" t="s">
        <v>405</v>
      </c>
      <c r="E86" s="1395"/>
      <c r="F86" s="1395"/>
      <c r="G86" s="1395"/>
      <c r="H86" s="1396" t="e">
        <f>G86/F86*100</f>
        <v>#DIV/0!</v>
      </c>
    </row>
    <row r="87" spans="1:8" ht="15" x14ac:dyDescent="0.2">
      <c r="A87" s="1392">
        <v>3636</v>
      </c>
      <c r="B87" s="1393">
        <v>5167</v>
      </c>
      <c r="C87" s="1439" t="s">
        <v>1108</v>
      </c>
      <c r="D87" s="1394" t="s">
        <v>597</v>
      </c>
      <c r="E87" s="1395">
        <v>1</v>
      </c>
      <c r="F87" s="1395">
        <v>1</v>
      </c>
      <c r="G87" s="1395">
        <v>0</v>
      </c>
      <c r="H87" s="1396">
        <v>0</v>
      </c>
    </row>
    <row r="88" spans="1:8" ht="15" x14ac:dyDescent="0.2">
      <c r="A88" s="1392">
        <v>3636</v>
      </c>
      <c r="B88" s="1393">
        <v>5167</v>
      </c>
      <c r="C88" s="1439" t="s">
        <v>1109</v>
      </c>
      <c r="D88" s="1394" t="s">
        <v>597</v>
      </c>
      <c r="E88" s="1395">
        <v>1</v>
      </c>
      <c r="F88" s="1395">
        <v>1</v>
      </c>
      <c r="G88" s="1395">
        <v>0</v>
      </c>
      <c r="H88" s="1396">
        <f>G88/F88*100</f>
        <v>0</v>
      </c>
    </row>
    <row r="89" spans="1:8" ht="15" x14ac:dyDescent="0.2">
      <c r="A89" s="1392">
        <v>3636</v>
      </c>
      <c r="B89" s="1393">
        <v>5167</v>
      </c>
      <c r="C89" s="1439" t="s">
        <v>1110</v>
      </c>
      <c r="D89" s="1394" t="s">
        <v>597</v>
      </c>
      <c r="E89" s="1395">
        <v>3</v>
      </c>
      <c r="F89" s="1395">
        <v>3</v>
      </c>
      <c r="G89" s="1395">
        <v>0</v>
      </c>
      <c r="H89" s="1396">
        <f>G89/F89*100</f>
        <v>0</v>
      </c>
    </row>
    <row r="90" spans="1:8" ht="15" x14ac:dyDescent="0.2">
      <c r="A90" s="1392">
        <v>3636</v>
      </c>
      <c r="B90" s="1393">
        <v>5169</v>
      </c>
      <c r="C90" s="1439" t="s">
        <v>1108</v>
      </c>
      <c r="D90" s="1394" t="s">
        <v>568</v>
      </c>
      <c r="E90" s="1395">
        <v>12</v>
      </c>
      <c r="F90" s="1395">
        <v>12</v>
      </c>
      <c r="G90" s="1395">
        <v>0</v>
      </c>
      <c r="H90" s="1396">
        <v>0</v>
      </c>
    </row>
    <row r="91" spans="1:8" ht="15" x14ac:dyDescent="0.2">
      <c r="A91" s="1392">
        <v>3636</v>
      </c>
      <c r="B91" s="1393">
        <v>5169</v>
      </c>
      <c r="C91" s="1439" t="s">
        <v>1109</v>
      </c>
      <c r="D91" s="1394" t="s">
        <v>568</v>
      </c>
      <c r="E91" s="1395">
        <v>6</v>
      </c>
      <c r="F91" s="1395">
        <v>6</v>
      </c>
      <c r="G91" s="1395">
        <v>0</v>
      </c>
      <c r="H91" s="1396">
        <f>G91/F91*100</f>
        <v>0</v>
      </c>
    </row>
    <row r="92" spans="1:8" ht="15" x14ac:dyDescent="0.2">
      <c r="A92" s="1392">
        <v>3636</v>
      </c>
      <c r="B92" s="1393">
        <v>5169</v>
      </c>
      <c r="C92" s="1439" t="s">
        <v>1110</v>
      </c>
      <c r="D92" s="1394" t="s">
        <v>568</v>
      </c>
      <c r="E92" s="1395">
        <v>97</v>
      </c>
      <c r="F92" s="1395">
        <v>97</v>
      </c>
      <c r="G92" s="1395">
        <v>2</v>
      </c>
      <c r="H92" s="1396">
        <f>G92/F92*100</f>
        <v>2.0618556701030926</v>
      </c>
    </row>
    <row r="93" spans="1:8" ht="15" x14ac:dyDescent="0.2">
      <c r="A93" s="1392">
        <v>3636</v>
      </c>
      <c r="B93" s="1393">
        <v>5173</v>
      </c>
      <c r="C93" s="1439" t="s">
        <v>1108</v>
      </c>
      <c r="D93" s="1394" t="s">
        <v>730</v>
      </c>
      <c r="E93" s="1395">
        <v>10</v>
      </c>
      <c r="F93" s="1395">
        <v>5</v>
      </c>
      <c r="G93" s="1395">
        <v>0</v>
      </c>
      <c r="H93" s="1396">
        <v>0</v>
      </c>
    </row>
    <row r="94" spans="1:8" ht="15" x14ac:dyDescent="0.2">
      <c r="A94" s="1392">
        <v>3636</v>
      </c>
      <c r="B94" s="1393">
        <v>5173</v>
      </c>
      <c r="C94" s="1439" t="s">
        <v>1109</v>
      </c>
      <c r="D94" s="1394" t="s">
        <v>730</v>
      </c>
      <c r="E94" s="1395">
        <v>5</v>
      </c>
      <c r="F94" s="1395">
        <v>3</v>
      </c>
      <c r="G94" s="1395">
        <v>0</v>
      </c>
      <c r="H94" s="1396">
        <f>G94/F94*100</f>
        <v>0</v>
      </c>
    </row>
    <row r="95" spans="1:8" ht="15" x14ac:dyDescent="0.2">
      <c r="A95" s="1392">
        <v>3636</v>
      </c>
      <c r="B95" s="1393">
        <v>5173</v>
      </c>
      <c r="C95" s="1439" t="s">
        <v>1110</v>
      </c>
      <c r="D95" s="1394" t="s">
        <v>730</v>
      </c>
      <c r="E95" s="1395">
        <v>85</v>
      </c>
      <c r="F95" s="1395">
        <v>47</v>
      </c>
      <c r="G95" s="1395">
        <v>0</v>
      </c>
      <c r="H95" s="1396">
        <f>G95/F95*100</f>
        <v>0</v>
      </c>
    </row>
    <row r="96" spans="1:8" ht="15" x14ac:dyDescent="0.2">
      <c r="A96" s="1392">
        <v>3636</v>
      </c>
      <c r="B96" s="1393">
        <v>5175</v>
      </c>
      <c r="C96" s="1439" t="s">
        <v>1108</v>
      </c>
      <c r="D96" s="1394" t="s">
        <v>447</v>
      </c>
      <c r="E96" s="1395">
        <v>4</v>
      </c>
      <c r="F96" s="1395">
        <v>4</v>
      </c>
      <c r="G96" s="1395">
        <v>0</v>
      </c>
      <c r="H96" s="1396">
        <v>0</v>
      </c>
    </row>
    <row r="97" spans="1:8" ht="15" x14ac:dyDescent="0.2">
      <c r="A97" s="1392">
        <v>3636</v>
      </c>
      <c r="B97" s="1393">
        <v>5175</v>
      </c>
      <c r="C97" s="1439" t="s">
        <v>1109</v>
      </c>
      <c r="D97" s="1394" t="s">
        <v>447</v>
      </c>
      <c r="E97" s="1395">
        <v>2</v>
      </c>
      <c r="F97" s="1395">
        <v>2</v>
      </c>
      <c r="G97" s="1395">
        <v>0</v>
      </c>
      <c r="H97" s="1396">
        <f>G97/F97*100</f>
        <v>0</v>
      </c>
    </row>
    <row r="98" spans="1:8" ht="15" x14ac:dyDescent="0.2">
      <c r="A98" s="1392">
        <v>3636</v>
      </c>
      <c r="B98" s="1393">
        <v>5175</v>
      </c>
      <c r="C98" s="1439" t="s">
        <v>1110</v>
      </c>
      <c r="D98" s="1394" t="s">
        <v>447</v>
      </c>
      <c r="E98" s="1395">
        <v>34</v>
      </c>
      <c r="F98" s="1395">
        <v>34</v>
      </c>
      <c r="G98" s="1395">
        <v>0</v>
      </c>
      <c r="H98" s="1396">
        <f>G98/F98*100</f>
        <v>0</v>
      </c>
    </row>
    <row r="99" spans="1:8" ht="15" x14ac:dyDescent="0.2">
      <c r="A99" s="1392">
        <v>3636</v>
      </c>
      <c r="B99" s="1393">
        <v>5176</v>
      </c>
      <c r="C99" s="1439" t="s">
        <v>1108</v>
      </c>
      <c r="D99" s="1394" t="s">
        <v>788</v>
      </c>
      <c r="E99" s="1395">
        <v>5</v>
      </c>
      <c r="F99" s="1395">
        <v>5</v>
      </c>
      <c r="G99" s="1395">
        <v>0</v>
      </c>
      <c r="H99" s="1396">
        <v>0</v>
      </c>
    </row>
    <row r="100" spans="1:8" ht="15" x14ac:dyDescent="0.2">
      <c r="A100" s="1392">
        <v>3636</v>
      </c>
      <c r="B100" s="1393">
        <v>5176</v>
      </c>
      <c r="C100" s="1439" t="s">
        <v>1109</v>
      </c>
      <c r="D100" s="1394" t="s">
        <v>788</v>
      </c>
      <c r="E100" s="1395">
        <v>3</v>
      </c>
      <c r="F100" s="1395">
        <v>3</v>
      </c>
      <c r="G100" s="1395">
        <v>0</v>
      </c>
      <c r="H100" s="1396">
        <f t="shared" ref="H100:H105" si="1">G100/F100*100</f>
        <v>0</v>
      </c>
    </row>
    <row r="101" spans="1:8" ht="15.75" thickBot="1" x14ac:dyDescent="0.25">
      <c r="A101" s="1392">
        <v>3636</v>
      </c>
      <c r="B101" s="1393">
        <v>5176</v>
      </c>
      <c r="C101" s="1439" t="s">
        <v>1110</v>
      </c>
      <c r="D101" s="1394" t="s">
        <v>788</v>
      </c>
      <c r="E101" s="1395">
        <v>42</v>
      </c>
      <c r="F101" s="1395">
        <v>42</v>
      </c>
      <c r="G101" s="1395">
        <v>0</v>
      </c>
      <c r="H101" s="1396">
        <f t="shared" si="1"/>
        <v>0</v>
      </c>
    </row>
    <row r="102" spans="1:8" ht="15.75" hidden="1" thickBot="1" x14ac:dyDescent="0.25">
      <c r="A102" s="1392">
        <v>3299</v>
      </c>
      <c r="B102" s="1393">
        <v>5901</v>
      </c>
      <c r="C102" s="2345">
        <v>32533019</v>
      </c>
      <c r="D102" s="1394" t="s">
        <v>399</v>
      </c>
      <c r="E102" s="1395"/>
      <c r="F102" s="1395"/>
      <c r="G102" s="1395"/>
      <c r="H102" s="1396" t="e">
        <f t="shared" si="1"/>
        <v>#DIV/0!</v>
      </c>
    </row>
    <row r="103" spans="1:8" ht="15.75" hidden="1" thickBot="1" x14ac:dyDescent="0.25">
      <c r="A103" s="1392">
        <v>3299</v>
      </c>
      <c r="B103" s="1393">
        <v>5424</v>
      </c>
      <c r="C103" s="2345" t="s">
        <v>1825</v>
      </c>
      <c r="D103" s="1394" t="s">
        <v>432</v>
      </c>
      <c r="E103" s="1395"/>
      <c r="F103" s="1395"/>
      <c r="G103" s="1395"/>
      <c r="H103" s="1396" t="e">
        <f t="shared" si="1"/>
        <v>#DIV/0!</v>
      </c>
    </row>
    <row r="104" spans="1:8" ht="15.75" hidden="1" thickBot="1" x14ac:dyDescent="0.25">
      <c r="A104" s="1392">
        <v>3636</v>
      </c>
      <c r="B104" s="1393">
        <v>5424</v>
      </c>
      <c r="C104" s="2345" t="s">
        <v>1824</v>
      </c>
      <c r="D104" s="1394" t="s">
        <v>432</v>
      </c>
      <c r="E104" s="1395"/>
      <c r="F104" s="1395"/>
      <c r="G104" s="1395"/>
      <c r="H104" s="1396" t="e">
        <f t="shared" si="1"/>
        <v>#DIV/0!</v>
      </c>
    </row>
    <row r="105" spans="1:8" ht="15.75" hidden="1" thickBot="1" x14ac:dyDescent="0.25">
      <c r="A105" s="1392">
        <v>3636</v>
      </c>
      <c r="B105" s="1393">
        <v>6901</v>
      </c>
      <c r="C105" s="2345">
        <v>32533926</v>
      </c>
      <c r="D105" s="1394" t="s">
        <v>298</v>
      </c>
      <c r="E105" s="1395"/>
      <c r="F105" s="1395"/>
      <c r="G105" s="1395"/>
      <c r="H105" s="1396" t="e">
        <f t="shared" si="1"/>
        <v>#DIV/0!</v>
      </c>
    </row>
    <row r="106" spans="1:8" ht="15.75" hidden="1" thickBot="1" x14ac:dyDescent="0.25">
      <c r="A106" s="1392">
        <v>6330</v>
      </c>
      <c r="B106" s="1393">
        <v>5345</v>
      </c>
      <c r="C106" s="2345" t="s">
        <v>1101</v>
      </c>
      <c r="D106" s="1394" t="s">
        <v>514</v>
      </c>
      <c r="E106" s="1395">
        <v>0</v>
      </c>
      <c r="F106" s="1395">
        <v>0</v>
      </c>
      <c r="G106" s="1395">
        <v>0</v>
      </c>
      <c r="H106" s="1398">
        <v>0</v>
      </c>
    </row>
    <row r="107" spans="1:8" ht="16.5" thickTop="1" thickBot="1" x14ac:dyDescent="0.3">
      <c r="A107" s="3265" t="s">
        <v>511</v>
      </c>
      <c r="B107" s="3266"/>
      <c r="C107" s="3266"/>
      <c r="D107" s="3266"/>
      <c r="E107" s="1242">
        <f>SUM(E61:E105)</f>
        <v>1110</v>
      </c>
      <c r="F107" s="1242">
        <f>SUM(F61:F106)</f>
        <v>585</v>
      </c>
      <c r="G107" s="1242">
        <f>SUM(G61:G106)</f>
        <v>30</v>
      </c>
      <c r="H107" s="1246">
        <f>G107/F107*100</f>
        <v>5.1282051282051277</v>
      </c>
    </row>
    <row r="108" spans="1:8" ht="13.5" thickTop="1" x14ac:dyDescent="0.2"/>
    <row r="110" spans="1:8" ht="13.5" x14ac:dyDescent="0.25">
      <c r="A110" s="3293" t="s">
        <v>1833</v>
      </c>
      <c r="B110" s="3284"/>
      <c r="C110" s="3284"/>
      <c r="D110" s="3284"/>
      <c r="E110" s="3284"/>
      <c r="F110" s="3284"/>
      <c r="G110" s="3284"/>
      <c r="H110" s="3284"/>
    </row>
    <row r="111" spans="1:8" ht="15.75" thickBot="1" x14ac:dyDescent="0.3">
      <c r="A111" s="1359" t="s">
        <v>1832</v>
      </c>
      <c r="B111" s="1373"/>
      <c r="C111" s="1373"/>
      <c r="E111" s="1374"/>
      <c r="F111" s="1374"/>
      <c r="G111" s="1374"/>
      <c r="H111" s="1375" t="s">
        <v>122</v>
      </c>
    </row>
    <row r="112" spans="1:8" ht="25.5" thickTop="1" thickBot="1" x14ac:dyDescent="0.25">
      <c r="A112" s="1233" t="s">
        <v>123</v>
      </c>
      <c r="B112" s="1234" t="s">
        <v>509</v>
      </c>
      <c r="C112" s="1234" t="s">
        <v>267</v>
      </c>
      <c r="D112" s="1235" t="s">
        <v>125</v>
      </c>
      <c r="E112" s="1256" t="s">
        <v>416</v>
      </c>
      <c r="F112" s="1256" t="s">
        <v>417</v>
      </c>
      <c r="G112" s="1257" t="s">
        <v>589</v>
      </c>
      <c r="H112" s="1258" t="s">
        <v>590</v>
      </c>
    </row>
    <row r="113" spans="1:8" ht="14.25" thickTop="1" thickBot="1" x14ac:dyDescent="0.25">
      <c r="A113" s="1171">
        <v>1</v>
      </c>
      <c r="B113" s="1170">
        <v>2</v>
      </c>
      <c r="C113" s="1170">
        <v>3</v>
      </c>
      <c r="D113" s="1170">
        <v>4</v>
      </c>
      <c r="E113" s="1169">
        <v>5</v>
      </c>
      <c r="F113" s="1169">
        <v>6</v>
      </c>
      <c r="G113" s="1293">
        <v>7</v>
      </c>
      <c r="H113" s="1315" t="s">
        <v>44</v>
      </c>
    </row>
    <row r="114" spans="1:8" ht="30.75" thickTop="1" x14ac:dyDescent="0.2">
      <c r="A114" s="1392">
        <v>2125</v>
      </c>
      <c r="B114" s="1393">
        <v>5229</v>
      </c>
      <c r="C114" s="1439">
        <v>103100880</v>
      </c>
      <c r="D114" s="1394" t="s">
        <v>634</v>
      </c>
      <c r="E114" s="1395">
        <v>0</v>
      </c>
      <c r="F114" s="1395">
        <v>958</v>
      </c>
      <c r="G114" s="1395">
        <v>0</v>
      </c>
      <c r="H114" s="1396">
        <v>0</v>
      </c>
    </row>
    <row r="115" spans="1:8" ht="15" x14ac:dyDescent="0.2">
      <c r="A115" s="1392">
        <v>3636</v>
      </c>
      <c r="B115" s="1393">
        <v>5011</v>
      </c>
      <c r="C115" s="1439" t="s">
        <v>1827</v>
      </c>
      <c r="D115" s="1394" t="s">
        <v>147</v>
      </c>
      <c r="E115" s="1395">
        <v>105</v>
      </c>
      <c r="F115" s="1395">
        <v>105</v>
      </c>
      <c r="G115" s="1395">
        <v>76</v>
      </c>
      <c r="H115" s="1396">
        <f t="shared" ref="H115:H131" si="2">G115/F115*100</f>
        <v>72.38095238095238</v>
      </c>
    </row>
    <row r="116" spans="1:8" ht="15" x14ac:dyDescent="0.2">
      <c r="A116" s="1392">
        <v>3636</v>
      </c>
      <c r="B116" s="1393">
        <v>5011</v>
      </c>
      <c r="C116" s="1439" t="s">
        <v>1826</v>
      </c>
      <c r="D116" s="1394" t="s">
        <v>147</v>
      </c>
      <c r="E116" s="1395">
        <v>400</v>
      </c>
      <c r="F116" s="1395">
        <v>435</v>
      </c>
      <c r="G116" s="1395">
        <v>429</v>
      </c>
      <c r="H116" s="1396">
        <f t="shared" si="2"/>
        <v>98.620689655172413</v>
      </c>
    </row>
    <row r="117" spans="1:8" ht="15" hidden="1" x14ac:dyDescent="0.2">
      <c r="A117" s="1392">
        <v>3636</v>
      </c>
      <c r="B117" s="1393">
        <v>5011</v>
      </c>
      <c r="C117" s="1439" t="s">
        <v>1110</v>
      </c>
      <c r="D117" s="1394" t="s">
        <v>147</v>
      </c>
      <c r="E117" s="1395"/>
      <c r="F117" s="1395"/>
      <c r="G117" s="1395"/>
      <c r="H117" s="1396" t="e">
        <f t="shared" si="2"/>
        <v>#DIV/0!</v>
      </c>
    </row>
    <row r="118" spans="1:8" ht="15" x14ac:dyDescent="0.2">
      <c r="A118" s="1392">
        <v>3636</v>
      </c>
      <c r="B118" s="1393">
        <v>5021</v>
      </c>
      <c r="C118" s="1439" t="s">
        <v>1827</v>
      </c>
      <c r="D118" s="1394" t="s">
        <v>275</v>
      </c>
      <c r="E118" s="1395">
        <v>255</v>
      </c>
      <c r="F118" s="1395">
        <v>20</v>
      </c>
      <c r="G118" s="1395">
        <v>13</v>
      </c>
      <c r="H118" s="1396">
        <f t="shared" si="2"/>
        <v>65</v>
      </c>
    </row>
    <row r="119" spans="1:8" ht="15" x14ac:dyDescent="0.2">
      <c r="A119" s="1392">
        <v>3636</v>
      </c>
      <c r="B119" s="1393">
        <v>5021</v>
      </c>
      <c r="C119" s="1439" t="s">
        <v>1826</v>
      </c>
      <c r="D119" s="1394" t="s">
        <v>275</v>
      </c>
      <c r="E119" s="1395">
        <v>870</v>
      </c>
      <c r="F119" s="1395">
        <v>147</v>
      </c>
      <c r="G119" s="1395">
        <v>75</v>
      </c>
      <c r="H119" s="1396">
        <f t="shared" si="2"/>
        <v>51.020408163265309</v>
      </c>
    </row>
    <row r="120" spans="1:8" ht="15" hidden="1" x14ac:dyDescent="0.2">
      <c r="A120" s="1392">
        <v>3636</v>
      </c>
      <c r="B120" s="1393">
        <v>5021</v>
      </c>
      <c r="C120" s="1439" t="s">
        <v>1110</v>
      </c>
      <c r="D120" s="1394" t="s">
        <v>275</v>
      </c>
      <c r="E120" s="1395"/>
      <c r="F120" s="1395"/>
      <c r="G120" s="1395"/>
      <c r="H120" s="1396" t="e">
        <f t="shared" si="2"/>
        <v>#DIV/0!</v>
      </c>
    </row>
    <row r="121" spans="1:8" ht="30" x14ac:dyDescent="0.2">
      <c r="A121" s="1392">
        <v>3636</v>
      </c>
      <c r="B121" s="1393">
        <v>5031</v>
      </c>
      <c r="C121" s="1439" t="s">
        <v>1827</v>
      </c>
      <c r="D121" s="1437" t="s">
        <v>816</v>
      </c>
      <c r="E121" s="1395">
        <v>90</v>
      </c>
      <c r="F121" s="1395">
        <v>90</v>
      </c>
      <c r="G121" s="1395">
        <v>22</v>
      </c>
      <c r="H121" s="1396">
        <f t="shared" si="2"/>
        <v>24.444444444444443</v>
      </c>
    </row>
    <row r="122" spans="1:8" ht="30" x14ac:dyDescent="0.2">
      <c r="A122" s="1392">
        <v>3636</v>
      </c>
      <c r="B122" s="1393">
        <v>5031</v>
      </c>
      <c r="C122" s="1439" t="s">
        <v>1826</v>
      </c>
      <c r="D122" s="1437" t="s">
        <v>816</v>
      </c>
      <c r="E122" s="1395">
        <v>320</v>
      </c>
      <c r="F122" s="1395">
        <v>285</v>
      </c>
      <c r="G122" s="1395">
        <v>126</v>
      </c>
      <c r="H122" s="1396">
        <f t="shared" si="2"/>
        <v>44.210526315789473</v>
      </c>
    </row>
    <row r="123" spans="1:8" ht="30" hidden="1" x14ac:dyDescent="0.2">
      <c r="A123" s="1392">
        <v>3636</v>
      </c>
      <c r="B123" s="1393">
        <v>5031</v>
      </c>
      <c r="C123" s="1439" t="s">
        <v>1110</v>
      </c>
      <c r="D123" s="1437" t="s">
        <v>816</v>
      </c>
      <c r="E123" s="1395"/>
      <c r="F123" s="1395"/>
      <c r="G123" s="1395"/>
      <c r="H123" s="1396" t="e">
        <f t="shared" si="2"/>
        <v>#DIV/0!</v>
      </c>
    </row>
    <row r="124" spans="1:8" ht="30" x14ac:dyDescent="0.2">
      <c r="A124" s="1392">
        <v>3636</v>
      </c>
      <c r="B124" s="1393">
        <v>5032</v>
      </c>
      <c r="C124" s="1439" t="s">
        <v>1827</v>
      </c>
      <c r="D124" s="1394" t="s">
        <v>746</v>
      </c>
      <c r="E124" s="1395">
        <v>33</v>
      </c>
      <c r="F124" s="1395">
        <v>33</v>
      </c>
      <c r="G124" s="1395">
        <v>8</v>
      </c>
      <c r="H124" s="1396">
        <f t="shared" si="2"/>
        <v>24.242424242424242</v>
      </c>
    </row>
    <row r="125" spans="1:8" ht="30" x14ac:dyDescent="0.2">
      <c r="A125" s="1392">
        <v>3636</v>
      </c>
      <c r="B125" s="1393">
        <v>5032</v>
      </c>
      <c r="C125" s="1439" t="s">
        <v>1826</v>
      </c>
      <c r="D125" s="1394" t="s">
        <v>746</v>
      </c>
      <c r="E125" s="1395">
        <v>115</v>
      </c>
      <c r="F125" s="1395">
        <v>115</v>
      </c>
      <c r="G125" s="1395">
        <v>46</v>
      </c>
      <c r="H125" s="1396">
        <f t="shared" si="2"/>
        <v>40</v>
      </c>
    </row>
    <row r="126" spans="1:8" ht="30" hidden="1" x14ac:dyDescent="0.2">
      <c r="A126" s="1392">
        <v>3636</v>
      </c>
      <c r="B126" s="1393">
        <v>5032</v>
      </c>
      <c r="C126" s="1439" t="s">
        <v>1110</v>
      </c>
      <c r="D126" s="1394" t="s">
        <v>746</v>
      </c>
      <c r="E126" s="1395"/>
      <c r="F126" s="1395"/>
      <c r="G126" s="1395"/>
      <c r="H126" s="1396" t="e">
        <f t="shared" si="2"/>
        <v>#DIV/0!</v>
      </c>
    </row>
    <row r="127" spans="1:8" ht="15" x14ac:dyDescent="0.2">
      <c r="A127" s="1392">
        <v>3636</v>
      </c>
      <c r="B127" s="1393">
        <v>5137</v>
      </c>
      <c r="C127" s="1439" t="s">
        <v>1827</v>
      </c>
      <c r="D127" s="1394" t="s">
        <v>118</v>
      </c>
      <c r="E127" s="1395">
        <v>15</v>
      </c>
      <c r="F127" s="1395">
        <v>15</v>
      </c>
      <c r="G127" s="1395">
        <v>0</v>
      </c>
      <c r="H127" s="1396">
        <f t="shared" si="2"/>
        <v>0</v>
      </c>
    </row>
    <row r="128" spans="1:8" ht="15" hidden="1" x14ac:dyDescent="0.2">
      <c r="A128" s="1392">
        <v>3636</v>
      </c>
      <c r="B128" s="1393">
        <v>5137</v>
      </c>
      <c r="C128" s="1439" t="s">
        <v>1109</v>
      </c>
      <c r="D128" s="1394" t="s">
        <v>118</v>
      </c>
      <c r="E128" s="1395"/>
      <c r="F128" s="1395"/>
      <c r="G128" s="1395"/>
      <c r="H128" s="1396" t="e">
        <f t="shared" si="2"/>
        <v>#DIV/0!</v>
      </c>
    </row>
    <row r="129" spans="1:8" ht="15" hidden="1" x14ac:dyDescent="0.2">
      <c r="A129" s="1392">
        <v>3636</v>
      </c>
      <c r="B129" s="1393">
        <v>5137</v>
      </c>
      <c r="C129" s="1439" t="s">
        <v>1110</v>
      </c>
      <c r="D129" s="1394" t="s">
        <v>118</v>
      </c>
      <c r="E129" s="1395"/>
      <c r="F129" s="1395"/>
      <c r="G129" s="1395"/>
      <c r="H129" s="1396" t="e">
        <f t="shared" si="2"/>
        <v>#DIV/0!</v>
      </c>
    </row>
    <row r="130" spans="1:8" ht="15" x14ac:dyDescent="0.2">
      <c r="A130" s="1392">
        <v>3636</v>
      </c>
      <c r="B130" s="1393">
        <v>5139</v>
      </c>
      <c r="C130" s="1439" t="s">
        <v>1827</v>
      </c>
      <c r="D130" s="1394" t="s">
        <v>513</v>
      </c>
      <c r="E130" s="1395">
        <v>23</v>
      </c>
      <c r="F130" s="1395">
        <v>23</v>
      </c>
      <c r="G130" s="1395">
        <v>0</v>
      </c>
      <c r="H130" s="1396">
        <f t="shared" si="2"/>
        <v>0</v>
      </c>
    </row>
    <row r="131" spans="1:8" ht="15" x14ac:dyDescent="0.2">
      <c r="A131" s="1392">
        <v>3636</v>
      </c>
      <c r="B131" s="1393">
        <v>5139</v>
      </c>
      <c r="C131" s="1439" t="s">
        <v>1826</v>
      </c>
      <c r="D131" s="1394" t="s">
        <v>513</v>
      </c>
      <c r="E131" s="1395">
        <v>65</v>
      </c>
      <c r="F131" s="1395">
        <v>65</v>
      </c>
      <c r="G131" s="1395">
        <v>0</v>
      </c>
      <c r="H131" s="1396">
        <f t="shared" si="2"/>
        <v>0</v>
      </c>
    </row>
    <row r="132" spans="1:8" ht="15" hidden="1" x14ac:dyDescent="0.2">
      <c r="A132" s="1392">
        <v>3636</v>
      </c>
      <c r="B132" s="1393">
        <v>5139</v>
      </c>
      <c r="C132" s="1439" t="s">
        <v>1110</v>
      </c>
      <c r="D132" s="1394" t="s">
        <v>188</v>
      </c>
      <c r="E132" s="1395"/>
      <c r="F132" s="1395"/>
      <c r="G132" s="1395"/>
      <c r="H132" s="1396">
        <v>0</v>
      </c>
    </row>
    <row r="133" spans="1:8" ht="15" x14ac:dyDescent="0.2">
      <c r="A133" s="1392">
        <v>3636</v>
      </c>
      <c r="B133" s="1393">
        <v>5162</v>
      </c>
      <c r="C133" s="1439" t="s">
        <v>1827</v>
      </c>
      <c r="D133" s="1394" t="s">
        <v>577</v>
      </c>
      <c r="E133" s="1395">
        <v>1</v>
      </c>
      <c r="F133" s="1395">
        <v>1</v>
      </c>
      <c r="G133" s="1395">
        <v>0</v>
      </c>
      <c r="H133" s="1396">
        <f>G133/F133*100</f>
        <v>0</v>
      </c>
    </row>
    <row r="134" spans="1:8" ht="15" hidden="1" x14ac:dyDescent="0.2">
      <c r="A134" s="1392">
        <v>3636</v>
      </c>
      <c r="B134" s="1393">
        <v>5162</v>
      </c>
      <c r="C134" s="1439" t="s">
        <v>1252</v>
      </c>
      <c r="D134" s="1394" t="s">
        <v>577</v>
      </c>
      <c r="E134" s="1395"/>
      <c r="F134" s="1395"/>
      <c r="G134" s="1395"/>
      <c r="H134" s="1396" t="e">
        <f>G134/F134*100</f>
        <v>#DIV/0!</v>
      </c>
    </row>
    <row r="135" spans="1:8" ht="15" x14ac:dyDescent="0.2">
      <c r="A135" s="1392">
        <v>3636</v>
      </c>
      <c r="B135" s="1393">
        <v>5163</v>
      </c>
      <c r="C135" s="1439" t="s">
        <v>1827</v>
      </c>
      <c r="D135" s="1394" t="s">
        <v>594</v>
      </c>
      <c r="E135" s="1395">
        <v>0</v>
      </c>
      <c r="F135" s="1395">
        <v>0</v>
      </c>
      <c r="G135" s="1395">
        <v>0</v>
      </c>
      <c r="H135" s="1396">
        <v>0</v>
      </c>
    </row>
    <row r="136" spans="1:8" ht="15" x14ac:dyDescent="0.2">
      <c r="A136" s="1392">
        <v>3636</v>
      </c>
      <c r="B136" s="1393">
        <v>5163</v>
      </c>
      <c r="C136" s="1439" t="s">
        <v>1826</v>
      </c>
      <c r="D136" s="1394" t="s">
        <v>594</v>
      </c>
      <c r="E136" s="1395">
        <v>0</v>
      </c>
      <c r="F136" s="1395">
        <v>0</v>
      </c>
      <c r="G136" s="1395">
        <v>0</v>
      </c>
      <c r="H136" s="1396">
        <v>0</v>
      </c>
    </row>
    <row r="137" spans="1:8" ht="15" x14ac:dyDescent="0.2">
      <c r="A137" s="1392">
        <v>3636</v>
      </c>
      <c r="B137" s="1393">
        <v>5164</v>
      </c>
      <c r="C137" s="1439" t="s">
        <v>1827</v>
      </c>
      <c r="D137" s="1394" t="s">
        <v>131</v>
      </c>
      <c r="E137" s="1395">
        <v>15</v>
      </c>
      <c r="F137" s="1395">
        <v>15</v>
      </c>
      <c r="G137" s="1395">
        <v>0</v>
      </c>
      <c r="H137" s="1396">
        <f>G137/F137*100</f>
        <v>0</v>
      </c>
    </row>
    <row r="138" spans="1:8" ht="15" hidden="1" x14ac:dyDescent="0.2">
      <c r="A138" s="1392">
        <v>3636</v>
      </c>
      <c r="B138" s="1393">
        <v>5164</v>
      </c>
      <c r="C138" s="1439" t="s">
        <v>1110</v>
      </c>
      <c r="D138" s="1394" t="s">
        <v>131</v>
      </c>
      <c r="E138" s="1395"/>
      <c r="F138" s="1395"/>
      <c r="G138" s="1395"/>
      <c r="H138" s="1396" t="e">
        <f>G138/F138*100</f>
        <v>#DIV/0!</v>
      </c>
    </row>
    <row r="139" spans="1:8" ht="15" x14ac:dyDescent="0.2">
      <c r="A139" s="1392">
        <v>3636</v>
      </c>
      <c r="B139" s="1393">
        <v>5166</v>
      </c>
      <c r="C139" s="1439" t="s">
        <v>1827</v>
      </c>
      <c r="D139" s="1394" t="s">
        <v>405</v>
      </c>
      <c r="E139" s="1395">
        <v>75</v>
      </c>
      <c r="F139" s="1395">
        <v>75</v>
      </c>
      <c r="G139" s="1395">
        <v>0</v>
      </c>
      <c r="H139" s="1396">
        <v>0</v>
      </c>
    </row>
    <row r="140" spans="1:8" ht="15" hidden="1" x14ac:dyDescent="0.2">
      <c r="A140" s="1392">
        <v>3636</v>
      </c>
      <c r="B140" s="1393">
        <v>5166</v>
      </c>
      <c r="C140" s="1439" t="s">
        <v>1825</v>
      </c>
      <c r="D140" s="1394" t="s">
        <v>405</v>
      </c>
      <c r="E140" s="1395"/>
      <c r="F140" s="1395"/>
      <c r="G140" s="1395"/>
      <c r="H140" s="1396" t="e">
        <f>G140/F140*100</f>
        <v>#DIV/0!</v>
      </c>
    </row>
    <row r="141" spans="1:8" ht="15" hidden="1" x14ac:dyDescent="0.2">
      <c r="A141" s="1392">
        <v>3636</v>
      </c>
      <c r="B141" s="1393">
        <v>5166</v>
      </c>
      <c r="C141" s="1439" t="s">
        <v>1824</v>
      </c>
      <c r="D141" s="1394" t="s">
        <v>405</v>
      </c>
      <c r="E141" s="1395"/>
      <c r="F141" s="1395"/>
      <c r="G141" s="1395"/>
      <c r="H141" s="1396" t="e">
        <f>G141/F141*100</f>
        <v>#DIV/0!</v>
      </c>
    </row>
    <row r="142" spans="1:8" ht="15" x14ac:dyDescent="0.2">
      <c r="A142" s="1392">
        <v>3636</v>
      </c>
      <c r="B142" s="1393">
        <v>5167</v>
      </c>
      <c r="C142" s="1439" t="s">
        <v>1827</v>
      </c>
      <c r="D142" s="1394" t="s">
        <v>597</v>
      </c>
      <c r="E142" s="1395">
        <v>2</v>
      </c>
      <c r="F142" s="1395">
        <v>2</v>
      </c>
      <c r="G142" s="1395">
        <v>0</v>
      </c>
      <c r="H142" s="1396">
        <v>0</v>
      </c>
    </row>
    <row r="143" spans="1:8" ht="15" x14ac:dyDescent="0.2">
      <c r="A143" s="1392">
        <v>3636</v>
      </c>
      <c r="B143" s="1393">
        <v>5167</v>
      </c>
      <c r="C143" s="1439" t="s">
        <v>1826</v>
      </c>
      <c r="D143" s="1394" t="s">
        <v>597</v>
      </c>
      <c r="E143" s="1395">
        <v>8</v>
      </c>
      <c r="F143" s="1395">
        <v>8</v>
      </c>
      <c r="G143" s="1395">
        <v>0</v>
      </c>
      <c r="H143" s="1396">
        <f>G143/F143*100</f>
        <v>0</v>
      </c>
    </row>
    <row r="144" spans="1:8" ht="15" hidden="1" x14ac:dyDescent="0.2">
      <c r="A144" s="1392">
        <v>3636</v>
      </c>
      <c r="B144" s="1393">
        <v>5167</v>
      </c>
      <c r="C144" s="1439" t="s">
        <v>1110</v>
      </c>
      <c r="D144" s="1394" t="s">
        <v>597</v>
      </c>
      <c r="E144" s="1395"/>
      <c r="F144" s="1395"/>
      <c r="G144" s="1395"/>
      <c r="H144" s="1396" t="e">
        <f>G144/F144*100</f>
        <v>#DIV/0!</v>
      </c>
    </row>
    <row r="145" spans="1:8" ht="15" x14ac:dyDescent="0.2">
      <c r="A145" s="1392">
        <v>3636</v>
      </c>
      <c r="B145" s="1393">
        <v>5169</v>
      </c>
      <c r="C145" s="1439" t="s">
        <v>1827</v>
      </c>
      <c r="D145" s="1394" t="s">
        <v>568</v>
      </c>
      <c r="E145" s="1395">
        <v>60</v>
      </c>
      <c r="F145" s="1395">
        <v>60</v>
      </c>
      <c r="G145" s="1395">
        <v>0</v>
      </c>
      <c r="H145" s="1396">
        <v>0</v>
      </c>
    </row>
    <row r="146" spans="1:8" ht="15" hidden="1" x14ac:dyDescent="0.2">
      <c r="A146" s="1392">
        <v>3636</v>
      </c>
      <c r="B146" s="1393">
        <v>5169</v>
      </c>
      <c r="C146" s="1439" t="s">
        <v>1109</v>
      </c>
      <c r="D146" s="1394" t="s">
        <v>568</v>
      </c>
      <c r="E146" s="1395"/>
      <c r="F146" s="1395"/>
      <c r="G146" s="1395"/>
      <c r="H146" s="1396" t="e">
        <f t="shared" ref="H146:H151" si="3">G146/F146*100</f>
        <v>#DIV/0!</v>
      </c>
    </row>
    <row r="147" spans="1:8" ht="15" x14ac:dyDescent="0.2">
      <c r="A147" s="1392">
        <v>3636</v>
      </c>
      <c r="B147" s="1393">
        <v>5169</v>
      </c>
      <c r="C147" s="1439" t="s">
        <v>1826</v>
      </c>
      <c r="D147" s="1394" t="s">
        <v>568</v>
      </c>
      <c r="E147" s="1395">
        <v>160</v>
      </c>
      <c r="F147" s="1395">
        <v>160</v>
      </c>
      <c r="G147" s="1395">
        <v>0</v>
      </c>
      <c r="H147" s="1396">
        <f t="shared" si="3"/>
        <v>0</v>
      </c>
    </row>
    <row r="148" spans="1:8" ht="15" x14ac:dyDescent="0.2">
      <c r="A148" s="1392">
        <v>3636</v>
      </c>
      <c r="B148" s="1393">
        <v>5172</v>
      </c>
      <c r="C148" s="1439" t="s">
        <v>1827</v>
      </c>
      <c r="D148" s="1394" t="s">
        <v>599</v>
      </c>
      <c r="E148" s="1395">
        <v>6</v>
      </c>
      <c r="F148" s="1395">
        <v>6</v>
      </c>
      <c r="G148" s="1395">
        <v>0</v>
      </c>
      <c r="H148" s="1396">
        <f t="shared" si="3"/>
        <v>0</v>
      </c>
    </row>
    <row r="149" spans="1:8" ht="15" x14ac:dyDescent="0.2">
      <c r="A149" s="1392">
        <v>3636</v>
      </c>
      <c r="B149" s="1393">
        <v>5173</v>
      </c>
      <c r="C149" s="1439" t="s">
        <v>1827</v>
      </c>
      <c r="D149" s="1394" t="s">
        <v>730</v>
      </c>
      <c r="E149" s="1395">
        <v>12</v>
      </c>
      <c r="F149" s="1395">
        <v>12</v>
      </c>
      <c r="G149" s="1395">
        <v>4</v>
      </c>
      <c r="H149" s="1396">
        <f t="shared" si="3"/>
        <v>33.333333333333329</v>
      </c>
    </row>
    <row r="150" spans="1:8" ht="15" x14ac:dyDescent="0.2">
      <c r="A150" s="1392">
        <v>3636</v>
      </c>
      <c r="B150" s="1393">
        <v>5173</v>
      </c>
      <c r="C150" s="1439" t="s">
        <v>1826</v>
      </c>
      <c r="D150" s="1394" t="s">
        <v>730</v>
      </c>
      <c r="E150" s="1395">
        <v>32</v>
      </c>
      <c r="F150" s="1395">
        <v>32</v>
      </c>
      <c r="G150" s="1395">
        <v>19</v>
      </c>
      <c r="H150" s="1396">
        <f t="shared" si="3"/>
        <v>59.375</v>
      </c>
    </row>
    <row r="151" spans="1:8" ht="15" hidden="1" x14ac:dyDescent="0.2">
      <c r="A151" s="1392">
        <v>3636</v>
      </c>
      <c r="B151" s="1393">
        <v>5173</v>
      </c>
      <c r="C151" s="1439" t="s">
        <v>1110</v>
      </c>
      <c r="D151" s="1394" t="s">
        <v>730</v>
      </c>
      <c r="E151" s="1395"/>
      <c r="F151" s="1395"/>
      <c r="G151" s="1395"/>
      <c r="H151" s="1396" t="e">
        <f t="shared" si="3"/>
        <v>#DIV/0!</v>
      </c>
    </row>
    <row r="152" spans="1:8" ht="15" x14ac:dyDescent="0.2">
      <c r="A152" s="1392">
        <v>3636</v>
      </c>
      <c r="B152" s="1393">
        <v>5175</v>
      </c>
      <c r="C152" s="1439" t="s">
        <v>1827</v>
      </c>
      <c r="D152" s="1394" t="s">
        <v>447</v>
      </c>
      <c r="E152" s="1395">
        <v>15</v>
      </c>
      <c r="F152" s="1395">
        <v>15</v>
      </c>
      <c r="G152" s="1395">
        <v>0</v>
      </c>
      <c r="H152" s="1396">
        <v>0</v>
      </c>
    </row>
    <row r="153" spans="1:8" ht="15" x14ac:dyDescent="0.2">
      <c r="A153" s="1392">
        <v>3636</v>
      </c>
      <c r="B153" s="1393">
        <v>5175</v>
      </c>
      <c r="C153" s="1439" t="s">
        <v>1826</v>
      </c>
      <c r="D153" s="1394" t="s">
        <v>447</v>
      </c>
      <c r="E153" s="1395">
        <v>43</v>
      </c>
      <c r="F153" s="1395">
        <v>43</v>
      </c>
      <c r="G153" s="1395">
        <v>0</v>
      </c>
      <c r="H153" s="1396">
        <f>G153/F153*100</f>
        <v>0</v>
      </c>
    </row>
    <row r="154" spans="1:8" ht="15" hidden="1" x14ac:dyDescent="0.2">
      <c r="A154" s="1392">
        <v>3636</v>
      </c>
      <c r="B154" s="1393">
        <v>5175</v>
      </c>
      <c r="C154" s="1439" t="s">
        <v>1110</v>
      </c>
      <c r="D154" s="1394" t="s">
        <v>447</v>
      </c>
      <c r="E154" s="1395"/>
      <c r="F154" s="1395"/>
      <c r="G154" s="1395"/>
      <c r="H154" s="1396" t="e">
        <f>G154/F154*100</f>
        <v>#DIV/0!</v>
      </c>
    </row>
    <row r="155" spans="1:8" ht="15" x14ac:dyDescent="0.2">
      <c r="A155" s="1392">
        <v>3636</v>
      </c>
      <c r="B155" s="1393">
        <v>5176</v>
      </c>
      <c r="C155" s="1439" t="s">
        <v>1827</v>
      </c>
      <c r="D155" s="1394" t="s">
        <v>788</v>
      </c>
      <c r="E155" s="1395">
        <v>6</v>
      </c>
      <c r="F155" s="1395">
        <v>6</v>
      </c>
      <c r="G155" s="1395">
        <v>0</v>
      </c>
      <c r="H155" s="1396">
        <v>0</v>
      </c>
    </row>
    <row r="156" spans="1:8" ht="15" hidden="1" x14ac:dyDescent="0.2">
      <c r="A156" s="1392">
        <v>3636</v>
      </c>
      <c r="B156" s="1393">
        <v>5176</v>
      </c>
      <c r="C156" s="1439" t="s">
        <v>1109</v>
      </c>
      <c r="D156" s="1394" t="s">
        <v>788</v>
      </c>
      <c r="E156" s="1395"/>
      <c r="F156" s="1395"/>
      <c r="G156" s="1395"/>
      <c r="H156" s="1396" t="e">
        <f t="shared" ref="H156:H161" si="4">G156/F156*100</f>
        <v>#DIV/0!</v>
      </c>
    </row>
    <row r="157" spans="1:8" ht="15.75" thickBot="1" x14ac:dyDescent="0.25">
      <c r="A157" s="1392">
        <v>3636</v>
      </c>
      <c r="B157" s="1393">
        <v>5176</v>
      </c>
      <c r="C157" s="1439" t="s">
        <v>1826</v>
      </c>
      <c r="D157" s="1394" t="s">
        <v>788</v>
      </c>
      <c r="E157" s="1395">
        <v>17</v>
      </c>
      <c r="F157" s="1395">
        <v>17</v>
      </c>
      <c r="G157" s="1395">
        <v>2</v>
      </c>
      <c r="H157" s="1396">
        <f t="shared" si="4"/>
        <v>11.76470588235294</v>
      </c>
    </row>
    <row r="158" spans="1:8" ht="15.75" hidden="1" thickBot="1" x14ac:dyDescent="0.25">
      <c r="A158" s="1392">
        <v>3299</v>
      </c>
      <c r="B158" s="1393">
        <v>5901</v>
      </c>
      <c r="C158" s="2345">
        <v>32533019</v>
      </c>
      <c r="D158" s="1394" t="s">
        <v>399</v>
      </c>
      <c r="E158" s="1395"/>
      <c r="F158" s="1395"/>
      <c r="G158" s="1395"/>
      <c r="H158" s="1396" t="e">
        <f t="shared" si="4"/>
        <v>#DIV/0!</v>
      </c>
    </row>
    <row r="159" spans="1:8" ht="15.75" hidden="1" thickBot="1" x14ac:dyDescent="0.25">
      <c r="A159" s="1392">
        <v>3299</v>
      </c>
      <c r="B159" s="1393">
        <v>5424</v>
      </c>
      <c r="C159" s="2345" t="s">
        <v>1825</v>
      </c>
      <c r="D159" s="1394" t="s">
        <v>432</v>
      </c>
      <c r="E159" s="1395"/>
      <c r="F159" s="1395"/>
      <c r="G159" s="1395"/>
      <c r="H159" s="1396" t="e">
        <f t="shared" si="4"/>
        <v>#DIV/0!</v>
      </c>
    </row>
    <row r="160" spans="1:8" ht="15.75" hidden="1" thickBot="1" x14ac:dyDescent="0.25">
      <c r="A160" s="1392">
        <v>3636</v>
      </c>
      <c r="B160" s="1393">
        <v>5424</v>
      </c>
      <c r="C160" s="2345" t="s">
        <v>1824</v>
      </c>
      <c r="D160" s="1394" t="s">
        <v>432</v>
      </c>
      <c r="E160" s="1395"/>
      <c r="F160" s="1395"/>
      <c r="G160" s="1395"/>
      <c r="H160" s="1396" t="e">
        <f t="shared" si="4"/>
        <v>#DIV/0!</v>
      </c>
    </row>
    <row r="161" spans="1:8" ht="15.75" hidden="1" thickBot="1" x14ac:dyDescent="0.25">
      <c r="A161" s="1392">
        <v>3636</v>
      </c>
      <c r="B161" s="1393">
        <v>6901</v>
      </c>
      <c r="C161" s="2345">
        <v>32533926</v>
      </c>
      <c r="D161" s="1394" t="s">
        <v>298</v>
      </c>
      <c r="E161" s="1395"/>
      <c r="F161" s="1395"/>
      <c r="G161" s="1395"/>
      <c r="H161" s="1396" t="e">
        <f t="shared" si="4"/>
        <v>#DIV/0!</v>
      </c>
    </row>
    <row r="162" spans="1:8" ht="15.75" hidden="1" thickBot="1" x14ac:dyDescent="0.25">
      <c r="A162" s="1392">
        <v>6330</v>
      </c>
      <c r="B162" s="1393">
        <v>5345</v>
      </c>
      <c r="C162" s="2345" t="s">
        <v>1101</v>
      </c>
      <c r="D162" s="1394" t="s">
        <v>514</v>
      </c>
      <c r="E162" s="1395"/>
      <c r="F162" s="1395"/>
      <c r="G162" s="1395"/>
      <c r="H162" s="1398">
        <v>0</v>
      </c>
    </row>
    <row r="163" spans="1:8" ht="16.5" thickTop="1" thickBot="1" x14ac:dyDescent="0.3">
      <c r="A163" s="3265" t="s">
        <v>511</v>
      </c>
      <c r="B163" s="3266"/>
      <c r="C163" s="3266"/>
      <c r="D163" s="3266"/>
      <c r="E163" s="1242">
        <f>SUM(E114:E161)</f>
        <v>2743</v>
      </c>
      <c r="F163" s="1242">
        <f>SUM(F114:F161)</f>
        <v>2743</v>
      </c>
      <c r="G163" s="1242">
        <f>SUM(G114:G161)</f>
        <v>820</v>
      </c>
      <c r="H163" s="1246">
        <f>G163/F163*100</f>
        <v>29.894276339773967</v>
      </c>
    </row>
    <row r="164" spans="1:8" ht="13.5" thickTop="1" x14ac:dyDescent="0.2"/>
    <row r="165" spans="1:8" ht="30" customHeight="1" x14ac:dyDescent="0.25">
      <c r="A165" s="3293" t="s">
        <v>1831</v>
      </c>
      <c r="B165" s="3284"/>
      <c r="C165" s="3284"/>
      <c r="D165" s="3284"/>
      <c r="E165" s="3284"/>
      <c r="F165" s="3284"/>
      <c r="G165" s="3284"/>
      <c r="H165" s="3284"/>
    </row>
    <row r="166" spans="1:8" ht="15.75" thickBot="1" x14ac:dyDescent="0.3">
      <c r="A166" s="1359" t="s">
        <v>1830</v>
      </c>
      <c r="B166" s="1373"/>
      <c r="C166" s="1373"/>
      <c r="E166" s="1374"/>
      <c r="F166" s="1374"/>
      <c r="G166" s="1374"/>
      <c r="H166" s="1375" t="s">
        <v>122</v>
      </c>
    </row>
    <row r="167" spans="1:8" ht="25.5" thickTop="1" thickBot="1" x14ac:dyDescent="0.25">
      <c r="A167" s="1233" t="s">
        <v>123</v>
      </c>
      <c r="B167" s="1234" t="s">
        <v>509</v>
      </c>
      <c r="C167" s="1234" t="s">
        <v>267</v>
      </c>
      <c r="D167" s="1235" t="s">
        <v>125</v>
      </c>
      <c r="E167" s="1256" t="s">
        <v>416</v>
      </c>
      <c r="F167" s="1256" t="s">
        <v>417</v>
      </c>
      <c r="G167" s="1257" t="s">
        <v>589</v>
      </c>
      <c r="H167" s="1258" t="s">
        <v>590</v>
      </c>
    </row>
    <row r="168" spans="1:8" ht="14.25" thickTop="1" thickBot="1" x14ac:dyDescent="0.25">
      <c r="A168" s="1171">
        <v>1</v>
      </c>
      <c r="B168" s="1170">
        <v>2</v>
      </c>
      <c r="C168" s="1170">
        <v>3</v>
      </c>
      <c r="D168" s="1170">
        <v>4</v>
      </c>
      <c r="E168" s="1169">
        <v>5</v>
      </c>
      <c r="F168" s="1169">
        <v>6</v>
      </c>
      <c r="G168" s="1293">
        <v>7</v>
      </c>
      <c r="H168" s="1315" t="s">
        <v>44</v>
      </c>
    </row>
    <row r="169" spans="1:8" ht="30.75" hidden="1" thickTop="1" x14ac:dyDescent="0.2">
      <c r="A169" s="1392">
        <v>2125</v>
      </c>
      <c r="B169" s="1393">
        <v>5229</v>
      </c>
      <c r="C169" s="1439">
        <v>103100880</v>
      </c>
      <c r="D169" s="1394" t="s">
        <v>634</v>
      </c>
      <c r="E169" s="1395"/>
      <c r="F169" s="1395"/>
      <c r="G169" s="1395"/>
      <c r="H169" s="1396">
        <v>0</v>
      </c>
    </row>
    <row r="170" spans="1:8" ht="15.75" hidden="1" thickTop="1" x14ac:dyDescent="0.2">
      <c r="A170" s="1392">
        <v>3636</v>
      </c>
      <c r="B170" s="1393">
        <v>5011</v>
      </c>
      <c r="C170" s="1439" t="s">
        <v>1827</v>
      </c>
      <c r="D170" s="1394" t="s">
        <v>147</v>
      </c>
      <c r="E170" s="1395"/>
      <c r="F170" s="1395"/>
      <c r="G170" s="1395"/>
      <c r="H170" s="1396" t="e">
        <f t="shared" ref="H170:H186" si="5">G170/F170*100</f>
        <v>#DIV/0!</v>
      </c>
    </row>
    <row r="171" spans="1:8" ht="15.75" hidden="1" thickTop="1" x14ac:dyDescent="0.2">
      <c r="A171" s="1392">
        <v>3636</v>
      </c>
      <c r="B171" s="1393">
        <v>5011</v>
      </c>
      <c r="C171" s="1439" t="s">
        <v>1826</v>
      </c>
      <c r="D171" s="1394" t="s">
        <v>147</v>
      </c>
      <c r="E171" s="1395"/>
      <c r="F171" s="1395"/>
      <c r="G171" s="1395"/>
      <c r="H171" s="1396" t="e">
        <f t="shared" si="5"/>
        <v>#DIV/0!</v>
      </c>
    </row>
    <row r="172" spans="1:8" ht="15.75" hidden="1" thickTop="1" x14ac:dyDescent="0.2">
      <c r="A172" s="1392">
        <v>3636</v>
      </c>
      <c r="B172" s="1393">
        <v>5011</v>
      </c>
      <c r="C172" s="1439" t="s">
        <v>1110</v>
      </c>
      <c r="D172" s="1394" t="s">
        <v>147</v>
      </c>
      <c r="E172" s="1395"/>
      <c r="F172" s="1395"/>
      <c r="G172" s="1395"/>
      <c r="H172" s="1396" t="e">
        <f t="shared" si="5"/>
        <v>#DIV/0!</v>
      </c>
    </row>
    <row r="173" spans="1:8" ht="15.75" thickTop="1" x14ac:dyDescent="0.2">
      <c r="A173" s="1392">
        <v>6223</v>
      </c>
      <c r="B173" s="1393">
        <v>5021</v>
      </c>
      <c r="C173" s="1439" t="s">
        <v>1829</v>
      </c>
      <c r="D173" s="1394" t="s">
        <v>275</v>
      </c>
      <c r="E173" s="1395">
        <v>49</v>
      </c>
      <c r="F173" s="1395">
        <v>49</v>
      </c>
      <c r="G173" s="1395">
        <v>0</v>
      </c>
      <c r="H173" s="1396">
        <f t="shared" si="5"/>
        <v>0</v>
      </c>
    </row>
    <row r="174" spans="1:8" ht="15" x14ac:dyDescent="0.2">
      <c r="A174" s="1392">
        <v>6223</v>
      </c>
      <c r="B174" s="1393">
        <v>5021</v>
      </c>
      <c r="C174" s="1439" t="s">
        <v>1828</v>
      </c>
      <c r="D174" s="1394" t="s">
        <v>275</v>
      </c>
      <c r="E174" s="1395">
        <v>275</v>
      </c>
      <c r="F174" s="1395">
        <v>275</v>
      </c>
      <c r="G174" s="1395">
        <v>0</v>
      </c>
      <c r="H174" s="1396">
        <f t="shared" si="5"/>
        <v>0</v>
      </c>
    </row>
    <row r="175" spans="1:8" ht="15" hidden="1" x14ac:dyDescent="0.2">
      <c r="A175" s="1392">
        <v>3636</v>
      </c>
      <c r="B175" s="1393">
        <v>5021</v>
      </c>
      <c r="C175" s="1439" t="s">
        <v>1110</v>
      </c>
      <c r="D175" s="1394" t="s">
        <v>275</v>
      </c>
      <c r="E175" s="1395"/>
      <c r="F175" s="1395"/>
      <c r="G175" s="1395"/>
      <c r="H175" s="1396" t="e">
        <f t="shared" si="5"/>
        <v>#DIV/0!</v>
      </c>
    </row>
    <row r="176" spans="1:8" ht="30" hidden="1" x14ac:dyDescent="0.2">
      <c r="A176" s="1392">
        <v>3636</v>
      </c>
      <c r="B176" s="1393">
        <v>5031</v>
      </c>
      <c r="C176" s="1439" t="s">
        <v>1827</v>
      </c>
      <c r="D176" s="1437" t="s">
        <v>816</v>
      </c>
      <c r="E176" s="1395"/>
      <c r="F176" s="1395"/>
      <c r="G176" s="1395"/>
      <c r="H176" s="1396" t="e">
        <f t="shared" si="5"/>
        <v>#DIV/0!</v>
      </c>
    </row>
    <row r="177" spans="1:8" ht="30" hidden="1" x14ac:dyDescent="0.2">
      <c r="A177" s="1392">
        <v>3636</v>
      </c>
      <c r="B177" s="1393">
        <v>5031</v>
      </c>
      <c r="C177" s="1439" t="s">
        <v>1826</v>
      </c>
      <c r="D177" s="1437" t="s">
        <v>816</v>
      </c>
      <c r="E177" s="1395"/>
      <c r="F177" s="1395"/>
      <c r="G177" s="1395"/>
      <c r="H177" s="1396" t="e">
        <f t="shared" si="5"/>
        <v>#DIV/0!</v>
      </c>
    </row>
    <row r="178" spans="1:8" ht="30" hidden="1" x14ac:dyDescent="0.2">
      <c r="A178" s="1392">
        <v>3636</v>
      </c>
      <c r="B178" s="1393">
        <v>5031</v>
      </c>
      <c r="C178" s="1439" t="s">
        <v>1110</v>
      </c>
      <c r="D178" s="1437" t="s">
        <v>816</v>
      </c>
      <c r="E178" s="1395"/>
      <c r="F178" s="1395"/>
      <c r="G178" s="1395"/>
      <c r="H178" s="1396" t="e">
        <f t="shared" si="5"/>
        <v>#DIV/0!</v>
      </c>
    </row>
    <row r="179" spans="1:8" ht="30" hidden="1" x14ac:dyDescent="0.2">
      <c r="A179" s="1392">
        <v>3636</v>
      </c>
      <c r="B179" s="1393">
        <v>5032</v>
      </c>
      <c r="C179" s="1439" t="s">
        <v>1827</v>
      </c>
      <c r="D179" s="1394" t="s">
        <v>746</v>
      </c>
      <c r="E179" s="1395"/>
      <c r="F179" s="1395"/>
      <c r="G179" s="1395"/>
      <c r="H179" s="1396" t="e">
        <f t="shared" si="5"/>
        <v>#DIV/0!</v>
      </c>
    </row>
    <row r="180" spans="1:8" ht="30" hidden="1" x14ac:dyDescent="0.2">
      <c r="A180" s="1392">
        <v>3636</v>
      </c>
      <c r="B180" s="1393">
        <v>5032</v>
      </c>
      <c r="C180" s="1439" t="s">
        <v>1826</v>
      </c>
      <c r="D180" s="1394" t="s">
        <v>746</v>
      </c>
      <c r="E180" s="1395"/>
      <c r="F180" s="1395"/>
      <c r="G180" s="1395"/>
      <c r="H180" s="1396" t="e">
        <f t="shared" si="5"/>
        <v>#DIV/0!</v>
      </c>
    </row>
    <row r="181" spans="1:8" ht="30" hidden="1" x14ac:dyDescent="0.2">
      <c r="A181" s="1392">
        <v>3636</v>
      </c>
      <c r="B181" s="1393">
        <v>5032</v>
      </c>
      <c r="C181" s="1439" t="s">
        <v>1110</v>
      </c>
      <c r="D181" s="1394" t="s">
        <v>746</v>
      </c>
      <c r="E181" s="1395"/>
      <c r="F181" s="1395"/>
      <c r="G181" s="1395"/>
      <c r="H181" s="1396" t="e">
        <f t="shared" si="5"/>
        <v>#DIV/0!</v>
      </c>
    </row>
    <row r="182" spans="1:8" ht="15" hidden="1" x14ac:dyDescent="0.2">
      <c r="A182" s="1392">
        <v>3636</v>
      </c>
      <c r="B182" s="1393">
        <v>5137</v>
      </c>
      <c r="C182" s="1439" t="s">
        <v>1827</v>
      </c>
      <c r="D182" s="1394" t="s">
        <v>118</v>
      </c>
      <c r="E182" s="1395"/>
      <c r="F182" s="1395"/>
      <c r="G182" s="1395"/>
      <c r="H182" s="1396" t="e">
        <f t="shared" si="5"/>
        <v>#DIV/0!</v>
      </c>
    </row>
    <row r="183" spans="1:8" ht="15" hidden="1" x14ac:dyDescent="0.2">
      <c r="A183" s="1392">
        <v>3636</v>
      </c>
      <c r="B183" s="1393">
        <v>5137</v>
      </c>
      <c r="C183" s="1439" t="s">
        <v>1109</v>
      </c>
      <c r="D183" s="1394" t="s">
        <v>118</v>
      </c>
      <c r="E183" s="1395"/>
      <c r="F183" s="1395"/>
      <c r="G183" s="1395"/>
      <c r="H183" s="1396" t="e">
        <f t="shared" si="5"/>
        <v>#DIV/0!</v>
      </c>
    </row>
    <row r="184" spans="1:8" ht="15" hidden="1" x14ac:dyDescent="0.2">
      <c r="A184" s="1392">
        <v>3636</v>
      </c>
      <c r="B184" s="1393">
        <v>5137</v>
      </c>
      <c r="C184" s="1439" t="s">
        <v>1110</v>
      </c>
      <c r="D184" s="1394" t="s">
        <v>118</v>
      </c>
      <c r="E184" s="1395"/>
      <c r="F184" s="1395"/>
      <c r="G184" s="1395"/>
      <c r="H184" s="1396" t="e">
        <f t="shared" si="5"/>
        <v>#DIV/0!</v>
      </c>
    </row>
    <row r="185" spans="1:8" ht="15" hidden="1" x14ac:dyDescent="0.2">
      <c r="A185" s="1392">
        <v>3636</v>
      </c>
      <c r="B185" s="1393">
        <v>5139</v>
      </c>
      <c r="C185" s="1439" t="s">
        <v>1827</v>
      </c>
      <c r="D185" s="1394" t="s">
        <v>188</v>
      </c>
      <c r="E185" s="1395"/>
      <c r="F185" s="1395"/>
      <c r="G185" s="1395"/>
      <c r="H185" s="1396" t="e">
        <f t="shared" si="5"/>
        <v>#DIV/0!</v>
      </c>
    </row>
    <row r="186" spans="1:8" ht="15" hidden="1" x14ac:dyDescent="0.2">
      <c r="A186" s="1392">
        <v>3636</v>
      </c>
      <c r="B186" s="1393">
        <v>5139</v>
      </c>
      <c r="C186" s="1439" t="s">
        <v>1826</v>
      </c>
      <c r="D186" s="1394" t="s">
        <v>188</v>
      </c>
      <c r="E186" s="1395"/>
      <c r="F186" s="1395"/>
      <c r="G186" s="1395"/>
      <c r="H186" s="1396" t="e">
        <f t="shared" si="5"/>
        <v>#DIV/0!</v>
      </c>
    </row>
    <row r="187" spans="1:8" ht="15" hidden="1" x14ac:dyDescent="0.2">
      <c r="A187" s="1392">
        <v>3636</v>
      </c>
      <c r="B187" s="1393">
        <v>5139</v>
      </c>
      <c r="C187" s="1439" t="s">
        <v>1110</v>
      </c>
      <c r="D187" s="1394" t="s">
        <v>188</v>
      </c>
      <c r="E187" s="1395"/>
      <c r="F187" s="1395"/>
      <c r="G187" s="1395"/>
      <c r="H187" s="1396">
        <v>0</v>
      </c>
    </row>
    <row r="188" spans="1:8" ht="15" hidden="1" x14ac:dyDescent="0.2">
      <c r="A188" s="1392">
        <v>3636</v>
      </c>
      <c r="B188" s="1393">
        <v>5162</v>
      </c>
      <c r="C188" s="1439" t="s">
        <v>1827</v>
      </c>
      <c r="D188" s="1394" t="s">
        <v>577</v>
      </c>
      <c r="E188" s="1395"/>
      <c r="F188" s="1395"/>
      <c r="G188" s="1395"/>
      <c r="H188" s="1396" t="e">
        <f>G188/F188*100</f>
        <v>#DIV/0!</v>
      </c>
    </row>
    <row r="189" spans="1:8" ht="15" hidden="1" x14ac:dyDescent="0.2">
      <c r="A189" s="1392">
        <v>3636</v>
      </c>
      <c r="B189" s="1393">
        <v>5162</v>
      </c>
      <c r="C189" s="1439" t="s">
        <v>1252</v>
      </c>
      <c r="D189" s="1394" t="s">
        <v>577</v>
      </c>
      <c r="E189" s="1395"/>
      <c r="F189" s="1395"/>
      <c r="G189" s="1395"/>
      <c r="H189" s="1396" t="e">
        <f>G189/F189*100</f>
        <v>#DIV/0!</v>
      </c>
    </row>
    <row r="190" spans="1:8" ht="15" hidden="1" x14ac:dyDescent="0.2">
      <c r="A190" s="1392">
        <v>3636</v>
      </c>
      <c r="B190" s="1393">
        <v>5163</v>
      </c>
      <c r="C190" s="1439" t="s">
        <v>1827</v>
      </c>
      <c r="D190" s="1394" t="s">
        <v>594</v>
      </c>
      <c r="E190" s="1395"/>
      <c r="F190" s="1395"/>
      <c r="G190" s="1395"/>
      <c r="H190" s="1396">
        <v>0</v>
      </c>
    </row>
    <row r="191" spans="1:8" ht="15" hidden="1" x14ac:dyDescent="0.2">
      <c r="A191" s="1392">
        <v>3636</v>
      </c>
      <c r="B191" s="1393">
        <v>5163</v>
      </c>
      <c r="C191" s="1439" t="s">
        <v>1826</v>
      </c>
      <c r="D191" s="1394" t="s">
        <v>594</v>
      </c>
      <c r="E191" s="1395"/>
      <c r="F191" s="1395"/>
      <c r="G191" s="1395"/>
      <c r="H191" s="1396">
        <v>0</v>
      </c>
    </row>
    <row r="192" spans="1:8" ht="15" x14ac:dyDescent="0.2">
      <c r="A192" s="1392">
        <v>6223</v>
      </c>
      <c r="B192" s="1393">
        <v>5164</v>
      </c>
      <c r="C192" s="1439" t="s">
        <v>1829</v>
      </c>
      <c r="D192" s="1394" t="s">
        <v>131</v>
      </c>
      <c r="E192" s="1395">
        <v>2</v>
      </c>
      <c r="F192" s="1395">
        <v>2</v>
      </c>
      <c r="G192" s="1395">
        <v>0</v>
      </c>
      <c r="H192" s="1396">
        <f>G192/F192*100</f>
        <v>0</v>
      </c>
    </row>
    <row r="193" spans="1:8" ht="15" x14ac:dyDescent="0.2">
      <c r="A193" s="1392">
        <v>6223</v>
      </c>
      <c r="B193" s="1393">
        <v>5164</v>
      </c>
      <c r="C193" s="1439" t="s">
        <v>1828</v>
      </c>
      <c r="D193" s="1394" t="s">
        <v>131</v>
      </c>
      <c r="E193" s="1395">
        <v>9</v>
      </c>
      <c r="F193" s="1395">
        <v>9</v>
      </c>
      <c r="G193" s="1395">
        <v>0</v>
      </c>
      <c r="H193" s="1396">
        <f>G193/F193*100</f>
        <v>0</v>
      </c>
    </row>
    <row r="194" spans="1:8" ht="15" hidden="1" x14ac:dyDescent="0.2">
      <c r="A194" s="1392">
        <v>3636</v>
      </c>
      <c r="B194" s="1393">
        <v>5166</v>
      </c>
      <c r="C194" s="1439" t="s">
        <v>1827</v>
      </c>
      <c r="D194" s="1394" t="s">
        <v>405</v>
      </c>
      <c r="E194" s="1395"/>
      <c r="F194" s="1395"/>
      <c r="G194" s="1395"/>
      <c r="H194" s="1396">
        <v>0</v>
      </c>
    </row>
    <row r="195" spans="1:8" ht="15" hidden="1" x14ac:dyDescent="0.2">
      <c r="A195" s="1392">
        <v>3636</v>
      </c>
      <c r="B195" s="1393">
        <v>5166</v>
      </c>
      <c r="C195" s="1439" t="s">
        <v>1825</v>
      </c>
      <c r="D195" s="1394" t="s">
        <v>405</v>
      </c>
      <c r="E195" s="1395"/>
      <c r="F195" s="1395"/>
      <c r="G195" s="1395"/>
      <c r="H195" s="1396" t="e">
        <f>G195/F195*100</f>
        <v>#DIV/0!</v>
      </c>
    </row>
    <row r="196" spans="1:8" ht="15" hidden="1" x14ac:dyDescent="0.2">
      <c r="A196" s="1392">
        <v>3636</v>
      </c>
      <c r="B196" s="1393">
        <v>5166</v>
      </c>
      <c r="C196" s="1439" t="s">
        <v>1824</v>
      </c>
      <c r="D196" s="1394" t="s">
        <v>405</v>
      </c>
      <c r="E196" s="1395"/>
      <c r="F196" s="1395"/>
      <c r="G196" s="1395"/>
      <c r="H196" s="1396" t="e">
        <f>G196/F196*100</f>
        <v>#DIV/0!</v>
      </c>
    </row>
    <row r="197" spans="1:8" ht="15" hidden="1" x14ac:dyDescent="0.2">
      <c r="A197" s="1392">
        <v>3636</v>
      </c>
      <c r="B197" s="1393">
        <v>5167</v>
      </c>
      <c r="C197" s="1439" t="s">
        <v>1827</v>
      </c>
      <c r="D197" s="1394" t="s">
        <v>597</v>
      </c>
      <c r="E197" s="1395"/>
      <c r="F197" s="1395"/>
      <c r="G197" s="1395"/>
      <c r="H197" s="1396">
        <v>0</v>
      </c>
    </row>
    <row r="198" spans="1:8" ht="15" hidden="1" x14ac:dyDescent="0.2">
      <c r="A198" s="1392">
        <v>3636</v>
      </c>
      <c r="B198" s="1393">
        <v>5167</v>
      </c>
      <c r="C198" s="1439" t="s">
        <v>1826</v>
      </c>
      <c r="D198" s="1394" t="s">
        <v>597</v>
      </c>
      <c r="E198" s="1395"/>
      <c r="F198" s="1395"/>
      <c r="G198" s="1395"/>
      <c r="H198" s="1396" t="e">
        <f>G198/F198*100</f>
        <v>#DIV/0!</v>
      </c>
    </row>
    <row r="199" spans="1:8" ht="15" hidden="1" x14ac:dyDescent="0.2">
      <c r="A199" s="1392">
        <v>3636</v>
      </c>
      <c r="B199" s="1393">
        <v>5167</v>
      </c>
      <c r="C199" s="1439" t="s">
        <v>1110</v>
      </c>
      <c r="D199" s="1394" t="s">
        <v>597</v>
      </c>
      <c r="E199" s="1395"/>
      <c r="F199" s="1395"/>
      <c r="G199" s="1395"/>
      <c r="H199" s="1396" t="e">
        <f>G199/F199*100</f>
        <v>#DIV/0!</v>
      </c>
    </row>
    <row r="200" spans="1:8" ht="15" x14ac:dyDescent="0.2">
      <c r="A200" s="1392">
        <v>6223</v>
      </c>
      <c r="B200" s="1393">
        <v>5169</v>
      </c>
      <c r="C200" s="1439" t="s">
        <v>1829</v>
      </c>
      <c r="D200" s="1394" t="s">
        <v>568</v>
      </c>
      <c r="E200" s="1395">
        <v>5</v>
      </c>
      <c r="F200" s="1395">
        <v>5</v>
      </c>
      <c r="G200" s="1395">
        <v>0</v>
      </c>
      <c r="H200" s="1396">
        <v>0</v>
      </c>
    </row>
    <row r="201" spans="1:8" ht="15" x14ac:dyDescent="0.2">
      <c r="A201" s="1392">
        <v>6223</v>
      </c>
      <c r="B201" s="1393">
        <v>5169</v>
      </c>
      <c r="C201" s="1439" t="s">
        <v>1828</v>
      </c>
      <c r="D201" s="1394" t="s">
        <v>568</v>
      </c>
      <c r="E201" s="1395">
        <v>25</v>
      </c>
      <c r="F201" s="1395">
        <v>25</v>
      </c>
      <c r="G201" s="1395">
        <v>0</v>
      </c>
      <c r="H201" s="1396">
        <f t="shared" ref="H201:H206" si="6">G201/F201*100</f>
        <v>0</v>
      </c>
    </row>
    <row r="202" spans="1:8" ht="15" hidden="1" x14ac:dyDescent="0.2">
      <c r="A202" s="1392">
        <v>6223</v>
      </c>
      <c r="B202" s="1393">
        <v>5169</v>
      </c>
      <c r="C202" s="1439" t="s">
        <v>1826</v>
      </c>
      <c r="D202" s="1394" t="s">
        <v>568</v>
      </c>
      <c r="E202" s="1395"/>
      <c r="F202" s="1395"/>
      <c r="G202" s="1395"/>
      <c r="H202" s="1396" t="e">
        <f t="shared" si="6"/>
        <v>#DIV/0!</v>
      </c>
    </row>
    <row r="203" spans="1:8" ht="15" hidden="1" x14ac:dyDescent="0.2">
      <c r="A203" s="1392">
        <v>6223</v>
      </c>
      <c r="B203" s="1393">
        <v>5172</v>
      </c>
      <c r="C203" s="1439" t="s">
        <v>1827</v>
      </c>
      <c r="D203" s="1394" t="s">
        <v>599</v>
      </c>
      <c r="E203" s="1395"/>
      <c r="F203" s="1395"/>
      <c r="G203" s="1395"/>
      <c r="H203" s="1396" t="e">
        <f t="shared" si="6"/>
        <v>#DIV/0!</v>
      </c>
    </row>
    <row r="204" spans="1:8" ht="15" x14ac:dyDescent="0.2">
      <c r="A204" s="1392">
        <v>6223</v>
      </c>
      <c r="B204" s="1393">
        <v>5173</v>
      </c>
      <c r="C204" s="1439" t="s">
        <v>1829</v>
      </c>
      <c r="D204" s="1394" t="s">
        <v>730</v>
      </c>
      <c r="E204" s="1395">
        <v>34</v>
      </c>
      <c r="F204" s="1395">
        <v>34</v>
      </c>
      <c r="G204" s="1395">
        <v>0</v>
      </c>
      <c r="H204" s="1396">
        <f t="shared" si="6"/>
        <v>0</v>
      </c>
    </row>
    <row r="205" spans="1:8" ht="15" x14ac:dyDescent="0.2">
      <c r="A205" s="1392">
        <v>6223</v>
      </c>
      <c r="B205" s="1393">
        <v>5173</v>
      </c>
      <c r="C205" s="1439" t="s">
        <v>1828</v>
      </c>
      <c r="D205" s="1394" t="s">
        <v>730</v>
      </c>
      <c r="E205" s="1395">
        <v>191</v>
      </c>
      <c r="F205" s="1395">
        <v>191</v>
      </c>
      <c r="G205" s="1395">
        <v>0</v>
      </c>
      <c r="H205" s="1396">
        <f t="shared" si="6"/>
        <v>0</v>
      </c>
    </row>
    <row r="206" spans="1:8" ht="15" hidden="1" x14ac:dyDescent="0.2">
      <c r="A206" s="1392">
        <v>6223</v>
      </c>
      <c r="B206" s="1393">
        <v>5173</v>
      </c>
      <c r="C206" s="1439" t="s">
        <v>1110</v>
      </c>
      <c r="D206" s="1394" t="s">
        <v>730</v>
      </c>
      <c r="E206" s="1395"/>
      <c r="F206" s="1395"/>
      <c r="G206" s="1395"/>
      <c r="H206" s="1396" t="e">
        <f t="shared" si="6"/>
        <v>#DIV/0!</v>
      </c>
    </row>
    <row r="207" spans="1:8" ht="15" x14ac:dyDescent="0.2">
      <c r="A207" s="1392">
        <v>6223</v>
      </c>
      <c r="B207" s="1393">
        <v>5175</v>
      </c>
      <c r="C207" s="1439" t="s">
        <v>1829</v>
      </c>
      <c r="D207" s="1394" t="s">
        <v>447</v>
      </c>
      <c r="E207" s="1395">
        <v>6</v>
      </c>
      <c r="F207" s="1395">
        <v>6</v>
      </c>
      <c r="G207" s="1395">
        <v>0</v>
      </c>
      <c r="H207" s="1396">
        <v>0</v>
      </c>
    </row>
    <row r="208" spans="1:8" ht="15.75" thickBot="1" x14ac:dyDescent="0.25">
      <c r="A208" s="1392">
        <v>6223</v>
      </c>
      <c r="B208" s="1393">
        <v>5175</v>
      </c>
      <c r="C208" s="1439" t="s">
        <v>1828</v>
      </c>
      <c r="D208" s="1394" t="s">
        <v>447</v>
      </c>
      <c r="E208" s="1395">
        <v>34</v>
      </c>
      <c r="F208" s="1395">
        <v>34</v>
      </c>
      <c r="G208" s="1395">
        <v>0</v>
      </c>
      <c r="H208" s="1396">
        <f>G208/F208*100</f>
        <v>0</v>
      </c>
    </row>
    <row r="209" spans="1:8" ht="15.75" hidden="1" thickBot="1" x14ac:dyDescent="0.25">
      <c r="A209" s="1392">
        <v>3636</v>
      </c>
      <c r="B209" s="1393">
        <v>5175</v>
      </c>
      <c r="C209" s="1439" t="s">
        <v>1110</v>
      </c>
      <c r="D209" s="1394" t="s">
        <v>447</v>
      </c>
      <c r="E209" s="1395"/>
      <c r="F209" s="1395"/>
      <c r="G209" s="1395"/>
      <c r="H209" s="1396" t="e">
        <f>G209/F209*100</f>
        <v>#DIV/0!</v>
      </c>
    </row>
    <row r="210" spans="1:8" ht="15.75" hidden="1" thickBot="1" x14ac:dyDescent="0.25">
      <c r="A210" s="1392">
        <v>3636</v>
      </c>
      <c r="B210" s="1393">
        <v>5176</v>
      </c>
      <c r="C210" s="1439" t="s">
        <v>1827</v>
      </c>
      <c r="D210" s="1394" t="s">
        <v>788</v>
      </c>
      <c r="E210" s="1395"/>
      <c r="F210" s="1395"/>
      <c r="G210" s="1395"/>
      <c r="H210" s="1396">
        <v>0</v>
      </c>
    </row>
    <row r="211" spans="1:8" ht="15.75" hidden="1" thickBot="1" x14ac:dyDescent="0.25">
      <c r="A211" s="1392">
        <v>3636</v>
      </c>
      <c r="B211" s="1393">
        <v>5176</v>
      </c>
      <c r="C211" s="1439" t="s">
        <v>1109</v>
      </c>
      <c r="D211" s="1394" t="s">
        <v>788</v>
      </c>
      <c r="E211" s="1395"/>
      <c r="F211" s="1395"/>
      <c r="G211" s="1395"/>
      <c r="H211" s="1396" t="e">
        <f t="shared" ref="H211:H216" si="7">G211/F211*100</f>
        <v>#DIV/0!</v>
      </c>
    </row>
    <row r="212" spans="1:8" ht="15.75" hidden="1" thickBot="1" x14ac:dyDescent="0.25">
      <c r="A212" s="1392">
        <v>3636</v>
      </c>
      <c r="B212" s="1393">
        <v>5176</v>
      </c>
      <c r="C212" s="1439" t="s">
        <v>1826</v>
      </c>
      <c r="D212" s="1394" t="s">
        <v>788</v>
      </c>
      <c r="E212" s="1395"/>
      <c r="F212" s="1395"/>
      <c r="G212" s="1395"/>
      <c r="H212" s="1396" t="e">
        <f t="shared" si="7"/>
        <v>#DIV/0!</v>
      </c>
    </row>
    <row r="213" spans="1:8" ht="15.75" hidden="1" thickBot="1" x14ac:dyDescent="0.25">
      <c r="A213" s="1392">
        <v>3299</v>
      </c>
      <c r="B213" s="1393">
        <v>5901</v>
      </c>
      <c r="C213" s="2345">
        <v>32533019</v>
      </c>
      <c r="D213" s="1394" t="s">
        <v>399</v>
      </c>
      <c r="E213" s="1395"/>
      <c r="F213" s="1395"/>
      <c r="G213" s="1395"/>
      <c r="H213" s="1396" t="e">
        <f t="shared" si="7"/>
        <v>#DIV/0!</v>
      </c>
    </row>
    <row r="214" spans="1:8" ht="15.75" hidden="1" thickBot="1" x14ac:dyDescent="0.25">
      <c r="A214" s="1392">
        <v>3299</v>
      </c>
      <c r="B214" s="1393">
        <v>5424</v>
      </c>
      <c r="C214" s="2345" t="s">
        <v>1825</v>
      </c>
      <c r="D214" s="1394" t="s">
        <v>432</v>
      </c>
      <c r="E214" s="1395"/>
      <c r="F214" s="1395"/>
      <c r="G214" s="1395"/>
      <c r="H214" s="1396" t="e">
        <f t="shared" si="7"/>
        <v>#DIV/0!</v>
      </c>
    </row>
    <row r="215" spans="1:8" ht="15.75" hidden="1" thickBot="1" x14ac:dyDescent="0.25">
      <c r="A215" s="1392">
        <v>3636</v>
      </c>
      <c r="B215" s="1393">
        <v>5424</v>
      </c>
      <c r="C215" s="2345" t="s">
        <v>1824</v>
      </c>
      <c r="D215" s="1394" t="s">
        <v>432</v>
      </c>
      <c r="E215" s="1395"/>
      <c r="F215" s="1395"/>
      <c r="G215" s="1395"/>
      <c r="H215" s="1396" t="e">
        <f t="shared" si="7"/>
        <v>#DIV/0!</v>
      </c>
    </row>
    <row r="216" spans="1:8" ht="15.75" hidden="1" thickBot="1" x14ac:dyDescent="0.25">
      <c r="A216" s="1392">
        <v>3636</v>
      </c>
      <c r="B216" s="1393">
        <v>6901</v>
      </c>
      <c r="C216" s="2345">
        <v>32533926</v>
      </c>
      <c r="D216" s="1394" t="s">
        <v>298</v>
      </c>
      <c r="E216" s="1395"/>
      <c r="F216" s="1395"/>
      <c r="G216" s="1395"/>
      <c r="H216" s="1396" t="e">
        <f t="shared" si="7"/>
        <v>#DIV/0!</v>
      </c>
    </row>
    <row r="217" spans="1:8" ht="15.75" hidden="1" thickBot="1" x14ac:dyDescent="0.25">
      <c r="A217" s="1392">
        <v>6330</v>
      </c>
      <c r="B217" s="1393">
        <v>5345</v>
      </c>
      <c r="C217" s="2345" t="s">
        <v>1101</v>
      </c>
      <c r="D217" s="1394" t="s">
        <v>514</v>
      </c>
      <c r="E217" s="1395"/>
      <c r="F217" s="1395"/>
      <c r="G217" s="1395"/>
      <c r="H217" s="1398">
        <v>0</v>
      </c>
    </row>
    <row r="218" spans="1:8" ht="16.5" thickTop="1" thickBot="1" x14ac:dyDescent="0.3">
      <c r="A218" s="3265" t="s">
        <v>511</v>
      </c>
      <c r="B218" s="3266"/>
      <c r="C218" s="3266"/>
      <c r="D218" s="3266"/>
      <c r="E218" s="1242">
        <f>SUM(E169:E216)</f>
        <v>630</v>
      </c>
      <c r="F218" s="1242">
        <f>SUM(F169:F216)</f>
        <v>630</v>
      </c>
      <c r="G218" s="1242">
        <f>SUM(G169:G216)</f>
        <v>0</v>
      </c>
      <c r="H218" s="1246">
        <f>G218/F218*100</f>
        <v>0</v>
      </c>
    </row>
    <row r="219" spans="1:8" ht="13.5" thickTop="1" x14ac:dyDescent="0.2"/>
    <row r="221" spans="1:8" ht="13.5" x14ac:dyDescent="0.25">
      <c r="A221" s="3293" t="s">
        <v>1823</v>
      </c>
      <c r="B221" s="3284"/>
      <c r="C221" s="3284"/>
      <c r="D221" s="3284"/>
      <c r="E221" s="3284"/>
      <c r="F221" s="3284"/>
      <c r="G221" s="3284"/>
      <c r="H221" s="3284"/>
    </row>
    <row r="222" spans="1:8" ht="15.75" thickBot="1" x14ac:dyDescent="0.3">
      <c r="A222" s="1359" t="s">
        <v>1822</v>
      </c>
      <c r="B222" s="1373"/>
      <c r="C222" s="1373"/>
      <c r="E222" s="1374"/>
      <c r="F222" s="1374"/>
      <c r="G222" s="1374"/>
      <c r="H222" s="1375" t="s">
        <v>122</v>
      </c>
    </row>
    <row r="223" spans="1:8" ht="25.5" thickTop="1" thickBot="1" x14ac:dyDescent="0.25">
      <c r="A223" s="1233" t="s">
        <v>123</v>
      </c>
      <c r="B223" s="1234" t="s">
        <v>509</v>
      </c>
      <c r="C223" s="1234" t="s">
        <v>267</v>
      </c>
      <c r="D223" s="1235" t="s">
        <v>125</v>
      </c>
      <c r="E223" s="1256" t="s">
        <v>416</v>
      </c>
      <c r="F223" s="1256" t="s">
        <v>417</v>
      </c>
      <c r="G223" s="1257" t="s">
        <v>589</v>
      </c>
      <c r="H223" s="1258" t="s">
        <v>590</v>
      </c>
    </row>
    <row r="224" spans="1:8" ht="14.25" thickTop="1" thickBot="1" x14ac:dyDescent="0.25">
      <c r="A224" s="1171">
        <v>1</v>
      </c>
      <c r="B224" s="1170">
        <v>2</v>
      </c>
      <c r="C224" s="1170">
        <v>3</v>
      </c>
      <c r="D224" s="1170">
        <v>4</v>
      </c>
      <c r="E224" s="1169">
        <v>5</v>
      </c>
      <c r="F224" s="1169">
        <v>6</v>
      </c>
      <c r="G224" s="1293">
        <v>7</v>
      </c>
      <c r="H224" s="1315" t="s">
        <v>44</v>
      </c>
    </row>
    <row r="225" spans="1:8" ht="15.75" thickTop="1" x14ac:dyDescent="0.2">
      <c r="A225" s="1387">
        <v>3636</v>
      </c>
      <c r="B225" s="1388">
        <v>5011</v>
      </c>
      <c r="C225" s="2346" t="s">
        <v>1821</v>
      </c>
      <c r="D225" s="1389" t="s">
        <v>147</v>
      </c>
      <c r="E225" s="1390">
        <v>0</v>
      </c>
      <c r="F225" s="1390">
        <v>50</v>
      </c>
      <c r="G225" s="1390">
        <v>47</v>
      </c>
      <c r="H225" s="1391">
        <f t="shared" ref="H225:H233" si="8">G225/F225*100</f>
        <v>94</v>
      </c>
    </row>
    <row r="226" spans="1:8" ht="15" x14ac:dyDescent="0.2">
      <c r="A226" s="1392">
        <v>3636</v>
      </c>
      <c r="B226" s="1393">
        <v>5011</v>
      </c>
      <c r="C226" s="1439" t="s">
        <v>1819</v>
      </c>
      <c r="D226" s="1394" t="s">
        <v>147</v>
      </c>
      <c r="E226" s="1395">
        <v>0</v>
      </c>
      <c r="F226" s="1395">
        <v>50</v>
      </c>
      <c r="G226" s="1395">
        <v>47</v>
      </c>
      <c r="H226" s="1396">
        <f t="shared" si="8"/>
        <v>94</v>
      </c>
    </row>
    <row r="227" spans="1:8" ht="30" hidden="1" x14ac:dyDescent="0.2">
      <c r="A227" s="1392">
        <v>3636</v>
      </c>
      <c r="B227" s="1393">
        <v>5031</v>
      </c>
      <c r="C227" s="1439" t="s">
        <v>860</v>
      </c>
      <c r="D227" s="1394" t="s">
        <v>1334</v>
      </c>
      <c r="E227" s="1395"/>
      <c r="F227" s="1395"/>
      <c r="G227" s="1395"/>
      <c r="H227" s="1396" t="e">
        <f t="shared" si="8"/>
        <v>#DIV/0!</v>
      </c>
    </row>
    <row r="228" spans="1:8" ht="30" hidden="1" x14ac:dyDescent="0.2">
      <c r="A228" s="1392">
        <v>3636</v>
      </c>
      <c r="B228" s="1393">
        <v>5031</v>
      </c>
      <c r="C228" s="1439" t="s">
        <v>859</v>
      </c>
      <c r="D228" s="1394" t="s">
        <v>1334</v>
      </c>
      <c r="E228" s="1395"/>
      <c r="F228" s="1395"/>
      <c r="G228" s="1395"/>
      <c r="H228" s="1396" t="e">
        <f t="shared" si="8"/>
        <v>#DIV/0!</v>
      </c>
    </row>
    <row r="229" spans="1:8" ht="30" hidden="1" x14ac:dyDescent="0.2">
      <c r="A229" s="1392">
        <v>3636</v>
      </c>
      <c r="B229" s="1393">
        <v>5032</v>
      </c>
      <c r="C229" s="1439" t="s">
        <v>860</v>
      </c>
      <c r="D229" s="1394" t="s">
        <v>746</v>
      </c>
      <c r="E229" s="1395"/>
      <c r="F229" s="1395"/>
      <c r="G229" s="1395"/>
      <c r="H229" s="1396" t="e">
        <f t="shared" si="8"/>
        <v>#DIV/0!</v>
      </c>
    </row>
    <row r="230" spans="1:8" ht="30" hidden="1" x14ac:dyDescent="0.2">
      <c r="A230" s="1392">
        <v>3636</v>
      </c>
      <c r="B230" s="1393">
        <v>5032</v>
      </c>
      <c r="C230" s="1439" t="s">
        <v>859</v>
      </c>
      <c r="D230" s="1394" t="s">
        <v>746</v>
      </c>
      <c r="E230" s="1395"/>
      <c r="F230" s="1395"/>
      <c r="G230" s="1395"/>
      <c r="H230" s="1396" t="e">
        <f t="shared" si="8"/>
        <v>#DIV/0!</v>
      </c>
    </row>
    <row r="231" spans="1:8" ht="15" hidden="1" x14ac:dyDescent="0.2">
      <c r="A231" s="1392">
        <v>3636</v>
      </c>
      <c r="B231" s="1393">
        <v>5139</v>
      </c>
      <c r="C231" s="1439" t="s">
        <v>860</v>
      </c>
      <c r="D231" s="1437" t="s">
        <v>188</v>
      </c>
      <c r="E231" s="1395"/>
      <c r="F231" s="1395"/>
      <c r="G231" s="1395"/>
      <c r="H231" s="1396" t="e">
        <f t="shared" si="8"/>
        <v>#DIV/0!</v>
      </c>
    </row>
    <row r="232" spans="1:8" ht="15" hidden="1" x14ac:dyDescent="0.2">
      <c r="A232" s="1392">
        <v>3636</v>
      </c>
      <c r="B232" s="1393">
        <v>5139</v>
      </c>
      <c r="C232" s="1439" t="s">
        <v>859</v>
      </c>
      <c r="D232" s="1437" t="s">
        <v>188</v>
      </c>
      <c r="E232" s="1395"/>
      <c r="F232" s="1395"/>
      <c r="G232" s="1395"/>
      <c r="H232" s="1396" t="e">
        <f t="shared" si="8"/>
        <v>#DIV/0!</v>
      </c>
    </row>
    <row r="233" spans="1:8" ht="15" hidden="1" x14ac:dyDescent="0.2">
      <c r="A233" s="1392">
        <v>3636</v>
      </c>
      <c r="B233" s="1393">
        <v>5162</v>
      </c>
      <c r="C233" s="1439" t="s">
        <v>860</v>
      </c>
      <c r="D233" s="1394" t="s">
        <v>577</v>
      </c>
      <c r="E233" s="1395"/>
      <c r="F233" s="1395"/>
      <c r="G233" s="1395"/>
      <c r="H233" s="1396" t="e">
        <f t="shared" si="8"/>
        <v>#DIV/0!</v>
      </c>
    </row>
    <row r="234" spans="1:8" ht="15" hidden="1" x14ac:dyDescent="0.2">
      <c r="A234" s="1392">
        <v>3636</v>
      </c>
      <c r="B234" s="1393">
        <v>5162</v>
      </c>
      <c r="C234" s="1439" t="s">
        <v>859</v>
      </c>
      <c r="D234" s="1394" t="s">
        <v>577</v>
      </c>
      <c r="E234" s="1395"/>
      <c r="F234" s="1395"/>
      <c r="G234" s="1395"/>
      <c r="H234" s="1396">
        <v>0</v>
      </c>
    </row>
    <row r="235" spans="1:8" ht="15" hidden="1" x14ac:dyDescent="0.2">
      <c r="A235" s="1392">
        <v>3636</v>
      </c>
      <c r="B235" s="1393">
        <v>5164</v>
      </c>
      <c r="C235" s="1439" t="s">
        <v>860</v>
      </c>
      <c r="D235" s="1394" t="s">
        <v>131</v>
      </c>
      <c r="E235" s="1395"/>
      <c r="F235" s="1395"/>
      <c r="G235" s="1395"/>
      <c r="H235" s="1396" t="e">
        <f t="shared" ref="H235:H251" si="9">G235/F235*100</f>
        <v>#DIV/0!</v>
      </c>
    </row>
    <row r="236" spans="1:8" ht="15" hidden="1" x14ac:dyDescent="0.2">
      <c r="A236" s="1392">
        <v>3636</v>
      </c>
      <c r="B236" s="1393">
        <v>5164</v>
      </c>
      <c r="C236" s="1439" t="s">
        <v>859</v>
      </c>
      <c r="D236" s="1394" t="s">
        <v>131</v>
      </c>
      <c r="E236" s="1395"/>
      <c r="F236" s="1395"/>
      <c r="G236" s="1395"/>
      <c r="H236" s="1396" t="e">
        <f t="shared" si="9"/>
        <v>#DIV/0!</v>
      </c>
    </row>
    <row r="237" spans="1:8" ht="15" hidden="1" x14ac:dyDescent="0.2">
      <c r="A237" s="1392">
        <v>3636</v>
      </c>
      <c r="B237" s="1393">
        <v>5166</v>
      </c>
      <c r="C237" s="1439" t="s">
        <v>860</v>
      </c>
      <c r="D237" s="1394" t="s">
        <v>405</v>
      </c>
      <c r="E237" s="1395"/>
      <c r="F237" s="1395"/>
      <c r="G237" s="1395"/>
      <c r="H237" s="1396" t="e">
        <f t="shared" si="9"/>
        <v>#DIV/0!</v>
      </c>
    </row>
    <row r="238" spans="1:8" ht="15" hidden="1" x14ac:dyDescent="0.2">
      <c r="A238" s="1392">
        <v>3636</v>
      </c>
      <c r="B238" s="1393">
        <v>5166</v>
      </c>
      <c r="C238" s="1439" t="s">
        <v>859</v>
      </c>
      <c r="D238" s="1394" t="s">
        <v>405</v>
      </c>
      <c r="E238" s="1395"/>
      <c r="F238" s="1395"/>
      <c r="G238" s="1395"/>
      <c r="H238" s="1396" t="e">
        <f t="shared" si="9"/>
        <v>#DIV/0!</v>
      </c>
    </row>
    <row r="239" spans="1:8" ht="15" hidden="1" x14ac:dyDescent="0.2">
      <c r="A239" s="1392">
        <v>3636</v>
      </c>
      <c r="B239" s="1393">
        <v>5167</v>
      </c>
      <c r="C239" s="1439" t="s">
        <v>860</v>
      </c>
      <c r="D239" s="1394" t="s">
        <v>597</v>
      </c>
      <c r="E239" s="1395"/>
      <c r="F239" s="1395"/>
      <c r="G239" s="1395"/>
      <c r="H239" s="1396" t="e">
        <f t="shared" si="9"/>
        <v>#DIV/0!</v>
      </c>
    </row>
    <row r="240" spans="1:8" ht="15" hidden="1" x14ac:dyDescent="0.2">
      <c r="A240" s="1392">
        <v>3636</v>
      </c>
      <c r="B240" s="1393">
        <v>5167</v>
      </c>
      <c r="C240" s="1439" t="s">
        <v>859</v>
      </c>
      <c r="D240" s="1394" t="s">
        <v>597</v>
      </c>
      <c r="E240" s="1395"/>
      <c r="F240" s="1395"/>
      <c r="G240" s="1395"/>
      <c r="H240" s="1396" t="e">
        <f t="shared" si="9"/>
        <v>#DIV/0!</v>
      </c>
    </row>
    <row r="241" spans="1:8" ht="15" x14ac:dyDescent="0.2">
      <c r="A241" s="1392">
        <v>3636</v>
      </c>
      <c r="B241" s="1393">
        <v>5169</v>
      </c>
      <c r="C241" s="1439" t="s">
        <v>1821</v>
      </c>
      <c r="D241" s="1394" t="s">
        <v>568</v>
      </c>
      <c r="E241" s="1395">
        <v>0</v>
      </c>
      <c r="F241" s="1395">
        <v>567</v>
      </c>
      <c r="G241" s="1395">
        <v>567</v>
      </c>
      <c r="H241" s="1396">
        <f t="shared" si="9"/>
        <v>100</v>
      </c>
    </row>
    <row r="242" spans="1:8" ht="15" x14ac:dyDescent="0.2">
      <c r="A242" s="1392">
        <v>3636</v>
      </c>
      <c r="B242" s="1393">
        <v>5169</v>
      </c>
      <c r="C242" s="1439" t="s">
        <v>1820</v>
      </c>
      <c r="D242" s="1394" t="s">
        <v>568</v>
      </c>
      <c r="E242" s="1395">
        <v>0</v>
      </c>
      <c r="F242" s="1395">
        <v>189</v>
      </c>
      <c r="G242" s="1395">
        <v>189</v>
      </c>
      <c r="H242" s="1396">
        <f t="shared" si="9"/>
        <v>100</v>
      </c>
    </row>
    <row r="243" spans="1:8" ht="15" x14ac:dyDescent="0.2">
      <c r="A243" s="1392">
        <v>3636</v>
      </c>
      <c r="B243" s="1393">
        <v>5169</v>
      </c>
      <c r="C243" s="1439" t="s">
        <v>1819</v>
      </c>
      <c r="D243" s="1394" t="s">
        <v>568</v>
      </c>
      <c r="E243" s="1395">
        <v>0</v>
      </c>
      <c r="F243" s="1395">
        <v>378</v>
      </c>
      <c r="G243" s="1395">
        <v>378</v>
      </c>
      <c r="H243" s="1396">
        <f t="shared" si="9"/>
        <v>100</v>
      </c>
    </row>
    <row r="244" spans="1:8" ht="15" hidden="1" x14ac:dyDescent="0.2">
      <c r="A244" s="1392">
        <v>3636</v>
      </c>
      <c r="B244" s="1393">
        <v>5173</v>
      </c>
      <c r="C244" s="1439" t="s">
        <v>860</v>
      </c>
      <c r="D244" s="1394" t="s">
        <v>730</v>
      </c>
      <c r="E244" s="1395"/>
      <c r="F244" s="1395"/>
      <c r="G244" s="1395"/>
      <c r="H244" s="1396" t="e">
        <f t="shared" si="9"/>
        <v>#DIV/0!</v>
      </c>
    </row>
    <row r="245" spans="1:8" ht="15" hidden="1" x14ac:dyDescent="0.2">
      <c r="A245" s="1392">
        <v>3636</v>
      </c>
      <c r="B245" s="1393">
        <v>5173</v>
      </c>
      <c r="C245" s="1439" t="s">
        <v>859</v>
      </c>
      <c r="D245" s="1394" t="s">
        <v>730</v>
      </c>
      <c r="E245" s="1395"/>
      <c r="F245" s="1395"/>
      <c r="G245" s="1395"/>
      <c r="H245" s="1396" t="e">
        <f t="shared" si="9"/>
        <v>#DIV/0!</v>
      </c>
    </row>
    <row r="246" spans="1:8" ht="15" hidden="1" x14ac:dyDescent="0.2">
      <c r="A246" s="1392">
        <v>3636</v>
      </c>
      <c r="B246" s="1393">
        <v>5175</v>
      </c>
      <c r="C246" s="1439" t="s">
        <v>860</v>
      </c>
      <c r="D246" s="1394" t="s">
        <v>447</v>
      </c>
      <c r="E246" s="1395"/>
      <c r="F246" s="1395"/>
      <c r="G246" s="1395"/>
      <c r="H246" s="1396" t="e">
        <f t="shared" si="9"/>
        <v>#DIV/0!</v>
      </c>
    </row>
    <row r="247" spans="1:8" ht="15" hidden="1" x14ac:dyDescent="0.2">
      <c r="A247" s="1392">
        <v>3636</v>
      </c>
      <c r="B247" s="1393">
        <v>5175</v>
      </c>
      <c r="C247" s="1439" t="s">
        <v>859</v>
      </c>
      <c r="D247" s="1394" t="s">
        <v>447</v>
      </c>
      <c r="E247" s="1395"/>
      <c r="F247" s="1395"/>
      <c r="G247" s="1395"/>
      <c r="H247" s="1396" t="e">
        <f t="shared" si="9"/>
        <v>#DIV/0!</v>
      </c>
    </row>
    <row r="248" spans="1:8" ht="15" hidden="1" x14ac:dyDescent="0.2">
      <c r="A248" s="1392">
        <v>3636</v>
      </c>
      <c r="B248" s="1393">
        <v>5176</v>
      </c>
      <c r="C248" s="1439" t="s">
        <v>860</v>
      </c>
      <c r="D248" s="1394" t="s">
        <v>788</v>
      </c>
      <c r="E248" s="1395"/>
      <c r="F248" s="1395"/>
      <c r="G248" s="1395"/>
      <c r="H248" s="1396" t="e">
        <f t="shared" si="9"/>
        <v>#DIV/0!</v>
      </c>
    </row>
    <row r="249" spans="1:8" ht="15" hidden="1" x14ac:dyDescent="0.2">
      <c r="A249" s="1392">
        <v>3636</v>
      </c>
      <c r="B249" s="1393">
        <v>5176</v>
      </c>
      <c r="C249" s="1439" t="s">
        <v>859</v>
      </c>
      <c r="D249" s="1394" t="s">
        <v>788</v>
      </c>
      <c r="E249" s="1395"/>
      <c r="F249" s="1395"/>
      <c r="G249" s="1395"/>
      <c r="H249" s="1396" t="e">
        <f t="shared" si="9"/>
        <v>#DIV/0!</v>
      </c>
    </row>
    <row r="250" spans="1:8" ht="15" hidden="1" x14ac:dyDescent="0.2">
      <c r="A250" s="1392">
        <v>3636</v>
      </c>
      <c r="B250" s="1393">
        <v>6901</v>
      </c>
      <c r="C250" s="2345">
        <v>32533926</v>
      </c>
      <c r="D250" s="1394" t="s">
        <v>298</v>
      </c>
      <c r="E250" s="1395"/>
      <c r="F250" s="1395"/>
      <c r="G250" s="1395"/>
      <c r="H250" s="1396" t="e">
        <f t="shared" si="9"/>
        <v>#DIV/0!</v>
      </c>
    </row>
    <row r="251" spans="1:8" ht="15" hidden="1" x14ac:dyDescent="0.2">
      <c r="A251" s="1392">
        <v>3636</v>
      </c>
      <c r="B251" s="1393">
        <v>5363</v>
      </c>
      <c r="C251" s="2345">
        <v>19</v>
      </c>
      <c r="D251" s="1394" t="s">
        <v>375</v>
      </c>
      <c r="E251" s="1395"/>
      <c r="F251" s="1395"/>
      <c r="G251" s="1395"/>
      <c r="H251" s="1396" t="e">
        <f t="shared" si="9"/>
        <v>#DIV/0!</v>
      </c>
    </row>
    <row r="252" spans="1:8" ht="15.75" thickBot="1" x14ac:dyDescent="0.25">
      <c r="A252" s="1392">
        <v>6330</v>
      </c>
      <c r="B252" s="1393">
        <v>5345</v>
      </c>
      <c r="C252" s="2345" t="s">
        <v>1101</v>
      </c>
      <c r="D252" s="1394" t="s">
        <v>514</v>
      </c>
      <c r="E252" s="1395">
        <v>0</v>
      </c>
      <c r="F252" s="1395">
        <v>0</v>
      </c>
      <c r="G252" s="1395">
        <v>617</v>
      </c>
      <c r="H252" s="1398">
        <v>0</v>
      </c>
    </row>
    <row r="253" spans="1:8" ht="16.5" thickTop="1" thickBot="1" x14ac:dyDescent="0.3">
      <c r="A253" s="3265" t="s">
        <v>511</v>
      </c>
      <c r="B253" s="3266"/>
      <c r="C253" s="3266"/>
      <c r="D253" s="3266"/>
      <c r="E253" s="1242">
        <f>SUM(E225:E252)</f>
        <v>0</v>
      </c>
      <c r="F253" s="1242">
        <f>SUM(F225:F252)</f>
        <v>1234</v>
      </c>
      <c r="G253" s="1242">
        <f>SUM(G225:G252)</f>
        <v>1845</v>
      </c>
      <c r="H253" s="1246">
        <v>0</v>
      </c>
    </row>
    <row r="254" spans="1:8" ht="13.5" thickTop="1" x14ac:dyDescent="0.2"/>
    <row r="259" spans="1:9" ht="15.75" thickBot="1" x14ac:dyDescent="0.3">
      <c r="A259" s="1359" t="s">
        <v>173</v>
      </c>
      <c r="B259" s="1373"/>
      <c r="C259" s="1373"/>
      <c r="D259" s="1373"/>
      <c r="F259" s="1374"/>
      <c r="G259" s="1374"/>
      <c r="H259" s="1375" t="s">
        <v>122</v>
      </c>
      <c r="I259" s="1441"/>
    </row>
    <row r="260" spans="1:9" ht="25.5" thickTop="1" thickBot="1" x14ac:dyDescent="0.25">
      <c r="A260" s="1376" t="s">
        <v>123</v>
      </c>
      <c r="B260" s="1377" t="s">
        <v>509</v>
      </c>
      <c r="C260" s="1377" t="s">
        <v>267</v>
      </c>
      <c r="D260" s="1378" t="s">
        <v>125</v>
      </c>
      <c r="E260" s="1379" t="s">
        <v>416</v>
      </c>
      <c r="F260" s="1379" t="s">
        <v>417</v>
      </c>
      <c r="G260" s="1380" t="s">
        <v>589</v>
      </c>
      <c r="H260" s="1381" t="s">
        <v>590</v>
      </c>
    </row>
    <row r="261" spans="1:9" ht="14.25" thickTop="1" thickBot="1" x14ac:dyDescent="0.25">
      <c r="A261" s="1382">
        <v>1</v>
      </c>
      <c r="B261" s="1383">
        <v>2</v>
      </c>
      <c r="C261" s="1383">
        <v>3</v>
      </c>
      <c r="D261" s="1383">
        <v>5</v>
      </c>
      <c r="E261" s="1384">
        <v>6</v>
      </c>
      <c r="F261" s="1384">
        <v>7</v>
      </c>
      <c r="G261" s="1385">
        <v>8</v>
      </c>
      <c r="H261" s="1401" t="s">
        <v>510</v>
      </c>
    </row>
    <row r="262" spans="1:9" s="1368" customFormat="1" ht="15.75" hidden="1" thickTop="1" x14ac:dyDescent="0.25">
      <c r="A262" s="1438">
        <v>2125</v>
      </c>
      <c r="B262" s="1409">
        <v>5169</v>
      </c>
      <c r="C262" s="2348" t="s">
        <v>1101</v>
      </c>
      <c r="D262" s="1410" t="s">
        <v>729</v>
      </c>
      <c r="E262" s="1395"/>
      <c r="F262" s="1395"/>
      <c r="G262" s="1403"/>
      <c r="H262" s="1396" t="e">
        <f>G262/F262*100</f>
        <v>#DIV/0!</v>
      </c>
    </row>
    <row r="263" spans="1:9" s="1448" customFormat="1" ht="30.75" hidden="1" thickTop="1" x14ac:dyDescent="0.2">
      <c r="A263" s="1407">
        <v>2125</v>
      </c>
      <c r="B263" s="1393">
        <v>5213</v>
      </c>
      <c r="C263" s="2344" t="s">
        <v>1101</v>
      </c>
      <c r="D263" s="1394" t="s">
        <v>1333</v>
      </c>
      <c r="E263" s="1395"/>
      <c r="F263" s="1395"/>
      <c r="G263" s="1403"/>
      <c r="H263" s="1396" t="e">
        <f>G263/F263*100</f>
        <v>#DIV/0!</v>
      </c>
    </row>
    <row r="264" spans="1:9" s="1368" customFormat="1" ht="15.75" hidden="1" thickTop="1" x14ac:dyDescent="0.25">
      <c r="A264" s="1438">
        <v>3636</v>
      </c>
      <c r="B264" s="1409">
        <v>5011</v>
      </c>
      <c r="C264" s="2348" t="s">
        <v>1101</v>
      </c>
      <c r="D264" s="1410" t="s">
        <v>147</v>
      </c>
      <c r="E264" s="1395"/>
      <c r="F264" s="1395"/>
      <c r="G264" s="1403"/>
      <c r="H264" s="1396" t="e">
        <f>G264/F264*100</f>
        <v>#DIV/0!</v>
      </c>
    </row>
    <row r="265" spans="1:9" s="1368" customFormat="1" ht="15.75" thickTop="1" x14ac:dyDescent="0.25">
      <c r="A265" s="1408">
        <v>6330</v>
      </c>
      <c r="B265" s="1409">
        <v>5345</v>
      </c>
      <c r="C265" s="2348" t="s">
        <v>1101</v>
      </c>
      <c r="D265" s="1410" t="s">
        <v>514</v>
      </c>
      <c r="E265" s="1395">
        <v>0</v>
      </c>
      <c r="F265" s="1395">
        <v>0</v>
      </c>
      <c r="G265" s="1403">
        <f>1015+684+141</f>
        <v>1840</v>
      </c>
      <c r="H265" s="1396">
        <v>0</v>
      </c>
    </row>
    <row r="266" spans="1:9" s="1368" customFormat="1" ht="15.75" thickBot="1" x14ac:dyDescent="0.3">
      <c r="A266" s="1392">
        <v>6409</v>
      </c>
      <c r="B266" s="1393">
        <v>5909</v>
      </c>
      <c r="C266" s="2344" t="s">
        <v>1101</v>
      </c>
      <c r="D266" s="1414" t="s">
        <v>433</v>
      </c>
      <c r="E266" s="1395">
        <v>0</v>
      </c>
      <c r="F266" s="1395">
        <v>0</v>
      </c>
      <c r="G266" s="1395">
        <v>0</v>
      </c>
      <c r="H266" s="1396">
        <v>0</v>
      </c>
    </row>
    <row r="267" spans="1:9" ht="16.5" thickTop="1" thickBot="1" x14ac:dyDescent="0.3">
      <c r="A267" s="1404" t="s">
        <v>511</v>
      </c>
      <c r="B267" s="1405"/>
      <c r="C267" s="1405"/>
      <c r="D267" s="1406"/>
      <c r="E267" s="1399">
        <f>SUM(E262:E266)</f>
        <v>0</v>
      </c>
      <c r="F267" s="1399">
        <f>SUM(F262:F266)</f>
        <v>0</v>
      </c>
      <c r="G267" s="1399">
        <f>SUM(G262:G266)</f>
        <v>1840</v>
      </c>
      <c r="H267" s="1400">
        <v>0</v>
      </c>
    </row>
    <row r="268" spans="1:9" ht="13.5" thickTop="1" x14ac:dyDescent="0.2"/>
    <row r="274" spans="1:12" ht="16.5" x14ac:dyDescent="0.25">
      <c r="A274" s="1415" t="s">
        <v>325</v>
      </c>
      <c r="B274" s="1416"/>
      <c r="C274" s="1417"/>
      <c r="D274" s="1418"/>
      <c r="E274" s="1419">
        <f>SUM(E275:E277)</f>
        <v>9588</v>
      </c>
      <c r="F274" s="1419">
        <f>F275+F276+F277+F278</f>
        <v>9493</v>
      </c>
      <c r="G274" s="1419">
        <f>G275+G276+G277+G278</f>
        <v>6529</v>
      </c>
      <c r="H274" s="1420">
        <f>G274/F274*100</f>
        <v>68.776993574212568</v>
      </c>
      <c r="J274" s="1421">
        <f>J275+J276+J277</f>
        <v>9588000</v>
      </c>
      <c r="K274" s="1421">
        <f>K275+K276+K277</f>
        <v>9492767.75</v>
      </c>
      <c r="L274" s="1421">
        <f>L275+L276+L277</f>
        <v>6529174.3699999992</v>
      </c>
    </row>
    <row r="275" spans="1:12" ht="15" x14ac:dyDescent="0.2">
      <c r="A275" s="1422" t="s">
        <v>183</v>
      </c>
      <c r="B275" s="1423"/>
      <c r="C275" s="1424"/>
      <c r="D275" s="1425"/>
      <c r="E275" s="1426">
        <f>E12+E13+E14+E16+E17+E18+E19+E20+E21+E22+E24+E25+E26+E27+E29+E30+E31+E32+E33+E34+E35+E36+E37+E38+E39+E40+E41+E42+E43+E44+E45+E46+E47+E48+E49+E51+E52+E61+E62+E63+E64+E65+E66+E67+E68+E69+E71+E72+E73+E74+E75+E76+E77+E78+E81+E82+E83+E87+E88+E89+E90+E91+E92+E93+E94+E95+E96+E97+E98+E99+E100+E101+E114+E115+E116+E118+E119+E121+E122+E124+E125+E127+E130+E131+E133+E135+E136+E137+E139+E142+E143+E145+E147+E148+E149+E150+E152+E153+E155+E157+E173+E174+E192+E193+E200+E201+E204+E205+E207+E208+E225+E226+E241+E242+E243+E266+E70</f>
        <v>9588</v>
      </c>
      <c r="F275" s="1426">
        <f>F12+F13+F14+F16+F17+F18+F19+F20+F21+F22+F24+F25+F26+F27+F29+F30+F31+F32+F33+F34+F35+F36+F37+F38+F39+F40+F41+F42+F43+F44+F45+F46+F47+F48+F49+F51+F52+F61+F62+F63+F64+F65+F66+F67+F68+F69+F71+F72+F73+F74+F75+F76+F77+F78+F81+F82+F83+F87+F88+F89+F90+F91+F92+F93+F94+F95+F96+F97+F98+F99+F100+F101+F114+F115+F116+F118+F119+F121+F122+F124+F125+F127+F130+F131+F133+F135+F136+F137+F139+F142+F143+F145+F147+F148+F149+F150+F152+F153+F155+F157+F173+F174+F192+F193+F200+F201+F204+F205+F207+F208+F225+F226+F241+F242+F243+F266</f>
        <v>9493</v>
      </c>
      <c r="G275" s="1426">
        <f>G12+G13+G14+G16+G17+G18+G19+G20+G21+G22+G24+G25+G26+G27+G29+G30+G31+G32+G33+G34+G35+G36+G37+G38+G39+G40+G41+G42+G43+G44+G45+G46+G47+G48+G49+G51+G52+G61+G62+G63+G64+G65+G66+G67+G68+G69+G71+G72+G73+G74+G75+G76+G77+G78+G81+G82+G83+G87+G88+G89+G90+G91+G92+G93+G94+G95+G96+G97+G98+G99+G100+G101+G114+G115+G116+G118+G119+G121+G122+G124+G125+G127+G130+G131+G133+G135+G136+G137+G139+G142+G143+G145+G147+G148+G149+G150+G152+G153+G155+G157+G173+G174+G192+G193+G200+G201+G204+G205+G207+G208+G225+G226+G241+G242+G243+G266</f>
        <v>3387</v>
      </c>
      <c r="H275" s="1427">
        <f>G275/F275*100</f>
        <v>35.678921310439272</v>
      </c>
      <c r="J275" s="1428">
        <v>9588000</v>
      </c>
      <c r="K275" s="1428">
        <v>9492767.75</v>
      </c>
      <c r="L275" s="1428">
        <v>3387190.03</v>
      </c>
    </row>
    <row r="276" spans="1:12" ht="15" x14ac:dyDescent="0.2">
      <c r="A276" s="1422" t="s">
        <v>184</v>
      </c>
      <c r="B276" s="1429"/>
      <c r="C276" s="1424"/>
      <c r="D276" s="1430"/>
      <c r="E276" s="1426">
        <v>0</v>
      </c>
      <c r="F276" s="1426">
        <v>0</v>
      </c>
      <c r="G276" s="1426">
        <v>0</v>
      </c>
      <c r="H276" s="1427">
        <v>0</v>
      </c>
      <c r="J276" s="1428">
        <v>0</v>
      </c>
      <c r="K276" s="1428">
        <v>0</v>
      </c>
      <c r="L276" s="1428">
        <v>0</v>
      </c>
    </row>
    <row r="277" spans="1:12" ht="15" x14ac:dyDescent="0.2">
      <c r="A277" s="1422" t="s">
        <v>326</v>
      </c>
      <c r="B277" s="1429"/>
      <c r="C277" s="1424"/>
      <c r="D277" s="1430"/>
      <c r="E277" s="1426">
        <f>E54+E252+E265</f>
        <v>0</v>
      </c>
      <c r="F277" s="1426">
        <f>F54+F252+F265</f>
        <v>0</v>
      </c>
      <c r="G277" s="1426">
        <f>G54+G252+G265</f>
        <v>3142</v>
      </c>
      <c r="H277" s="1427">
        <v>0</v>
      </c>
      <c r="J277" s="1428">
        <v>0</v>
      </c>
      <c r="K277" s="1428">
        <v>0</v>
      </c>
      <c r="L277" s="1428">
        <f>1015216.76+141547.51+683728.07+684758+616734</f>
        <v>3141984.34</v>
      </c>
    </row>
    <row r="278" spans="1:12" ht="16.5" customHeight="1" x14ac:dyDescent="0.2">
      <c r="A278" s="1422"/>
      <c r="B278" s="1429"/>
      <c r="C278" s="1424"/>
      <c r="D278" s="1430"/>
      <c r="E278" s="1426"/>
      <c r="F278" s="1426"/>
      <c r="G278" s="1426"/>
      <c r="H278" s="1431"/>
    </row>
    <row r="279" spans="1:12" ht="57.75" customHeight="1" thickBot="1" x14ac:dyDescent="0.4">
      <c r="A279" s="3269" t="s">
        <v>964</v>
      </c>
      <c r="B279" s="3239"/>
      <c r="C279" s="3239"/>
      <c r="D279" s="3239"/>
      <c r="E279" s="1432">
        <f>SUM(E274)</f>
        <v>9588</v>
      </c>
      <c r="F279" s="1432">
        <f>SUM(F274)</f>
        <v>9493</v>
      </c>
      <c r="G279" s="1432">
        <f>SUM(G274)</f>
        <v>6529</v>
      </c>
      <c r="H279" s="1433">
        <f>G279/F279*100</f>
        <v>68.776993574212568</v>
      </c>
    </row>
    <row r="280" spans="1:12" ht="13.5" thickTop="1" x14ac:dyDescent="0.2"/>
  </sheetData>
  <mergeCells count="11">
    <mergeCell ref="A279:D279"/>
    <mergeCell ref="A8:H8"/>
    <mergeCell ref="A55:D55"/>
    <mergeCell ref="A57:H57"/>
    <mergeCell ref="A107:D107"/>
    <mergeCell ref="A110:H110"/>
    <mergeCell ref="A163:D163"/>
    <mergeCell ref="A165:H165"/>
    <mergeCell ref="A218:D218"/>
    <mergeCell ref="A221:H221"/>
    <mergeCell ref="A253:D253"/>
  </mergeCells>
  <pageMargins left="0.70866141732283472" right="0.70866141732283472" top="0.78740157480314965" bottom="0.78740157480314965" header="0.31496062992125984" footer="0.31496062992125984"/>
  <pageSetup paperSize="9" scale="65" firstPageNumber="152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  <rowBreaks count="3" manualBreakCount="3">
    <brk id="55" max="7" man="1"/>
    <brk id="109" max="7" man="1"/>
    <brk id="258" max="7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31"/>
  <sheetViews>
    <sheetView view="pageBreakPreview" zoomScaleNormal="100" zoomScaleSheetLayoutView="100" workbookViewId="0">
      <selection activeCell="H26" sqref="H26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9.8554687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7109375" style="1366" customWidth="1"/>
    <col min="9" max="10" width="9.140625" style="1366"/>
    <col min="11" max="11" width="16" style="1366" bestFit="1" customWidth="1"/>
    <col min="12" max="12" width="17" style="1366" customWidth="1"/>
    <col min="13" max="256" width="9.140625" style="1366"/>
    <col min="257" max="257" width="5.570312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5.570312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5.570312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5.570312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5.570312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5.570312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5.570312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5.570312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5.570312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5.570312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5.570312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5.570312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5.570312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5.570312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5.570312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5.570312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5.570312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5.570312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5.570312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5.570312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5.570312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5.570312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5.570312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5.570312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5.570312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5.570312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5.570312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5.570312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5.570312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5.570312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5.570312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5.570312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5.570312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5.570312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5.570312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5.570312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5.570312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5.570312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5.570312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5.570312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5.570312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5.570312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5.570312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5.570312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5.570312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5.570312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5.570312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5.570312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5.570312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5.570312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5.570312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5.570312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5.570312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5.570312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5.570312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5.570312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5.570312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5.570312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5.570312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5.570312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5.570312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5.570312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5.570312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8" ht="18.75" thickBot="1" x14ac:dyDescent="0.3">
      <c r="A1" s="1360" t="s">
        <v>1017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1018</v>
      </c>
    </row>
    <row r="3" spans="1:8" ht="18" x14ac:dyDescent="0.25">
      <c r="A3" s="1370" t="s">
        <v>259</v>
      </c>
      <c r="B3" s="1368"/>
      <c r="C3" s="1371" t="s">
        <v>1836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1506" t="s">
        <v>324</v>
      </c>
      <c r="D4" s="1368"/>
      <c r="E4" s="1368"/>
      <c r="F4" s="1368"/>
      <c r="G4" s="1368"/>
      <c r="H4" s="1369"/>
    </row>
    <row r="5" spans="1:8" ht="18" x14ac:dyDescent="0.25">
      <c r="A5" s="1372" t="s">
        <v>1019</v>
      </c>
      <c r="B5" s="1368"/>
      <c r="C5" s="1368"/>
      <c r="D5" s="1368"/>
      <c r="E5" s="1368"/>
      <c r="F5" s="1368"/>
      <c r="G5" s="1368"/>
      <c r="H5" s="1369"/>
    </row>
    <row r="6" spans="1:8" x14ac:dyDescent="0.2">
      <c r="A6" s="1373"/>
      <c r="B6" s="1373"/>
      <c r="C6" s="1373"/>
      <c r="E6" s="1374"/>
      <c r="F6" s="1374"/>
      <c r="G6" s="1374"/>
    </row>
    <row r="7" spans="1:8" x14ac:dyDescent="0.2">
      <c r="A7" s="1373"/>
      <c r="B7" s="1373"/>
      <c r="C7" s="1373"/>
      <c r="E7" s="1374"/>
      <c r="F7" s="1374"/>
      <c r="G7" s="1374"/>
    </row>
    <row r="9" spans="1:8" ht="14.25" customHeight="1" x14ac:dyDescent="0.25">
      <c r="A9" s="3293" t="s">
        <v>1021</v>
      </c>
      <c r="B9" s="3284"/>
      <c r="C9" s="3284"/>
      <c r="D9" s="3284"/>
      <c r="E9" s="3284"/>
      <c r="F9" s="3284"/>
      <c r="G9" s="3284"/>
      <c r="H9" s="3284"/>
    </row>
    <row r="10" spans="1:8" ht="15.75" thickBot="1" x14ac:dyDescent="0.3">
      <c r="A10" s="1359" t="s">
        <v>1001</v>
      </c>
      <c r="B10" s="1373"/>
      <c r="C10" s="1373"/>
      <c r="E10" s="1374"/>
      <c r="F10" s="1374"/>
      <c r="G10" s="1374"/>
      <c r="H10" s="1375" t="s">
        <v>122</v>
      </c>
    </row>
    <row r="11" spans="1:8" ht="25.5" thickTop="1" thickBot="1" x14ac:dyDescent="0.25">
      <c r="A11" s="1233" t="s">
        <v>123</v>
      </c>
      <c r="B11" s="1234" t="s">
        <v>509</v>
      </c>
      <c r="C11" s="1234" t="s">
        <v>267</v>
      </c>
      <c r="D11" s="1235" t="s">
        <v>125</v>
      </c>
      <c r="E11" s="1256" t="s">
        <v>416</v>
      </c>
      <c r="F11" s="1256" t="s">
        <v>417</v>
      </c>
      <c r="G11" s="1257" t="s">
        <v>589</v>
      </c>
      <c r="H11" s="1258" t="s">
        <v>590</v>
      </c>
    </row>
    <row r="12" spans="1:8" ht="14.25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169">
        <v>5</v>
      </c>
      <c r="F12" s="1169">
        <v>6</v>
      </c>
      <c r="G12" s="1293">
        <v>7</v>
      </c>
      <c r="H12" s="1315" t="s">
        <v>44</v>
      </c>
    </row>
    <row r="13" spans="1:8" ht="26.25" hidden="1" thickTop="1" x14ac:dyDescent="0.2">
      <c r="A13" s="1392">
        <v>3299</v>
      </c>
      <c r="B13" s="1393">
        <v>6901</v>
      </c>
      <c r="C13" s="2345" t="s">
        <v>1171</v>
      </c>
      <c r="D13" s="1394" t="s">
        <v>298</v>
      </c>
      <c r="E13" s="1395"/>
      <c r="F13" s="1395"/>
      <c r="G13" s="1395"/>
      <c r="H13" s="1396" t="e">
        <f>G13/F13*100</f>
        <v>#DIV/0!</v>
      </c>
    </row>
    <row r="14" spans="1:8" ht="26.25" hidden="1" thickTop="1" x14ac:dyDescent="0.2">
      <c r="A14" s="1392">
        <v>3299</v>
      </c>
      <c r="B14" s="1393">
        <v>6901</v>
      </c>
      <c r="C14" s="2345" t="s">
        <v>1335</v>
      </c>
      <c r="D14" s="1394" t="s">
        <v>298</v>
      </c>
      <c r="E14" s="1395"/>
      <c r="F14" s="1395"/>
      <c r="G14" s="1395"/>
      <c r="H14" s="1396" t="e">
        <f>G14/F14*100</f>
        <v>#DIV/0!</v>
      </c>
    </row>
    <row r="15" spans="1:8" ht="30.75" thickTop="1" x14ac:dyDescent="0.2">
      <c r="A15" s="1392">
        <v>6402</v>
      </c>
      <c r="B15" s="1393">
        <v>5364</v>
      </c>
      <c r="C15" s="2345" t="s">
        <v>1112</v>
      </c>
      <c r="D15" s="1394" t="s">
        <v>1276</v>
      </c>
      <c r="E15" s="1395">
        <v>0</v>
      </c>
      <c r="F15" s="1395">
        <v>634</v>
      </c>
      <c r="G15" s="1395">
        <v>506</v>
      </c>
      <c r="H15" s="1396">
        <f>G15/F15*100</f>
        <v>79.810725552050471</v>
      </c>
    </row>
    <row r="16" spans="1:8" ht="26.25" thickBot="1" x14ac:dyDescent="0.25">
      <c r="A16" s="1392">
        <v>6330</v>
      </c>
      <c r="B16" s="1393">
        <v>5345</v>
      </c>
      <c r="C16" s="2345" t="s">
        <v>1101</v>
      </c>
      <c r="D16" s="1394" t="s">
        <v>514</v>
      </c>
      <c r="E16" s="1395">
        <v>0</v>
      </c>
      <c r="F16" s="1395">
        <v>0</v>
      </c>
      <c r="G16" s="1395">
        <v>506</v>
      </c>
      <c r="H16" s="1396">
        <v>0</v>
      </c>
    </row>
    <row r="17" spans="1:12" ht="16.5" thickTop="1" thickBot="1" x14ac:dyDescent="0.3">
      <c r="A17" s="3265" t="s">
        <v>511</v>
      </c>
      <c r="B17" s="3266"/>
      <c r="C17" s="3266"/>
      <c r="D17" s="3266"/>
      <c r="E17" s="1242">
        <f>SUM(E13:E16)</f>
        <v>0</v>
      </c>
      <c r="F17" s="1242">
        <f>SUM(F13:F16)</f>
        <v>634</v>
      </c>
      <c r="G17" s="1242">
        <f>SUM(G13:G16)</f>
        <v>1012</v>
      </c>
      <c r="H17" s="1246">
        <f>G17/F17*100</f>
        <v>159.62145110410094</v>
      </c>
    </row>
    <row r="18" spans="1:12" ht="13.5" thickTop="1" x14ac:dyDescent="0.2"/>
    <row r="19" spans="1:12" hidden="1" x14ac:dyDescent="0.2"/>
    <row r="20" spans="1:12" hidden="1" x14ac:dyDescent="0.2"/>
    <row r="21" spans="1:12" hidden="1" x14ac:dyDescent="0.2"/>
    <row r="25" spans="1:12" ht="16.5" x14ac:dyDescent="0.25">
      <c r="A25" s="1415" t="s">
        <v>325</v>
      </c>
      <c r="B25" s="1416"/>
      <c r="C25" s="1417"/>
      <c r="D25" s="1418"/>
      <c r="E25" s="1419">
        <f>SUM(E26:E28)</f>
        <v>0</v>
      </c>
      <c r="F25" s="1419">
        <f>F26+F27+F28+F29</f>
        <v>634</v>
      </c>
      <c r="G25" s="1419">
        <f>G26+G27+G28+G29</f>
        <v>1012</v>
      </c>
      <c r="H25" s="1420">
        <f>G25/F25*100</f>
        <v>159.62145110410094</v>
      </c>
      <c r="J25" s="1421">
        <f>J26+J27+J28</f>
        <v>0</v>
      </c>
      <c r="K25" s="1421">
        <f>K26+K27+K28</f>
        <v>633969.37</v>
      </c>
      <c r="L25" s="1421">
        <f>L26+L27+L28</f>
        <v>1012225.52</v>
      </c>
    </row>
    <row r="26" spans="1:12" ht="15" x14ac:dyDescent="0.2">
      <c r="A26" s="1422" t="s">
        <v>183</v>
      </c>
      <c r="B26" s="1423"/>
      <c r="C26" s="1424"/>
      <c r="D26" s="1425"/>
      <c r="E26" s="1426">
        <f>E15</f>
        <v>0</v>
      </c>
      <c r="F26" s="1426">
        <f>F15</f>
        <v>634</v>
      </c>
      <c r="G26" s="1426">
        <f>G15</f>
        <v>506</v>
      </c>
      <c r="H26" s="1427">
        <f>G26/F26*100</f>
        <v>79.810725552050471</v>
      </c>
      <c r="J26" s="1428">
        <v>0</v>
      </c>
      <c r="K26" s="1428">
        <v>633969.37</v>
      </c>
      <c r="L26" s="1428">
        <v>506115.46</v>
      </c>
    </row>
    <row r="27" spans="1:12" ht="15" x14ac:dyDescent="0.2">
      <c r="A27" s="1422" t="s">
        <v>184</v>
      </c>
      <c r="B27" s="1429"/>
      <c r="C27" s="1424"/>
      <c r="D27" s="1430"/>
      <c r="E27" s="1426">
        <v>0</v>
      </c>
      <c r="F27" s="1426">
        <v>0</v>
      </c>
      <c r="G27" s="1426">
        <v>0</v>
      </c>
      <c r="H27" s="1427">
        <v>0</v>
      </c>
      <c r="J27" s="1428">
        <v>0</v>
      </c>
      <c r="K27" s="1428">
        <v>0</v>
      </c>
      <c r="L27" s="1428">
        <v>0</v>
      </c>
    </row>
    <row r="28" spans="1:12" ht="15" x14ac:dyDescent="0.2">
      <c r="A28" s="1422" t="s">
        <v>326</v>
      </c>
      <c r="B28" s="1429"/>
      <c r="C28" s="1424"/>
      <c r="D28" s="1430"/>
      <c r="E28" s="1426">
        <f>E16</f>
        <v>0</v>
      </c>
      <c r="F28" s="1426">
        <f>F16</f>
        <v>0</v>
      </c>
      <c r="G28" s="1426">
        <f>G16</f>
        <v>506</v>
      </c>
      <c r="H28" s="1427">
        <v>0</v>
      </c>
      <c r="J28" s="1428">
        <v>0</v>
      </c>
      <c r="K28" s="1428">
        <v>0</v>
      </c>
      <c r="L28" s="1428">
        <v>506110.06</v>
      </c>
    </row>
    <row r="29" spans="1:12" ht="16.5" customHeight="1" x14ac:dyDescent="0.2">
      <c r="A29" s="1422"/>
      <c r="B29" s="1429"/>
      <c r="C29" s="1424"/>
      <c r="D29" s="1430"/>
      <c r="E29" s="1426"/>
      <c r="F29" s="1426"/>
      <c r="G29" s="1426"/>
      <c r="H29" s="1431"/>
    </row>
    <row r="30" spans="1:12" ht="57.75" customHeight="1" thickBot="1" x14ac:dyDescent="0.4">
      <c r="A30" s="3269" t="s">
        <v>1021</v>
      </c>
      <c r="B30" s="3269"/>
      <c r="C30" s="3269"/>
      <c r="D30" s="3269"/>
      <c r="E30" s="1432">
        <f>SUM(E25)</f>
        <v>0</v>
      </c>
      <c r="F30" s="1432">
        <f>SUM(F25)</f>
        <v>634</v>
      </c>
      <c r="G30" s="1432">
        <f>SUM(G25)</f>
        <v>1012</v>
      </c>
      <c r="H30" s="1433">
        <f>G30/F30*100</f>
        <v>159.62145110410094</v>
      </c>
    </row>
    <row r="31" spans="1:12" ht="13.5" thickTop="1" x14ac:dyDescent="0.2"/>
  </sheetData>
  <mergeCells count="3">
    <mergeCell ref="A30:D30"/>
    <mergeCell ref="A9:H9"/>
    <mergeCell ref="A17:D17"/>
  </mergeCells>
  <pageMargins left="0.70866141732283472" right="0.70866141732283472" top="0.78740157480314965" bottom="0.78740157480314965" header="0.31496062992125984" footer="0.31496062992125984"/>
  <pageSetup paperSize="9" scale="65" firstPageNumber="156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43"/>
  <sheetViews>
    <sheetView view="pageBreakPreview" topLeftCell="A76" zoomScaleNormal="100" zoomScaleSheetLayoutView="100" workbookViewId="0">
      <selection activeCell="I138" sqref="I138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9.85546875" style="1366" customWidth="1"/>
    <col min="4" max="4" width="47.855468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7109375" style="1366" customWidth="1"/>
    <col min="9" max="9" width="9.140625" style="1366"/>
    <col min="10" max="10" width="12.7109375" style="1366" bestFit="1" customWidth="1"/>
    <col min="11" max="11" width="16" style="1366" bestFit="1" customWidth="1"/>
    <col min="12" max="12" width="17" style="1366" customWidth="1"/>
    <col min="13" max="256" width="9.140625" style="1366"/>
    <col min="257" max="257" width="5.570312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5.570312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5.570312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5.570312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5.570312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5.570312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5.570312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5.570312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5.570312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5.570312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5.570312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5.570312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5.570312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5.570312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5.570312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5.570312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5.570312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5.570312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5.570312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5.570312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5.570312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5.570312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5.570312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5.570312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5.570312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5.570312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5.570312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5.570312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5.570312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5.570312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5.570312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5.570312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5.570312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5.570312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5.570312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5.570312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5.570312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5.570312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5.570312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5.570312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5.570312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5.570312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5.570312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5.570312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5.570312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5.570312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5.570312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5.570312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5.570312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5.570312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5.570312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5.570312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5.570312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5.570312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5.570312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5.570312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5.570312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5.570312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5.570312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5.570312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5.570312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5.570312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5.570312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8" ht="18.75" thickBot="1" x14ac:dyDescent="0.3">
      <c r="A1" s="1360" t="s">
        <v>1339</v>
      </c>
      <c r="B1" s="1361"/>
      <c r="C1" s="1362"/>
      <c r="D1" s="1363"/>
      <c r="E1" s="1364"/>
      <c r="F1" s="1363"/>
      <c r="G1" s="1365"/>
      <c r="H1" s="1360"/>
    </row>
    <row r="2" spans="1:8" ht="18" x14ac:dyDescent="0.25">
      <c r="A2" s="1367"/>
      <c r="B2" s="1368"/>
      <c r="C2" s="1368"/>
      <c r="D2" s="1368"/>
      <c r="E2" s="1368"/>
      <c r="F2" s="1368"/>
      <c r="G2" s="1368"/>
      <c r="H2" s="1369" t="s">
        <v>1338</v>
      </c>
    </row>
    <row r="3" spans="1:8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8" ht="18" x14ac:dyDescent="0.25">
      <c r="A4" s="1367"/>
      <c r="B4" s="1368"/>
      <c r="C4" s="1506" t="s">
        <v>989</v>
      </c>
      <c r="D4" s="1368"/>
      <c r="E4" s="1368"/>
      <c r="F4" s="1368"/>
      <c r="G4" s="1368"/>
      <c r="H4" s="1369"/>
    </row>
    <row r="5" spans="1:8" ht="18" x14ac:dyDescent="0.25">
      <c r="A5" s="1372" t="s">
        <v>1337</v>
      </c>
      <c r="B5" s="1368"/>
      <c r="C5" s="1368"/>
      <c r="D5" s="1368"/>
      <c r="E5" s="1368"/>
      <c r="F5" s="1368"/>
      <c r="G5" s="1368"/>
      <c r="H5" s="1369"/>
    </row>
    <row r="6" spans="1:8" ht="18" x14ac:dyDescent="0.25">
      <c r="A6" s="1372"/>
      <c r="B6" s="1368"/>
      <c r="C6" s="1368"/>
      <c r="D6" s="1368"/>
      <c r="E6" s="1368"/>
      <c r="F6" s="1368"/>
      <c r="G6" s="1368"/>
      <c r="H6" s="1369"/>
    </row>
    <row r="7" spans="1:8" ht="13.5" customHeight="1" x14ac:dyDescent="0.25">
      <c r="A7" s="3293" t="s">
        <v>1841</v>
      </c>
      <c r="B7" s="3284"/>
      <c r="C7" s="3284"/>
      <c r="D7" s="3284"/>
      <c r="E7" s="3284"/>
      <c r="F7" s="3284"/>
      <c r="G7" s="3284"/>
      <c r="H7" s="3284"/>
    </row>
    <row r="8" spans="1:8" ht="15.75" thickBot="1" x14ac:dyDescent="0.3">
      <c r="A8" s="1359" t="s">
        <v>1840</v>
      </c>
      <c r="B8" s="1373"/>
      <c r="C8" s="1373"/>
      <c r="E8" s="1374"/>
      <c r="F8" s="1374"/>
      <c r="G8" s="1374"/>
      <c r="H8" s="1375" t="s">
        <v>122</v>
      </c>
    </row>
    <row r="9" spans="1:8" ht="25.5" thickTop="1" thickBot="1" x14ac:dyDescent="0.25">
      <c r="A9" s="1233" t="s">
        <v>123</v>
      </c>
      <c r="B9" s="1234" t="s">
        <v>509</v>
      </c>
      <c r="C9" s="1234" t="s">
        <v>267</v>
      </c>
      <c r="D9" s="1235" t="s">
        <v>125</v>
      </c>
      <c r="E9" s="1256" t="s">
        <v>416</v>
      </c>
      <c r="F9" s="1256" t="s">
        <v>417</v>
      </c>
      <c r="G9" s="1257" t="s">
        <v>589</v>
      </c>
      <c r="H9" s="1258" t="s">
        <v>590</v>
      </c>
    </row>
    <row r="10" spans="1:8" ht="14.25" thickTop="1" thickBot="1" x14ac:dyDescent="0.25">
      <c r="A10" s="1171">
        <v>1</v>
      </c>
      <c r="B10" s="1170">
        <v>2</v>
      </c>
      <c r="C10" s="1170">
        <v>3</v>
      </c>
      <c r="D10" s="1170">
        <v>4</v>
      </c>
      <c r="E10" s="1169">
        <v>5</v>
      </c>
      <c r="F10" s="1169">
        <v>6</v>
      </c>
      <c r="G10" s="1293">
        <v>7</v>
      </c>
      <c r="H10" s="1315" t="s">
        <v>44</v>
      </c>
    </row>
    <row r="11" spans="1:8" ht="30.75" hidden="1" thickTop="1" x14ac:dyDescent="0.2">
      <c r="A11" s="1392">
        <v>2125</v>
      </c>
      <c r="B11" s="1393">
        <v>5229</v>
      </c>
      <c r="C11" s="1439">
        <v>103100880</v>
      </c>
      <c r="D11" s="1394" t="s">
        <v>634</v>
      </c>
      <c r="E11" s="1395"/>
      <c r="F11" s="1395"/>
      <c r="G11" s="1395"/>
      <c r="H11" s="1396">
        <v>0</v>
      </c>
    </row>
    <row r="12" spans="1:8" ht="15.75" thickTop="1" x14ac:dyDescent="0.2">
      <c r="A12" s="1392">
        <v>3299</v>
      </c>
      <c r="B12" s="1393">
        <v>5011</v>
      </c>
      <c r="C12" s="1439" t="s">
        <v>1827</v>
      </c>
      <c r="D12" s="1394" t="s">
        <v>147</v>
      </c>
      <c r="E12" s="1395">
        <v>116</v>
      </c>
      <c r="F12" s="1395">
        <v>6</v>
      </c>
      <c r="G12" s="1395">
        <v>5</v>
      </c>
      <c r="H12" s="1396">
        <f t="shared" ref="H12:H28" si="0">G12/F12*100</f>
        <v>83.333333333333343</v>
      </c>
    </row>
    <row r="13" spans="1:8" ht="15" x14ac:dyDescent="0.2">
      <c r="A13" s="1392">
        <v>3299</v>
      </c>
      <c r="B13" s="1393">
        <v>5011</v>
      </c>
      <c r="C13" s="1439" t="s">
        <v>1441</v>
      </c>
      <c r="D13" s="1394" t="s">
        <v>147</v>
      </c>
      <c r="E13" s="1395">
        <v>0</v>
      </c>
      <c r="F13" s="1395">
        <v>12</v>
      </c>
      <c r="G13" s="1395">
        <v>10</v>
      </c>
      <c r="H13" s="1396">
        <f t="shared" si="0"/>
        <v>83.333333333333343</v>
      </c>
    </row>
    <row r="14" spans="1:8" ht="15" x14ac:dyDescent="0.2">
      <c r="A14" s="1392">
        <v>3299</v>
      </c>
      <c r="B14" s="1393">
        <v>5011</v>
      </c>
      <c r="C14" s="1439" t="s">
        <v>1442</v>
      </c>
      <c r="D14" s="1394" t="s">
        <v>147</v>
      </c>
      <c r="E14" s="1395">
        <v>0</v>
      </c>
      <c r="F14" s="1395">
        <v>102</v>
      </c>
      <c r="G14" s="1395">
        <v>86</v>
      </c>
      <c r="H14" s="1396">
        <f t="shared" si="0"/>
        <v>84.313725490196077</v>
      </c>
    </row>
    <row r="15" spans="1:8" ht="15" hidden="1" x14ac:dyDescent="0.2">
      <c r="A15" s="1392">
        <v>3299</v>
      </c>
      <c r="B15" s="1393">
        <v>5021</v>
      </c>
      <c r="C15" s="1439" t="s">
        <v>1827</v>
      </c>
      <c r="D15" s="1394" t="s">
        <v>275</v>
      </c>
      <c r="E15" s="1395"/>
      <c r="F15" s="1395"/>
      <c r="G15" s="1395"/>
      <c r="H15" s="1396" t="e">
        <f t="shared" si="0"/>
        <v>#DIV/0!</v>
      </c>
    </row>
    <row r="16" spans="1:8" ht="15" hidden="1" x14ac:dyDescent="0.2">
      <c r="A16" s="1392">
        <v>3299</v>
      </c>
      <c r="B16" s="1393">
        <v>5021</v>
      </c>
      <c r="C16" s="1439" t="s">
        <v>1826</v>
      </c>
      <c r="D16" s="1394" t="s">
        <v>275</v>
      </c>
      <c r="E16" s="1395"/>
      <c r="F16" s="1395"/>
      <c r="G16" s="1395"/>
      <c r="H16" s="1396" t="e">
        <f t="shared" si="0"/>
        <v>#DIV/0!</v>
      </c>
    </row>
    <row r="17" spans="1:8" ht="15" hidden="1" x14ac:dyDescent="0.2">
      <c r="A17" s="1392">
        <v>3299</v>
      </c>
      <c r="B17" s="1393">
        <v>5021</v>
      </c>
      <c r="C17" s="1439" t="s">
        <v>1110</v>
      </c>
      <c r="D17" s="1394" t="s">
        <v>275</v>
      </c>
      <c r="E17" s="1395"/>
      <c r="F17" s="1395"/>
      <c r="G17" s="1395"/>
      <c r="H17" s="1396" t="e">
        <f t="shared" si="0"/>
        <v>#DIV/0!</v>
      </c>
    </row>
    <row r="18" spans="1:8" ht="30" x14ac:dyDescent="0.2">
      <c r="A18" s="1392">
        <v>3299</v>
      </c>
      <c r="B18" s="1393">
        <v>5031</v>
      </c>
      <c r="C18" s="1439" t="s">
        <v>1827</v>
      </c>
      <c r="D18" s="1437" t="s">
        <v>816</v>
      </c>
      <c r="E18" s="1395">
        <v>29</v>
      </c>
      <c r="F18" s="1395">
        <v>1</v>
      </c>
      <c r="G18" s="1395">
        <v>1</v>
      </c>
      <c r="H18" s="1396">
        <f t="shared" si="0"/>
        <v>100</v>
      </c>
    </row>
    <row r="19" spans="1:8" ht="30" x14ac:dyDescent="0.2">
      <c r="A19" s="1392">
        <v>3299</v>
      </c>
      <c r="B19" s="1393">
        <v>5031</v>
      </c>
      <c r="C19" s="1439" t="s">
        <v>1441</v>
      </c>
      <c r="D19" s="1437" t="s">
        <v>816</v>
      </c>
      <c r="E19" s="1395">
        <v>0</v>
      </c>
      <c r="F19" s="1395">
        <v>3</v>
      </c>
      <c r="G19" s="1395">
        <v>2</v>
      </c>
      <c r="H19" s="1396">
        <f t="shared" si="0"/>
        <v>66.666666666666657</v>
      </c>
    </row>
    <row r="20" spans="1:8" ht="30" x14ac:dyDescent="0.2">
      <c r="A20" s="1392">
        <v>3299</v>
      </c>
      <c r="B20" s="1393">
        <v>5031</v>
      </c>
      <c r="C20" s="1439" t="s">
        <v>1442</v>
      </c>
      <c r="D20" s="1437" t="s">
        <v>816</v>
      </c>
      <c r="E20" s="1395">
        <v>0</v>
      </c>
      <c r="F20" s="1395">
        <v>26</v>
      </c>
      <c r="G20" s="1395">
        <v>22</v>
      </c>
      <c r="H20" s="1396">
        <f t="shared" si="0"/>
        <v>84.615384615384613</v>
      </c>
    </row>
    <row r="21" spans="1:8" ht="30" x14ac:dyDescent="0.2">
      <c r="A21" s="1392">
        <v>3299</v>
      </c>
      <c r="B21" s="1393">
        <v>5032</v>
      </c>
      <c r="C21" s="1439" t="s">
        <v>1827</v>
      </c>
      <c r="D21" s="1394" t="s">
        <v>746</v>
      </c>
      <c r="E21" s="1395">
        <v>10</v>
      </c>
      <c r="F21" s="1395">
        <v>1</v>
      </c>
      <c r="G21" s="1395">
        <v>0</v>
      </c>
      <c r="H21" s="1396">
        <f t="shared" si="0"/>
        <v>0</v>
      </c>
    </row>
    <row r="22" spans="1:8" ht="30" x14ac:dyDescent="0.2">
      <c r="A22" s="1392">
        <v>3299</v>
      </c>
      <c r="B22" s="1393">
        <v>5032</v>
      </c>
      <c r="C22" s="1439" t="s">
        <v>1441</v>
      </c>
      <c r="D22" s="1394" t="s">
        <v>746</v>
      </c>
      <c r="E22" s="1395">
        <v>0</v>
      </c>
      <c r="F22" s="1395">
        <v>1</v>
      </c>
      <c r="G22" s="1395">
        <v>1</v>
      </c>
      <c r="H22" s="1396">
        <f t="shared" si="0"/>
        <v>100</v>
      </c>
    </row>
    <row r="23" spans="1:8" ht="30" x14ac:dyDescent="0.2">
      <c r="A23" s="1392">
        <v>3299</v>
      </c>
      <c r="B23" s="1393">
        <v>5032</v>
      </c>
      <c r="C23" s="1439" t="s">
        <v>1442</v>
      </c>
      <c r="D23" s="1394" t="s">
        <v>746</v>
      </c>
      <c r="E23" s="1395">
        <v>0</v>
      </c>
      <c r="F23" s="1395">
        <v>9</v>
      </c>
      <c r="G23" s="1395">
        <v>8</v>
      </c>
      <c r="H23" s="1396">
        <f t="shared" si="0"/>
        <v>88.888888888888886</v>
      </c>
    </row>
    <row r="24" spans="1:8" ht="15" x14ac:dyDescent="0.2">
      <c r="A24" s="1392">
        <v>3299</v>
      </c>
      <c r="B24" s="1393">
        <v>5137</v>
      </c>
      <c r="C24" s="1439" t="s">
        <v>1827</v>
      </c>
      <c r="D24" s="1394" t="s">
        <v>118</v>
      </c>
      <c r="E24" s="1395">
        <v>0</v>
      </c>
      <c r="F24" s="1395">
        <v>7</v>
      </c>
      <c r="G24" s="1395">
        <v>5</v>
      </c>
      <c r="H24" s="1396">
        <f t="shared" si="0"/>
        <v>71.428571428571431</v>
      </c>
    </row>
    <row r="25" spans="1:8" ht="15" x14ac:dyDescent="0.2">
      <c r="A25" s="1392">
        <v>3299</v>
      </c>
      <c r="B25" s="1393">
        <v>5137</v>
      </c>
      <c r="C25" s="1439" t="s">
        <v>1837</v>
      </c>
      <c r="D25" s="1394" t="s">
        <v>118</v>
      </c>
      <c r="E25" s="1395">
        <v>0</v>
      </c>
      <c r="F25" s="1395">
        <v>15</v>
      </c>
      <c r="G25" s="1395">
        <v>10</v>
      </c>
      <c r="H25" s="1396">
        <f t="shared" si="0"/>
        <v>66.666666666666657</v>
      </c>
    </row>
    <row r="26" spans="1:8" ht="15" x14ac:dyDescent="0.2">
      <c r="A26" s="1392">
        <v>3299</v>
      </c>
      <c r="B26" s="1393">
        <v>5137</v>
      </c>
      <c r="C26" s="1439" t="s">
        <v>1826</v>
      </c>
      <c r="D26" s="1394" t="s">
        <v>118</v>
      </c>
      <c r="E26" s="1395">
        <v>0</v>
      </c>
      <c r="F26" s="1395">
        <v>125</v>
      </c>
      <c r="G26" s="1395">
        <v>85</v>
      </c>
      <c r="H26" s="1396">
        <f t="shared" si="0"/>
        <v>68</v>
      </c>
    </row>
    <row r="27" spans="1:8" ht="15" hidden="1" x14ac:dyDescent="0.2">
      <c r="A27" s="1392">
        <v>3299</v>
      </c>
      <c r="B27" s="1393">
        <v>5139</v>
      </c>
      <c r="C27" s="1439" t="s">
        <v>1827</v>
      </c>
      <c r="D27" s="1394" t="s">
        <v>188</v>
      </c>
      <c r="E27" s="1395"/>
      <c r="F27" s="1395"/>
      <c r="G27" s="1395"/>
      <c r="H27" s="1396" t="e">
        <f t="shared" si="0"/>
        <v>#DIV/0!</v>
      </c>
    </row>
    <row r="28" spans="1:8" ht="15" hidden="1" x14ac:dyDescent="0.2">
      <c r="A28" s="1392">
        <v>3299</v>
      </c>
      <c r="B28" s="1393">
        <v>5139</v>
      </c>
      <c r="C28" s="1439" t="s">
        <v>1826</v>
      </c>
      <c r="D28" s="1394" t="s">
        <v>188</v>
      </c>
      <c r="E28" s="1395"/>
      <c r="F28" s="1395"/>
      <c r="G28" s="1395"/>
      <c r="H28" s="1396" t="e">
        <f t="shared" si="0"/>
        <v>#DIV/0!</v>
      </c>
    </row>
    <row r="29" spans="1:8" ht="15" hidden="1" x14ac:dyDescent="0.2">
      <c r="A29" s="1392">
        <v>3299</v>
      </c>
      <c r="B29" s="1393">
        <v>5139</v>
      </c>
      <c r="C29" s="1439" t="s">
        <v>1110</v>
      </c>
      <c r="D29" s="1394" t="s">
        <v>188</v>
      </c>
      <c r="E29" s="1395"/>
      <c r="F29" s="1395"/>
      <c r="G29" s="1395"/>
      <c r="H29" s="1396">
        <v>0</v>
      </c>
    </row>
    <row r="30" spans="1:8" ht="15" hidden="1" x14ac:dyDescent="0.2">
      <c r="A30" s="1392">
        <v>3299</v>
      </c>
      <c r="B30" s="1393">
        <v>5162</v>
      </c>
      <c r="C30" s="1439" t="s">
        <v>1827</v>
      </c>
      <c r="D30" s="1394" t="s">
        <v>577</v>
      </c>
      <c r="E30" s="1395"/>
      <c r="F30" s="1395"/>
      <c r="G30" s="1395"/>
      <c r="H30" s="1396" t="e">
        <f>G30/F30*100</f>
        <v>#DIV/0!</v>
      </c>
    </row>
    <row r="31" spans="1:8" ht="15" hidden="1" x14ac:dyDescent="0.2">
      <c r="A31" s="1392">
        <v>3299</v>
      </c>
      <c r="B31" s="1393">
        <v>5162</v>
      </c>
      <c r="C31" s="1439" t="s">
        <v>1252</v>
      </c>
      <c r="D31" s="1394" t="s">
        <v>577</v>
      </c>
      <c r="E31" s="1395"/>
      <c r="F31" s="1395"/>
      <c r="G31" s="1395"/>
      <c r="H31" s="1396" t="e">
        <f>G31/F31*100</f>
        <v>#DIV/0!</v>
      </c>
    </row>
    <row r="32" spans="1:8" ht="15" x14ac:dyDescent="0.2">
      <c r="A32" s="1392">
        <v>3299</v>
      </c>
      <c r="B32" s="1393">
        <v>5163</v>
      </c>
      <c r="C32" s="1439" t="s">
        <v>1827</v>
      </c>
      <c r="D32" s="1394" t="s">
        <v>594</v>
      </c>
      <c r="E32" s="1395">
        <v>0</v>
      </c>
      <c r="F32" s="1395">
        <v>0</v>
      </c>
      <c r="G32" s="1395">
        <v>0</v>
      </c>
      <c r="H32" s="1396">
        <v>0</v>
      </c>
    </row>
    <row r="33" spans="1:8" ht="15" x14ac:dyDescent="0.2">
      <c r="A33" s="1392">
        <v>3299</v>
      </c>
      <c r="B33" s="1393">
        <v>5163</v>
      </c>
      <c r="C33" s="1439" t="s">
        <v>1837</v>
      </c>
      <c r="D33" s="1394" t="s">
        <v>594</v>
      </c>
      <c r="E33" s="1395">
        <v>0</v>
      </c>
      <c r="F33" s="1395">
        <v>1</v>
      </c>
      <c r="G33" s="1395">
        <v>0</v>
      </c>
      <c r="H33" s="1396">
        <f>G33/F33*100</f>
        <v>0</v>
      </c>
    </row>
    <row r="34" spans="1:8" ht="15" x14ac:dyDescent="0.2">
      <c r="A34" s="1392">
        <v>3299</v>
      </c>
      <c r="B34" s="1393">
        <v>5163</v>
      </c>
      <c r="C34" s="1439" t="s">
        <v>1826</v>
      </c>
      <c r="D34" s="1394" t="s">
        <v>594</v>
      </c>
      <c r="E34" s="1395">
        <v>0</v>
      </c>
      <c r="F34" s="1395">
        <v>3</v>
      </c>
      <c r="G34" s="1395">
        <v>0</v>
      </c>
      <c r="H34" s="1396">
        <f>G34/F34*100</f>
        <v>0</v>
      </c>
    </row>
    <row r="35" spans="1:8" ht="15" x14ac:dyDescent="0.2">
      <c r="A35" s="1392">
        <v>3299</v>
      </c>
      <c r="B35" s="1393">
        <v>5164</v>
      </c>
      <c r="C35" s="1439" t="s">
        <v>1827</v>
      </c>
      <c r="D35" s="1394" t="s">
        <v>131</v>
      </c>
      <c r="E35" s="1395">
        <v>0</v>
      </c>
      <c r="F35" s="1395">
        <v>5</v>
      </c>
      <c r="G35" s="1395">
        <v>2</v>
      </c>
      <c r="H35" s="1396">
        <f>G35/F35*100</f>
        <v>40</v>
      </c>
    </row>
    <row r="36" spans="1:8" ht="15" x14ac:dyDescent="0.2">
      <c r="A36" s="1392">
        <v>3299</v>
      </c>
      <c r="B36" s="1393">
        <v>5164</v>
      </c>
      <c r="C36" s="1439" t="s">
        <v>1837</v>
      </c>
      <c r="D36" s="1394" t="s">
        <v>131</v>
      </c>
      <c r="E36" s="1395">
        <v>0</v>
      </c>
      <c r="F36" s="1395">
        <v>11</v>
      </c>
      <c r="G36" s="1395">
        <v>4</v>
      </c>
      <c r="H36" s="1396">
        <f>G36/F36*100</f>
        <v>36.363636363636367</v>
      </c>
    </row>
    <row r="37" spans="1:8" ht="15" x14ac:dyDescent="0.2">
      <c r="A37" s="1392">
        <v>3299</v>
      </c>
      <c r="B37" s="1393">
        <v>5164</v>
      </c>
      <c r="C37" s="1439" t="s">
        <v>1826</v>
      </c>
      <c r="D37" s="1394" t="s">
        <v>131</v>
      </c>
      <c r="E37" s="1395">
        <v>0</v>
      </c>
      <c r="F37" s="1395">
        <v>89</v>
      </c>
      <c r="G37" s="1395">
        <v>35</v>
      </c>
      <c r="H37" s="1396">
        <f>G37/F37*100</f>
        <v>39.325842696629216</v>
      </c>
    </row>
    <row r="38" spans="1:8" ht="15" x14ac:dyDescent="0.2">
      <c r="A38" s="1392">
        <v>3299</v>
      </c>
      <c r="B38" s="1393">
        <v>5166</v>
      </c>
      <c r="C38" s="1439" t="s">
        <v>1827</v>
      </c>
      <c r="D38" s="1394" t="s">
        <v>405</v>
      </c>
      <c r="E38" s="1395">
        <v>62</v>
      </c>
      <c r="F38" s="1395">
        <v>38</v>
      </c>
      <c r="G38" s="1395">
        <v>0</v>
      </c>
      <c r="H38" s="1396">
        <v>0</v>
      </c>
    </row>
    <row r="39" spans="1:8" ht="15" x14ac:dyDescent="0.2">
      <c r="A39" s="1392">
        <v>3299</v>
      </c>
      <c r="B39" s="1393">
        <v>5166</v>
      </c>
      <c r="C39" s="1439" t="s">
        <v>1837</v>
      </c>
      <c r="D39" s="1394" t="s">
        <v>405</v>
      </c>
      <c r="E39" s="1395">
        <v>0</v>
      </c>
      <c r="F39" s="1395">
        <v>37</v>
      </c>
      <c r="G39" s="1395">
        <v>0</v>
      </c>
      <c r="H39" s="1396">
        <f>G39/F39*100</f>
        <v>0</v>
      </c>
    </row>
    <row r="40" spans="1:8" ht="15" x14ac:dyDescent="0.2">
      <c r="A40" s="1392">
        <v>3299</v>
      </c>
      <c r="B40" s="1393">
        <v>5166</v>
      </c>
      <c r="C40" s="1439" t="s">
        <v>1826</v>
      </c>
      <c r="D40" s="1394" t="s">
        <v>405</v>
      </c>
      <c r="E40" s="1395">
        <v>0</v>
      </c>
      <c r="F40" s="1395">
        <v>315</v>
      </c>
      <c r="G40" s="1395">
        <v>0</v>
      </c>
      <c r="H40" s="1396">
        <f>G40/F40*100</f>
        <v>0</v>
      </c>
    </row>
    <row r="41" spans="1:8" ht="15" x14ac:dyDescent="0.2">
      <c r="A41" s="1392">
        <v>3299</v>
      </c>
      <c r="B41" s="1393">
        <v>5167</v>
      </c>
      <c r="C41" s="1439" t="s">
        <v>1827</v>
      </c>
      <c r="D41" s="1394" t="s">
        <v>597</v>
      </c>
      <c r="E41" s="1395">
        <v>0</v>
      </c>
      <c r="F41" s="1395">
        <v>6</v>
      </c>
      <c r="G41" s="1395">
        <v>5</v>
      </c>
      <c r="H41" s="1396">
        <f>G41/F41*100</f>
        <v>83.333333333333343</v>
      </c>
    </row>
    <row r="42" spans="1:8" ht="15" x14ac:dyDescent="0.2">
      <c r="A42" s="1392">
        <v>3299</v>
      </c>
      <c r="B42" s="1393">
        <v>5167</v>
      </c>
      <c r="C42" s="1439" t="s">
        <v>1837</v>
      </c>
      <c r="D42" s="1394" t="s">
        <v>597</v>
      </c>
      <c r="E42" s="1395">
        <v>0</v>
      </c>
      <c r="F42" s="1395">
        <v>12</v>
      </c>
      <c r="G42" s="1395">
        <v>9</v>
      </c>
      <c r="H42" s="1396">
        <f>G42/F42*100</f>
        <v>75</v>
      </c>
    </row>
    <row r="43" spans="1:8" ht="15" x14ac:dyDescent="0.2">
      <c r="A43" s="1392">
        <v>3299</v>
      </c>
      <c r="B43" s="1393">
        <v>5167</v>
      </c>
      <c r="C43" s="1439" t="s">
        <v>1826</v>
      </c>
      <c r="D43" s="1394" t="s">
        <v>597</v>
      </c>
      <c r="E43" s="1395">
        <v>0</v>
      </c>
      <c r="F43" s="1395">
        <v>102</v>
      </c>
      <c r="G43" s="1395">
        <v>78</v>
      </c>
      <c r="H43" s="1396">
        <f>G43/F43*100</f>
        <v>76.470588235294116</v>
      </c>
    </row>
    <row r="44" spans="1:8" ht="15" hidden="1" x14ac:dyDescent="0.2">
      <c r="A44" s="1392">
        <v>3299</v>
      </c>
      <c r="B44" s="1393">
        <v>5169</v>
      </c>
      <c r="C44" s="1439" t="s">
        <v>1827</v>
      </c>
      <c r="D44" s="1394" t="s">
        <v>568</v>
      </c>
      <c r="E44" s="1395"/>
      <c r="F44" s="1395"/>
      <c r="G44" s="1395"/>
      <c r="H44" s="1396">
        <v>0</v>
      </c>
    </row>
    <row r="45" spans="1:8" ht="15" hidden="1" x14ac:dyDescent="0.2">
      <c r="A45" s="1392">
        <v>3299</v>
      </c>
      <c r="B45" s="1393">
        <v>5169</v>
      </c>
      <c r="C45" s="1439" t="s">
        <v>1109</v>
      </c>
      <c r="D45" s="1394" t="s">
        <v>568</v>
      </c>
      <c r="E45" s="1395"/>
      <c r="F45" s="1395"/>
      <c r="G45" s="1395"/>
      <c r="H45" s="1396" t="e">
        <f t="shared" ref="H45:H53" si="1">G45/F45*100</f>
        <v>#DIV/0!</v>
      </c>
    </row>
    <row r="46" spans="1:8" ht="15" hidden="1" x14ac:dyDescent="0.2">
      <c r="A46" s="1392">
        <v>3299</v>
      </c>
      <c r="B46" s="1393">
        <v>5169</v>
      </c>
      <c r="C46" s="1439" t="s">
        <v>1826</v>
      </c>
      <c r="D46" s="1394" t="s">
        <v>568</v>
      </c>
      <c r="E46" s="1395"/>
      <c r="F46" s="1395"/>
      <c r="G46" s="1395"/>
      <c r="H46" s="1396" t="e">
        <f t="shared" si="1"/>
        <v>#DIV/0!</v>
      </c>
    </row>
    <row r="47" spans="1:8" ht="15" hidden="1" x14ac:dyDescent="0.2">
      <c r="A47" s="1392">
        <v>3299</v>
      </c>
      <c r="B47" s="1393">
        <v>5172</v>
      </c>
      <c r="C47" s="1439" t="s">
        <v>1827</v>
      </c>
      <c r="D47" s="1394" t="s">
        <v>599</v>
      </c>
      <c r="E47" s="1395"/>
      <c r="F47" s="1395"/>
      <c r="G47" s="1395"/>
      <c r="H47" s="1396" t="e">
        <f t="shared" si="1"/>
        <v>#DIV/0!</v>
      </c>
    </row>
    <row r="48" spans="1:8" ht="15" hidden="1" x14ac:dyDescent="0.2">
      <c r="A48" s="1392">
        <v>3299</v>
      </c>
      <c r="B48" s="1393">
        <v>5173</v>
      </c>
      <c r="C48" s="1439" t="s">
        <v>1827</v>
      </c>
      <c r="D48" s="1394" t="s">
        <v>730</v>
      </c>
      <c r="E48" s="1395"/>
      <c r="F48" s="1395"/>
      <c r="G48" s="1395"/>
      <c r="H48" s="1396" t="e">
        <f t="shared" si="1"/>
        <v>#DIV/0!</v>
      </c>
    </row>
    <row r="49" spans="1:8" ht="15" hidden="1" x14ac:dyDescent="0.2">
      <c r="A49" s="1392">
        <v>3299</v>
      </c>
      <c r="B49" s="1393">
        <v>5173</v>
      </c>
      <c r="C49" s="1439" t="s">
        <v>1826</v>
      </c>
      <c r="D49" s="1394" t="s">
        <v>730</v>
      </c>
      <c r="E49" s="1395"/>
      <c r="F49" s="1395"/>
      <c r="G49" s="1395"/>
      <c r="H49" s="1396" t="e">
        <f t="shared" si="1"/>
        <v>#DIV/0!</v>
      </c>
    </row>
    <row r="50" spans="1:8" ht="15" hidden="1" x14ac:dyDescent="0.2">
      <c r="A50" s="1392">
        <v>3299</v>
      </c>
      <c r="B50" s="1393">
        <v>5173</v>
      </c>
      <c r="C50" s="1439" t="s">
        <v>1110</v>
      </c>
      <c r="D50" s="1394" t="s">
        <v>730</v>
      </c>
      <c r="E50" s="1395"/>
      <c r="F50" s="1395"/>
      <c r="G50" s="1395"/>
      <c r="H50" s="1396" t="e">
        <f t="shared" si="1"/>
        <v>#DIV/0!</v>
      </c>
    </row>
    <row r="51" spans="1:8" ht="15" x14ac:dyDescent="0.2">
      <c r="A51" s="1392">
        <v>3299</v>
      </c>
      <c r="B51" s="1393">
        <v>5175</v>
      </c>
      <c r="C51" s="1439" t="s">
        <v>1827</v>
      </c>
      <c r="D51" s="1394" t="s">
        <v>447</v>
      </c>
      <c r="E51" s="1395">
        <v>0</v>
      </c>
      <c r="F51" s="1395">
        <v>4</v>
      </c>
      <c r="G51" s="1395">
        <v>2</v>
      </c>
      <c r="H51" s="1396">
        <f t="shared" si="1"/>
        <v>50</v>
      </c>
    </row>
    <row r="52" spans="1:8" ht="15" x14ac:dyDescent="0.2">
      <c r="A52" s="1392">
        <v>3299</v>
      </c>
      <c r="B52" s="1393">
        <v>5175</v>
      </c>
      <c r="C52" s="1439" t="s">
        <v>1837</v>
      </c>
      <c r="D52" s="1394" t="s">
        <v>447</v>
      </c>
      <c r="E52" s="1395">
        <v>0</v>
      </c>
      <c r="F52" s="1395">
        <v>9</v>
      </c>
      <c r="G52" s="1395">
        <v>5</v>
      </c>
      <c r="H52" s="1396">
        <f t="shared" si="1"/>
        <v>55.555555555555557</v>
      </c>
    </row>
    <row r="53" spans="1:8" ht="15" x14ac:dyDescent="0.2">
      <c r="A53" s="1392">
        <v>3299</v>
      </c>
      <c r="B53" s="1393">
        <v>5175</v>
      </c>
      <c r="C53" s="1439" t="s">
        <v>1826</v>
      </c>
      <c r="D53" s="1394" t="s">
        <v>447</v>
      </c>
      <c r="E53" s="1395">
        <v>0</v>
      </c>
      <c r="F53" s="1395">
        <v>77</v>
      </c>
      <c r="G53" s="1395">
        <v>40</v>
      </c>
      <c r="H53" s="1396">
        <f t="shared" si="1"/>
        <v>51.94805194805194</v>
      </c>
    </row>
    <row r="54" spans="1:8" ht="15" x14ac:dyDescent="0.2">
      <c r="A54" s="1392">
        <v>3299</v>
      </c>
      <c r="B54" s="1393">
        <v>5189</v>
      </c>
      <c r="C54" s="1439" t="s">
        <v>1827</v>
      </c>
      <c r="D54" s="1394" t="s">
        <v>578</v>
      </c>
      <c r="E54" s="1395">
        <v>0</v>
      </c>
      <c r="F54" s="1395">
        <v>0</v>
      </c>
      <c r="G54" s="1395">
        <v>0</v>
      </c>
      <c r="H54" s="1396">
        <v>0</v>
      </c>
    </row>
    <row r="55" spans="1:8" ht="15" x14ac:dyDescent="0.2">
      <c r="A55" s="1392">
        <v>3299</v>
      </c>
      <c r="B55" s="1393">
        <v>5189</v>
      </c>
      <c r="C55" s="1439" t="s">
        <v>1837</v>
      </c>
      <c r="D55" s="1394" t="s">
        <v>578</v>
      </c>
      <c r="E55" s="1395">
        <v>0</v>
      </c>
      <c r="F55" s="1395">
        <v>1</v>
      </c>
      <c r="G55" s="1395">
        <v>0</v>
      </c>
      <c r="H55" s="1396">
        <f t="shared" ref="H55:H60" si="2">G55/F55*100</f>
        <v>0</v>
      </c>
    </row>
    <row r="56" spans="1:8" ht="15" x14ac:dyDescent="0.2">
      <c r="A56" s="1392">
        <v>3299</v>
      </c>
      <c r="B56" s="1393">
        <v>5189</v>
      </c>
      <c r="C56" s="1439" t="s">
        <v>1826</v>
      </c>
      <c r="D56" s="1394" t="s">
        <v>578</v>
      </c>
      <c r="E56" s="1395">
        <v>0</v>
      </c>
      <c r="F56" s="1395">
        <v>9</v>
      </c>
      <c r="G56" s="1395">
        <v>0</v>
      </c>
      <c r="H56" s="1396">
        <f t="shared" si="2"/>
        <v>0</v>
      </c>
    </row>
    <row r="57" spans="1:8" ht="15" hidden="1" x14ac:dyDescent="0.2">
      <c r="A57" s="1392">
        <v>3299</v>
      </c>
      <c r="B57" s="1393">
        <v>5901</v>
      </c>
      <c r="C57" s="2345">
        <v>32533019</v>
      </c>
      <c r="D57" s="1394" t="s">
        <v>399</v>
      </c>
      <c r="E57" s="1395"/>
      <c r="F57" s="1395"/>
      <c r="G57" s="1395"/>
      <c r="H57" s="1396" t="e">
        <f t="shared" si="2"/>
        <v>#DIV/0!</v>
      </c>
    </row>
    <row r="58" spans="1:8" ht="25.5" hidden="1" x14ac:dyDescent="0.2">
      <c r="A58" s="1392">
        <v>3299</v>
      </c>
      <c r="B58" s="1393">
        <v>5424</v>
      </c>
      <c r="C58" s="2345" t="s">
        <v>1825</v>
      </c>
      <c r="D58" s="1394" t="s">
        <v>432</v>
      </c>
      <c r="E58" s="1395"/>
      <c r="F58" s="1395"/>
      <c r="G58" s="1395"/>
      <c r="H58" s="1396" t="e">
        <f t="shared" si="2"/>
        <v>#DIV/0!</v>
      </c>
    </row>
    <row r="59" spans="1:8" ht="25.5" hidden="1" x14ac:dyDescent="0.2">
      <c r="A59" s="1392">
        <v>3299</v>
      </c>
      <c r="B59" s="1393">
        <v>5424</v>
      </c>
      <c r="C59" s="2345" t="s">
        <v>1824</v>
      </c>
      <c r="D59" s="1394" t="s">
        <v>432</v>
      </c>
      <c r="E59" s="1395"/>
      <c r="F59" s="1395"/>
      <c r="G59" s="1395"/>
      <c r="H59" s="1396" t="e">
        <f t="shared" si="2"/>
        <v>#DIV/0!</v>
      </c>
    </row>
    <row r="60" spans="1:8" ht="15" hidden="1" x14ac:dyDescent="0.2">
      <c r="A60" s="1392">
        <v>3299</v>
      </c>
      <c r="B60" s="1393">
        <v>6901</v>
      </c>
      <c r="C60" s="2345">
        <v>32533926</v>
      </c>
      <c r="D60" s="1394" t="s">
        <v>298</v>
      </c>
      <c r="E60" s="1395"/>
      <c r="F60" s="1395"/>
      <c r="G60" s="1395"/>
      <c r="H60" s="1396" t="e">
        <f t="shared" si="2"/>
        <v>#DIV/0!</v>
      </c>
    </row>
    <row r="61" spans="1:8" ht="15.75" thickBot="1" x14ac:dyDescent="0.25">
      <c r="A61" s="1392">
        <v>3299</v>
      </c>
      <c r="B61" s="1393">
        <v>5345</v>
      </c>
      <c r="C61" s="1439" t="s">
        <v>1101</v>
      </c>
      <c r="D61" s="1394" t="s">
        <v>514</v>
      </c>
      <c r="E61" s="1395">
        <v>0</v>
      </c>
      <c r="F61" s="1395">
        <v>0</v>
      </c>
      <c r="G61" s="1395">
        <v>153</v>
      </c>
      <c r="H61" s="1396">
        <v>0</v>
      </c>
    </row>
    <row r="62" spans="1:8" ht="16.5" thickTop="1" thickBot="1" x14ac:dyDescent="0.3">
      <c r="A62" s="3265" t="s">
        <v>511</v>
      </c>
      <c r="B62" s="3266"/>
      <c r="C62" s="3266"/>
      <c r="D62" s="3266"/>
      <c r="E62" s="1242">
        <f>SUM(E11:E61)</f>
        <v>217</v>
      </c>
      <c r="F62" s="1242">
        <f>SUM(F11:F61)</f>
        <v>1027</v>
      </c>
      <c r="G62" s="1242">
        <f>SUM(G11:G61)</f>
        <v>568</v>
      </c>
      <c r="H62" s="1246">
        <f>G62/F62*100</f>
        <v>55.306718597857838</v>
      </c>
    </row>
    <row r="63" spans="1:8" ht="15.75" thickTop="1" x14ac:dyDescent="0.25">
      <c r="A63" s="1247"/>
      <c r="B63" s="1247"/>
      <c r="C63" s="1247"/>
      <c r="D63" s="1247"/>
      <c r="E63" s="1248"/>
      <c r="F63" s="1248"/>
      <c r="G63" s="1248"/>
      <c r="H63" s="1267"/>
    </row>
    <row r="64" spans="1:8" ht="15" x14ac:dyDescent="0.25">
      <c r="A64" s="1247"/>
      <c r="B64" s="1247"/>
      <c r="C64" s="1247"/>
      <c r="D64" s="1247"/>
      <c r="E64" s="1248"/>
      <c r="F64" s="1248"/>
      <c r="G64" s="1248"/>
      <c r="H64" s="1267"/>
    </row>
    <row r="65" spans="1:8" ht="18" x14ac:dyDescent="0.25">
      <c r="A65" s="1372"/>
      <c r="B65" s="1368"/>
      <c r="C65" s="1368"/>
      <c r="D65" s="1368"/>
      <c r="E65" s="1368"/>
      <c r="F65" s="1368"/>
      <c r="G65" s="1368"/>
      <c r="H65" s="1369"/>
    </row>
    <row r="66" spans="1:8" ht="18" x14ac:dyDescent="0.25">
      <c r="A66" s="1372"/>
      <c r="B66" s="1368"/>
      <c r="C66" s="1368"/>
      <c r="D66" s="1368"/>
      <c r="E66" s="1368"/>
      <c r="F66" s="1368"/>
      <c r="G66" s="1368"/>
      <c r="H66" s="1369"/>
    </row>
    <row r="67" spans="1:8" ht="13.5" x14ac:dyDescent="0.25">
      <c r="A67" s="3293" t="s">
        <v>1839</v>
      </c>
      <c r="B67" s="3284"/>
      <c r="C67" s="3284"/>
      <c r="D67" s="3284"/>
      <c r="E67" s="3284"/>
      <c r="F67" s="3284"/>
      <c r="G67" s="3284"/>
      <c r="H67" s="3284"/>
    </row>
    <row r="68" spans="1:8" ht="15.75" thickBot="1" x14ac:dyDescent="0.3">
      <c r="A68" s="1359" t="s">
        <v>1838</v>
      </c>
      <c r="B68" s="1373"/>
      <c r="C68" s="1373"/>
      <c r="E68" s="1374"/>
      <c r="F68" s="1374"/>
      <c r="G68" s="1374"/>
      <c r="H68" s="1375" t="s">
        <v>122</v>
      </c>
    </row>
    <row r="69" spans="1:8" ht="25.5" thickTop="1" thickBot="1" x14ac:dyDescent="0.25">
      <c r="A69" s="1233" t="s">
        <v>123</v>
      </c>
      <c r="B69" s="1234" t="s">
        <v>509</v>
      </c>
      <c r="C69" s="1234" t="s">
        <v>267</v>
      </c>
      <c r="D69" s="1235" t="s">
        <v>125</v>
      </c>
      <c r="E69" s="1256" t="s">
        <v>416</v>
      </c>
      <c r="F69" s="1256" t="s">
        <v>417</v>
      </c>
      <c r="G69" s="1257" t="s">
        <v>589</v>
      </c>
      <c r="H69" s="1258" t="s">
        <v>590</v>
      </c>
    </row>
    <row r="70" spans="1:8" ht="14.25" thickTop="1" thickBot="1" x14ac:dyDescent="0.25">
      <c r="A70" s="1171">
        <v>1</v>
      </c>
      <c r="B70" s="1170">
        <v>2</v>
      </c>
      <c r="C70" s="1170">
        <v>3</v>
      </c>
      <c r="D70" s="1170">
        <v>4</v>
      </c>
      <c r="E70" s="1169">
        <v>5</v>
      </c>
      <c r="F70" s="1169">
        <v>6</v>
      </c>
      <c r="G70" s="1293">
        <v>7</v>
      </c>
      <c r="H70" s="1315" t="s">
        <v>44</v>
      </c>
    </row>
    <row r="71" spans="1:8" ht="30.75" hidden="1" thickTop="1" x14ac:dyDescent="0.2">
      <c r="A71" s="1392">
        <v>2125</v>
      </c>
      <c r="B71" s="1393">
        <v>5229</v>
      </c>
      <c r="C71" s="1439">
        <v>103100880</v>
      </c>
      <c r="D71" s="1394" t="s">
        <v>634</v>
      </c>
      <c r="E71" s="1395"/>
      <c r="F71" s="1395"/>
      <c r="G71" s="1395"/>
      <c r="H71" s="1396">
        <v>0</v>
      </c>
    </row>
    <row r="72" spans="1:8" ht="15.75" thickTop="1" x14ac:dyDescent="0.2">
      <c r="A72" s="1392">
        <v>3299</v>
      </c>
      <c r="B72" s="1393">
        <v>5011</v>
      </c>
      <c r="C72" s="1439" t="s">
        <v>1827</v>
      </c>
      <c r="D72" s="1394" t="s">
        <v>147</v>
      </c>
      <c r="E72" s="1395">
        <v>0</v>
      </c>
      <c r="F72" s="1395">
        <v>80</v>
      </c>
      <c r="G72" s="1395">
        <v>45</v>
      </c>
      <c r="H72" s="1396">
        <f t="shared" ref="H72:H103" si="3">G72/F72*100</f>
        <v>56.25</v>
      </c>
    </row>
    <row r="73" spans="1:8" ht="15" x14ac:dyDescent="0.2">
      <c r="A73" s="1392">
        <v>3299</v>
      </c>
      <c r="B73" s="1393">
        <v>5011</v>
      </c>
      <c r="C73" s="1439" t="s">
        <v>1441</v>
      </c>
      <c r="D73" s="1394" t="s">
        <v>147</v>
      </c>
      <c r="E73" s="1395">
        <v>0</v>
      </c>
      <c r="F73" s="1395">
        <v>94</v>
      </c>
      <c r="G73" s="1395">
        <v>90</v>
      </c>
      <c r="H73" s="1396">
        <f t="shared" si="3"/>
        <v>95.744680851063833</v>
      </c>
    </row>
    <row r="74" spans="1:8" ht="15" x14ac:dyDescent="0.2">
      <c r="A74" s="1392">
        <v>3299</v>
      </c>
      <c r="B74" s="1393">
        <v>5011</v>
      </c>
      <c r="C74" s="1439" t="s">
        <v>1442</v>
      </c>
      <c r="D74" s="1394" t="s">
        <v>147</v>
      </c>
      <c r="E74" s="1395">
        <v>0</v>
      </c>
      <c r="F74" s="1395">
        <v>796</v>
      </c>
      <c r="G74" s="1395">
        <v>761</v>
      </c>
      <c r="H74" s="1396">
        <f t="shared" si="3"/>
        <v>95.603015075376888</v>
      </c>
    </row>
    <row r="75" spans="1:8" ht="15" x14ac:dyDescent="0.2">
      <c r="A75" s="1392">
        <v>3299</v>
      </c>
      <c r="B75" s="1393">
        <v>5021</v>
      </c>
      <c r="C75" s="1439" t="s">
        <v>1827</v>
      </c>
      <c r="D75" s="1394" t="s">
        <v>275</v>
      </c>
      <c r="E75" s="1395">
        <v>0</v>
      </c>
      <c r="F75" s="1395">
        <v>30</v>
      </c>
      <c r="G75" s="1395">
        <v>24</v>
      </c>
      <c r="H75" s="1396">
        <f t="shared" si="3"/>
        <v>80</v>
      </c>
    </row>
    <row r="76" spans="1:8" ht="15" x14ac:dyDescent="0.2">
      <c r="A76" s="1392">
        <v>3299</v>
      </c>
      <c r="B76" s="1393">
        <v>5021</v>
      </c>
      <c r="C76" s="1439" t="s">
        <v>1441</v>
      </c>
      <c r="D76" s="1394" t="s">
        <v>275</v>
      </c>
      <c r="E76" s="1395">
        <v>0</v>
      </c>
      <c r="F76" s="1395">
        <v>48</v>
      </c>
      <c r="G76" s="1395">
        <v>48</v>
      </c>
      <c r="H76" s="1396">
        <f t="shared" si="3"/>
        <v>100</v>
      </c>
    </row>
    <row r="77" spans="1:8" ht="15" x14ac:dyDescent="0.2">
      <c r="A77" s="1392">
        <v>3299</v>
      </c>
      <c r="B77" s="1393">
        <v>5021</v>
      </c>
      <c r="C77" s="1439" t="s">
        <v>1442</v>
      </c>
      <c r="D77" s="1394" t="s">
        <v>275</v>
      </c>
      <c r="E77" s="1395">
        <v>0</v>
      </c>
      <c r="F77" s="1395">
        <v>412</v>
      </c>
      <c r="G77" s="1395">
        <v>408</v>
      </c>
      <c r="H77" s="1396">
        <f t="shared" si="3"/>
        <v>99.029126213592235</v>
      </c>
    </row>
    <row r="78" spans="1:8" ht="30" x14ac:dyDescent="0.2">
      <c r="A78" s="1392">
        <v>3299</v>
      </c>
      <c r="B78" s="1393">
        <v>5031</v>
      </c>
      <c r="C78" s="1439" t="s">
        <v>1827</v>
      </c>
      <c r="D78" s="1437" t="s">
        <v>816</v>
      </c>
      <c r="E78" s="1395">
        <v>0</v>
      </c>
      <c r="F78" s="1395">
        <v>28</v>
      </c>
      <c r="G78" s="1395">
        <v>13</v>
      </c>
      <c r="H78" s="1396">
        <f t="shared" si="3"/>
        <v>46.428571428571431</v>
      </c>
    </row>
    <row r="79" spans="1:8" ht="30" x14ac:dyDescent="0.2">
      <c r="A79" s="1392">
        <v>3299</v>
      </c>
      <c r="B79" s="1393">
        <v>5031</v>
      </c>
      <c r="C79" s="1439" t="s">
        <v>1441</v>
      </c>
      <c r="D79" s="1437" t="s">
        <v>816</v>
      </c>
      <c r="E79" s="1395">
        <v>0</v>
      </c>
      <c r="F79" s="1395">
        <v>26</v>
      </c>
      <c r="G79" s="1395">
        <v>26</v>
      </c>
      <c r="H79" s="1396">
        <f t="shared" si="3"/>
        <v>100</v>
      </c>
    </row>
    <row r="80" spans="1:8" ht="30" x14ac:dyDescent="0.2">
      <c r="A80" s="1392">
        <v>3299</v>
      </c>
      <c r="B80" s="1393">
        <v>5031</v>
      </c>
      <c r="C80" s="1439" t="s">
        <v>1442</v>
      </c>
      <c r="D80" s="1437" t="s">
        <v>816</v>
      </c>
      <c r="E80" s="1395">
        <v>0</v>
      </c>
      <c r="F80" s="1395">
        <v>224</v>
      </c>
      <c r="G80" s="1395">
        <v>224</v>
      </c>
      <c r="H80" s="1396">
        <f t="shared" si="3"/>
        <v>100</v>
      </c>
    </row>
    <row r="81" spans="1:8" ht="30" x14ac:dyDescent="0.2">
      <c r="A81" s="1392">
        <v>3299</v>
      </c>
      <c r="B81" s="1393">
        <v>5032</v>
      </c>
      <c r="C81" s="1439" t="s">
        <v>1827</v>
      </c>
      <c r="D81" s="1394" t="s">
        <v>746</v>
      </c>
      <c r="E81" s="1395">
        <v>0</v>
      </c>
      <c r="F81" s="1395">
        <v>9</v>
      </c>
      <c r="G81" s="1395">
        <v>5</v>
      </c>
      <c r="H81" s="1396">
        <f t="shared" si="3"/>
        <v>55.555555555555557</v>
      </c>
    </row>
    <row r="82" spans="1:8" ht="30" x14ac:dyDescent="0.2">
      <c r="A82" s="1392">
        <v>3299</v>
      </c>
      <c r="B82" s="1393">
        <v>5032</v>
      </c>
      <c r="C82" s="1439" t="s">
        <v>1441</v>
      </c>
      <c r="D82" s="1394" t="s">
        <v>746</v>
      </c>
      <c r="E82" s="1395">
        <v>0</v>
      </c>
      <c r="F82" s="1395">
        <v>9</v>
      </c>
      <c r="G82" s="1395">
        <v>9</v>
      </c>
      <c r="H82" s="1396">
        <f t="shared" si="3"/>
        <v>100</v>
      </c>
    </row>
    <row r="83" spans="1:8" ht="30" x14ac:dyDescent="0.2">
      <c r="A83" s="1392">
        <v>3299</v>
      </c>
      <c r="B83" s="1393">
        <v>5032</v>
      </c>
      <c r="C83" s="1439" t="s">
        <v>1442</v>
      </c>
      <c r="D83" s="1394" t="s">
        <v>746</v>
      </c>
      <c r="E83" s="1395">
        <v>0</v>
      </c>
      <c r="F83" s="1395">
        <v>81</v>
      </c>
      <c r="G83" s="1395">
        <v>81</v>
      </c>
      <c r="H83" s="1396">
        <f t="shared" si="3"/>
        <v>100</v>
      </c>
    </row>
    <row r="84" spans="1:8" ht="15" hidden="1" x14ac:dyDescent="0.2">
      <c r="A84" s="1392">
        <v>3299</v>
      </c>
      <c r="B84" s="1393">
        <v>5137</v>
      </c>
      <c r="C84" s="1439" t="s">
        <v>1827</v>
      </c>
      <c r="D84" s="1394" t="s">
        <v>118</v>
      </c>
      <c r="E84" s="1395"/>
      <c r="F84" s="1395"/>
      <c r="G84" s="1395"/>
      <c r="H84" s="1396" t="e">
        <f t="shared" si="3"/>
        <v>#DIV/0!</v>
      </c>
    </row>
    <row r="85" spans="1:8" ht="15" hidden="1" x14ac:dyDescent="0.2">
      <c r="A85" s="1392">
        <v>3299</v>
      </c>
      <c r="B85" s="1393">
        <v>5137</v>
      </c>
      <c r="C85" s="1439" t="s">
        <v>1837</v>
      </c>
      <c r="D85" s="1394" t="s">
        <v>118</v>
      </c>
      <c r="E85" s="1395"/>
      <c r="F85" s="1395"/>
      <c r="G85" s="1395"/>
      <c r="H85" s="1396" t="e">
        <f t="shared" si="3"/>
        <v>#DIV/0!</v>
      </c>
    </row>
    <row r="86" spans="1:8" ht="15" hidden="1" x14ac:dyDescent="0.2">
      <c r="A86" s="1392">
        <v>3299</v>
      </c>
      <c r="B86" s="1393">
        <v>5137</v>
      </c>
      <c r="C86" s="1439" t="s">
        <v>1826</v>
      </c>
      <c r="D86" s="1394" t="s">
        <v>118</v>
      </c>
      <c r="E86" s="1395"/>
      <c r="F86" s="1395"/>
      <c r="G86" s="1395"/>
      <c r="H86" s="1396" t="e">
        <f t="shared" si="3"/>
        <v>#DIV/0!</v>
      </c>
    </row>
    <row r="87" spans="1:8" ht="15" hidden="1" x14ac:dyDescent="0.2">
      <c r="A87" s="1392">
        <v>3299</v>
      </c>
      <c r="B87" s="1393">
        <v>5139</v>
      </c>
      <c r="C87" s="1439" t="s">
        <v>1827</v>
      </c>
      <c r="D87" s="1394" t="s">
        <v>188</v>
      </c>
      <c r="E87" s="1395"/>
      <c r="F87" s="1395"/>
      <c r="G87" s="1395"/>
      <c r="H87" s="1396" t="e">
        <f t="shared" si="3"/>
        <v>#DIV/0!</v>
      </c>
    </row>
    <row r="88" spans="1:8" ht="15" hidden="1" x14ac:dyDescent="0.2">
      <c r="A88" s="1392">
        <v>3299</v>
      </c>
      <c r="B88" s="1393">
        <v>5139</v>
      </c>
      <c r="C88" s="1439" t="s">
        <v>1826</v>
      </c>
      <c r="D88" s="1394" t="s">
        <v>188</v>
      </c>
      <c r="E88" s="1395"/>
      <c r="F88" s="1395"/>
      <c r="G88" s="1395"/>
      <c r="H88" s="1396" t="e">
        <f t="shared" si="3"/>
        <v>#DIV/0!</v>
      </c>
    </row>
    <row r="89" spans="1:8" ht="15" hidden="1" x14ac:dyDescent="0.2">
      <c r="A89" s="1392">
        <v>3299</v>
      </c>
      <c r="B89" s="1393">
        <v>5139</v>
      </c>
      <c r="C89" s="1439" t="s">
        <v>1110</v>
      </c>
      <c r="D89" s="1394" t="s">
        <v>188</v>
      </c>
      <c r="E89" s="1395"/>
      <c r="F89" s="1395"/>
      <c r="G89" s="1395"/>
      <c r="H89" s="1396" t="e">
        <f t="shared" si="3"/>
        <v>#DIV/0!</v>
      </c>
    </row>
    <row r="90" spans="1:8" ht="15" hidden="1" x14ac:dyDescent="0.2">
      <c r="A90" s="1392">
        <v>3299</v>
      </c>
      <c r="B90" s="1393">
        <v>5162</v>
      </c>
      <c r="C90" s="1439" t="s">
        <v>1827</v>
      </c>
      <c r="D90" s="1394" t="s">
        <v>577</v>
      </c>
      <c r="E90" s="1395"/>
      <c r="F90" s="1395"/>
      <c r="G90" s="1395"/>
      <c r="H90" s="1396" t="e">
        <f t="shared" si="3"/>
        <v>#DIV/0!</v>
      </c>
    </row>
    <row r="91" spans="1:8" ht="15" hidden="1" x14ac:dyDescent="0.2">
      <c r="A91" s="1392">
        <v>3299</v>
      </c>
      <c r="B91" s="1393">
        <v>5162</v>
      </c>
      <c r="C91" s="1439" t="s">
        <v>1252</v>
      </c>
      <c r="D91" s="1394" t="s">
        <v>577</v>
      </c>
      <c r="E91" s="1395"/>
      <c r="F91" s="1395"/>
      <c r="G91" s="1395"/>
      <c r="H91" s="1396" t="e">
        <f t="shared" si="3"/>
        <v>#DIV/0!</v>
      </c>
    </row>
    <row r="92" spans="1:8" ht="15" hidden="1" x14ac:dyDescent="0.2">
      <c r="A92" s="1392">
        <v>3299</v>
      </c>
      <c r="B92" s="1393">
        <v>5163</v>
      </c>
      <c r="C92" s="1439" t="s">
        <v>1827</v>
      </c>
      <c r="D92" s="1394" t="s">
        <v>594</v>
      </c>
      <c r="E92" s="1395"/>
      <c r="F92" s="1395"/>
      <c r="G92" s="1395"/>
      <c r="H92" s="1396" t="e">
        <f t="shared" si="3"/>
        <v>#DIV/0!</v>
      </c>
    </row>
    <row r="93" spans="1:8" ht="15" hidden="1" x14ac:dyDescent="0.2">
      <c r="A93" s="1392">
        <v>3299</v>
      </c>
      <c r="B93" s="1393">
        <v>5163</v>
      </c>
      <c r="C93" s="1439" t="s">
        <v>1837</v>
      </c>
      <c r="D93" s="1394" t="s">
        <v>594</v>
      </c>
      <c r="E93" s="1395"/>
      <c r="F93" s="1395"/>
      <c r="G93" s="1395"/>
      <c r="H93" s="1396" t="e">
        <f t="shared" si="3"/>
        <v>#DIV/0!</v>
      </c>
    </row>
    <row r="94" spans="1:8" ht="15" hidden="1" x14ac:dyDescent="0.2">
      <c r="A94" s="1392">
        <v>3299</v>
      </c>
      <c r="B94" s="1393">
        <v>5163</v>
      </c>
      <c r="C94" s="1439" t="s">
        <v>1826</v>
      </c>
      <c r="D94" s="1394" t="s">
        <v>594</v>
      </c>
      <c r="E94" s="1395"/>
      <c r="F94" s="1395"/>
      <c r="G94" s="1395"/>
      <c r="H94" s="1396" t="e">
        <f t="shared" si="3"/>
        <v>#DIV/0!</v>
      </c>
    </row>
    <row r="95" spans="1:8" ht="15" hidden="1" x14ac:dyDescent="0.2">
      <c r="A95" s="1392">
        <v>3299</v>
      </c>
      <c r="B95" s="1393">
        <v>5164</v>
      </c>
      <c r="C95" s="1439" t="s">
        <v>1827</v>
      </c>
      <c r="D95" s="1394" t="s">
        <v>131</v>
      </c>
      <c r="E95" s="1395"/>
      <c r="F95" s="1395"/>
      <c r="G95" s="1395"/>
      <c r="H95" s="1396" t="e">
        <f t="shared" si="3"/>
        <v>#DIV/0!</v>
      </c>
    </row>
    <row r="96" spans="1:8" ht="15" hidden="1" x14ac:dyDescent="0.2">
      <c r="A96" s="1392">
        <v>3299</v>
      </c>
      <c r="B96" s="1393">
        <v>5164</v>
      </c>
      <c r="C96" s="1439" t="s">
        <v>1837</v>
      </c>
      <c r="D96" s="1394" t="s">
        <v>131</v>
      </c>
      <c r="E96" s="1395"/>
      <c r="F96" s="1395"/>
      <c r="G96" s="1395"/>
      <c r="H96" s="1396" t="e">
        <f t="shared" si="3"/>
        <v>#DIV/0!</v>
      </c>
    </row>
    <row r="97" spans="1:8" ht="15" hidden="1" x14ac:dyDescent="0.2">
      <c r="A97" s="1392">
        <v>3299</v>
      </c>
      <c r="B97" s="1393">
        <v>5164</v>
      </c>
      <c r="C97" s="1439" t="s">
        <v>1826</v>
      </c>
      <c r="D97" s="1394" t="s">
        <v>131</v>
      </c>
      <c r="E97" s="1395"/>
      <c r="F97" s="1395"/>
      <c r="G97" s="1395"/>
      <c r="H97" s="1396" t="e">
        <f t="shared" si="3"/>
        <v>#DIV/0!</v>
      </c>
    </row>
    <row r="98" spans="1:8" ht="15" hidden="1" x14ac:dyDescent="0.2">
      <c r="A98" s="1392">
        <v>3299</v>
      </c>
      <c r="B98" s="1393">
        <v>5166</v>
      </c>
      <c r="C98" s="1439" t="s">
        <v>1827</v>
      </c>
      <c r="D98" s="1394" t="s">
        <v>405</v>
      </c>
      <c r="E98" s="1395"/>
      <c r="F98" s="1395"/>
      <c r="G98" s="1395"/>
      <c r="H98" s="1396" t="e">
        <f t="shared" si="3"/>
        <v>#DIV/0!</v>
      </c>
    </row>
    <row r="99" spans="1:8" ht="15" hidden="1" x14ac:dyDescent="0.2">
      <c r="A99" s="1392">
        <v>3299</v>
      </c>
      <c r="B99" s="1393">
        <v>5166</v>
      </c>
      <c r="C99" s="1439" t="s">
        <v>1837</v>
      </c>
      <c r="D99" s="1394" t="s">
        <v>405</v>
      </c>
      <c r="E99" s="1395"/>
      <c r="F99" s="1395"/>
      <c r="G99" s="1395"/>
      <c r="H99" s="1396" t="e">
        <f t="shared" si="3"/>
        <v>#DIV/0!</v>
      </c>
    </row>
    <row r="100" spans="1:8" ht="15" hidden="1" x14ac:dyDescent="0.2">
      <c r="A100" s="1392">
        <v>3299</v>
      </c>
      <c r="B100" s="1393">
        <v>5166</v>
      </c>
      <c r="C100" s="1439" t="s">
        <v>1826</v>
      </c>
      <c r="D100" s="1394" t="s">
        <v>405</v>
      </c>
      <c r="E100" s="1395"/>
      <c r="F100" s="1395"/>
      <c r="G100" s="1395"/>
      <c r="H100" s="1396" t="e">
        <f t="shared" si="3"/>
        <v>#DIV/0!</v>
      </c>
    </row>
    <row r="101" spans="1:8" ht="15" hidden="1" x14ac:dyDescent="0.2">
      <c r="A101" s="1392">
        <v>3299</v>
      </c>
      <c r="B101" s="1393">
        <v>5167</v>
      </c>
      <c r="C101" s="1439" t="s">
        <v>1827</v>
      </c>
      <c r="D101" s="1394" t="s">
        <v>597</v>
      </c>
      <c r="E101" s="1395"/>
      <c r="F101" s="1395"/>
      <c r="G101" s="1395"/>
      <c r="H101" s="1396" t="e">
        <f t="shared" si="3"/>
        <v>#DIV/0!</v>
      </c>
    </row>
    <row r="102" spans="1:8" ht="15" hidden="1" x14ac:dyDescent="0.2">
      <c r="A102" s="1392">
        <v>3299</v>
      </c>
      <c r="B102" s="1393">
        <v>5167</v>
      </c>
      <c r="C102" s="1439" t="s">
        <v>1837</v>
      </c>
      <c r="D102" s="1394" t="s">
        <v>597</v>
      </c>
      <c r="E102" s="1395"/>
      <c r="F102" s="1395"/>
      <c r="G102" s="1395"/>
      <c r="H102" s="1396" t="e">
        <f t="shared" si="3"/>
        <v>#DIV/0!</v>
      </c>
    </row>
    <row r="103" spans="1:8" ht="15" hidden="1" x14ac:dyDescent="0.2">
      <c r="A103" s="1392">
        <v>3299</v>
      </c>
      <c r="B103" s="1393">
        <v>5167</v>
      </c>
      <c r="C103" s="1439" t="s">
        <v>1826</v>
      </c>
      <c r="D103" s="1394" t="s">
        <v>597</v>
      </c>
      <c r="E103" s="1395"/>
      <c r="F103" s="1395"/>
      <c r="G103" s="1395"/>
      <c r="H103" s="1396" t="e">
        <f t="shared" si="3"/>
        <v>#DIV/0!</v>
      </c>
    </row>
    <row r="104" spans="1:8" ht="15" hidden="1" x14ac:dyDescent="0.2">
      <c r="A104" s="1392">
        <v>3299</v>
      </c>
      <c r="B104" s="1393">
        <v>5169</v>
      </c>
      <c r="C104" s="1439" t="s">
        <v>1827</v>
      </c>
      <c r="D104" s="1394" t="s">
        <v>568</v>
      </c>
      <c r="E104" s="1395"/>
      <c r="F104" s="1395"/>
      <c r="G104" s="1395"/>
      <c r="H104" s="1396" t="e">
        <f t="shared" ref="H104:H120" si="4">G104/F104*100</f>
        <v>#DIV/0!</v>
      </c>
    </row>
    <row r="105" spans="1:8" ht="15" hidden="1" x14ac:dyDescent="0.2">
      <c r="A105" s="1392">
        <v>3299</v>
      </c>
      <c r="B105" s="1393">
        <v>5169</v>
      </c>
      <c r="C105" s="1439" t="s">
        <v>1109</v>
      </c>
      <c r="D105" s="1394" t="s">
        <v>568</v>
      </c>
      <c r="E105" s="1395"/>
      <c r="F105" s="1395"/>
      <c r="G105" s="1395"/>
      <c r="H105" s="1396" t="e">
        <f t="shared" si="4"/>
        <v>#DIV/0!</v>
      </c>
    </row>
    <row r="106" spans="1:8" ht="15" hidden="1" x14ac:dyDescent="0.2">
      <c r="A106" s="1392">
        <v>3299</v>
      </c>
      <c r="B106" s="1393">
        <v>5169</v>
      </c>
      <c r="C106" s="1439" t="s">
        <v>1826</v>
      </c>
      <c r="D106" s="1394" t="s">
        <v>568</v>
      </c>
      <c r="E106" s="1395"/>
      <c r="F106" s="1395"/>
      <c r="G106" s="1395"/>
      <c r="H106" s="1396" t="e">
        <f t="shared" si="4"/>
        <v>#DIV/0!</v>
      </c>
    </row>
    <row r="107" spans="1:8" ht="15" hidden="1" x14ac:dyDescent="0.2">
      <c r="A107" s="1392">
        <v>3299</v>
      </c>
      <c r="B107" s="1393">
        <v>5172</v>
      </c>
      <c r="C107" s="1439" t="s">
        <v>1827</v>
      </c>
      <c r="D107" s="1394" t="s">
        <v>599</v>
      </c>
      <c r="E107" s="1395"/>
      <c r="F107" s="1395"/>
      <c r="G107" s="1395"/>
      <c r="H107" s="1396" t="e">
        <f t="shared" si="4"/>
        <v>#DIV/0!</v>
      </c>
    </row>
    <row r="108" spans="1:8" ht="15" hidden="1" x14ac:dyDescent="0.2">
      <c r="A108" s="1392">
        <v>3299</v>
      </c>
      <c r="B108" s="1393">
        <v>5173</v>
      </c>
      <c r="C108" s="1439" t="s">
        <v>1827</v>
      </c>
      <c r="D108" s="1394" t="s">
        <v>730</v>
      </c>
      <c r="E108" s="1395"/>
      <c r="F108" s="1395"/>
      <c r="G108" s="1395"/>
      <c r="H108" s="1396" t="e">
        <f t="shared" si="4"/>
        <v>#DIV/0!</v>
      </c>
    </row>
    <row r="109" spans="1:8" ht="15" hidden="1" x14ac:dyDescent="0.2">
      <c r="A109" s="1392">
        <v>3299</v>
      </c>
      <c r="B109" s="1393">
        <v>5173</v>
      </c>
      <c r="C109" s="1439" t="s">
        <v>1826</v>
      </c>
      <c r="D109" s="1394" t="s">
        <v>730</v>
      </c>
      <c r="E109" s="1395"/>
      <c r="F109" s="1395"/>
      <c r="G109" s="1395"/>
      <c r="H109" s="1396" t="e">
        <f t="shared" si="4"/>
        <v>#DIV/0!</v>
      </c>
    </row>
    <row r="110" spans="1:8" ht="15" hidden="1" x14ac:dyDescent="0.2">
      <c r="A110" s="1392">
        <v>3299</v>
      </c>
      <c r="B110" s="1393">
        <v>5173</v>
      </c>
      <c r="C110" s="1439" t="s">
        <v>1110</v>
      </c>
      <c r="D110" s="1394" t="s">
        <v>730</v>
      </c>
      <c r="E110" s="1395"/>
      <c r="F110" s="1395"/>
      <c r="G110" s="1395"/>
      <c r="H110" s="1396" t="e">
        <f t="shared" si="4"/>
        <v>#DIV/0!</v>
      </c>
    </row>
    <row r="111" spans="1:8" ht="15" hidden="1" x14ac:dyDescent="0.2">
      <c r="A111" s="1392">
        <v>3299</v>
      </c>
      <c r="B111" s="1393">
        <v>5175</v>
      </c>
      <c r="C111" s="1439" t="s">
        <v>1827</v>
      </c>
      <c r="D111" s="1394" t="s">
        <v>447</v>
      </c>
      <c r="E111" s="1395"/>
      <c r="F111" s="1395"/>
      <c r="G111" s="1395"/>
      <c r="H111" s="1396" t="e">
        <f t="shared" si="4"/>
        <v>#DIV/0!</v>
      </c>
    </row>
    <row r="112" spans="1:8" ht="15" hidden="1" x14ac:dyDescent="0.2">
      <c r="A112" s="1392">
        <v>3299</v>
      </c>
      <c r="B112" s="1393">
        <v>5175</v>
      </c>
      <c r="C112" s="1439" t="s">
        <v>1837</v>
      </c>
      <c r="D112" s="1394" t="s">
        <v>447</v>
      </c>
      <c r="E112" s="1395"/>
      <c r="F112" s="1395"/>
      <c r="G112" s="1395"/>
      <c r="H112" s="1396" t="e">
        <f t="shared" si="4"/>
        <v>#DIV/0!</v>
      </c>
    </row>
    <row r="113" spans="1:8" ht="15" hidden="1" x14ac:dyDescent="0.2">
      <c r="A113" s="1392">
        <v>3299</v>
      </c>
      <c r="B113" s="1393">
        <v>5175</v>
      </c>
      <c r="C113" s="1439" t="s">
        <v>1826</v>
      </c>
      <c r="D113" s="1394" t="s">
        <v>447</v>
      </c>
      <c r="E113" s="1395"/>
      <c r="F113" s="1395"/>
      <c r="G113" s="1395"/>
      <c r="H113" s="1396" t="e">
        <f t="shared" si="4"/>
        <v>#DIV/0!</v>
      </c>
    </row>
    <row r="114" spans="1:8" ht="15" hidden="1" x14ac:dyDescent="0.2">
      <c r="A114" s="1392">
        <v>3299</v>
      </c>
      <c r="B114" s="1393">
        <v>5189</v>
      </c>
      <c r="C114" s="1439" t="s">
        <v>1827</v>
      </c>
      <c r="D114" s="1394" t="s">
        <v>578</v>
      </c>
      <c r="E114" s="1395"/>
      <c r="F114" s="1395"/>
      <c r="G114" s="1395"/>
      <c r="H114" s="1396" t="e">
        <f t="shared" si="4"/>
        <v>#DIV/0!</v>
      </c>
    </row>
    <row r="115" spans="1:8" ht="15" hidden="1" x14ac:dyDescent="0.2">
      <c r="A115" s="1392">
        <v>3299</v>
      </c>
      <c r="B115" s="1393">
        <v>5189</v>
      </c>
      <c r="C115" s="1439" t="s">
        <v>1837</v>
      </c>
      <c r="D115" s="1394" t="s">
        <v>788</v>
      </c>
      <c r="E115" s="1395"/>
      <c r="F115" s="1395"/>
      <c r="G115" s="1395"/>
      <c r="H115" s="1396" t="e">
        <f t="shared" si="4"/>
        <v>#DIV/0!</v>
      </c>
    </row>
    <row r="116" spans="1:8" ht="15" hidden="1" x14ac:dyDescent="0.2">
      <c r="A116" s="1392">
        <v>3299</v>
      </c>
      <c r="B116" s="1393">
        <v>5189</v>
      </c>
      <c r="C116" s="1439" t="s">
        <v>1826</v>
      </c>
      <c r="D116" s="1394" t="s">
        <v>788</v>
      </c>
      <c r="E116" s="1395"/>
      <c r="F116" s="1395"/>
      <c r="G116" s="1395"/>
      <c r="H116" s="1396" t="e">
        <f t="shared" si="4"/>
        <v>#DIV/0!</v>
      </c>
    </row>
    <row r="117" spans="1:8" ht="15" hidden="1" x14ac:dyDescent="0.2">
      <c r="A117" s="1392">
        <v>3299</v>
      </c>
      <c r="B117" s="1393">
        <v>5901</v>
      </c>
      <c r="C117" s="2345">
        <v>32533019</v>
      </c>
      <c r="D117" s="1394" t="s">
        <v>399</v>
      </c>
      <c r="E117" s="1395"/>
      <c r="F117" s="1395"/>
      <c r="G117" s="1395"/>
      <c r="H117" s="1396" t="e">
        <f t="shared" si="4"/>
        <v>#DIV/0!</v>
      </c>
    </row>
    <row r="118" spans="1:8" ht="25.5" hidden="1" x14ac:dyDescent="0.2">
      <c r="A118" s="1392">
        <v>3299</v>
      </c>
      <c r="B118" s="1393">
        <v>5424</v>
      </c>
      <c r="C118" s="2345" t="s">
        <v>1825</v>
      </c>
      <c r="D118" s="1394" t="s">
        <v>432</v>
      </c>
      <c r="E118" s="1395"/>
      <c r="F118" s="1395"/>
      <c r="G118" s="1395"/>
      <c r="H118" s="1396" t="e">
        <f t="shared" si="4"/>
        <v>#DIV/0!</v>
      </c>
    </row>
    <row r="119" spans="1:8" ht="25.5" hidden="1" x14ac:dyDescent="0.2">
      <c r="A119" s="1392">
        <v>3299</v>
      </c>
      <c r="B119" s="1393">
        <v>5424</v>
      </c>
      <c r="C119" s="2345" t="s">
        <v>1824</v>
      </c>
      <c r="D119" s="1394" t="s">
        <v>432</v>
      </c>
      <c r="E119" s="1395"/>
      <c r="F119" s="1395"/>
      <c r="G119" s="1395"/>
      <c r="H119" s="1396" t="e">
        <f t="shared" si="4"/>
        <v>#DIV/0!</v>
      </c>
    </row>
    <row r="120" spans="1:8" ht="15" hidden="1" x14ac:dyDescent="0.2">
      <c r="A120" s="1392">
        <v>3299</v>
      </c>
      <c r="B120" s="1393">
        <v>6901</v>
      </c>
      <c r="C120" s="2345">
        <v>32533926</v>
      </c>
      <c r="D120" s="1394" t="s">
        <v>298</v>
      </c>
      <c r="E120" s="1395"/>
      <c r="F120" s="1395"/>
      <c r="G120" s="1395"/>
      <c r="H120" s="1396" t="e">
        <f t="shared" si="4"/>
        <v>#DIV/0!</v>
      </c>
    </row>
    <row r="121" spans="1:8" ht="15.75" thickBot="1" x14ac:dyDescent="0.25">
      <c r="A121" s="1392">
        <v>3299</v>
      </c>
      <c r="B121" s="1393">
        <v>5345</v>
      </c>
      <c r="C121" s="1439" t="s">
        <v>1101</v>
      </c>
      <c r="D121" s="1394" t="s">
        <v>514</v>
      </c>
      <c r="E121" s="1395">
        <v>0</v>
      </c>
      <c r="F121" s="1395">
        <v>0</v>
      </c>
      <c r="G121" s="1395">
        <v>1690</v>
      </c>
      <c r="H121" s="1396">
        <v>0</v>
      </c>
    </row>
    <row r="122" spans="1:8" ht="16.5" thickTop="1" thickBot="1" x14ac:dyDescent="0.3">
      <c r="A122" s="3265" t="s">
        <v>511</v>
      </c>
      <c r="B122" s="3266"/>
      <c r="C122" s="3266"/>
      <c r="D122" s="3266"/>
      <c r="E122" s="1242">
        <f>SUM(E71:E121)</f>
        <v>0</v>
      </c>
      <c r="F122" s="1242">
        <f>SUM(F71:F121)</f>
        <v>1837</v>
      </c>
      <c r="G122" s="1242">
        <f>SUM(G71:G121)</f>
        <v>3424</v>
      </c>
      <c r="H122" s="1246">
        <f>G122/F122*100</f>
        <v>186.39085465432771</v>
      </c>
    </row>
    <row r="123" spans="1:8" ht="18.75" thickTop="1" x14ac:dyDescent="0.25">
      <c r="A123" s="1372"/>
      <c r="B123" s="1368"/>
      <c r="C123" s="1368"/>
      <c r="D123" s="1368"/>
      <c r="E123" s="1368"/>
      <c r="F123" s="1368"/>
      <c r="G123" s="1368"/>
      <c r="H123" s="1369"/>
    </row>
    <row r="124" spans="1:8" ht="18" hidden="1" x14ac:dyDescent="0.25">
      <c r="A124" s="1372"/>
      <c r="B124" s="1368"/>
      <c r="C124" s="1368"/>
      <c r="D124" s="1368"/>
      <c r="E124" s="1368"/>
      <c r="F124" s="1368"/>
      <c r="G124" s="1368"/>
      <c r="H124" s="1369"/>
    </row>
    <row r="125" spans="1:8" ht="18" hidden="1" x14ac:dyDescent="0.25">
      <c r="A125" s="1372"/>
      <c r="B125" s="1368"/>
      <c r="C125" s="1368"/>
      <c r="D125" s="1368"/>
      <c r="E125" s="1368"/>
      <c r="F125" s="1368"/>
      <c r="G125" s="1368"/>
      <c r="H125" s="1369"/>
    </row>
    <row r="126" spans="1:8" ht="15.75" thickBot="1" x14ac:dyDescent="0.3">
      <c r="A126" s="1359" t="s">
        <v>173</v>
      </c>
      <c r="B126" s="1373"/>
      <c r="C126" s="1373"/>
      <c r="D126" s="1373"/>
      <c r="F126" s="1374"/>
      <c r="G126" s="1374"/>
      <c r="H126" s="1375" t="s">
        <v>122</v>
      </c>
    </row>
    <row r="127" spans="1:8" ht="25.5" thickTop="1" thickBot="1" x14ac:dyDescent="0.25">
      <c r="A127" s="1376" t="s">
        <v>123</v>
      </c>
      <c r="B127" s="1377" t="s">
        <v>509</v>
      </c>
      <c r="C127" s="1377" t="s">
        <v>267</v>
      </c>
      <c r="D127" s="1378" t="s">
        <v>125</v>
      </c>
      <c r="E127" s="1379" t="s">
        <v>416</v>
      </c>
      <c r="F127" s="1379" t="s">
        <v>417</v>
      </c>
      <c r="G127" s="1380" t="s">
        <v>589</v>
      </c>
      <c r="H127" s="1381" t="s">
        <v>590</v>
      </c>
    </row>
    <row r="128" spans="1:8" ht="14.25" thickTop="1" thickBot="1" x14ac:dyDescent="0.25">
      <c r="A128" s="1382">
        <v>1</v>
      </c>
      <c r="B128" s="1383">
        <v>2</v>
      </c>
      <c r="C128" s="1383">
        <v>3</v>
      </c>
      <c r="D128" s="1383">
        <v>5</v>
      </c>
      <c r="E128" s="1384">
        <v>6</v>
      </c>
      <c r="F128" s="1384">
        <v>7</v>
      </c>
      <c r="G128" s="1385">
        <v>8</v>
      </c>
      <c r="H128" s="1401" t="s">
        <v>510</v>
      </c>
    </row>
    <row r="129" spans="1:12" ht="15.75" hidden="1" thickTop="1" x14ac:dyDescent="0.25">
      <c r="A129" s="1438">
        <v>2125</v>
      </c>
      <c r="B129" s="1409">
        <v>5169</v>
      </c>
      <c r="C129" s="2348" t="s">
        <v>1101</v>
      </c>
      <c r="D129" s="1410" t="s">
        <v>729</v>
      </c>
      <c r="E129" s="1395"/>
      <c r="F129" s="1395"/>
      <c r="G129" s="1403"/>
      <c r="H129" s="1396" t="e">
        <f>G129/F129*100</f>
        <v>#DIV/0!</v>
      </c>
    </row>
    <row r="130" spans="1:12" ht="30.75" hidden="1" thickTop="1" x14ac:dyDescent="0.2">
      <c r="A130" s="1407">
        <v>2125</v>
      </c>
      <c r="B130" s="1393">
        <v>5213</v>
      </c>
      <c r="C130" s="2344" t="s">
        <v>1101</v>
      </c>
      <c r="D130" s="1394" t="s">
        <v>1333</v>
      </c>
      <c r="E130" s="1395"/>
      <c r="F130" s="1395"/>
      <c r="G130" s="1403"/>
      <c r="H130" s="1396" t="e">
        <f>G130/F130*100</f>
        <v>#DIV/0!</v>
      </c>
    </row>
    <row r="131" spans="1:12" ht="15.75" hidden="1" thickTop="1" x14ac:dyDescent="0.25">
      <c r="A131" s="1438">
        <v>3636</v>
      </c>
      <c r="B131" s="1409">
        <v>5011</v>
      </c>
      <c r="C131" s="2348" t="s">
        <v>1101</v>
      </c>
      <c r="D131" s="1410" t="s">
        <v>147</v>
      </c>
      <c r="E131" s="1395"/>
      <c r="F131" s="1395"/>
      <c r="G131" s="1403"/>
      <c r="H131" s="1396" t="e">
        <f>G131/F131*100</f>
        <v>#DIV/0!</v>
      </c>
    </row>
    <row r="132" spans="1:12" ht="15.75" hidden="1" thickTop="1" x14ac:dyDescent="0.25">
      <c r="A132" s="1408">
        <v>6330</v>
      </c>
      <c r="B132" s="1409">
        <v>5345</v>
      </c>
      <c r="C132" s="2348" t="s">
        <v>1101</v>
      </c>
      <c r="D132" s="1410" t="s">
        <v>514</v>
      </c>
      <c r="E132" s="1395">
        <v>0</v>
      </c>
      <c r="F132" s="1395">
        <v>0</v>
      </c>
      <c r="G132" s="1403">
        <v>0</v>
      </c>
      <c r="H132" s="1396">
        <v>0</v>
      </c>
    </row>
    <row r="133" spans="1:12" ht="16.5" thickTop="1" thickBot="1" x14ac:dyDescent="0.3">
      <c r="A133" s="1392">
        <v>6409</v>
      </c>
      <c r="B133" s="1393">
        <v>5909</v>
      </c>
      <c r="C133" s="2344" t="s">
        <v>1101</v>
      </c>
      <c r="D133" s="1414" t="s">
        <v>433</v>
      </c>
      <c r="E133" s="1395">
        <v>0</v>
      </c>
      <c r="F133" s="1395">
        <v>0</v>
      </c>
      <c r="G133" s="1395">
        <v>0</v>
      </c>
      <c r="H133" s="1396">
        <v>0</v>
      </c>
    </row>
    <row r="134" spans="1:12" ht="16.5" thickTop="1" thickBot="1" x14ac:dyDescent="0.3">
      <c r="A134" s="1404" t="s">
        <v>511</v>
      </c>
      <c r="B134" s="1405"/>
      <c r="C134" s="1405"/>
      <c r="D134" s="1406"/>
      <c r="E134" s="1399">
        <f>SUM(E129:E133)</f>
        <v>0</v>
      </c>
      <c r="F134" s="1399">
        <f>SUM(F129:F133)</f>
        <v>0</v>
      </c>
      <c r="G134" s="1399">
        <f>SUM(G129:G133)</f>
        <v>0</v>
      </c>
      <c r="H134" s="1400">
        <v>0</v>
      </c>
    </row>
    <row r="135" spans="1:12" ht="15.75" thickTop="1" x14ac:dyDescent="0.25">
      <c r="A135" s="1505"/>
      <c r="B135" s="1505"/>
      <c r="C135" s="1505"/>
      <c r="D135" s="1505"/>
      <c r="E135" s="1435"/>
      <c r="F135" s="1435"/>
      <c r="G135" s="1435"/>
      <c r="H135" s="1436"/>
    </row>
    <row r="136" spans="1:12" ht="15" x14ac:dyDescent="0.25">
      <c r="A136" s="1505"/>
      <c r="B136" s="1505"/>
      <c r="C136" s="1505"/>
      <c r="D136" s="1505"/>
      <c r="E136" s="1435"/>
      <c r="F136" s="1435"/>
      <c r="G136" s="1435"/>
      <c r="H136" s="1436"/>
    </row>
    <row r="137" spans="1:12" ht="16.5" x14ac:dyDescent="0.25">
      <c r="A137" s="1415" t="s">
        <v>325</v>
      </c>
      <c r="B137" s="1416"/>
      <c r="C137" s="1417"/>
      <c r="D137" s="1418"/>
      <c r="E137" s="1419">
        <f>SUM(E138:E140)</f>
        <v>217</v>
      </c>
      <c r="F137" s="1419">
        <f>F138+F139+F140+F141</f>
        <v>2864</v>
      </c>
      <c r="G137" s="1419">
        <f>G138+G139+G140+G141</f>
        <v>3992</v>
      </c>
      <c r="H137" s="1420">
        <f>G137/F137*100</f>
        <v>139.38547486033519</v>
      </c>
      <c r="J137" s="1421">
        <f>J138+J139+J140</f>
        <v>217000</v>
      </c>
      <c r="K137" s="1421">
        <f>K138+K139+K140</f>
        <v>2863744.84</v>
      </c>
      <c r="L137" s="1421">
        <f>L138+L139+L140</f>
        <v>3992021.09</v>
      </c>
    </row>
    <row r="138" spans="1:12" ht="15" x14ac:dyDescent="0.2">
      <c r="A138" s="1422" t="s">
        <v>183</v>
      </c>
      <c r="B138" s="1423"/>
      <c r="C138" s="1424"/>
      <c r="D138" s="1425"/>
      <c r="E138" s="1426">
        <f>E12+E13+E14+E18+E19+E20+E21+E22+E23+E24+E25+E26+E32+E33+E34+E35+E36+E37+E38+E39+E40+E41+E42+E43+E51+E52+E53+E54+E55+E56+E72+E73+E74+E75+E76+E77+E78+E79+E80+E81+E82+E83</f>
        <v>217</v>
      </c>
      <c r="F138" s="1426">
        <f>F12+F13+F14+F18+F19+F20+F21+F22+F23+F24+F25+F26+F32+F33+F34+F35+F36+F37+F38+F39+F40+F41+F42+F43+F51+F52+F53+F54+F55+F56+F72+F73+F74+F75+F76+F77+F78+F79+F80+F81+F82+F83</f>
        <v>2864</v>
      </c>
      <c r="G138" s="1426">
        <f>G12+G13+G14+G18+G19+G20+G21+G22+G23+G24+G25+G26+G32+G33+G34+G35+G36+G37+G38+G39+G40+G41+G42+G43+G51+G52+G53+G54+G55+G56+G72+G73+G74+G75+G76+G77+G78+G79+G80+G81+G82+G83</f>
        <v>2149</v>
      </c>
      <c r="H138" s="1427">
        <f>G138/F138*100</f>
        <v>75.034916201117312</v>
      </c>
      <c r="J138" s="1428">
        <v>217000</v>
      </c>
      <c r="K138" s="1428">
        <v>2863744.84</v>
      </c>
      <c r="L138" s="1428">
        <f>2148931.65+44.6</f>
        <v>2148976.25</v>
      </c>
    </row>
    <row r="139" spans="1:12" ht="15" x14ac:dyDescent="0.2">
      <c r="A139" s="1422" t="s">
        <v>184</v>
      </c>
      <c r="B139" s="1429"/>
      <c r="C139" s="1424"/>
      <c r="D139" s="1430"/>
      <c r="E139" s="1426">
        <v>0</v>
      </c>
      <c r="F139" s="1426">
        <v>0</v>
      </c>
      <c r="G139" s="1426">
        <v>0</v>
      </c>
      <c r="H139" s="1427">
        <v>0</v>
      </c>
      <c r="J139" s="1428">
        <v>0</v>
      </c>
      <c r="K139" s="1428">
        <v>0</v>
      </c>
      <c r="L139" s="1428">
        <v>0</v>
      </c>
    </row>
    <row r="140" spans="1:12" ht="15" x14ac:dyDescent="0.2">
      <c r="A140" s="1422" t="s">
        <v>326</v>
      </c>
      <c r="B140" s="1429"/>
      <c r="C140" s="1424"/>
      <c r="D140" s="1430"/>
      <c r="E140" s="1426">
        <f>E121+E61</f>
        <v>0</v>
      </c>
      <c r="F140" s="1426">
        <f>F121+F61</f>
        <v>0</v>
      </c>
      <c r="G140" s="1426">
        <f>G121+G61</f>
        <v>1843</v>
      </c>
      <c r="H140" s="1427">
        <v>0</v>
      </c>
      <c r="J140" s="1428">
        <v>0</v>
      </c>
      <c r="K140" s="1428">
        <v>0</v>
      </c>
      <c r="L140" s="1428">
        <f>152841.45+1690203.39</f>
        <v>1843044.8399999999</v>
      </c>
    </row>
    <row r="141" spans="1:12" ht="16.5" customHeight="1" x14ac:dyDescent="0.2">
      <c r="A141" s="1422"/>
      <c r="B141" s="1429"/>
      <c r="C141" s="1424"/>
      <c r="D141" s="1430"/>
      <c r="E141" s="1426"/>
      <c r="F141" s="1426"/>
      <c r="G141" s="1426"/>
      <c r="H141" s="1431"/>
    </row>
    <row r="142" spans="1:12" ht="57.75" customHeight="1" thickBot="1" x14ac:dyDescent="0.4">
      <c r="A142" s="3297" t="s">
        <v>1336</v>
      </c>
      <c r="B142" s="3297"/>
      <c r="C142" s="3297"/>
      <c r="D142" s="3297"/>
      <c r="E142" s="1432">
        <f>SUM(E137)</f>
        <v>217</v>
      </c>
      <c r="F142" s="1432">
        <f>SUM(F137)</f>
        <v>2864</v>
      </c>
      <c r="G142" s="1432">
        <f>SUM(G137)</f>
        <v>3992</v>
      </c>
      <c r="H142" s="1433">
        <f>G142/F142*100</f>
        <v>139.38547486033519</v>
      </c>
    </row>
    <row r="143" spans="1:12" ht="13.5" thickTop="1" x14ac:dyDescent="0.2"/>
  </sheetData>
  <mergeCells count="5">
    <mergeCell ref="A142:D142"/>
    <mergeCell ref="A7:H7"/>
    <mergeCell ref="A62:D62"/>
    <mergeCell ref="A67:H67"/>
    <mergeCell ref="A122:D122"/>
  </mergeCells>
  <pageMargins left="0.70866141732283472" right="0.70866141732283472" top="0.78740157480314965" bottom="0.78740157480314965" header="0.31496062992125984" footer="0.31496062992125984"/>
  <pageSetup paperSize="9" scale="67" firstPageNumber="157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rowBreaks count="1" manualBreakCount="1">
    <brk id="66" max="7" man="1"/>
  </rowBreaks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7"/>
  <sheetViews>
    <sheetView view="pageBreakPreview" topLeftCell="A19" zoomScaleNormal="100" zoomScaleSheetLayoutView="100" workbookViewId="0">
      <selection activeCell="H43" sqref="H43"/>
    </sheetView>
  </sheetViews>
  <sheetFormatPr defaultRowHeight="12.75" x14ac:dyDescent="0.2"/>
  <cols>
    <col min="1" max="1" width="5.5703125" style="1366" customWidth="1"/>
    <col min="2" max="2" width="6.7109375" style="1366" customWidth="1"/>
    <col min="3" max="3" width="10.42578125" style="1366" customWidth="1"/>
    <col min="4" max="4" width="47.7109375" style="1366" customWidth="1"/>
    <col min="5" max="5" width="15.42578125" style="1366" customWidth="1"/>
    <col min="6" max="6" width="15.5703125" style="1366" customWidth="1"/>
    <col min="7" max="7" width="15.85546875" style="1366" customWidth="1"/>
    <col min="8" max="8" width="8.7109375" style="1366" customWidth="1"/>
    <col min="9" max="10" width="9.140625" style="1366"/>
    <col min="11" max="11" width="17.28515625" style="1366" bestFit="1" customWidth="1"/>
    <col min="12" max="12" width="17" style="1366" customWidth="1"/>
    <col min="13" max="256" width="9.140625" style="1366"/>
    <col min="257" max="257" width="5.5703125" style="1366" customWidth="1"/>
    <col min="258" max="258" width="6.7109375" style="1366" customWidth="1"/>
    <col min="259" max="259" width="8.85546875" style="1366" customWidth="1"/>
    <col min="260" max="260" width="47.85546875" style="1366" customWidth="1"/>
    <col min="261" max="261" width="12.85546875" style="1366" customWidth="1"/>
    <col min="262" max="262" width="15.5703125" style="1366" customWidth="1"/>
    <col min="263" max="263" width="15.85546875" style="1366" customWidth="1"/>
    <col min="264" max="264" width="6.42578125" style="1366" customWidth="1"/>
    <col min="265" max="266" width="9.140625" style="1366"/>
    <col min="267" max="268" width="14.7109375" style="1366" bestFit="1" customWidth="1"/>
    <col min="269" max="512" width="9.140625" style="1366"/>
    <col min="513" max="513" width="5.5703125" style="1366" customWidth="1"/>
    <col min="514" max="514" width="6.7109375" style="1366" customWidth="1"/>
    <col min="515" max="515" width="8.85546875" style="1366" customWidth="1"/>
    <col min="516" max="516" width="47.85546875" style="1366" customWidth="1"/>
    <col min="517" max="517" width="12.85546875" style="1366" customWidth="1"/>
    <col min="518" max="518" width="15.5703125" style="1366" customWidth="1"/>
    <col min="519" max="519" width="15.85546875" style="1366" customWidth="1"/>
    <col min="520" max="520" width="6.42578125" style="1366" customWidth="1"/>
    <col min="521" max="522" width="9.140625" style="1366"/>
    <col min="523" max="524" width="14.7109375" style="1366" bestFit="1" customWidth="1"/>
    <col min="525" max="768" width="9.140625" style="1366"/>
    <col min="769" max="769" width="5.5703125" style="1366" customWidth="1"/>
    <col min="770" max="770" width="6.7109375" style="1366" customWidth="1"/>
    <col min="771" max="771" width="8.85546875" style="1366" customWidth="1"/>
    <col min="772" max="772" width="47.85546875" style="1366" customWidth="1"/>
    <col min="773" max="773" width="12.85546875" style="1366" customWidth="1"/>
    <col min="774" max="774" width="15.5703125" style="1366" customWidth="1"/>
    <col min="775" max="775" width="15.85546875" style="1366" customWidth="1"/>
    <col min="776" max="776" width="6.42578125" style="1366" customWidth="1"/>
    <col min="777" max="778" width="9.140625" style="1366"/>
    <col min="779" max="780" width="14.7109375" style="1366" bestFit="1" customWidth="1"/>
    <col min="781" max="1024" width="9.140625" style="1366"/>
    <col min="1025" max="1025" width="5.5703125" style="1366" customWidth="1"/>
    <col min="1026" max="1026" width="6.7109375" style="1366" customWidth="1"/>
    <col min="1027" max="1027" width="8.85546875" style="1366" customWidth="1"/>
    <col min="1028" max="1028" width="47.85546875" style="1366" customWidth="1"/>
    <col min="1029" max="1029" width="12.85546875" style="1366" customWidth="1"/>
    <col min="1030" max="1030" width="15.5703125" style="1366" customWidth="1"/>
    <col min="1031" max="1031" width="15.85546875" style="1366" customWidth="1"/>
    <col min="1032" max="1032" width="6.42578125" style="1366" customWidth="1"/>
    <col min="1033" max="1034" width="9.140625" style="1366"/>
    <col min="1035" max="1036" width="14.7109375" style="1366" bestFit="1" customWidth="1"/>
    <col min="1037" max="1280" width="9.140625" style="1366"/>
    <col min="1281" max="1281" width="5.5703125" style="1366" customWidth="1"/>
    <col min="1282" max="1282" width="6.7109375" style="1366" customWidth="1"/>
    <col min="1283" max="1283" width="8.85546875" style="1366" customWidth="1"/>
    <col min="1284" max="1284" width="47.85546875" style="1366" customWidth="1"/>
    <col min="1285" max="1285" width="12.85546875" style="1366" customWidth="1"/>
    <col min="1286" max="1286" width="15.5703125" style="1366" customWidth="1"/>
    <col min="1287" max="1287" width="15.85546875" style="1366" customWidth="1"/>
    <col min="1288" max="1288" width="6.42578125" style="1366" customWidth="1"/>
    <col min="1289" max="1290" width="9.140625" style="1366"/>
    <col min="1291" max="1292" width="14.7109375" style="1366" bestFit="1" customWidth="1"/>
    <col min="1293" max="1536" width="9.140625" style="1366"/>
    <col min="1537" max="1537" width="5.5703125" style="1366" customWidth="1"/>
    <col min="1538" max="1538" width="6.7109375" style="1366" customWidth="1"/>
    <col min="1539" max="1539" width="8.85546875" style="1366" customWidth="1"/>
    <col min="1540" max="1540" width="47.85546875" style="1366" customWidth="1"/>
    <col min="1541" max="1541" width="12.85546875" style="1366" customWidth="1"/>
    <col min="1542" max="1542" width="15.5703125" style="1366" customWidth="1"/>
    <col min="1543" max="1543" width="15.85546875" style="1366" customWidth="1"/>
    <col min="1544" max="1544" width="6.42578125" style="1366" customWidth="1"/>
    <col min="1545" max="1546" width="9.140625" style="1366"/>
    <col min="1547" max="1548" width="14.7109375" style="1366" bestFit="1" customWidth="1"/>
    <col min="1549" max="1792" width="9.140625" style="1366"/>
    <col min="1793" max="1793" width="5.5703125" style="1366" customWidth="1"/>
    <col min="1794" max="1794" width="6.7109375" style="1366" customWidth="1"/>
    <col min="1795" max="1795" width="8.85546875" style="1366" customWidth="1"/>
    <col min="1796" max="1796" width="47.85546875" style="1366" customWidth="1"/>
    <col min="1797" max="1797" width="12.85546875" style="1366" customWidth="1"/>
    <col min="1798" max="1798" width="15.5703125" style="1366" customWidth="1"/>
    <col min="1799" max="1799" width="15.85546875" style="1366" customWidth="1"/>
    <col min="1800" max="1800" width="6.42578125" style="1366" customWidth="1"/>
    <col min="1801" max="1802" width="9.140625" style="1366"/>
    <col min="1803" max="1804" width="14.7109375" style="1366" bestFit="1" customWidth="1"/>
    <col min="1805" max="2048" width="9.140625" style="1366"/>
    <col min="2049" max="2049" width="5.5703125" style="1366" customWidth="1"/>
    <col min="2050" max="2050" width="6.7109375" style="1366" customWidth="1"/>
    <col min="2051" max="2051" width="8.85546875" style="1366" customWidth="1"/>
    <col min="2052" max="2052" width="47.85546875" style="1366" customWidth="1"/>
    <col min="2053" max="2053" width="12.85546875" style="1366" customWidth="1"/>
    <col min="2054" max="2054" width="15.5703125" style="1366" customWidth="1"/>
    <col min="2055" max="2055" width="15.85546875" style="1366" customWidth="1"/>
    <col min="2056" max="2056" width="6.42578125" style="1366" customWidth="1"/>
    <col min="2057" max="2058" width="9.140625" style="1366"/>
    <col min="2059" max="2060" width="14.7109375" style="1366" bestFit="1" customWidth="1"/>
    <col min="2061" max="2304" width="9.140625" style="1366"/>
    <col min="2305" max="2305" width="5.5703125" style="1366" customWidth="1"/>
    <col min="2306" max="2306" width="6.7109375" style="1366" customWidth="1"/>
    <col min="2307" max="2307" width="8.85546875" style="1366" customWidth="1"/>
    <col min="2308" max="2308" width="47.85546875" style="1366" customWidth="1"/>
    <col min="2309" max="2309" width="12.85546875" style="1366" customWidth="1"/>
    <col min="2310" max="2310" width="15.5703125" style="1366" customWidth="1"/>
    <col min="2311" max="2311" width="15.85546875" style="1366" customWidth="1"/>
    <col min="2312" max="2312" width="6.42578125" style="1366" customWidth="1"/>
    <col min="2313" max="2314" width="9.140625" style="1366"/>
    <col min="2315" max="2316" width="14.7109375" style="1366" bestFit="1" customWidth="1"/>
    <col min="2317" max="2560" width="9.140625" style="1366"/>
    <col min="2561" max="2561" width="5.5703125" style="1366" customWidth="1"/>
    <col min="2562" max="2562" width="6.7109375" style="1366" customWidth="1"/>
    <col min="2563" max="2563" width="8.85546875" style="1366" customWidth="1"/>
    <col min="2564" max="2564" width="47.85546875" style="1366" customWidth="1"/>
    <col min="2565" max="2565" width="12.85546875" style="1366" customWidth="1"/>
    <col min="2566" max="2566" width="15.5703125" style="1366" customWidth="1"/>
    <col min="2567" max="2567" width="15.85546875" style="1366" customWidth="1"/>
    <col min="2568" max="2568" width="6.42578125" style="1366" customWidth="1"/>
    <col min="2569" max="2570" width="9.140625" style="1366"/>
    <col min="2571" max="2572" width="14.7109375" style="1366" bestFit="1" customWidth="1"/>
    <col min="2573" max="2816" width="9.140625" style="1366"/>
    <col min="2817" max="2817" width="5.5703125" style="1366" customWidth="1"/>
    <col min="2818" max="2818" width="6.7109375" style="1366" customWidth="1"/>
    <col min="2819" max="2819" width="8.85546875" style="1366" customWidth="1"/>
    <col min="2820" max="2820" width="47.85546875" style="1366" customWidth="1"/>
    <col min="2821" max="2821" width="12.85546875" style="1366" customWidth="1"/>
    <col min="2822" max="2822" width="15.5703125" style="1366" customWidth="1"/>
    <col min="2823" max="2823" width="15.85546875" style="1366" customWidth="1"/>
    <col min="2824" max="2824" width="6.42578125" style="1366" customWidth="1"/>
    <col min="2825" max="2826" width="9.140625" style="1366"/>
    <col min="2827" max="2828" width="14.7109375" style="1366" bestFit="1" customWidth="1"/>
    <col min="2829" max="3072" width="9.140625" style="1366"/>
    <col min="3073" max="3073" width="5.5703125" style="1366" customWidth="1"/>
    <col min="3074" max="3074" width="6.7109375" style="1366" customWidth="1"/>
    <col min="3075" max="3075" width="8.85546875" style="1366" customWidth="1"/>
    <col min="3076" max="3076" width="47.85546875" style="1366" customWidth="1"/>
    <col min="3077" max="3077" width="12.85546875" style="1366" customWidth="1"/>
    <col min="3078" max="3078" width="15.5703125" style="1366" customWidth="1"/>
    <col min="3079" max="3079" width="15.85546875" style="1366" customWidth="1"/>
    <col min="3080" max="3080" width="6.42578125" style="1366" customWidth="1"/>
    <col min="3081" max="3082" width="9.140625" style="1366"/>
    <col min="3083" max="3084" width="14.7109375" style="1366" bestFit="1" customWidth="1"/>
    <col min="3085" max="3328" width="9.140625" style="1366"/>
    <col min="3329" max="3329" width="5.5703125" style="1366" customWidth="1"/>
    <col min="3330" max="3330" width="6.7109375" style="1366" customWidth="1"/>
    <col min="3331" max="3331" width="8.85546875" style="1366" customWidth="1"/>
    <col min="3332" max="3332" width="47.85546875" style="1366" customWidth="1"/>
    <col min="3333" max="3333" width="12.85546875" style="1366" customWidth="1"/>
    <col min="3334" max="3334" width="15.5703125" style="1366" customWidth="1"/>
    <col min="3335" max="3335" width="15.85546875" style="1366" customWidth="1"/>
    <col min="3336" max="3336" width="6.42578125" style="1366" customWidth="1"/>
    <col min="3337" max="3338" width="9.140625" style="1366"/>
    <col min="3339" max="3340" width="14.7109375" style="1366" bestFit="1" customWidth="1"/>
    <col min="3341" max="3584" width="9.140625" style="1366"/>
    <col min="3585" max="3585" width="5.5703125" style="1366" customWidth="1"/>
    <col min="3586" max="3586" width="6.7109375" style="1366" customWidth="1"/>
    <col min="3587" max="3587" width="8.85546875" style="1366" customWidth="1"/>
    <col min="3588" max="3588" width="47.85546875" style="1366" customWidth="1"/>
    <col min="3589" max="3589" width="12.85546875" style="1366" customWidth="1"/>
    <col min="3590" max="3590" width="15.5703125" style="1366" customWidth="1"/>
    <col min="3591" max="3591" width="15.85546875" style="1366" customWidth="1"/>
    <col min="3592" max="3592" width="6.42578125" style="1366" customWidth="1"/>
    <col min="3593" max="3594" width="9.140625" style="1366"/>
    <col min="3595" max="3596" width="14.7109375" style="1366" bestFit="1" customWidth="1"/>
    <col min="3597" max="3840" width="9.140625" style="1366"/>
    <col min="3841" max="3841" width="5.5703125" style="1366" customWidth="1"/>
    <col min="3842" max="3842" width="6.7109375" style="1366" customWidth="1"/>
    <col min="3843" max="3843" width="8.85546875" style="1366" customWidth="1"/>
    <col min="3844" max="3844" width="47.85546875" style="1366" customWidth="1"/>
    <col min="3845" max="3845" width="12.85546875" style="1366" customWidth="1"/>
    <col min="3846" max="3846" width="15.5703125" style="1366" customWidth="1"/>
    <col min="3847" max="3847" width="15.85546875" style="1366" customWidth="1"/>
    <col min="3848" max="3848" width="6.42578125" style="1366" customWidth="1"/>
    <col min="3849" max="3850" width="9.140625" style="1366"/>
    <col min="3851" max="3852" width="14.7109375" style="1366" bestFit="1" customWidth="1"/>
    <col min="3853" max="4096" width="9.140625" style="1366"/>
    <col min="4097" max="4097" width="5.5703125" style="1366" customWidth="1"/>
    <col min="4098" max="4098" width="6.7109375" style="1366" customWidth="1"/>
    <col min="4099" max="4099" width="8.85546875" style="1366" customWidth="1"/>
    <col min="4100" max="4100" width="47.85546875" style="1366" customWidth="1"/>
    <col min="4101" max="4101" width="12.85546875" style="1366" customWidth="1"/>
    <col min="4102" max="4102" width="15.5703125" style="1366" customWidth="1"/>
    <col min="4103" max="4103" width="15.85546875" style="1366" customWidth="1"/>
    <col min="4104" max="4104" width="6.42578125" style="1366" customWidth="1"/>
    <col min="4105" max="4106" width="9.140625" style="1366"/>
    <col min="4107" max="4108" width="14.7109375" style="1366" bestFit="1" customWidth="1"/>
    <col min="4109" max="4352" width="9.140625" style="1366"/>
    <col min="4353" max="4353" width="5.5703125" style="1366" customWidth="1"/>
    <col min="4354" max="4354" width="6.7109375" style="1366" customWidth="1"/>
    <col min="4355" max="4355" width="8.85546875" style="1366" customWidth="1"/>
    <col min="4356" max="4356" width="47.85546875" style="1366" customWidth="1"/>
    <col min="4357" max="4357" width="12.85546875" style="1366" customWidth="1"/>
    <col min="4358" max="4358" width="15.5703125" style="1366" customWidth="1"/>
    <col min="4359" max="4359" width="15.85546875" style="1366" customWidth="1"/>
    <col min="4360" max="4360" width="6.42578125" style="1366" customWidth="1"/>
    <col min="4361" max="4362" width="9.140625" style="1366"/>
    <col min="4363" max="4364" width="14.7109375" style="1366" bestFit="1" customWidth="1"/>
    <col min="4365" max="4608" width="9.140625" style="1366"/>
    <col min="4609" max="4609" width="5.5703125" style="1366" customWidth="1"/>
    <col min="4610" max="4610" width="6.7109375" style="1366" customWidth="1"/>
    <col min="4611" max="4611" width="8.85546875" style="1366" customWidth="1"/>
    <col min="4612" max="4612" width="47.85546875" style="1366" customWidth="1"/>
    <col min="4613" max="4613" width="12.85546875" style="1366" customWidth="1"/>
    <col min="4614" max="4614" width="15.5703125" style="1366" customWidth="1"/>
    <col min="4615" max="4615" width="15.85546875" style="1366" customWidth="1"/>
    <col min="4616" max="4616" width="6.42578125" style="1366" customWidth="1"/>
    <col min="4617" max="4618" width="9.140625" style="1366"/>
    <col min="4619" max="4620" width="14.7109375" style="1366" bestFit="1" customWidth="1"/>
    <col min="4621" max="4864" width="9.140625" style="1366"/>
    <col min="4865" max="4865" width="5.5703125" style="1366" customWidth="1"/>
    <col min="4866" max="4866" width="6.7109375" style="1366" customWidth="1"/>
    <col min="4867" max="4867" width="8.85546875" style="1366" customWidth="1"/>
    <col min="4868" max="4868" width="47.85546875" style="1366" customWidth="1"/>
    <col min="4869" max="4869" width="12.85546875" style="1366" customWidth="1"/>
    <col min="4870" max="4870" width="15.5703125" style="1366" customWidth="1"/>
    <col min="4871" max="4871" width="15.85546875" style="1366" customWidth="1"/>
    <col min="4872" max="4872" width="6.42578125" style="1366" customWidth="1"/>
    <col min="4873" max="4874" width="9.140625" style="1366"/>
    <col min="4875" max="4876" width="14.7109375" style="1366" bestFit="1" customWidth="1"/>
    <col min="4877" max="5120" width="9.140625" style="1366"/>
    <col min="5121" max="5121" width="5.5703125" style="1366" customWidth="1"/>
    <col min="5122" max="5122" width="6.7109375" style="1366" customWidth="1"/>
    <col min="5123" max="5123" width="8.85546875" style="1366" customWidth="1"/>
    <col min="5124" max="5124" width="47.85546875" style="1366" customWidth="1"/>
    <col min="5125" max="5125" width="12.85546875" style="1366" customWidth="1"/>
    <col min="5126" max="5126" width="15.5703125" style="1366" customWidth="1"/>
    <col min="5127" max="5127" width="15.85546875" style="1366" customWidth="1"/>
    <col min="5128" max="5128" width="6.42578125" style="1366" customWidth="1"/>
    <col min="5129" max="5130" width="9.140625" style="1366"/>
    <col min="5131" max="5132" width="14.7109375" style="1366" bestFit="1" customWidth="1"/>
    <col min="5133" max="5376" width="9.140625" style="1366"/>
    <col min="5377" max="5377" width="5.5703125" style="1366" customWidth="1"/>
    <col min="5378" max="5378" width="6.7109375" style="1366" customWidth="1"/>
    <col min="5379" max="5379" width="8.85546875" style="1366" customWidth="1"/>
    <col min="5380" max="5380" width="47.85546875" style="1366" customWidth="1"/>
    <col min="5381" max="5381" width="12.85546875" style="1366" customWidth="1"/>
    <col min="5382" max="5382" width="15.5703125" style="1366" customWidth="1"/>
    <col min="5383" max="5383" width="15.85546875" style="1366" customWidth="1"/>
    <col min="5384" max="5384" width="6.42578125" style="1366" customWidth="1"/>
    <col min="5385" max="5386" width="9.140625" style="1366"/>
    <col min="5387" max="5388" width="14.7109375" style="1366" bestFit="1" customWidth="1"/>
    <col min="5389" max="5632" width="9.140625" style="1366"/>
    <col min="5633" max="5633" width="5.5703125" style="1366" customWidth="1"/>
    <col min="5634" max="5634" width="6.7109375" style="1366" customWidth="1"/>
    <col min="5635" max="5635" width="8.85546875" style="1366" customWidth="1"/>
    <col min="5636" max="5636" width="47.85546875" style="1366" customWidth="1"/>
    <col min="5637" max="5637" width="12.85546875" style="1366" customWidth="1"/>
    <col min="5638" max="5638" width="15.5703125" style="1366" customWidth="1"/>
    <col min="5639" max="5639" width="15.85546875" style="1366" customWidth="1"/>
    <col min="5640" max="5640" width="6.42578125" style="1366" customWidth="1"/>
    <col min="5641" max="5642" width="9.140625" style="1366"/>
    <col min="5643" max="5644" width="14.7109375" style="1366" bestFit="1" customWidth="1"/>
    <col min="5645" max="5888" width="9.140625" style="1366"/>
    <col min="5889" max="5889" width="5.5703125" style="1366" customWidth="1"/>
    <col min="5890" max="5890" width="6.7109375" style="1366" customWidth="1"/>
    <col min="5891" max="5891" width="8.85546875" style="1366" customWidth="1"/>
    <col min="5892" max="5892" width="47.85546875" style="1366" customWidth="1"/>
    <col min="5893" max="5893" width="12.85546875" style="1366" customWidth="1"/>
    <col min="5894" max="5894" width="15.5703125" style="1366" customWidth="1"/>
    <col min="5895" max="5895" width="15.85546875" style="1366" customWidth="1"/>
    <col min="5896" max="5896" width="6.42578125" style="1366" customWidth="1"/>
    <col min="5897" max="5898" width="9.140625" style="1366"/>
    <col min="5899" max="5900" width="14.7109375" style="1366" bestFit="1" customWidth="1"/>
    <col min="5901" max="6144" width="9.140625" style="1366"/>
    <col min="6145" max="6145" width="5.5703125" style="1366" customWidth="1"/>
    <col min="6146" max="6146" width="6.7109375" style="1366" customWidth="1"/>
    <col min="6147" max="6147" width="8.85546875" style="1366" customWidth="1"/>
    <col min="6148" max="6148" width="47.85546875" style="1366" customWidth="1"/>
    <col min="6149" max="6149" width="12.85546875" style="1366" customWidth="1"/>
    <col min="6150" max="6150" width="15.5703125" style="1366" customWidth="1"/>
    <col min="6151" max="6151" width="15.85546875" style="1366" customWidth="1"/>
    <col min="6152" max="6152" width="6.42578125" style="1366" customWidth="1"/>
    <col min="6153" max="6154" width="9.140625" style="1366"/>
    <col min="6155" max="6156" width="14.7109375" style="1366" bestFit="1" customWidth="1"/>
    <col min="6157" max="6400" width="9.140625" style="1366"/>
    <col min="6401" max="6401" width="5.5703125" style="1366" customWidth="1"/>
    <col min="6402" max="6402" width="6.7109375" style="1366" customWidth="1"/>
    <col min="6403" max="6403" width="8.85546875" style="1366" customWidth="1"/>
    <col min="6404" max="6404" width="47.85546875" style="1366" customWidth="1"/>
    <col min="6405" max="6405" width="12.85546875" style="1366" customWidth="1"/>
    <col min="6406" max="6406" width="15.5703125" style="1366" customWidth="1"/>
    <col min="6407" max="6407" width="15.85546875" style="1366" customWidth="1"/>
    <col min="6408" max="6408" width="6.42578125" style="1366" customWidth="1"/>
    <col min="6409" max="6410" width="9.140625" style="1366"/>
    <col min="6411" max="6412" width="14.7109375" style="1366" bestFit="1" customWidth="1"/>
    <col min="6413" max="6656" width="9.140625" style="1366"/>
    <col min="6657" max="6657" width="5.5703125" style="1366" customWidth="1"/>
    <col min="6658" max="6658" width="6.7109375" style="1366" customWidth="1"/>
    <col min="6659" max="6659" width="8.85546875" style="1366" customWidth="1"/>
    <col min="6660" max="6660" width="47.85546875" style="1366" customWidth="1"/>
    <col min="6661" max="6661" width="12.85546875" style="1366" customWidth="1"/>
    <col min="6662" max="6662" width="15.5703125" style="1366" customWidth="1"/>
    <col min="6663" max="6663" width="15.85546875" style="1366" customWidth="1"/>
    <col min="6664" max="6664" width="6.42578125" style="1366" customWidth="1"/>
    <col min="6665" max="6666" width="9.140625" style="1366"/>
    <col min="6667" max="6668" width="14.7109375" style="1366" bestFit="1" customWidth="1"/>
    <col min="6669" max="6912" width="9.140625" style="1366"/>
    <col min="6913" max="6913" width="5.5703125" style="1366" customWidth="1"/>
    <col min="6914" max="6914" width="6.7109375" style="1366" customWidth="1"/>
    <col min="6915" max="6915" width="8.85546875" style="1366" customWidth="1"/>
    <col min="6916" max="6916" width="47.85546875" style="1366" customWidth="1"/>
    <col min="6917" max="6917" width="12.85546875" style="1366" customWidth="1"/>
    <col min="6918" max="6918" width="15.5703125" style="1366" customWidth="1"/>
    <col min="6919" max="6919" width="15.85546875" style="1366" customWidth="1"/>
    <col min="6920" max="6920" width="6.42578125" style="1366" customWidth="1"/>
    <col min="6921" max="6922" width="9.140625" style="1366"/>
    <col min="6923" max="6924" width="14.7109375" style="1366" bestFit="1" customWidth="1"/>
    <col min="6925" max="7168" width="9.140625" style="1366"/>
    <col min="7169" max="7169" width="5.5703125" style="1366" customWidth="1"/>
    <col min="7170" max="7170" width="6.7109375" style="1366" customWidth="1"/>
    <col min="7171" max="7171" width="8.85546875" style="1366" customWidth="1"/>
    <col min="7172" max="7172" width="47.85546875" style="1366" customWidth="1"/>
    <col min="7173" max="7173" width="12.85546875" style="1366" customWidth="1"/>
    <col min="7174" max="7174" width="15.5703125" style="1366" customWidth="1"/>
    <col min="7175" max="7175" width="15.85546875" style="1366" customWidth="1"/>
    <col min="7176" max="7176" width="6.42578125" style="1366" customWidth="1"/>
    <col min="7177" max="7178" width="9.140625" style="1366"/>
    <col min="7179" max="7180" width="14.7109375" style="1366" bestFit="1" customWidth="1"/>
    <col min="7181" max="7424" width="9.140625" style="1366"/>
    <col min="7425" max="7425" width="5.5703125" style="1366" customWidth="1"/>
    <col min="7426" max="7426" width="6.7109375" style="1366" customWidth="1"/>
    <col min="7427" max="7427" width="8.85546875" style="1366" customWidth="1"/>
    <col min="7428" max="7428" width="47.85546875" style="1366" customWidth="1"/>
    <col min="7429" max="7429" width="12.85546875" style="1366" customWidth="1"/>
    <col min="7430" max="7430" width="15.5703125" style="1366" customWidth="1"/>
    <col min="7431" max="7431" width="15.85546875" style="1366" customWidth="1"/>
    <col min="7432" max="7432" width="6.42578125" style="1366" customWidth="1"/>
    <col min="7433" max="7434" width="9.140625" style="1366"/>
    <col min="7435" max="7436" width="14.7109375" style="1366" bestFit="1" customWidth="1"/>
    <col min="7437" max="7680" width="9.140625" style="1366"/>
    <col min="7681" max="7681" width="5.5703125" style="1366" customWidth="1"/>
    <col min="7682" max="7682" width="6.7109375" style="1366" customWidth="1"/>
    <col min="7683" max="7683" width="8.85546875" style="1366" customWidth="1"/>
    <col min="7684" max="7684" width="47.85546875" style="1366" customWidth="1"/>
    <col min="7685" max="7685" width="12.85546875" style="1366" customWidth="1"/>
    <col min="7686" max="7686" width="15.5703125" style="1366" customWidth="1"/>
    <col min="7687" max="7687" width="15.85546875" style="1366" customWidth="1"/>
    <col min="7688" max="7688" width="6.42578125" style="1366" customWidth="1"/>
    <col min="7689" max="7690" width="9.140625" style="1366"/>
    <col min="7691" max="7692" width="14.7109375" style="1366" bestFit="1" customWidth="1"/>
    <col min="7693" max="7936" width="9.140625" style="1366"/>
    <col min="7937" max="7937" width="5.5703125" style="1366" customWidth="1"/>
    <col min="7938" max="7938" width="6.7109375" style="1366" customWidth="1"/>
    <col min="7939" max="7939" width="8.85546875" style="1366" customWidth="1"/>
    <col min="7940" max="7940" width="47.85546875" style="1366" customWidth="1"/>
    <col min="7941" max="7941" width="12.85546875" style="1366" customWidth="1"/>
    <col min="7942" max="7942" width="15.5703125" style="1366" customWidth="1"/>
    <col min="7943" max="7943" width="15.85546875" style="1366" customWidth="1"/>
    <col min="7944" max="7944" width="6.42578125" style="1366" customWidth="1"/>
    <col min="7945" max="7946" width="9.140625" style="1366"/>
    <col min="7947" max="7948" width="14.7109375" style="1366" bestFit="1" customWidth="1"/>
    <col min="7949" max="8192" width="9.140625" style="1366"/>
    <col min="8193" max="8193" width="5.5703125" style="1366" customWidth="1"/>
    <col min="8194" max="8194" width="6.7109375" style="1366" customWidth="1"/>
    <col min="8195" max="8195" width="8.85546875" style="1366" customWidth="1"/>
    <col min="8196" max="8196" width="47.85546875" style="1366" customWidth="1"/>
    <col min="8197" max="8197" width="12.85546875" style="1366" customWidth="1"/>
    <col min="8198" max="8198" width="15.5703125" style="1366" customWidth="1"/>
    <col min="8199" max="8199" width="15.85546875" style="1366" customWidth="1"/>
    <col min="8200" max="8200" width="6.42578125" style="1366" customWidth="1"/>
    <col min="8201" max="8202" width="9.140625" style="1366"/>
    <col min="8203" max="8204" width="14.7109375" style="1366" bestFit="1" customWidth="1"/>
    <col min="8205" max="8448" width="9.140625" style="1366"/>
    <col min="8449" max="8449" width="5.5703125" style="1366" customWidth="1"/>
    <col min="8450" max="8450" width="6.7109375" style="1366" customWidth="1"/>
    <col min="8451" max="8451" width="8.85546875" style="1366" customWidth="1"/>
    <col min="8452" max="8452" width="47.85546875" style="1366" customWidth="1"/>
    <col min="8453" max="8453" width="12.85546875" style="1366" customWidth="1"/>
    <col min="8454" max="8454" width="15.5703125" style="1366" customWidth="1"/>
    <col min="8455" max="8455" width="15.85546875" style="1366" customWidth="1"/>
    <col min="8456" max="8456" width="6.42578125" style="1366" customWidth="1"/>
    <col min="8457" max="8458" width="9.140625" style="1366"/>
    <col min="8459" max="8460" width="14.7109375" style="1366" bestFit="1" customWidth="1"/>
    <col min="8461" max="8704" width="9.140625" style="1366"/>
    <col min="8705" max="8705" width="5.5703125" style="1366" customWidth="1"/>
    <col min="8706" max="8706" width="6.7109375" style="1366" customWidth="1"/>
    <col min="8707" max="8707" width="8.85546875" style="1366" customWidth="1"/>
    <col min="8708" max="8708" width="47.85546875" style="1366" customWidth="1"/>
    <col min="8709" max="8709" width="12.85546875" style="1366" customWidth="1"/>
    <col min="8710" max="8710" width="15.5703125" style="1366" customWidth="1"/>
    <col min="8711" max="8711" width="15.85546875" style="1366" customWidth="1"/>
    <col min="8712" max="8712" width="6.42578125" style="1366" customWidth="1"/>
    <col min="8713" max="8714" width="9.140625" style="1366"/>
    <col min="8715" max="8716" width="14.7109375" style="1366" bestFit="1" customWidth="1"/>
    <col min="8717" max="8960" width="9.140625" style="1366"/>
    <col min="8961" max="8961" width="5.5703125" style="1366" customWidth="1"/>
    <col min="8962" max="8962" width="6.7109375" style="1366" customWidth="1"/>
    <col min="8963" max="8963" width="8.85546875" style="1366" customWidth="1"/>
    <col min="8964" max="8964" width="47.85546875" style="1366" customWidth="1"/>
    <col min="8965" max="8965" width="12.85546875" style="1366" customWidth="1"/>
    <col min="8966" max="8966" width="15.5703125" style="1366" customWidth="1"/>
    <col min="8967" max="8967" width="15.85546875" style="1366" customWidth="1"/>
    <col min="8968" max="8968" width="6.42578125" style="1366" customWidth="1"/>
    <col min="8969" max="8970" width="9.140625" style="1366"/>
    <col min="8971" max="8972" width="14.7109375" style="1366" bestFit="1" customWidth="1"/>
    <col min="8973" max="9216" width="9.140625" style="1366"/>
    <col min="9217" max="9217" width="5.5703125" style="1366" customWidth="1"/>
    <col min="9218" max="9218" width="6.7109375" style="1366" customWidth="1"/>
    <col min="9219" max="9219" width="8.85546875" style="1366" customWidth="1"/>
    <col min="9220" max="9220" width="47.85546875" style="1366" customWidth="1"/>
    <col min="9221" max="9221" width="12.85546875" style="1366" customWidth="1"/>
    <col min="9222" max="9222" width="15.5703125" style="1366" customWidth="1"/>
    <col min="9223" max="9223" width="15.85546875" style="1366" customWidth="1"/>
    <col min="9224" max="9224" width="6.42578125" style="1366" customWidth="1"/>
    <col min="9225" max="9226" width="9.140625" style="1366"/>
    <col min="9227" max="9228" width="14.7109375" style="1366" bestFit="1" customWidth="1"/>
    <col min="9229" max="9472" width="9.140625" style="1366"/>
    <col min="9473" max="9473" width="5.5703125" style="1366" customWidth="1"/>
    <col min="9474" max="9474" width="6.7109375" style="1366" customWidth="1"/>
    <col min="9475" max="9475" width="8.85546875" style="1366" customWidth="1"/>
    <col min="9476" max="9476" width="47.85546875" style="1366" customWidth="1"/>
    <col min="9477" max="9477" width="12.85546875" style="1366" customWidth="1"/>
    <col min="9478" max="9478" width="15.5703125" style="1366" customWidth="1"/>
    <col min="9479" max="9479" width="15.85546875" style="1366" customWidth="1"/>
    <col min="9480" max="9480" width="6.42578125" style="1366" customWidth="1"/>
    <col min="9481" max="9482" width="9.140625" style="1366"/>
    <col min="9483" max="9484" width="14.7109375" style="1366" bestFit="1" customWidth="1"/>
    <col min="9485" max="9728" width="9.140625" style="1366"/>
    <col min="9729" max="9729" width="5.5703125" style="1366" customWidth="1"/>
    <col min="9730" max="9730" width="6.7109375" style="1366" customWidth="1"/>
    <col min="9731" max="9731" width="8.85546875" style="1366" customWidth="1"/>
    <col min="9732" max="9732" width="47.85546875" style="1366" customWidth="1"/>
    <col min="9733" max="9733" width="12.85546875" style="1366" customWidth="1"/>
    <col min="9734" max="9734" width="15.5703125" style="1366" customWidth="1"/>
    <col min="9735" max="9735" width="15.85546875" style="1366" customWidth="1"/>
    <col min="9736" max="9736" width="6.42578125" style="1366" customWidth="1"/>
    <col min="9737" max="9738" width="9.140625" style="1366"/>
    <col min="9739" max="9740" width="14.7109375" style="1366" bestFit="1" customWidth="1"/>
    <col min="9741" max="9984" width="9.140625" style="1366"/>
    <col min="9985" max="9985" width="5.5703125" style="1366" customWidth="1"/>
    <col min="9986" max="9986" width="6.7109375" style="1366" customWidth="1"/>
    <col min="9987" max="9987" width="8.85546875" style="1366" customWidth="1"/>
    <col min="9988" max="9988" width="47.85546875" style="1366" customWidth="1"/>
    <col min="9989" max="9989" width="12.85546875" style="1366" customWidth="1"/>
    <col min="9990" max="9990" width="15.5703125" style="1366" customWidth="1"/>
    <col min="9991" max="9991" width="15.85546875" style="1366" customWidth="1"/>
    <col min="9992" max="9992" width="6.42578125" style="1366" customWidth="1"/>
    <col min="9993" max="9994" width="9.140625" style="1366"/>
    <col min="9995" max="9996" width="14.7109375" style="1366" bestFit="1" customWidth="1"/>
    <col min="9997" max="10240" width="9.140625" style="1366"/>
    <col min="10241" max="10241" width="5.5703125" style="1366" customWidth="1"/>
    <col min="10242" max="10242" width="6.7109375" style="1366" customWidth="1"/>
    <col min="10243" max="10243" width="8.85546875" style="1366" customWidth="1"/>
    <col min="10244" max="10244" width="47.85546875" style="1366" customWidth="1"/>
    <col min="10245" max="10245" width="12.85546875" style="1366" customWidth="1"/>
    <col min="10246" max="10246" width="15.5703125" style="1366" customWidth="1"/>
    <col min="10247" max="10247" width="15.85546875" style="1366" customWidth="1"/>
    <col min="10248" max="10248" width="6.42578125" style="1366" customWidth="1"/>
    <col min="10249" max="10250" width="9.140625" style="1366"/>
    <col min="10251" max="10252" width="14.7109375" style="1366" bestFit="1" customWidth="1"/>
    <col min="10253" max="10496" width="9.140625" style="1366"/>
    <col min="10497" max="10497" width="5.5703125" style="1366" customWidth="1"/>
    <col min="10498" max="10498" width="6.7109375" style="1366" customWidth="1"/>
    <col min="10499" max="10499" width="8.85546875" style="1366" customWidth="1"/>
    <col min="10500" max="10500" width="47.85546875" style="1366" customWidth="1"/>
    <col min="10501" max="10501" width="12.85546875" style="1366" customWidth="1"/>
    <col min="10502" max="10502" width="15.5703125" style="1366" customWidth="1"/>
    <col min="10503" max="10503" width="15.85546875" style="1366" customWidth="1"/>
    <col min="10504" max="10504" width="6.42578125" style="1366" customWidth="1"/>
    <col min="10505" max="10506" width="9.140625" style="1366"/>
    <col min="10507" max="10508" width="14.7109375" style="1366" bestFit="1" customWidth="1"/>
    <col min="10509" max="10752" width="9.140625" style="1366"/>
    <col min="10753" max="10753" width="5.5703125" style="1366" customWidth="1"/>
    <col min="10754" max="10754" width="6.7109375" style="1366" customWidth="1"/>
    <col min="10755" max="10755" width="8.85546875" style="1366" customWidth="1"/>
    <col min="10756" max="10756" width="47.85546875" style="1366" customWidth="1"/>
    <col min="10757" max="10757" width="12.85546875" style="1366" customWidth="1"/>
    <col min="10758" max="10758" width="15.5703125" style="1366" customWidth="1"/>
    <col min="10759" max="10759" width="15.85546875" style="1366" customWidth="1"/>
    <col min="10760" max="10760" width="6.42578125" style="1366" customWidth="1"/>
    <col min="10761" max="10762" width="9.140625" style="1366"/>
    <col min="10763" max="10764" width="14.7109375" style="1366" bestFit="1" customWidth="1"/>
    <col min="10765" max="11008" width="9.140625" style="1366"/>
    <col min="11009" max="11009" width="5.5703125" style="1366" customWidth="1"/>
    <col min="11010" max="11010" width="6.7109375" style="1366" customWidth="1"/>
    <col min="11011" max="11011" width="8.85546875" style="1366" customWidth="1"/>
    <col min="11012" max="11012" width="47.85546875" style="1366" customWidth="1"/>
    <col min="11013" max="11013" width="12.85546875" style="1366" customWidth="1"/>
    <col min="11014" max="11014" width="15.5703125" style="1366" customWidth="1"/>
    <col min="11015" max="11015" width="15.85546875" style="1366" customWidth="1"/>
    <col min="11016" max="11016" width="6.42578125" style="1366" customWidth="1"/>
    <col min="11017" max="11018" width="9.140625" style="1366"/>
    <col min="11019" max="11020" width="14.7109375" style="1366" bestFit="1" customWidth="1"/>
    <col min="11021" max="11264" width="9.140625" style="1366"/>
    <col min="11265" max="11265" width="5.5703125" style="1366" customWidth="1"/>
    <col min="11266" max="11266" width="6.7109375" style="1366" customWidth="1"/>
    <col min="11267" max="11267" width="8.85546875" style="1366" customWidth="1"/>
    <col min="11268" max="11268" width="47.85546875" style="1366" customWidth="1"/>
    <col min="11269" max="11269" width="12.85546875" style="1366" customWidth="1"/>
    <col min="11270" max="11270" width="15.5703125" style="1366" customWidth="1"/>
    <col min="11271" max="11271" width="15.85546875" style="1366" customWidth="1"/>
    <col min="11272" max="11272" width="6.42578125" style="1366" customWidth="1"/>
    <col min="11273" max="11274" width="9.140625" style="1366"/>
    <col min="11275" max="11276" width="14.7109375" style="1366" bestFit="1" customWidth="1"/>
    <col min="11277" max="11520" width="9.140625" style="1366"/>
    <col min="11521" max="11521" width="5.5703125" style="1366" customWidth="1"/>
    <col min="11522" max="11522" width="6.7109375" style="1366" customWidth="1"/>
    <col min="11523" max="11523" width="8.85546875" style="1366" customWidth="1"/>
    <col min="11524" max="11524" width="47.85546875" style="1366" customWidth="1"/>
    <col min="11525" max="11525" width="12.85546875" style="1366" customWidth="1"/>
    <col min="11526" max="11526" width="15.5703125" style="1366" customWidth="1"/>
    <col min="11527" max="11527" width="15.85546875" style="1366" customWidth="1"/>
    <col min="11528" max="11528" width="6.42578125" style="1366" customWidth="1"/>
    <col min="11529" max="11530" width="9.140625" style="1366"/>
    <col min="11531" max="11532" width="14.7109375" style="1366" bestFit="1" customWidth="1"/>
    <col min="11533" max="11776" width="9.140625" style="1366"/>
    <col min="11777" max="11777" width="5.5703125" style="1366" customWidth="1"/>
    <col min="11778" max="11778" width="6.7109375" style="1366" customWidth="1"/>
    <col min="11779" max="11779" width="8.85546875" style="1366" customWidth="1"/>
    <col min="11780" max="11780" width="47.85546875" style="1366" customWidth="1"/>
    <col min="11781" max="11781" width="12.85546875" style="1366" customWidth="1"/>
    <col min="11782" max="11782" width="15.5703125" style="1366" customWidth="1"/>
    <col min="11783" max="11783" width="15.85546875" style="1366" customWidth="1"/>
    <col min="11784" max="11784" width="6.42578125" style="1366" customWidth="1"/>
    <col min="11785" max="11786" width="9.140625" style="1366"/>
    <col min="11787" max="11788" width="14.7109375" style="1366" bestFit="1" customWidth="1"/>
    <col min="11789" max="12032" width="9.140625" style="1366"/>
    <col min="12033" max="12033" width="5.5703125" style="1366" customWidth="1"/>
    <col min="12034" max="12034" width="6.7109375" style="1366" customWidth="1"/>
    <col min="12035" max="12035" width="8.85546875" style="1366" customWidth="1"/>
    <col min="12036" max="12036" width="47.85546875" style="1366" customWidth="1"/>
    <col min="12037" max="12037" width="12.85546875" style="1366" customWidth="1"/>
    <col min="12038" max="12038" width="15.5703125" style="1366" customWidth="1"/>
    <col min="12039" max="12039" width="15.85546875" style="1366" customWidth="1"/>
    <col min="12040" max="12040" width="6.42578125" style="1366" customWidth="1"/>
    <col min="12041" max="12042" width="9.140625" style="1366"/>
    <col min="12043" max="12044" width="14.7109375" style="1366" bestFit="1" customWidth="1"/>
    <col min="12045" max="12288" width="9.140625" style="1366"/>
    <col min="12289" max="12289" width="5.5703125" style="1366" customWidth="1"/>
    <col min="12290" max="12290" width="6.7109375" style="1366" customWidth="1"/>
    <col min="12291" max="12291" width="8.85546875" style="1366" customWidth="1"/>
    <col min="12292" max="12292" width="47.85546875" style="1366" customWidth="1"/>
    <col min="12293" max="12293" width="12.85546875" style="1366" customWidth="1"/>
    <col min="12294" max="12294" width="15.5703125" style="1366" customWidth="1"/>
    <col min="12295" max="12295" width="15.85546875" style="1366" customWidth="1"/>
    <col min="12296" max="12296" width="6.42578125" style="1366" customWidth="1"/>
    <col min="12297" max="12298" width="9.140625" style="1366"/>
    <col min="12299" max="12300" width="14.7109375" style="1366" bestFit="1" customWidth="1"/>
    <col min="12301" max="12544" width="9.140625" style="1366"/>
    <col min="12545" max="12545" width="5.5703125" style="1366" customWidth="1"/>
    <col min="12546" max="12546" width="6.7109375" style="1366" customWidth="1"/>
    <col min="12547" max="12547" width="8.85546875" style="1366" customWidth="1"/>
    <col min="12548" max="12548" width="47.85546875" style="1366" customWidth="1"/>
    <col min="12549" max="12549" width="12.85546875" style="1366" customWidth="1"/>
    <col min="12550" max="12550" width="15.5703125" style="1366" customWidth="1"/>
    <col min="12551" max="12551" width="15.85546875" style="1366" customWidth="1"/>
    <col min="12552" max="12552" width="6.42578125" style="1366" customWidth="1"/>
    <col min="12553" max="12554" width="9.140625" style="1366"/>
    <col min="12555" max="12556" width="14.7109375" style="1366" bestFit="1" customWidth="1"/>
    <col min="12557" max="12800" width="9.140625" style="1366"/>
    <col min="12801" max="12801" width="5.5703125" style="1366" customWidth="1"/>
    <col min="12802" max="12802" width="6.7109375" style="1366" customWidth="1"/>
    <col min="12803" max="12803" width="8.85546875" style="1366" customWidth="1"/>
    <col min="12804" max="12804" width="47.85546875" style="1366" customWidth="1"/>
    <col min="12805" max="12805" width="12.85546875" style="1366" customWidth="1"/>
    <col min="12806" max="12806" width="15.5703125" style="1366" customWidth="1"/>
    <col min="12807" max="12807" width="15.85546875" style="1366" customWidth="1"/>
    <col min="12808" max="12808" width="6.42578125" style="1366" customWidth="1"/>
    <col min="12809" max="12810" width="9.140625" style="1366"/>
    <col min="12811" max="12812" width="14.7109375" style="1366" bestFit="1" customWidth="1"/>
    <col min="12813" max="13056" width="9.140625" style="1366"/>
    <col min="13057" max="13057" width="5.5703125" style="1366" customWidth="1"/>
    <col min="13058" max="13058" width="6.7109375" style="1366" customWidth="1"/>
    <col min="13059" max="13059" width="8.85546875" style="1366" customWidth="1"/>
    <col min="13060" max="13060" width="47.85546875" style="1366" customWidth="1"/>
    <col min="13061" max="13061" width="12.85546875" style="1366" customWidth="1"/>
    <col min="13062" max="13062" width="15.5703125" style="1366" customWidth="1"/>
    <col min="13063" max="13063" width="15.85546875" style="1366" customWidth="1"/>
    <col min="13064" max="13064" width="6.42578125" style="1366" customWidth="1"/>
    <col min="13065" max="13066" width="9.140625" style="1366"/>
    <col min="13067" max="13068" width="14.7109375" style="1366" bestFit="1" customWidth="1"/>
    <col min="13069" max="13312" width="9.140625" style="1366"/>
    <col min="13313" max="13313" width="5.5703125" style="1366" customWidth="1"/>
    <col min="13314" max="13314" width="6.7109375" style="1366" customWidth="1"/>
    <col min="13315" max="13315" width="8.85546875" style="1366" customWidth="1"/>
    <col min="13316" max="13316" width="47.85546875" style="1366" customWidth="1"/>
    <col min="13317" max="13317" width="12.85546875" style="1366" customWidth="1"/>
    <col min="13318" max="13318" width="15.5703125" style="1366" customWidth="1"/>
    <col min="13319" max="13319" width="15.85546875" style="1366" customWidth="1"/>
    <col min="13320" max="13320" width="6.42578125" style="1366" customWidth="1"/>
    <col min="13321" max="13322" width="9.140625" style="1366"/>
    <col min="13323" max="13324" width="14.7109375" style="1366" bestFit="1" customWidth="1"/>
    <col min="13325" max="13568" width="9.140625" style="1366"/>
    <col min="13569" max="13569" width="5.5703125" style="1366" customWidth="1"/>
    <col min="13570" max="13570" width="6.7109375" style="1366" customWidth="1"/>
    <col min="13571" max="13571" width="8.85546875" style="1366" customWidth="1"/>
    <col min="13572" max="13572" width="47.85546875" style="1366" customWidth="1"/>
    <col min="13573" max="13573" width="12.85546875" style="1366" customWidth="1"/>
    <col min="13574" max="13574" width="15.5703125" style="1366" customWidth="1"/>
    <col min="13575" max="13575" width="15.85546875" style="1366" customWidth="1"/>
    <col min="13576" max="13576" width="6.42578125" style="1366" customWidth="1"/>
    <col min="13577" max="13578" width="9.140625" style="1366"/>
    <col min="13579" max="13580" width="14.7109375" style="1366" bestFit="1" customWidth="1"/>
    <col min="13581" max="13824" width="9.140625" style="1366"/>
    <col min="13825" max="13825" width="5.5703125" style="1366" customWidth="1"/>
    <col min="13826" max="13826" width="6.7109375" style="1366" customWidth="1"/>
    <col min="13827" max="13827" width="8.85546875" style="1366" customWidth="1"/>
    <col min="13828" max="13828" width="47.85546875" style="1366" customWidth="1"/>
    <col min="13829" max="13829" width="12.85546875" style="1366" customWidth="1"/>
    <col min="13830" max="13830" width="15.5703125" style="1366" customWidth="1"/>
    <col min="13831" max="13831" width="15.85546875" style="1366" customWidth="1"/>
    <col min="13832" max="13832" width="6.42578125" style="1366" customWidth="1"/>
    <col min="13833" max="13834" width="9.140625" style="1366"/>
    <col min="13835" max="13836" width="14.7109375" style="1366" bestFit="1" customWidth="1"/>
    <col min="13837" max="14080" width="9.140625" style="1366"/>
    <col min="14081" max="14081" width="5.5703125" style="1366" customWidth="1"/>
    <col min="14082" max="14082" width="6.7109375" style="1366" customWidth="1"/>
    <col min="14083" max="14083" width="8.85546875" style="1366" customWidth="1"/>
    <col min="14084" max="14084" width="47.85546875" style="1366" customWidth="1"/>
    <col min="14085" max="14085" width="12.85546875" style="1366" customWidth="1"/>
    <col min="14086" max="14086" width="15.5703125" style="1366" customWidth="1"/>
    <col min="14087" max="14087" width="15.85546875" style="1366" customWidth="1"/>
    <col min="14088" max="14088" width="6.42578125" style="1366" customWidth="1"/>
    <col min="14089" max="14090" width="9.140625" style="1366"/>
    <col min="14091" max="14092" width="14.7109375" style="1366" bestFit="1" customWidth="1"/>
    <col min="14093" max="14336" width="9.140625" style="1366"/>
    <col min="14337" max="14337" width="5.5703125" style="1366" customWidth="1"/>
    <col min="14338" max="14338" width="6.7109375" style="1366" customWidth="1"/>
    <col min="14339" max="14339" width="8.85546875" style="1366" customWidth="1"/>
    <col min="14340" max="14340" width="47.85546875" style="1366" customWidth="1"/>
    <col min="14341" max="14341" width="12.85546875" style="1366" customWidth="1"/>
    <col min="14342" max="14342" width="15.5703125" style="1366" customWidth="1"/>
    <col min="14343" max="14343" width="15.85546875" style="1366" customWidth="1"/>
    <col min="14344" max="14344" width="6.42578125" style="1366" customWidth="1"/>
    <col min="14345" max="14346" width="9.140625" style="1366"/>
    <col min="14347" max="14348" width="14.7109375" style="1366" bestFit="1" customWidth="1"/>
    <col min="14349" max="14592" width="9.140625" style="1366"/>
    <col min="14593" max="14593" width="5.5703125" style="1366" customWidth="1"/>
    <col min="14594" max="14594" width="6.7109375" style="1366" customWidth="1"/>
    <col min="14595" max="14595" width="8.85546875" style="1366" customWidth="1"/>
    <col min="14596" max="14596" width="47.85546875" style="1366" customWidth="1"/>
    <col min="14597" max="14597" width="12.85546875" style="1366" customWidth="1"/>
    <col min="14598" max="14598" width="15.5703125" style="1366" customWidth="1"/>
    <col min="14599" max="14599" width="15.85546875" style="1366" customWidth="1"/>
    <col min="14600" max="14600" width="6.42578125" style="1366" customWidth="1"/>
    <col min="14601" max="14602" width="9.140625" style="1366"/>
    <col min="14603" max="14604" width="14.7109375" style="1366" bestFit="1" customWidth="1"/>
    <col min="14605" max="14848" width="9.140625" style="1366"/>
    <col min="14849" max="14849" width="5.5703125" style="1366" customWidth="1"/>
    <col min="14850" max="14850" width="6.7109375" style="1366" customWidth="1"/>
    <col min="14851" max="14851" width="8.85546875" style="1366" customWidth="1"/>
    <col min="14852" max="14852" width="47.85546875" style="1366" customWidth="1"/>
    <col min="14853" max="14853" width="12.85546875" style="1366" customWidth="1"/>
    <col min="14854" max="14854" width="15.5703125" style="1366" customWidth="1"/>
    <col min="14855" max="14855" width="15.85546875" style="1366" customWidth="1"/>
    <col min="14856" max="14856" width="6.42578125" style="1366" customWidth="1"/>
    <col min="14857" max="14858" width="9.140625" style="1366"/>
    <col min="14859" max="14860" width="14.7109375" style="1366" bestFit="1" customWidth="1"/>
    <col min="14861" max="15104" width="9.140625" style="1366"/>
    <col min="15105" max="15105" width="5.5703125" style="1366" customWidth="1"/>
    <col min="15106" max="15106" width="6.7109375" style="1366" customWidth="1"/>
    <col min="15107" max="15107" width="8.85546875" style="1366" customWidth="1"/>
    <col min="15108" max="15108" width="47.85546875" style="1366" customWidth="1"/>
    <col min="15109" max="15109" width="12.85546875" style="1366" customWidth="1"/>
    <col min="15110" max="15110" width="15.5703125" style="1366" customWidth="1"/>
    <col min="15111" max="15111" width="15.85546875" style="1366" customWidth="1"/>
    <col min="15112" max="15112" width="6.42578125" style="1366" customWidth="1"/>
    <col min="15113" max="15114" width="9.140625" style="1366"/>
    <col min="15115" max="15116" width="14.7109375" style="1366" bestFit="1" customWidth="1"/>
    <col min="15117" max="15360" width="9.140625" style="1366"/>
    <col min="15361" max="15361" width="5.5703125" style="1366" customWidth="1"/>
    <col min="15362" max="15362" width="6.7109375" style="1366" customWidth="1"/>
    <col min="15363" max="15363" width="8.85546875" style="1366" customWidth="1"/>
    <col min="15364" max="15364" width="47.85546875" style="1366" customWidth="1"/>
    <col min="15365" max="15365" width="12.85546875" style="1366" customWidth="1"/>
    <col min="15366" max="15366" width="15.5703125" style="1366" customWidth="1"/>
    <col min="15367" max="15367" width="15.85546875" style="1366" customWidth="1"/>
    <col min="15368" max="15368" width="6.42578125" style="1366" customWidth="1"/>
    <col min="15369" max="15370" width="9.140625" style="1366"/>
    <col min="15371" max="15372" width="14.7109375" style="1366" bestFit="1" customWidth="1"/>
    <col min="15373" max="15616" width="9.140625" style="1366"/>
    <col min="15617" max="15617" width="5.5703125" style="1366" customWidth="1"/>
    <col min="15618" max="15618" width="6.7109375" style="1366" customWidth="1"/>
    <col min="15619" max="15619" width="8.85546875" style="1366" customWidth="1"/>
    <col min="15620" max="15620" width="47.85546875" style="1366" customWidth="1"/>
    <col min="15621" max="15621" width="12.85546875" style="1366" customWidth="1"/>
    <col min="15622" max="15622" width="15.5703125" style="1366" customWidth="1"/>
    <col min="15623" max="15623" width="15.85546875" style="1366" customWidth="1"/>
    <col min="15624" max="15624" width="6.42578125" style="1366" customWidth="1"/>
    <col min="15625" max="15626" width="9.140625" style="1366"/>
    <col min="15627" max="15628" width="14.7109375" style="1366" bestFit="1" customWidth="1"/>
    <col min="15629" max="15872" width="9.140625" style="1366"/>
    <col min="15873" max="15873" width="5.5703125" style="1366" customWidth="1"/>
    <col min="15874" max="15874" width="6.7109375" style="1366" customWidth="1"/>
    <col min="15875" max="15875" width="8.85546875" style="1366" customWidth="1"/>
    <col min="15876" max="15876" width="47.85546875" style="1366" customWidth="1"/>
    <col min="15877" max="15877" width="12.85546875" style="1366" customWidth="1"/>
    <col min="15878" max="15878" width="15.5703125" style="1366" customWidth="1"/>
    <col min="15879" max="15879" width="15.85546875" style="1366" customWidth="1"/>
    <col min="15880" max="15880" width="6.42578125" style="1366" customWidth="1"/>
    <col min="15881" max="15882" width="9.140625" style="1366"/>
    <col min="15883" max="15884" width="14.7109375" style="1366" bestFit="1" customWidth="1"/>
    <col min="15885" max="16128" width="9.140625" style="1366"/>
    <col min="16129" max="16129" width="5.5703125" style="1366" customWidth="1"/>
    <col min="16130" max="16130" width="6.7109375" style="1366" customWidth="1"/>
    <col min="16131" max="16131" width="8.85546875" style="1366" customWidth="1"/>
    <col min="16132" max="16132" width="47.85546875" style="1366" customWidth="1"/>
    <col min="16133" max="16133" width="12.85546875" style="1366" customWidth="1"/>
    <col min="16134" max="16134" width="15.5703125" style="1366" customWidth="1"/>
    <col min="16135" max="16135" width="15.85546875" style="1366" customWidth="1"/>
    <col min="16136" max="16136" width="6.42578125" style="1366" customWidth="1"/>
    <col min="16137" max="16138" width="9.140625" style="1366"/>
    <col min="16139" max="16140" width="14.7109375" style="1366" bestFit="1" customWidth="1"/>
    <col min="16141" max="16384" width="9.140625" style="1366"/>
  </cols>
  <sheetData>
    <row r="1" spans="1:9" ht="18.75" thickBot="1" x14ac:dyDescent="0.3">
      <c r="A1" s="1360" t="s">
        <v>1343</v>
      </c>
      <c r="B1" s="1361"/>
      <c r="C1" s="1362"/>
      <c r="D1" s="1363"/>
      <c r="E1" s="1364"/>
      <c r="F1" s="1363"/>
      <c r="G1" s="1365"/>
      <c r="H1" s="1360"/>
    </row>
    <row r="2" spans="1:9" ht="18" x14ac:dyDescent="0.25">
      <c r="A2" s="1367"/>
      <c r="B2" s="1368"/>
      <c r="C2" s="1368"/>
      <c r="D2" s="1368"/>
      <c r="E2" s="1368"/>
      <c r="F2" s="1368"/>
      <c r="G2" s="1368"/>
      <c r="H2" s="1369" t="s">
        <v>1342</v>
      </c>
    </row>
    <row r="3" spans="1:9" ht="18" x14ac:dyDescent="0.25">
      <c r="A3" s="1370" t="s">
        <v>259</v>
      </c>
      <c r="B3" s="1368"/>
      <c r="C3" s="2347" t="s">
        <v>152</v>
      </c>
      <c r="D3" s="1368"/>
      <c r="E3" s="1368"/>
      <c r="F3" s="1368"/>
      <c r="G3" s="1368"/>
      <c r="H3" s="1369"/>
    </row>
    <row r="4" spans="1:9" ht="18" x14ac:dyDescent="0.25">
      <c r="A4" s="1367"/>
      <c r="B4" s="1368"/>
      <c r="C4" s="1506" t="s">
        <v>989</v>
      </c>
      <c r="D4" s="1368"/>
      <c r="E4" s="1368"/>
      <c r="F4" s="1368"/>
      <c r="G4" s="1368"/>
      <c r="H4" s="1369"/>
    </row>
    <row r="5" spans="1:9" ht="18" x14ac:dyDescent="0.25">
      <c r="A5" s="1372" t="s">
        <v>1341</v>
      </c>
      <c r="B5" s="1368"/>
      <c r="C5" s="1368"/>
      <c r="D5" s="1368"/>
      <c r="E5" s="1368"/>
      <c r="F5" s="1368"/>
      <c r="G5" s="1368"/>
      <c r="H5" s="1369"/>
    </row>
    <row r="6" spans="1:9" x14ac:dyDescent="0.2">
      <c r="A6" s="1373"/>
      <c r="B6" s="1373"/>
      <c r="C6" s="1373"/>
      <c r="D6" s="1455"/>
      <c r="E6" s="1374"/>
      <c r="F6" s="1374"/>
      <c r="G6" s="1374"/>
    </row>
    <row r="7" spans="1:9" x14ac:dyDescent="0.2">
      <c r="A7" s="1373"/>
      <c r="B7" s="1373"/>
      <c r="C7" s="1373"/>
      <c r="E7" s="1374"/>
      <c r="F7" s="1374"/>
      <c r="G7" s="1374"/>
    </row>
    <row r="8" spans="1:9" ht="13.5" x14ac:dyDescent="0.25">
      <c r="A8" s="3293" t="s">
        <v>1847</v>
      </c>
      <c r="B8" s="3284"/>
      <c r="C8" s="3284"/>
      <c r="D8" s="3284"/>
      <c r="E8" s="3284"/>
      <c r="F8" s="3284"/>
      <c r="G8" s="3284"/>
      <c r="H8" s="3284"/>
    </row>
    <row r="9" spans="1:9" ht="15.75" thickBot="1" x14ac:dyDescent="0.3">
      <c r="A9" s="1359" t="s">
        <v>1846</v>
      </c>
      <c r="B9" s="1373"/>
      <c r="C9" s="1373"/>
      <c r="D9" s="1373"/>
      <c r="F9" s="1374"/>
      <c r="G9" s="1374"/>
      <c r="H9" s="1375" t="s">
        <v>122</v>
      </c>
      <c r="I9" s="1441"/>
    </row>
    <row r="10" spans="1:9" ht="25.5" thickTop="1" thickBot="1" x14ac:dyDescent="0.25">
      <c r="A10" s="1376" t="s">
        <v>123</v>
      </c>
      <c r="B10" s="1377" t="s">
        <v>509</v>
      </c>
      <c r="C10" s="1377" t="s">
        <v>267</v>
      </c>
      <c r="D10" s="1378" t="s">
        <v>125</v>
      </c>
      <c r="E10" s="1379" t="s">
        <v>416</v>
      </c>
      <c r="F10" s="1379" t="s">
        <v>417</v>
      </c>
      <c r="G10" s="1380" t="s">
        <v>589</v>
      </c>
      <c r="H10" s="1381" t="s">
        <v>590</v>
      </c>
    </row>
    <row r="11" spans="1:9" ht="14.25" thickTop="1" thickBot="1" x14ac:dyDescent="0.25">
      <c r="A11" s="1382">
        <v>1</v>
      </c>
      <c r="B11" s="1383">
        <v>2</v>
      </c>
      <c r="C11" s="1383">
        <v>3</v>
      </c>
      <c r="D11" s="1383">
        <v>5</v>
      </c>
      <c r="E11" s="1384">
        <v>6</v>
      </c>
      <c r="F11" s="1384">
        <v>7</v>
      </c>
      <c r="G11" s="1385">
        <v>8</v>
      </c>
      <c r="H11" s="1401" t="s">
        <v>510</v>
      </c>
    </row>
    <row r="12" spans="1:9" s="1368" customFormat="1" ht="15.75" thickTop="1" x14ac:dyDescent="0.25">
      <c r="A12" s="1438">
        <v>3713</v>
      </c>
      <c r="B12" s="1409">
        <v>5011</v>
      </c>
      <c r="C12" s="1489">
        <v>106515011</v>
      </c>
      <c r="D12" s="1410" t="s">
        <v>147</v>
      </c>
      <c r="E12" s="1395">
        <v>0</v>
      </c>
      <c r="F12" s="1395">
        <v>3721</v>
      </c>
      <c r="G12" s="1395">
        <v>1758</v>
      </c>
      <c r="H12" s="1396">
        <f t="shared" ref="H12:H17" si="0">G12/F12*100</f>
        <v>47.245364149422201</v>
      </c>
    </row>
    <row r="13" spans="1:9" s="1368" customFormat="1" ht="30" x14ac:dyDescent="0.25">
      <c r="A13" s="1407">
        <v>3713</v>
      </c>
      <c r="B13" s="1393">
        <v>5031</v>
      </c>
      <c r="C13" s="2769">
        <v>106515011</v>
      </c>
      <c r="D13" s="1414" t="s">
        <v>816</v>
      </c>
      <c r="E13" s="1395">
        <v>0</v>
      </c>
      <c r="F13" s="1395">
        <v>930</v>
      </c>
      <c r="G13" s="1395">
        <v>439</v>
      </c>
      <c r="H13" s="1396">
        <f t="shared" si="0"/>
        <v>47.204301075268816</v>
      </c>
    </row>
    <row r="14" spans="1:9" s="1368" customFormat="1" ht="30" x14ac:dyDescent="0.25">
      <c r="A14" s="1407">
        <v>3713</v>
      </c>
      <c r="B14" s="1393">
        <v>5032</v>
      </c>
      <c r="C14" s="2769">
        <v>106515011</v>
      </c>
      <c r="D14" s="1414" t="s">
        <v>746</v>
      </c>
      <c r="E14" s="1395">
        <v>0</v>
      </c>
      <c r="F14" s="1395">
        <v>335</v>
      </c>
      <c r="G14" s="1395">
        <v>158</v>
      </c>
      <c r="H14" s="1396">
        <f t="shared" si="0"/>
        <v>47.164179104477611</v>
      </c>
    </row>
    <row r="15" spans="1:9" s="1368" customFormat="1" ht="15" x14ac:dyDescent="0.25">
      <c r="A15" s="1438">
        <v>3713</v>
      </c>
      <c r="B15" s="1409">
        <v>5169</v>
      </c>
      <c r="C15" s="1489">
        <v>106515011</v>
      </c>
      <c r="D15" s="1410" t="s">
        <v>568</v>
      </c>
      <c r="E15" s="1395">
        <v>0</v>
      </c>
      <c r="F15" s="1395">
        <v>1000</v>
      </c>
      <c r="G15" s="1395">
        <v>94</v>
      </c>
      <c r="H15" s="1396">
        <f t="shared" si="0"/>
        <v>9.4</v>
      </c>
    </row>
    <row r="16" spans="1:9" s="1368" customFormat="1" ht="30.75" thickBot="1" x14ac:dyDescent="0.25">
      <c r="A16" s="1407">
        <v>3713</v>
      </c>
      <c r="B16" s="1393">
        <v>6371</v>
      </c>
      <c r="C16" s="2345" t="s">
        <v>1843</v>
      </c>
      <c r="D16" s="1394" t="s">
        <v>1842</v>
      </c>
      <c r="E16" s="1395">
        <v>0</v>
      </c>
      <c r="F16" s="1395">
        <v>166214</v>
      </c>
      <c r="G16" s="1403">
        <v>28536</v>
      </c>
      <c r="H16" s="1398">
        <f t="shared" si="0"/>
        <v>17.168228909718795</v>
      </c>
    </row>
    <row r="17" spans="1:9" ht="16.5" thickTop="1" thickBot="1" x14ac:dyDescent="0.3">
      <c r="A17" s="1404" t="s">
        <v>511</v>
      </c>
      <c r="B17" s="1405"/>
      <c r="C17" s="1405"/>
      <c r="D17" s="1406"/>
      <c r="E17" s="1399">
        <f>SUM(E12:E16)</f>
        <v>0</v>
      </c>
      <c r="F17" s="1399">
        <f>SUM(F12:F16)</f>
        <v>172200</v>
      </c>
      <c r="G17" s="1399">
        <f>SUM(G12:G16)</f>
        <v>30985</v>
      </c>
      <c r="H17" s="1396">
        <f t="shared" si="0"/>
        <v>17.993612078977932</v>
      </c>
    </row>
    <row r="18" spans="1:9" ht="13.5" thickTop="1" x14ac:dyDescent="0.2">
      <c r="H18" s="2768"/>
    </row>
    <row r="20" spans="1:9" ht="13.5" x14ac:dyDescent="0.25">
      <c r="A20" s="3293" t="s">
        <v>1845</v>
      </c>
      <c r="B20" s="3284"/>
      <c r="C20" s="3284"/>
      <c r="D20" s="3284"/>
      <c r="E20" s="3284"/>
      <c r="F20" s="3284"/>
      <c r="G20" s="3284"/>
      <c r="H20" s="3284"/>
    </row>
    <row r="21" spans="1:9" ht="15.75" thickBot="1" x14ac:dyDescent="0.3">
      <c r="A21" s="1359" t="s">
        <v>1844</v>
      </c>
      <c r="B21" s="1373"/>
      <c r="C21" s="1373"/>
      <c r="D21" s="1373"/>
      <c r="F21" s="1374"/>
      <c r="G21" s="1374"/>
      <c r="H21" s="1375" t="s">
        <v>122</v>
      </c>
      <c r="I21" s="1441"/>
    </row>
    <row r="22" spans="1:9" ht="25.5" thickTop="1" thickBot="1" x14ac:dyDescent="0.25">
      <c r="A22" s="1376" t="s">
        <v>123</v>
      </c>
      <c r="B22" s="1377" t="s">
        <v>509</v>
      </c>
      <c r="C22" s="1377" t="s">
        <v>267</v>
      </c>
      <c r="D22" s="1378" t="s">
        <v>125</v>
      </c>
      <c r="E22" s="1379" t="s">
        <v>416</v>
      </c>
      <c r="F22" s="1379" t="s">
        <v>417</v>
      </c>
      <c r="G22" s="1380" t="s">
        <v>589</v>
      </c>
      <c r="H22" s="1381" t="s">
        <v>590</v>
      </c>
    </row>
    <row r="23" spans="1:9" ht="14.25" thickTop="1" thickBot="1" x14ac:dyDescent="0.25">
      <c r="A23" s="1382">
        <v>1</v>
      </c>
      <c r="B23" s="1383">
        <v>2</v>
      </c>
      <c r="C23" s="1383">
        <v>3</v>
      </c>
      <c r="D23" s="1383">
        <v>5</v>
      </c>
      <c r="E23" s="1384">
        <v>6</v>
      </c>
      <c r="F23" s="1384">
        <v>7</v>
      </c>
      <c r="G23" s="1385">
        <v>8</v>
      </c>
      <c r="H23" s="1401" t="s">
        <v>510</v>
      </c>
    </row>
    <row r="24" spans="1:9" ht="13.5" hidden="1" thickTop="1" x14ac:dyDescent="0.2">
      <c r="A24" s="2765"/>
      <c r="B24" s="2763"/>
      <c r="C24" s="2764"/>
      <c r="D24" s="2763"/>
      <c r="E24" s="2767"/>
      <c r="F24" s="2767"/>
      <c r="G24" s="2767"/>
      <c r="H24" s="2766"/>
    </row>
    <row r="25" spans="1:9" ht="13.5" hidden="1" thickTop="1" x14ac:dyDescent="0.2">
      <c r="A25" s="2765"/>
      <c r="B25" s="2763"/>
      <c r="C25" s="2764"/>
      <c r="D25" s="2763"/>
      <c r="E25" s="2762"/>
      <c r="F25" s="2762"/>
      <c r="G25" s="2761"/>
      <c r="H25" s="2760"/>
    </row>
    <row r="26" spans="1:9" ht="13.5" hidden="1" thickTop="1" x14ac:dyDescent="0.2">
      <c r="A26" s="2765"/>
      <c r="B26" s="2763"/>
      <c r="C26" s="2764"/>
      <c r="D26" s="2763"/>
      <c r="E26" s="2762"/>
      <c r="F26" s="2762"/>
      <c r="G26" s="2761"/>
      <c r="H26" s="2760"/>
    </row>
    <row r="27" spans="1:9" s="1368" customFormat="1" ht="15.75" hidden="1" thickTop="1" x14ac:dyDescent="0.25">
      <c r="A27" s="1438">
        <v>6409</v>
      </c>
      <c r="B27" s="1409">
        <v>5909</v>
      </c>
      <c r="C27" s="1489">
        <v>0</v>
      </c>
      <c r="D27" s="1410" t="s">
        <v>963</v>
      </c>
      <c r="E27" s="1395"/>
      <c r="F27" s="1395"/>
      <c r="G27" s="1395"/>
      <c r="H27" s="1396">
        <v>0</v>
      </c>
    </row>
    <row r="28" spans="1:9" s="1368" customFormat="1" ht="31.5" thickTop="1" thickBot="1" x14ac:dyDescent="0.25">
      <c r="A28" s="1392">
        <v>3713</v>
      </c>
      <c r="B28" s="1393">
        <v>6371</v>
      </c>
      <c r="C28" s="2345" t="s">
        <v>1843</v>
      </c>
      <c r="D28" s="1394" t="s">
        <v>1842</v>
      </c>
      <c r="E28" s="1395">
        <v>0</v>
      </c>
      <c r="F28" s="1395">
        <v>17220</v>
      </c>
      <c r="G28" s="1403">
        <v>0</v>
      </c>
      <c r="H28" s="1396">
        <v>0</v>
      </c>
    </row>
    <row r="29" spans="1:9" ht="16.5" thickTop="1" thickBot="1" x14ac:dyDescent="0.3">
      <c r="A29" s="1404" t="s">
        <v>511</v>
      </c>
      <c r="B29" s="1405"/>
      <c r="C29" s="1405"/>
      <c r="D29" s="1406"/>
      <c r="E29" s="1399">
        <f>SUM(E27:E28)</f>
        <v>0</v>
      </c>
      <c r="F29" s="1399">
        <f>SUM(F27:F28)</f>
        <v>17220</v>
      </c>
      <c r="G29" s="1399">
        <f>SUM(G27:G28)</f>
        <v>0</v>
      </c>
      <c r="H29" s="1400">
        <v>0</v>
      </c>
    </row>
    <row r="30" spans="1:9" ht="13.5" thickTop="1" x14ac:dyDescent="0.2"/>
    <row r="32" spans="1:9" ht="15.75" thickBot="1" x14ac:dyDescent="0.3">
      <c r="A32" s="1359" t="s">
        <v>173</v>
      </c>
      <c r="B32" s="1373"/>
      <c r="C32" s="1373"/>
      <c r="D32" s="1373"/>
      <c r="F32" s="1374"/>
      <c r="G32" s="1374"/>
      <c r="H32" s="1375" t="s">
        <v>122</v>
      </c>
      <c r="I32" s="1441"/>
    </row>
    <row r="33" spans="1:12" ht="25.5" thickTop="1" thickBot="1" x14ac:dyDescent="0.25">
      <c r="A33" s="1376" t="s">
        <v>123</v>
      </c>
      <c r="B33" s="1377" t="s">
        <v>509</v>
      </c>
      <c r="C33" s="1377" t="s">
        <v>267</v>
      </c>
      <c r="D33" s="1378" t="s">
        <v>125</v>
      </c>
      <c r="E33" s="1379" t="s">
        <v>416</v>
      </c>
      <c r="F33" s="1379" t="s">
        <v>417</v>
      </c>
      <c r="G33" s="1380" t="s">
        <v>589</v>
      </c>
      <c r="H33" s="1381" t="s">
        <v>590</v>
      </c>
    </row>
    <row r="34" spans="1:12" ht="14.25" thickTop="1" thickBot="1" x14ac:dyDescent="0.25">
      <c r="A34" s="1382">
        <v>1</v>
      </c>
      <c r="B34" s="1383">
        <v>2</v>
      </c>
      <c r="C34" s="1383">
        <v>3</v>
      </c>
      <c r="D34" s="1383">
        <v>5</v>
      </c>
      <c r="E34" s="1384">
        <v>6</v>
      </c>
      <c r="F34" s="1384">
        <v>7</v>
      </c>
      <c r="G34" s="1385">
        <v>8</v>
      </c>
      <c r="H34" s="1401" t="s">
        <v>510</v>
      </c>
    </row>
    <row r="35" spans="1:12" s="1368" customFormat="1" ht="15.75" thickTop="1" x14ac:dyDescent="0.25">
      <c r="A35" s="1438">
        <v>6409</v>
      </c>
      <c r="B35" s="1409">
        <v>5909</v>
      </c>
      <c r="C35" s="2348" t="s">
        <v>1101</v>
      </c>
      <c r="D35" s="1410" t="s">
        <v>524</v>
      </c>
      <c r="E35" s="1390">
        <v>0</v>
      </c>
      <c r="F35" s="1390">
        <v>0</v>
      </c>
      <c r="G35" s="1402">
        <v>1</v>
      </c>
      <c r="H35" s="1391">
        <v>0</v>
      </c>
    </row>
    <row r="36" spans="1:12" s="1368" customFormat="1" ht="15.75" thickBot="1" x14ac:dyDescent="0.25">
      <c r="A36" s="1392">
        <v>6330</v>
      </c>
      <c r="B36" s="1393">
        <v>5345</v>
      </c>
      <c r="C36" s="2345" t="s">
        <v>1101</v>
      </c>
      <c r="D36" s="1394" t="s">
        <v>514</v>
      </c>
      <c r="E36" s="1395">
        <v>0</v>
      </c>
      <c r="F36" s="1395">
        <v>0</v>
      </c>
      <c r="G36" s="1403">
        <v>96491</v>
      </c>
      <c r="H36" s="1396">
        <v>0</v>
      </c>
    </row>
    <row r="37" spans="1:12" ht="16.5" thickTop="1" thickBot="1" x14ac:dyDescent="0.3">
      <c r="A37" s="1404" t="s">
        <v>511</v>
      </c>
      <c r="B37" s="1405"/>
      <c r="C37" s="1405"/>
      <c r="D37" s="1406"/>
      <c r="E37" s="1399">
        <f>SUM(E35:E36)</f>
        <v>0</v>
      </c>
      <c r="F37" s="1399">
        <f>SUM(F35:F36)</f>
        <v>0</v>
      </c>
      <c r="G37" s="1399">
        <f>SUM(G35:G36)</f>
        <v>96492</v>
      </c>
      <c r="H37" s="1400">
        <v>0</v>
      </c>
    </row>
    <row r="38" spans="1:12" ht="13.5" thickTop="1" x14ac:dyDescent="0.2"/>
    <row r="41" spans="1:12" ht="16.5" x14ac:dyDescent="0.25">
      <c r="A41" s="1415" t="s">
        <v>325</v>
      </c>
      <c r="B41" s="1416"/>
      <c r="C41" s="1417"/>
      <c r="D41" s="1418"/>
      <c r="E41" s="1419">
        <f>SUM(E42:E44)</f>
        <v>0</v>
      </c>
      <c r="F41" s="1419">
        <f>F42+F43+F44+F45</f>
        <v>189420</v>
      </c>
      <c r="G41" s="1419">
        <f>G42+G43+G44+G45</f>
        <v>127477</v>
      </c>
      <c r="H41" s="1420">
        <f>G41/F41*100</f>
        <v>67.298595713229858</v>
      </c>
      <c r="J41" s="1421">
        <f>J42+J43+J44</f>
        <v>0</v>
      </c>
      <c r="K41" s="1421">
        <f>K42+K43+K44</f>
        <v>189420000</v>
      </c>
      <c r="L41" s="1421">
        <f>L42+L43+L44</f>
        <v>127477210.59999999</v>
      </c>
    </row>
    <row r="42" spans="1:12" ht="15" x14ac:dyDescent="0.2">
      <c r="A42" s="1422" t="s">
        <v>183</v>
      </c>
      <c r="B42" s="1423"/>
      <c r="C42" s="1424"/>
      <c r="D42" s="1425"/>
      <c r="E42" s="1426">
        <f>E12+E13+E14+E15+E35</f>
        <v>0</v>
      </c>
      <c r="F42" s="1426">
        <f>F12+F13+F14+F15+F35</f>
        <v>5986</v>
      </c>
      <c r="G42" s="1426">
        <f>G12+G13+G14+G15+G35</f>
        <v>2450</v>
      </c>
      <c r="H42" s="1427">
        <f>G42/F42*100</f>
        <v>40.928833945873706</v>
      </c>
      <c r="J42" s="1428">
        <v>0</v>
      </c>
      <c r="K42" s="1428">
        <v>5986407</v>
      </c>
      <c r="L42" s="1428">
        <f>2449503.25+870.4</f>
        <v>2450373.65</v>
      </c>
    </row>
    <row r="43" spans="1:12" ht="15" x14ac:dyDescent="0.2">
      <c r="A43" s="1422" t="s">
        <v>184</v>
      </c>
      <c r="B43" s="1429"/>
      <c r="C43" s="1424"/>
      <c r="D43" s="1430"/>
      <c r="E43" s="1426">
        <f>E16+E28</f>
        <v>0</v>
      </c>
      <c r="F43" s="1426">
        <f>F16+F28</f>
        <v>183434</v>
      </c>
      <c r="G43" s="1426">
        <f>G16+G28</f>
        <v>28536</v>
      </c>
      <c r="H43" s="1427">
        <f>G43/F43*100</f>
        <v>15.556548949485919</v>
      </c>
      <c r="J43" s="1428">
        <v>0</v>
      </c>
      <c r="K43" s="1428">
        <v>183433593</v>
      </c>
      <c r="L43" s="1428">
        <v>28535754.449999999</v>
      </c>
    </row>
    <row r="44" spans="1:12" ht="15" x14ac:dyDescent="0.2">
      <c r="A44" s="1422" t="s">
        <v>326</v>
      </c>
      <c r="B44" s="1429"/>
      <c r="C44" s="1424"/>
      <c r="D44" s="1430"/>
      <c r="E44" s="1426">
        <f>E36</f>
        <v>0</v>
      </c>
      <c r="F44" s="1426">
        <f>F36</f>
        <v>0</v>
      </c>
      <c r="G44" s="1426">
        <f>G36</f>
        <v>96491</v>
      </c>
      <c r="H44" s="1427">
        <v>0</v>
      </c>
      <c r="J44" s="1428">
        <v>0</v>
      </c>
      <c r="K44" s="1428">
        <v>0</v>
      </c>
      <c r="L44" s="1428">
        <v>96491082.5</v>
      </c>
    </row>
    <row r="45" spans="1:12" ht="16.5" customHeight="1" x14ac:dyDescent="0.2">
      <c r="A45" s="1422"/>
      <c r="B45" s="1429"/>
      <c r="C45" s="1424"/>
      <c r="D45" s="1430"/>
      <c r="E45" s="1426"/>
      <c r="F45" s="1426"/>
      <c r="G45" s="1426"/>
      <c r="H45" s="1431"/>
    </row>
    <row r="46" spans="1:12" ht="57.75" customHeight="1" thickBot="1" x14ac:dyDescent="0.4">
      <c r="A46" s="3297" t="s">
        <v>1340</v>
      </c>
      <c r="B46" s="3297"/>
      <c r="C46" s="3297"/>
      <c r="D46" s="3297"/>
      <c r="E46" s="1432">
        <f>SUM(E41)</f>
        <v>0</v>
      </c>
      <c r="F46" s="1432">
        <f>SUM(F41)</f>
        <v>189420</v>
      </c>
      <c r="G46" s="1432">
        <f>SUM(G41)</f>
        <v>127477</v>
      </c>
      <c r="H46" s="1433">
        <f>G46/F46*100</f>
        <v>67.298595713229858</v>
      </c>
    </row>
    <row r="47" spans="1:12" ht="13.5" thickTop="1" x14ac:dyDescent="0.2"/>
  </sheetData>
  <mergeCells count="3">
    <mergeCell ref="A8:H8"/>
    <mergeCell ref="A46:D46"/>
    <mergeCell ref="A20:H20"/>
  </mergeCells>
  <pageMargins left="0.70866141732283472" right="0.70866141732283472" top="0.78740157480314965" bottom="0.78740157480314965" header="0.31496062992125984" footer="0.31496062992125984"/>
  <pageSetup paperSize="9" scale="65" firstPageNumber="159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  <colBreaks count="1" manualBreakCount="1">
    <brk id="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71"/>
  <sheetViews>
    <sheetView showGridLines="0" view="pageBreakPreview" topLeftCell="A25" zoomScaleNormal="100" zoomScaleSheetLayoutView="100" workbookViewId="0">
      <selection activeCell="J30" sqref="J30"/>
    </sheetView>
  </sheetViews>
  <sheetFormatPr defaultColWidth="9.140625" defaultRowHeight="12.75" x14ac:dyDescent="0.2"/>
  <cols>
    <col min="1" max="2" width="5.28515625" style="1226" customWidth="1"/>
    <col min="3" max="3" width="9.7109375" style="1226" customWidth="1"/>
    <col min="4" max="4" width="41.7109375" style="1227" customWidth="1"/>
    <col min="5" max="5" width="15.140625" style="1252" customWidth="1"/>
    <col min="6" max="6" width="14.85546875" style="1252" customWidth="1"/>
    <col min="7" max="7" width="14" style="1252" customWidth="1"/>
    <col min="8" max="8" width="9.140625" style="1249" customWidth="1"/>
    <col min="9" max="9" width="12.7109375" style="1227" bestFit="1" customWidth="1"/>
    <col min="10" max="10" width="12.85546875" style="1227" bestFit="1" customWidth="1"/>
    <col min="11" max="12" width="12.7109375" style="1227" bestFit="1" customWidth="1"/>
    <col min="13" max="16384" width="9.140625" style="1227"/>
  </cols>
  <sheetData>
    <row r="1" spans="1:21" x14ac:dyDescent="0.2">
      <c r="A1" s="3298" t="s">
        <v>32</v>
      </c>
      <c r="B1" s="3299"/>
      <c r="C1" s="3299"/>
      <c r="D1" s="3299"/>
      <c r="E1" s="3299"/>
      <c r="F1" s="3299"/>
      <c r="G1" s="3299"/>
      <c r="H1" s="3300"/>
    </row>
    <row r="2" spans="1:21" ht="21.75" customHeight="1" thickBot="1" x14ac:dyDescent="0.25">
      <c r="A2" s="3301"/>
      <c r="B2" s="3301"/>
      <c r="C2" s="3301"/>
      <c r="D2" s="3301"/>
      <c r="E2" s="3301"/>
      <c r="F2" s="3301"/>
      <c r="G2" s="3301"/>
      <c r="H2" s="3302"/>
    </row>
    <row r="3" spans="1:21" ht="15.75" x14ac:dyDescent="0.25">
      <c r="G3" s="1282" t="s">
        <v>783</v>
      </c>
    </row>
    <row r="4" spans="1:21" s="1126" customFormat="1" ht="12.75" customHeight="1" x14ac:dyDescent="0.25">
      <c r="A4" s="1206" t="s">
        <v>259</v>
      </c>
      <c r="B4" s="1185"/>
      <c r="C4" s="1225" t="s">
        <v>1374</v>
      </c>
      <c r="D4" s="1804"/>
      <c r="E4" s="1181"/>
      <c r="F4" s="1804"/>
      <c r="H4" s="1805"/>
    </row>
    <row r="5" spans="1:21" s="1126" customFormat="1" ht="12.75" customHeight="1" x14ac:dyDescent="0.25">
      <c r="A5" s="1204"/>
      <c r="B5" s="1185"/>
      <c r="C5" s="1225" t="s">
        <v>377</v>
      </c>
      <c r="D5" s="1804"/>
      <c r="E5" s="1181"/>
      <c r="F5" s="1804"/>
      <c r="H5" s="1805"/>
    </row>
    <row r="6" spans="1:21" s="1126" customFormat="1" ht="12.75" customHeight="1" x14ac:dyDescent="0.25">
      <c r="A6" s="1204"/>
      <c r="B6" s="1185"/>
      <c r="C6" s="1225"/>
      <c r="D6" s="1804"/>
      <c r="E6" s="1181"/>
      <c r="F6" s="1804"/>
      <c r="H6" s="1805"/>
    </row>
    <row r="7" spans="1:21" s="1126" customFormat="1" ht="12.75" customHeight="1" x14ac:dyDescent="0.25">
      <c r="A7" s="1204"/>
      <c r="B7" s="1185"/>
      <c r="C7" s="1225"/>
      <c r="D7" s="1804"/>
      <c r="E7" s="1181"/>
      <c r="F7" s="1804"/>
      <c r="H7" s="1805"/>
    </row>
    <row r="8" spans="1:21" s="1126" customFormat="1" ht="12.75" customHeight="1" x14ac:dyDescent="0.25">
      <c r="A8" s="1204"/>
      <c r="B8" s="1185"/>
      <c r="C8" s="1225"/>
      <c r="D8" s="1804"/>
      <c r="E8" s="1181"/>
      <c r="F8" s="1804"/>
      <c r="H8" s="1805"/>
    </row>
    <row r="9" spans="1:21" s="1126" customFormat="1" ht="18" x14ac:dyDescent="0.25">
      <c r="A9" s="1186" t="s">
        <v>591</v>
      </c>
      <c r="B9" s="1185"/>
      <c r="C9" s="1185"/>
      <c r="D9" s="1203"/>
      <c r="E9" s="1182"/>
      <c r="F9" s="1182"/>
      <c r="G9" s="1804"/>
      <c r="H9" s="1180"/>
      <c r="I9" s="1181"/>
    </row>
    <row r="10" spans="1:21" s="1126" customFormat="1" ht="13.5" thickBot="1" x14ac:dyDescent="0.25">
      <c r="A10" s="1179"/>
      <c r="B10" s="1179"/>
      <c r="C10" s="1179"/>
      <c r="D10" s="1199"/>
      <c r="E10" s="1131"/>
      <c r="F10" s="1131"/>
      <c r="G10" s="1177"/>
      <c r="H10" s="1130" t="s">
        <v>122</v>
      </c>
    </row>
    <row r="11" spans="1:21" s="1172" customFormat="1" ht="20.25" customHeight="1" thickTop="1" thickBot="1" x14ac:dyDescent="0.25">
      <c r="A11" s="1176" t="s">
        <v>123</v>
      </c>
      <c r="B11" s="1175" t="s">
        <v>124</v>
      </c>
      <c r="C11" s="1198" t="s">
        <v>474</v>
      </c>
      <c r="D11" s="1198" t="s">
        <v>125</v>
      </c>
      <c r="E11" s="1198" t="s">
        <v>416</v>
      </c>
      <c r="F11" s="1198" t="s">
        <v>417</v>
      </c>
      <c r="G11" s="1886" t="s">
        <v>589</v>
      </c>
      <c r="H11" s="1921" t="s">
        <v>590</v>
      </c>
    </row>
    <row r="12" spans="1:21" s="1166" customFormat="1" ht="13.5" thickTop="1" thickBot="1" x14ac:dyDescent="0.25">
      <c r="A12" s="1171">
        <v>1</v>
      </c>
      <c r="B12" s="1170">
        <v>2</v>
      </c>
      <c r="C12" s="1170">
        <v>3</v>
      </c>
      <c r="D12" s="1170">
        <v>4</v>
      </c>
      <c r="E12" s="1170">
        <v>5</v>
      </c>
      <c r="F12" s="1169">
        <v>6</v>
      </c>
      <c r="G12" s="1169">
        <v>7</v>
      </c>
      <c r="H12" s="1168" t="s">
        <v>44</v>
      </c>
      <c r="I12" s="1167"/>
    </row>
    <row r="13" spans="1:21" s="1790" customFormat="1" ht="16.5" thickTop="1" thickBot="1" x14ac:dyDescent="0.3">
      <c r="A13" s="1491">
        <v>2399</v>
      </c>
      <c r="B13" s="1490">
        <v>5909</v>
      </c>
      <c r="C13" s="902"/>
      <c r="D13" s="901" t="s">
        <v>486</v>
      </c>
      <c r="E13" s="900">
        <v>20000</v>
      </c>
      <c r="F13" s="899">
        <v>31000</v>
      </c>
      <c r="G13" s="899">
        <v>30265</v>
      </c>
      <c r="H13" s="200">
        <f>(G13/F13)*100</f>
        <v>97.629032258064512</v>
      </c>
      <c r="I13" s="898"/>
      <c r="J13" s="898"/>
      <c r="K13" s="898"/>
      <c r="L13" s="898"/>
      <c r="M13" s="898"/>
      <c r="N13" s="898"/>
      <c r="O13" s="898"/>
      <c r="P13" s="898"/>
      <c r="Q13" s="898"/>
      <c r="R13" s="898"/>
      <c r="S13" s="898"/>
      <c r="T13" s="898"/>
      <c r="U13" s="898"/>
    </row>
    <row r="14" spans="1:21" ht="16.5" thickTop="1" thickBot="1" x14ac:dyDescent="0.3">
      <c r="A14" s="3265" t="s">
        <v>511</v>
      </c>
      <c r="B14" s="3266"/>
      <c r="C14" s="3266"/>
      <c r="D14" s="3266"/>
      <c r="E14" s="1514">
        <f>E13</f>
        <v>20000</v>
      </c>
      <c r="F14" s="1514">
        <f>F13</f>
        <v>31000</v>
      </c>
      <c r="G14" s="1514">
        <f>G13</f>
        <v>30265</v>
      </c>
      <c r="H14" s="2187">
        <f>G14/F14*100</f>
        <v>97.629032258064512</v>
      </c>
      <c r="I14" s="1252"/>
    </row>
    <row r="15" spans="1:21" s="1126" customFormat="1" ht="12.75" customHeight="1" thickTop="1" x14ac:dyDescent="0.25">
      <c r="A15" s="1204"/>
      <c r="B15" s="1185"/>
      <c r="C15" s="1225"/>
      <c r="D15" s="1804"/>
      <c r="E15" s="1181"/>
      <c r="F15" s="1804"/>
      <c r="H15" s="1805"/>
    </row>
    <row r="16" spans="1:21" s="1126" customFormat="1" ht="12.75" customHeight="1" x14ac:dyDescent="0.25">
      <c r="A16" s="1204"/>
      <c r="B16" s="1185"/>
      <c r="C16" s="1225"/>
      <c r="D16" s="1804"/>
      <c r="E16" s="1181"/>
      <c r="F16" s="1804"/>
      <c r="H16" s="1805"/>
    </row>
    <row r="17" spans="1:8" s="1126" customFormat="1" ht="15.75" x14ac:dyDescent="0.2">
      <c r="A17" s="3137" t="s">
        <v>1450</v>
      </c>
      <c r="B17" s="3137"/>
      <c r="C17" s="3137"/>
      <c r="D17" s="3137"/>
      <c r="E17" s="3137"/>
      <c r="F17" s="3137"/>
      <c r="G17" s="3137"/>
      <c r="H17" s="3137"/>
    </row>
    <row r="18" spans="1:8" s="1126" customFormat="1" x14ac:dyDescent="0.2">
      <c r="A18" s="3136" t="s">
        <v>1989</v>
      </c>
      <c r="B18" s="3136"/>
      <c r="C18" s="3136"/>
      <c r="D18" s="3136"/>
      <c r="E18" s="3136"/>
      <c r="F18" s="3136"/>
      <c r="G18" s="3136"/>
      <c r="H18" s="3136"/>
    </row>
    <row r="19" spans="1:8" s="1126" customFormat="1" ht="12.75" customHeight="1" thickBot="1" x14ac:dyDescent="0.3">
      <c r="A19" s="33"/>
      <c r="B19" s="580"/>
      <c r="C19" s="581"/>
      <c r="D19" s="373"/>
      <c r="E19" s="374"/>
      <c r="F19" s="570"/>
      <c r="G19" s="374"/>
      <c r="H19" s="1701" t="s">
        <v>122</v>
      </c>
    </row>
    <row r="20" spans="1:8" s="1126" customFormat="1" ht="14.25" thickTop="1" thickBot="1" x14ac:dyDescent="0.25">
      <c r="A20" s="582" t="s">
        <v>123</v>
      </c>
      <c r="B20" s="583" t="s">
        <v>124</v>
      </c>
      <c r="C20" s="585" t="s">
        <v>474</v>
      </c>
      <c r="D20" s="650" t="s">
        <v>125</v>
      </c>
      <c r="E20" s="650" t="s">
        <v>416</v>
      </c>
      <c r="F20" s="650" t="s">
        <v>417</v>
      </c>
      <c r="G20" s="650" t="s">
        <v>589</v>
      </c>
      <c r="H20" s="586" t="s">
        <v>590</v>
      </c>
    </row>
    <row r="21" spans="1:8" s="1126" customFormat="1" ht="14.25" thickTop="1" thickBot="1" x14ac:dyDescent="0.25">
      <c r="A21" s="521">
        <v>1</v>
      </c>
      <c r="B21" s="522">
        <v>2</v>
      </c>
      <c r="C21" s="522">
        <v>3</v>
      </c>
      <c r="D21" s="522">
        <v>4</v>
      </c>
      <c r="E21" s="522">
        <v>5</v>
      </c>
      <c r="F21" s="508">
        <v>6</v>
      </c>
      <c r="G21" s="508">
        <v>7</v>
      </c>
      <c r="H21" s="587" t="s">
        <v>44</v>
      </c>
    </row>
    <row r="22" spans="1:8" s="1126" customFormat="1" ht="15.75" thickTop="1" x14ac:dyDescent="0.25">
      <c r="A22" s="2774">
        <v>2321</v>
      </c>
      <c r="B22" s="2775">
        <v>6341</v>
      </c>
      <c r="C22" s="2510" t="s">
        <v>1851</v>
      </c>
      <c r="D22" s="848" t="s">
        <v>172</v>
      </c>
      <c r="E22" s="60"/>
      <c r="F22" s="309">
        <v>10876</v>
      </c>
      <c r="G22" s="311">
        <v>9983</v>
      </c>
      <c r="H22" s="200">
        <f>(G22/F22)*100</f>
        <v>91.789260757631482</v>
      </c>
    </row>
    <row r="23" spans="1:8" s="1126" customFormat="1" ht="15.75" thickBot="1" x14ac:dyDescent="0.3">
      <c r="A23" s="2774">
        <v>2399</v>
      </c>
      <c r="B23" s="2775">
        <v>6341</v>
      </c>
      <c r="C23" s="2510" t="s">
        <v>1851</v>
      </c>
      <c r="D23" s="848" t="s">
        <v>172</v>
      </c>
      <c r="E23" s="48">
        <v>24000</v>
      </c>
      <c r="F23" s="166">
        <v>4633</v>
      </c>
      <c r="G23" s="311">
        <v>0</v>
      </c>
      <c r="H23" s="200">
        <f>(G23/F23)*100</f>
        <v>0</v>
      </c>
    </row>
    <row r="24" spans="1:8" s="1126" customFormat="1" ht="19.5" thickTop="1" thickBot="1" x14ac:dyDescent="0.3">
      <c r="A24" s="588" t="s">
        <v>1852</v>
      </c>
      <c r="B24" s="763"/>
      <c r="C24" s="590"/>
      <c r="D24" s="591"/>
      <c r="E24" s="592">
        <f>SUM(E22:E23)</f>
        <v>24000</v>
      </c>
      <c r="F24" s="592">
        <f>SUM(F22:F23)</f>
        <v>15509</v>
      </c>
      <c r="G24" s="592">
        <f>SUM(G22:G23)</f>
        <v>9983</v>
      </c>
      <c r="H24" s="831">
        <f>(G24/F24)*100</f>
        <v>64.369076020375275</v>
      </c>
    </row>
    <row r="25" spans="1:8" s="1126" customFormat="1" ht="12.75" customHeight="1" thickTop="1" x14ac:dyDescent="0.25">
      <c r="A25" s="1204"/>
      <c r="B25" s="1185"/>
      <c r="C25" s="1225"/>
      <c r="D25" s="1804"/>
      <c r="E25" s="1181"/>
      <c r="F25" s="1804"/>
      <c r="H25" s="1805"/>
    </row>
    <row r="26" spans="1:8" s="1126" customFormat="1" ht="12.75" customHeight="1" x14ac:dyDescent="0.25">
      <c r="A26" s="1204"/>
      <c r="B26" s="1185"/>
      <c r="C26" s="1225"/>
      <c r="D26" s="1804"/>
      <c r="E26" s="1181"/>
      <c r="F26" s="1804"/>
      <c r="H26" s="1805"/>
    </row>
    <row r="27" spans="1:8" s="1126" customFormat="1" ht="12.75" customHeight="1" x14ac:dyDescent="0.2">
      <c r="A27" s="3136" t="s">
        <v>1990</v>
      </c>
      <c r="B27" s="3136"/>
      <c r="C27" s="3136"/>
      <c r="D27" s="3136"/>
      <c r="E27" s="3136"/>
      <c r="F27" s="3136"/>
      <c r="G27" s="3136"/>
      <c r="H27" s="3136"/>
    </row>
    <row r="28" spans="1:8" s="1126" customFormat="1" ht="12.75" customHeight="1" thickBot="1" x14ac:dyDescent="0.3">
      <c r="A28" s="33"/>
      <c r="B28" s="580"/>
      <c r="C28" s="581"/>
      <c r="D28" s="373"/>
      <c r="E28" s="374"/>
      <c r="F28" s="570"/>
      <c r="G28" s="374"/>
      <c r="H28" s="1701" t="s">
        <v>122</v>
      </c>
    </row>
    <row r="29" spans="1:8" s="1126" customFormat="1" ht="14.25" thickTop="1" thickBot="1" x14ac:dyDescent="0.25">
      <c r="A29" s="582" t="s">
        <v>123</v>
      </c>
      <c r="B29" s="583" t="s">
        <v>124</v>
      </c>
      <c r="C29" s="585" t="s">
        <v>474</v>
      </c>
      <c r="D29" s="650" t="s">
        <v>125</v>
      </c>
      <c r="E29" s="650" t="s">
        <v>416</v>
      </c>
      <c r="F29" s="650" t="s">
        <v>417</v>
      </c>
      <c r="G29" s="650" t="s">
        <v>589</v>
      </c>
      <c r="H29" s="586" t="s">
        <v>590</v>
      </c>
    </row>
    <row r="30" spans="1:8" s="1126" customFormat="1" ht="14.25" thickTop="1" thickBot="1" x14ac:dyDescent="0.25">
      <c r="A30" s="521">
        <v>1</v>
      </c>
      <c r="B30" s="522">
        <v>2</v>
      </c>
      <c r="C30" s="522">
        <v>3</v>
      </c>
      <c r="D30" s="522">
        <v>4</v>
      </c>
      <c r="E30" s="522">
        <v>5</v>
      </c>
      <c r="F30" s="508">
        <v>6</v>
      </c>
      <c r="G30" s="508">
        <v>7</v>
      </c>
      <c r="H30" s="587" t="s">
        <v>44</v>
      </c>
    </row>
    <row r="31" spans="1:8" s="1126" customFormat="1" ht="15.75" thickTop="1" x14ac:dyDescent="0.25">
      <c r="A31" s="2774">
        <v>2310</v>
      </c>
      <c r="B31" s="2775">
        <v>6341</v>
      </c>
      <c r="C31" s="2510" t="s">
        <v>1850</v>
      </c>
      <c r="D31" s="848" t="s">
        <v>172</v>
      </c>
      <c r="E31" s="60"/>
      <c r="F31" s="309">
        <v>16121</v>
      </c>
      <c r="G31" s="311">
        <v>14422</v>
      </c>
      <c r="H31" s="200">
        <f>(G31/F31)*100</f>
        <v>89.460951553873826</v>
      </c>
    </row>
    <row r="32" spans="1:8" s="1126" customFormat="1" ht="15.75" thickBot="1" x14ac:dyDescent="0.3">
      <c r="A32" s="2774">
        <v>2399</v>
      </c>
      <c r="B32" s="2775">
        <v>6341</v>
      </c>
      <c r="C32" s="2510" t="s">
        <v>1850</v>
      </c>
      <c r="D32" s="848" t="s">
        <v>172</v>
      </c>
      <c r="E32" s="48">
        <v>5000</v>
      </c>
      <c r="F32" s="166">
        <v>536</v>
      </c>
      <c r="G32" s="311">
        <v>0</v>
      </c>
      <c r="H32" s="200">
        <f>(G32/F32)*100</f>
        <v>0</v>
      </c>
    </row>
    <row r="33" spans="1:12" s="1126" customFormat="1" ht="19.5" thickTop="1" thickBot="1" x14ac:dyDescent="0.3">
      <c r="A33" s="588" t="s">
        <v>1853</v>
      </c>
      <c r="B33" s="763"/>
      <c r="C33" s="590"/>
      <c r="D33" s="591"/>
      <c r="E33" s="592">
        <f>SUM(E31:E32)</f>
        <v>5000</v>
      </c>
      <c r="F33" s="592">
        <f>SUM(F31:F32)</f>
        <v>16657</v>
      </c>
      <c r="G33" s="592">
        <f>SUM(G31:G32)</f>
        <v>14422</v>
      </c>
      <c r="H33" s="831">
        <f>(G33/F33)*100</f>
        <v>86.582217686258033</v>
      </c>
    </row>
    <row r="34" spans="1:12" s="1126" customFormat="1" ht="12.75" customHeight="1" thickTop="1" x14ac:dyDescent="0.25">
      <c r="A34" s="1204"/>
      <c r="B34" s="1185"/>
      <c r="C34" s="1225"/>
      <c r="D34" s="1804"/>
      <c r="E34" s="1181"/>
      <c r="F34" s="1804"/>
      <c r="H34" s="1805"/>
    </row>
    <row r="35" spans="1:12" s="1126" customFormat="1" ht="12.75" customHeight="1" x14ac:dyDescent="0.25">
      <c r="A35" s="1204"/>
      <c r="B35" s="1185"/>
      <c r="C35" s="1225"/>
      <c r="D35" s="1804"/>
      <c r="E35" s="1181"/>
      <c r="F35" s="1804"/>
      <c r="H35" s="1805"/>
    </row>
    <row r="36" spans="1:12" s="1126" customFormat="1" ht="12.75" customHeight="1" x14ac:dyDescent="0.2">
      <c r="A36" s="3136" t="s">
        <v>1991</v>
      </c>
      <c r="B36" s="3136"/>
      <c r="C36" s="3136"/>
      <c r="D36" s="3136"/>
      <c r="E36" s="3136"/>
      <c r="F36" s="3136"/>
      <c r="G36" s="3136"/>
      <c r="H36" s="3136"/>
    </row>
    <row r="37" spans="1:12" s="1126" customFormat="1" ht="12.75" customHeight="1" thickBot="1" x14ac:dyDescent="0.3">
      <c r="A37" s="33"/>
      <c r="B37" s="580"/>
      <c r="C37" s="581"/>
      <c r="D37" s="373"/>
      <c r="E37" s="374"/>
      <c r="F37" s="570"/>
      <c r="G37" s="374"/>
      <c r="H37" s="1701" t="s">
        <v>122</v>
      </c>
    </row>
    <row r="38" spans="1:12" s="1126" customFormat="1" ht="14.25" thickTop="1" thickBot="1" x14ac:dyDescent="0.25">
      <c r="A38" s="582" t="s">
        <v>123</v>
      </c>
      <c r="B38" s="583" t="s">
        <v>124</v>
      </c>
      <c r="C38" s="585" t="s">
        <v>474</v>
      </c>
      <c r="D38" s="650" t="s">
        <v>125</v>
      </c>
      <c r="E38" s="650" t="s">
        <v>416</v>
      </c>
      <c r="F38" s="650" t="s">
        <v>417</v>
      </c>
      <c r="G38" s="650" t="s">
        <v>589</v>
      </c>
      <c r="H38" s="586" t="s">
        <v>590</v>
      </c>
    </row>
    <row r="39" spans="1:12" s="1126" customFormat="1" ht="14.25" thickTop="1" thickBot="1" x14ac:dyDescent="0.25">
      <c r="A39" s="521">
        <v>1</v>
      </c>
      <c r="B39" s="522">
        <v>2</v>
      </c>
      <c r="C39" s="522">
        <v>3</v>
      </c>
      <c r="D39" s="522">
        <v>4</v>
      </c>
      <c r="E39" s="522">
        <v>5</v>
      </c>
      <c r="F39" s="508">
        <v>6</v>
      </c>
      <c r="G39" s="508">
        <v>7</v>
      </c>
      <c r="H39" s="587" t="s">
        <v>44</v>
      </c>
    </row>
    <row r="40" spans="1:12" s="1126" customFormat="1" ht="16.5" thickTop="1" thickBot="1" x14ac:dyDescent="0.3">
      <c r="A40" s="2774">
        <v>2399</v>
      </c>
      <c r="B40" s="2775">
        <v>6341</v>
      </c>
      <c r="C40" s="2510" t="s">
        <v>1854</v>
      </c>
      <c r="D40" s="848" t="s">
        <v>172</v>
      </c>
      <c r="E40" s="48">
        <v>1000</v>
      </c>
      <c r="F40" s="166">
        <v>1000</v>
      </c>
      <c r="G40" s="311">
        <v>0</v>
      </c>
      <c r="H40" s="200">
        <f>(G40/F40)*100</f>
        <v>0</v>
      </c>
    </row>
    <row r="41" spans="1:12" s="1126" customFormat="1" ht="19.5" thickTop="1" thickBot="1" x14ac:dyDescent="0.3">
      <c r="A41" s="588" t="s">
        <v>1992</v>
      </c>
      <c r="B41" s="763"/>
      <c r="C41" s="590"/>
      <c r="D41" s="591"/>
      <c r="E41" s="592">
        <f>SUM(E40:E40)</f>
        <v>1000</v>
      </c>
      <c r="F41" s="592">
        <f>SUM(F40:F40)</f>
        <v>1000</v>
      </c>
      <c r="G41" s="592">
        <f>SUM(G40:G40)</f>
        <v>0</v>
      </c>
      <c r="H41" s="831">
        <f>(G41/F41)*100</f>
        <v>0</v>
      </c>
    </row>
    <row r="42" spans="1:12" s="1126" customFormat="1" ht="12.75" customHeight="1" thickTop="1" x14ac:dyDescent="0.25">
      <c r="A42" s="1204"/>
      <c r="B42" s="1185"/>
      <c r="C42" s="1225"/>
      <c r="D42" s="1804"/>
      <c r="E42" s="1181"/>
      <c r="F42" s="1804"/>
      <c r="H42" s="1805"/>
    </row>
    <row r="43" spans="1:12" s="1126" customFormat="1" ht="12.75" customHeight="1" thickBot="1" x14ac:dyDescent="0.3">
      <c r="A43" s="1204"/>
      <c r="B43" s="1185"/>
      <c r="C43" s="1225"/>
      <c r="D43" s="1804"/>
      <c r="E43" s="1181"/>
      <c r="F43" s="1804"/>
      <c r="H43" s="1805"/>
    </row>
    <row r="44" spans="1:12" s="1126" customFormat="1" ht="19.5" thickTop="1" thickBot="1" x14ac:dyDescent="0.3">
      <c r="A44" s="588" t="s">
        <v>1451</v>
      </c>
      <c r="B44" s="763"/>
      <c r="C44" s="590"/>
      <c r="D44" s="591"/>
      <c r="E44" s="592">
        <f>E41+E33+E24</f>
        <v>30000</v>
      </c>
      <c r="F44" s="592">
        <f t="shared" ref="F44:G44" si="0">F41+F33+F24</f>
        <v>33166</v>
      </c>
      <c r="G44" s="592">
        <f t="shared" si="0"/>
        <v>24405</v>
      </c>
      <c r="H44" s="831">
        <f>(G44/F44)*100</f>
        <v>73.584393656153892</v>
      </c>
    </row>
    <row r="45" spans="1:12" s="1126" customFormat="1" ht="12.75" customHeight="1" thickTop="1" x14ac:dyDescent="0.25">
      <c r="A45" s="1204"/>
      <c r="B45" s="1185"/>
      <c r="C45" s="1225"/>
      <c r="D45" s="1804"/>
      <c r="E45" s="1181"/>
      <c r="F45" s="1804"/>
      <c r="H45" s="1805"/>
    </row>
    <row r="46" spans="1:12" ht="15" x14ac:dyDescent="0.25">
      <c r="A46" s="2186"/>
    </row>
    <row r="47" spans="1:12" ht="15" x14ac:dyDescent="0.25">
      <c r="A47" s="2186"/>
    </row>
    <row r="48" spans="1:12" s="2182" customFormat="1" ht="15.75" x14ac:dyDescent="0.25">
      <c r="A48" s="3304" t="s">
        <v>986</v>
      </c>
      <c r="B48" s="3305"/>
      <c r="C48" s="3305"/>
      <c r="D48" s="3305"/>
      <c r="E48" s="2119">
        <f>SUM(E50:E51)</f>
        <v>20000</v>
      </c>
      <c r="F48" s="2119">
        <f>SUM(F50:F51)</f>
        <v>31000</v>
      </c>
      <c r="G48" s="2119">
        <f>SUM(G50:G51)</f>
        <v>30265</v>
      </c>
      <c r="H48" s="2184">
        <f>G48/F48*100</f>
        <v>97.629032258064512</v>
      </c>
      <c r="J48" s="2185">
        <f>J50+J51</f>
        <v>20000000</v>
      </c>
      <c r="K48" s="2185">
        <f>K50+K51</f>
        <v>31000000</v>
      </c>
      <c r="L48" s="2185">
        <f>L50+L51</f>
        <v>30264542</v>
      </c>
    </row>
    <row r="49" spans="1:12" s="2182" customFormat="1" ht="15.75" x14ac:dyDescent="0.25">
      <c r="A49" s="3305"/>
      <c r="B49" s="3305"/>
      <c r="C49" s="3305"/>
      <c r="D49" s="3305"/>
      <c r="E49" s="2119"/>
      <c r="F49" s="2119"/>
      <c r="G49" s="2119"/>
      <c r="H49" s="2184"/>
      <c r="J49" s="2183"/>
      <c r="K49" s="2183"/>
      <c r="L49" s="2183"/>
    </row>
    <row r="50" spans="1:12" s="2177" customFormat="1" ht="15" x14ac:dyDescent="0.2">
      <c r="A50" s="1140" t="s">
        <v>183</v>
      </c>
      <c r="B50" s="2181"/>
      <c r="C50" s="2181"/>
      <c r="D50" s="2181"/>
      <c r="E50" s="2180">
        <f>E14</f>
        <v>20000</v>
      </c>
      <c r="F50" s="2180">
        <f>F14</f>
        <v>31000</v>
      </c>
      <c r="G50" s="2180">
        <f>G14</f>
        <v>30265</v>
      </c>
      <c r="H50" s="2179">
        <f>G50/F50*100</f>
        <v>97.629032258064512</v>
      </c>
      <c r="J50" s="2178">
        <v>20000000</v>
      </c>
      <c r="K50" s="2178">
        <v>31000000</v>
      </c>
      <c r="L50" s="2178">
        <v>30264542</v>
      </c>
    </row>
    <row r="51" spans="1:12" s="2177" customFormat="1" ht="15" x14ac:dyDescent="0.2">
      <c r="A51" s="1140" t="s">
        <v>184</v>
      </c>
      <c r="B51" s="2181"/>
      <c r="C51" s="2181"/>
      <c r="D51" s="2181"/>
      <c r="E51" s="2180">
        <v>0</v>
      </c>
      <c r="F51" s="2180">
        <v>0</v>
      </c>
      <c r="G51" s="2180">
        <v>0</v>
      </c>
      <c r="H51" s="2179">
        <v>0</v>
      </c>
      <c r="J51" s="2178">
        <v>0</v>
      </c>
      <c r="K51" s="2178">
        <v>0</v>
      </c>
      <c r="L51" s="2178">
        <v>0</v>
      </c>
    </row>
    <row r="52" spans="1:12" s="2177" customFormat="1" ht="15" x14ac:dyDescent="0.2">
      <c r="A52" s="1140"/>
      <c r="B52" s="2181"/>
      <c r="C52" s="2181"/>
      <c r="D52" s="2181"/>
      <c r="E52" s="2180"/>
      <c r="F52" s="2180"/>
      <c r="G52" s="2180"/>
      <c r="H52" s="2179"/>
      <c r="J52" s="2178"/>
      <c r="K52" s="2178"/>
      <c r="L52" s="2178"/>
    </row>
    <row r="53" spans="1:12" s="2177" customFormat="1" ht="16.5" x14ac:dyDescent="0.25">
      <c r="A53" s="1830" t="s">
        <v>1450</v>
      </c>
      <c r="B53" s="1813"/>
      <c r="C53" s="1812"/>
      <c r="D53" s="1126"/>
      <c r="E53" s="1280">
        <f>E44</f>
        <v>30000</v>
      </c>
      <c r="F53" s="1280">
        <f t="shared" ref="F53:G53" si="1">F44</f>
        <v>33166</v>
      </c>
      <c r="G53" s="1280">
        <f t="shared" si="1"/>
        <v>24405</v>
      </c>
      <c r="H53" s="2045">
        <f t="shared" ref="H53" si="2">G53/F53*100</f>
        <v>73.584393656153892</v>
      </c>
      <c r="J53" s="2185">
        <v>30000000</v>
      </c>
      <c r="K53" s="2185">
        <v>33165636.899999999</v>
      </c>
      <c r="L53" s="2185">
        <v>24405390.280000001</v>
      </c>
    </row>
    <row r="54" spans="1:12" s="2177" customFormat="1" ht="15" x14ac:dyDescent="0.2">
      <c r="A54" s="1140"/>
      <c r="B54" s="2181"/>
      <c r="C54" s="2181"/>
      <c r="D54" s="2181"/>
      <c r="E54" s="2180"/>
      <c r="F54" s="2180"/>
      <c r="G54" s="2180"/>
      <c r="H54" s="2179"/>
      <c r="J54" s="2178"/>
      <c r="K54" s="2178"/>
      <c r="L54" s="2178"/>
    </row>
    <row r="55" spans="1:12" s="2169" customFormat="1" ht="23.25" x14ac:dyDescent="0.35">
      <c r="A55" s="3306" t="s">
        <v>987</v>
      </c>
      <c r="B55" s="3307"/>
      <c r="C55" s="3307"/>
      <c r="D55" s="3307"/>
      <c r="E55" s="2176">
        <f>SUM(E48,E53)</f>
        <v>50000</v>
      </c>
      <c r="F55" s="2176">
        <f t="shared" ref="F55:G55" si="3">SUM(F48,F53)</f>
        <v>64166</v>
      </c>
      <c r="G55" s="2176">
        <f t="shared" si="3"/>
        <v>54670</v>
      </c>
      <c r="H55" s="2174">
        <f>G55/F55*100</f>
        <v>85.20088520400212</v>
      </c>
      <c r="J55" s="2173">
        <f>J48+J53</f>
        <v>50000000</v>
      </c>
      <c r="K55" s="2173">
        <f t="shared" ref="K55:L55" si="4">K48+K53</f>
        <v>64165636.899999999</v>
      </c>
      <c r="L55" s="2173">
        <f t="shared" si="4"/>
        <v>54669932.280000001</v>
      </c>
    </row>
    <row r="56" spans="1:12" s="2169" customFormat="1" ht="23.25" x14ac:dyDescent="0.35">
      <c r="A56" s="3308"/>
      <c r="B56" s="3308"/>
      <c r="C56" s="3308"/>
      <c r="D56" s="3308"/>
      <c r="E56" s="2172"/>
      <c r="F56" s="2171"/>
      <c r="G56" s="2171"/>
      <c r="H56" s="2170"/>
    </row>
    <row r="57" spans="1:12" ht="13.5" customHeight="1" thickBot="1" x14ac:dyDescent="0.4">
      <c r="A57" s="3309"/>
      <c r="B57" s="3309"/>
      <c r="C57" s="3309"/>
      <c r="D57" s="3309"/>
      <c r="E57" s="2168"/>
      <c r="F57" s="2167"/>
      <c r="G57" s="2167"/>
      <c r="H57" s="2166"/>
    </row>
    <row r="58" spans="1:12" ht="13.5" thickTop="1" x14ac:dyDescent="0.2">
      <c r="D58" s="2165"/>
      <c r="E58" s="1131"/>
      <c r="F58" s="1131"/>
      <c r="G58" s="1131"/>
      <c r="H58" s="2164"/>
    </row>
    <row r="59" spans="1:12" ht="14.25" x14ac:dyDescent="0.2">
      <c r="A59" s="2145" t="s">
        <v>85</v>
      </c>
      <c r="B59" s="1358"/>
      <c r="C59" s="1358"/>
      <c r="D59" s="2163"/>
      <c r="E59" s="2016"/>
      <c r="F59" s="2016"/>
      <c r="G59" s="2016"/>
      <c r="H59" s="2162"/>
    </row>
    <row r="60" spans="1:12" ht="12.75" customHeight="1" x14ac:dyDescent="0.2">
      <c r="A60" s="3303" t="s">
        <v>969</v>
      </c>
      <c r="B60" s="3303"/>
      <c r="C60" s="3303"/>
      <c r="D60" s="3303"/>
      <c r="E60" s="3303"/>
      <c r="F60" s="3303"/>
      <c r="G60" s="3303"/>
      <c r="H60" s="3303"/>
    </row>
    <row r="61" spans="1:12" s="1313" customFormat="1" ht="12.75" customHeight="1" x14ac:dyDescent="0.2">
      <c r="A61" s="3215"/>
      <c r="B61" s="3215"/>
      <c r="C61" s="3215"/>
      <c r="D61" s="3215"/>
      <c r="E61" s="3215"/>
      <c r="F61" s="3215"/>
      <c r="G61" s="3215"/>
      <c r="H61" s="3215"/>
    </row>
    <row r="62" spans="1:12" s="1313" customFormat="1" ht="19.5" customHeight="1" x14ac:dyDescent="0.2">
      <c r="A62" s="1226"/>
      <c r="B62" s="1226"/>
      <c r="C62" s="1226"/>
      <c r="D62" s="1227"/>
      <c r="E62" s="1252"/>
      <c r="F62" s="1252"/>
      <c r="G62" s="1252"/>
      <c r="H62" s="1249"/>
    </row>
    <row r="63" spans="1:12" s="1313" customFormat="1" x14ac:dyDescent="0.2">
      <c r="A63" s="1226"/>
      <c r="B63" s="1226"/>
      <c r="C63" s="1226"/>
      <c r="D63" s="1227"/>
      <c r="E63" s="1252"/>
      <c r="F63" s="1252"/>
      <c r="G63" s="1252"/>
      <c r="H63" s="1249"/>
    </row>
    <row r="64" spans="1:12" s="1313" customFormat="1" x14ac:dyDescent="0.2">
      <c r="A64" s="1226"/>
      <c r="B64" s="1226"/>
      <c r="C64" s="1226"/>
      <c r="D64" s="1227"/>
      <c r="E64" s="1252"/>
      <c r="F64" s="1252"/>
      <c r="G64" s="1252"/>
      <c r="H64" s="1249"/>
    </row>
    <row r="65" spans="1:8" s="1313" customFormat="1" x14ac:dyDescent="0.2">
      <c r="A65" s="1226"/>
      <c r="B65" s="1226"/>
      <c r="C65" s="1226"/>
      <c r="D65" s="1227"/>
      <c r="E65" s="1252"/>
      <c r="F65" s="1252"/>
      <c r="G65" s="1252"/>
      <c r="H65" s="1249"/>
    </row>
    <row r="66" spans="1:8" s="1313" customFormat="1" ht="12.75" customHeight="1" x14ac:dyDescent="0.2">
      <c r="A66" s="1226"/>
      <c r="B66" s="1226"/>
      <c r="C66" s="1226"/>
      <c r="D66" s="1227"/>
      <c r="E66" s="1252"/>
      <c r="F66" s="1252"/>
      <c r="G66" s="1252"/>
      <c r="H66" s="1249"/>
    </row>
    <row r="67" spans="1:8" s="1313" customFormat="1" ht="12.75" customHeight="1" x14ac:dyDescent="0.2">
      <c r="A67" s="1226"/>
      <c r="B67" s="1226"/>
      <c r="C67" s="1226"/>
      <c r="D67" s="1227"/>
      <c r="E67" s="1252"/>
      <c r="F67" s="1252"/>
      <c r="G67" s="1252"/>
      <c r="H67" s="1249"/>
    </row>
    <row r="68" spans="1:8" ht="12.75" customHeight="1" x14ac:dyDescent="0.2"/>
    <row r="69" spans="1:8" ht="12.75" customHeight="1" x14ac:dyDescent="0.2"/>
    <row r="70" spans="1:8" ht="12.75" customHeight="1" x14ac:dyDescent="0.2"/>
    <row r="71" spans="1:8" ht="21.75" customHeight="1" x14ac:dyDescent="0.2"/>
  </sheetData>
  <mergeCells count="9">
    <mergeCell ref="A1:H2"/>
    <mergeCell ref="A60:H61"/>
    <mergeCell ref="A48:D49"/>
    <mergeCell ref="A55:D57"/>
    <mergeCell ref="A14:D14"/>
    <mergeCell ref="A17:H17"/>
    <mergeCell ref="A18:H18"/>
    <mergeCell ref="A27:H27"/>
    <mergeCell ref="A36:H36"/>
  </mergeCells>
  <pageMargins left="0.98425196850393704" right="0.98425196850393704" top="0.98425196850393704" bottom="0.98425196850393704" header="0.51181102362204722" footer="0.51181102362204722"/>
  <pageSetup paperSize="9" scale="69" firstPageNumber="160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40"/>
  <sheetViews>
    <sheetView showGridLines="0" tabSelected="1" view="pageBreakPreview" zoomScaleNormal="100" zoomScaleSheetLayoutView="100" workbookViewId="0">
      <selection activeCell="I29" sqref="I29"/>
    </sheetView>
  </sheetViews>
  <sheetFormatPr defaultColWidth="9.140625" defaultRowHeight="12.75" x14ac:dyDescent="0.2"/>
  <cols>
    <col min="1" max="2" width="6.5703125" style="1226" customWidth="1"/>
    <col min="3" max="3" width="9.7109375" style="1226" customWidth="1"/>
    <col min="4" max="4" width="42.28515625" style="1227" customWidth="1"/>
    <col min="5" max="5" width="15.28515625" style="1252" customWidth="1"/>
    <col min="6" max="6" width="14.85546875" style="1252" customWidth="1"/>
    <col min="7" max="7" width="13.85546875" style="1252" customWidth="1"/>
    <col min="8" max="8" width="7.42578125" style="1227" customWidth="1"/>
    <col min="9" max="9" width="9.140625" style="1227"/>
    <col min="10" max="10" width="22.5703125" style="1227" bestFit="1" customWidth="1"/>
    <col min="11" max="11" width="16" style="1227" bestFit="1" customWidth="1"/>
    <col min="12" max="12" width="15.85546875" style="1227" customWidth="1"/>
    <col min="13" max="16384" width="9.140625" style="1227"/>
  </cols>
  <sheetData>
    <row r="1" spans="1:21" x14ac:dyDescent="0.2">
      <c r="A1" s="3298" t="s">
        <v>33</v>
      </c>
      <c r="B1" s="3299"/>
      <c r="C1" s="3299"/>
      <c r="D1" s="3299"/>
      <c r="E1" s="3299"/>
      <c r="F1" s="3299"/>
      <c r="G1" s="3299"/>
      <c r="H1" s="3299"/>
    </row>
    <row r="2" spans="1:21" ht="12.75" customHeight="1" thickBot="1" x14ac:dyDescent="0.25">
      <c r="A2" s="3301"/>
      <c r="B2" s="3301"/>
      <c r="C2" s="3301"/>
      <c r="D2" s="3301"/>
      <c r="E2" s="3301"/>
      <c r="F2" s="3301"/>
      <c r="G2" s="3301"/>
      <c r="H2" s="3301"/>
    </row>
    <row r="3" spans="1:21" ht="18.75" customHeight="1" x14ac:dyDescent="0.25">
      <c r="A3" s="1697"/>
      <c r="B3" s="1697"/>
      <c r="C3" s="1697"/>
      <c r="D3" s="1697"/>
      <c r="E3" s="1697"/>
      <c r="F3" s="1697"/>
      <c r="G3" s="2210" t="s">
        <v>482</v>
      </c>
    </row>
    <row r="4" spans="1:21" s="1126" customFormat="1" ht="12.75" customHeight="1" x14ac:dyDescent="0.25">
      <c r="A4" s="1206" t="s">
        <v>259</v>
      </c>
      <c r="B4" s="1185"/>
      <c r="C4" s="1185"/>
      <c r="D4" s="1225" t="s">
        <v>1375</v>
      </c>
      <c r="E4" s="1804"/>
      <c r="F4" s="1181"/>
      <c r="G4" s="1804"/>
    </row>
    <row r="5" spans="1:21" s="1126" customFormat="1" ht="12.75" customHeight="1" x14ac:dyDescent="0.25">
      <c r="A5" s="1204"/>
      <c r="B5" s="1185"/>
      <c r="C5" s="1185"/>
      <c r="D5" s="1225" t="s">
        <v>1383</v>
      </c>
      <c r="E5" s="1804"/>
      <c r="F5" s="1181"/>
      <c r="G5" s="1804"/>
    </row>
    <row r="6" spans="1:21" ht="15.75" thickBot="1" x14ac:dyDescent="0.3">
      <c r="A6" s="2186"/>
      <c r="H6" s="2098" t="s">
        <v>122</v>
      </c>
    </row>
    <row r="7" spans="1:21" s="1166" customFormat="1" ht="25.5" thickTop="1" thickBot="1" x14ac:dyDescent="0.25">
      <c r="A7" s="1233" t="s">
        <v>123</v>
      </c>
      <c r="B7" s="1234" t="s">
        <v>509</v>
      </c>
      <c r="C7" s="1234"/>
      <c r="D7" s="1235" t="s">
        <v>125</v>
      </c>
      <c r="E7" s="1256" t="s">
        <v>416</v>
      </c>
      <c r="F7" s="1256" t="s">
        <v>417</v>
      </c>
      <c r="G7" s="1257" t="s">
        <v>589</v>
      </c>
      <c r="H7" s="1258" t="s">
        <v>590</v>
      </c>
    </row>
    <row r="8" spans="1:21" s="1351" customFormat="1" ht="13.5" thickTop="1" thickBot="1" x14ac:dyDescent="0.25">
      <c r="A8" s="1233">
        <v>1</v>
      </c>
      <c r="B8" s="1234">
        <v>2</v>
      </c>
      <c r="C8" s="1234">
        <v>3</v>
      </c>
      <c r="D8" s="1234">
        <v>4</v>
      </c>
      <c r="E8" s="1169">
        <v>5</v>
      </c>
      <c r="F8" s="1169">
        <v>6</v>
      </c>
      <c r="G8" s="1293">
        <v>7</v>
      </c>
      <c r="H8" s="1238" t="s">
        <v>44</v>
      </c>
    </row>
    <row r="9" spans="1:21" s="2013" customFormat="1" ht="16.5" customHeight="1" thickTop="1" x14ac:dyDescent="0.25">
      <c r="A9" s="2209">
        <v>6113</v>
      </c>
      <c r="B9" s="2208">
        <v>5169</v>
      </c>
      <c r="C9" s="2207"/>
      <c r="D9" s="2206" t="s">
        <v>568</v>
      </c>
      <c r="E9" s="1949">
        <v>82</v>
      </c>
      <c r="F9" s="2033">
        <v>111</v>
      </c>
      <c r="G9" s="1949">
        <v>77</v>
      </c>
      <c r="H9" s="2205">
        <f>(G9/F9)*100</f>
        <v>69.369369369369366</v>
      </c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</row>
    <row r="10" spans="1:21" s="2013" customFormat="1" ht="16.5" customHeight="1" x14ac:dyDescent="0.25">
      <c r="A10" s="2203">
        <v>6113</v>
      </c>
      <c r="B10" s="2202">
        <v>5499</v>
      </c>
      <c r="C10" s="2201"/>
      <c r="D10" s="2200" t="s">
        <v>265</v>
      </c>
      <c r="E10" s="1159">
        <v>56</v>
      </c>
      <c r="F10" s="1160">
        <v>42</v>
      </c>
      <c r="G10" s="1159">
        <v>24</v>
      </c>
      <c r="H10" s="2024">
        <f>(G10/F10)*100</f>
        <v>57.142857142857139</v>
      </c>
      <c r="I10" s="1790"/>
      <c r="J10" s="1790"/>
      <c r="K10" s="1790"/>
      <c r="L10" s="1790"/>
      <c r="M10" s="1790"/>
      <c r="N10" s="1790"/>
      <c r="O10" s="1790"/>
      <c r="P10" s="1790"/>
      <c r="Q10" s="1790"/>
      <c r="R10" s="1790"/>
      <c r="S10" s="1790"/>
      <c r="T10" s="1790"/>
      <c r="U10" s="1790"/>
    </row>
    <row r="11" spans="1:21" s="2013" customFormat="1" ht="16.5" customHeight="1" x14ac:dyDescent="0.25">
      <c r="A11" s="2203">
        <v>6172</v>
      </c>
      <c r="B11" s="2202">
        <v>5041</v>
      </c>
      <c r="C11" s="2201"/>
      <c r="D11" s="1952" t="s">
        <v>1240</v>
      </c>
      <c r="E11" s="1159">
        <v>20</v>
      </c>
      <c r="F11" s="1160">
        <v>20</v>
      </c>
      <c r="G11" s="1159">
        <v>5</v>
      </c>
      <c r="H11" s="2024">
        <f>(G11/F11)*100</f>
        <v>25</v>
      </c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</row>
    <row r="12" spans="1:21" s="2013" customFormat="1" ht="16.5" customHeight="1" x14ac:dyDescent="0.25">
      <c r="A12" s="2203">
        <v>6172</v>
      </c>
      <c r="B12" s="2202">
        <v>5139</v>
      </c>
      <c r="C12" s="2201"/>
      <c r="D12" s="2200" t="s">
        <v>513</v>
      </c>
      <c r="E12" s="1159"/>
      <c r="F12" s="1160">
        <v>10</v>
      </c>
      <c r="G12" s="1159">
        <v>2</v>
      </c>
      <c r="H12" s="2024">
        <f t="shared" ref="H12:H20" si="0">(G12/F12)*100</f>
        <v>20</v>
      </c>
      <c r="I12" s="1790"/>
      <c r="J12" s="1790"/>
      <c r="K12" s="1790"/>
      <c r="L12" s="1790"/>
      <c r="M12" s="1790"/>
      <c r="N12" s="1790"/>
      <c r="O12" s="1790"/>
      <c r="P12" s="1790"/>
      <c r="Q12" s="1790"/>
      <c r="R12" s="1790"/>
      <c r="S12" s="1790"/>
      <c r="T12" s="1790"/>
      <c r="U12" s="1790"/>
    </row>
    <row r="13" spans="1:21" s="2013" customFormat="1" ht="16.5" customHeight="1" x14ac:dyDescent="0.25">
      <c r="A13" s="2203">
        <v>6172</v>
      </c>
      <c r="B13" s="2202">
        <v>5163</v>
      </c>
      <c r="C13" s="2201"/>
      <c r="D13" s="2200" t="s">
        <v>594</v>
      </c>
      <c r="E13" s="1159">
        <v>9</v>
      </c>
      <c r="F13" s="1160">
        <v>9</v>
      </c>
      <c r="G13" s="1159">
        <v>3</v>
      </c>
      <c r="H13" s="2024">
        <f t="shared" si="0"/>
        <v>33.333333333333329</v>
      </c>
      <c r="I13" s="1790"/>
      <c r="J13" s="1790"/>
      <c r="K13" s="1790"/>
      <c r="L13" s="1790"/>
      <c r="M13" s="1790"/>
      <c r="N13" s="1790"/>
      <c r="O13" s="1790"/>
      <c r="P13" s="1790"/>
      <c r="Q13" s="1790"/>
      <c r="R13" s="1790"/>
      <c r="S13" s="1790"/>
      <c r="T13" s="1790"/>
      <c r="U13" s="1790"/>
    </row>
    <row r="14" spans="1:21" s="2013" customFormat="1" ht="16.5" customHeight="1" x14ac:dyDescent="0.25">
      <c r="A14" s="2203">
        <v>6172</v>
      </c>
      <c r="B14" s="2202">
        <v>5164</v>
      </c>
      <c r="C14" s="2201"/>
      <c r="D14" s="2200" t="s">
        <v>131</v>
      </c>
      <c r="E14" s="1159">
        <v>120</v>
      </c>
      <c r="F14" s="1160">
        <v>31</v>
      </c>
      <c r="G14" s="1159">
        <v>20</v>
      </c>
      <c r="H14" s="2024">
        <f t="shared" si="0"/>
        <v>64.516129032258064</v>
      </c>
      <c r="I14" s="1790"/>
      <c r="J14" s="1790"/>
      <c r="K14" s="1790"/>
      <c r="L14" s="1790"/>
      <c r="M14" s="1790"/>
      <c r="N14" s="1790"/>
      <c r="O14" s="1790"/>
      <c r="P14" s="1790"/>
      <c r="Q14" s="1790"/>
      <c r="R14" s="1790"/>
      <c r="S14" s="1790"/>
      <c r="T14" s="1790"/>
      <c r="U14" s="1790"/>
    </row>
    <row r="15" spans="1:21" s="2013" customFormat="1" ht="16.5" customHeight="1" x14ac:dyDescent="0.25">
      <c r="A15" s="2203">
        <v>6172</v>
      </c>
      <c r="B15" s="2202">
        <v>5169</v>
      </c>
      <c r="C15" s="2201"/>
      <c r="D15" s="2200" t="s">
        <v>568</v>
      </c>
      <c r="E15" s="1159">
        <f>E16+E17</f>
        <v>4524</v>
      </c>
      <c r="F15" s="1159">
        <f t="shared" ref="F15:G15" si="1">F16+F17</f>
        <v>5579</v>
      </c>
      <c r="G15" s="1159">
        <f t="shared" si="1"/>
        <v>5038</v>
      </c>
      <c r="H15" s="2024">
        <f t="shared" si="0"/>
        <v>90.302921670550276</v>
      </c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</row>
    <row r="16" spans="1:21" s="2013" customFormat="1" ht="16.5" customHeight="1" x14ac:dyDescent="0.2">
      <c r="A16" s="2203"/>
      <c r="B16" s="2202"/>
      <c r="C16" s="1157" t="s">
        <v>1101</v>
      </c>
      <c r="D16" s="1163" t="s">
        <v>795</v>
      </c>
      <c r="E16" s="1151">
        <v>4244</v>
      </c>
      <c r="F16" s="1152">
        <v>5579</v>
      </c>
      <c r="G16" s="1151">
        <v>5038</v>
      </c>
      <c r="H16" s="2204">
        <f t="shared" si="0"/>
        <v>90.302921670550276</v>
      </c>
      <c r="I16" s="1790"/>
      <c r="J16" s="1790"/>
      <c r="K16" s="1790"/>
      <c r="L16" s="1790"/>
      <c r="M16" s="1790"/>
      <c r="N16" s="1790"/>
      <c r="O16" s="1790"/>
      <c r="P16" s="1790"/>
      <c r="Q16" s="1790"/>
      <c r="R16" s="1790"/>
      <c r="S16" s="1790"/>
      <c r="T16" s="1790"/>
      <c r="U16" s="1790"/>
    </row>
    <row r="17" spans="1:21" s="1140" customFormat="1" ht="16.5" customHeight="1" x14ac:dyDescent="0.2">
      <c r="A17" s="2203"/>
      <c r="B17" s="2202"/>
      <c r="C17" s="1874" t="s">
        <v>1848</v>
      </c>
      <c r="D17" s="2772" t="s">
        <v>1993</v>
      </c>
      <c r="E17" s="1151">
        <v>280</v>
      </c>
      <c r="F17" s="1152">
        <v>0</v>
      </c>
      <c r="G17" s="1151">
        <v>0</v>
      </c>
      <c r="H17" s="2204">
        <v>0</v>
      </c>
      <c r="I17" s="1790"/>
      <c r="J17" s="1790"/>
      <c r="K17" s="1790"/>
      <c r="L17" s="1790"/>
      <c r="M17" s="1790"/>
      <c r="N17" s="1790"/>
      <c r="O17" s="1790"/>
      <c r="P17" s="1790"/>
      <c r="Q17" s="1790"/>
      <c r="R17" s="1790"/>
      <c r="S17" s="1790"/>
      <c r="T17" s="1790"/>
      <c r="U17" s="1790"/>
    </row>
    <row r="18" spans="1:21" s="2013" customFormat="1" ht="16.5" customHeight="1" x14ac:dyDescent="0.25">
      <c r="A18" s="2203">
        <v>6172</v>
      </c>
      <c r="B18" s="2202">
        <v>5175</v>
      </c>
      <c r="C18" s="2201"/>
      <c r="D18" s="2200" t="s">
        <v>447</v>
      </c>
      <c r="E18" s="1159">
        <v>294</v>
      </c>
      <c r="F18" s="1160">
        <v>317</v>
      </c>
      <c r="G18" s="1159">
        <v>304</v>
      </c>
      <c r="H18" s="2024">
        <f t="shared" si="0"/>
        <v>95.899053627760253</v>
      </c>
      <c r="I18" s="1790"/>
      <c r="J18" s="1790"/>
      <c r="K18" s="1790"/>
      <c r="L18" s="1790"/>
      <c r="M18" s="1790"/>
      <c r="N18" s="1790"/>
      <c r="O18" s="1790"/>
      <c r="P18" s="1790"/>
      <c r="Q18" s="1790"/>
      <c r="R18" s="1790"/>
      <c r="S18" s="1790"/>
      <c r="T18" s="1790"/>
      <c r="U18" s="1790"/>
    </row>
    <row r="19" spans="1:21" s="1790" customFormat="1" ht="16.5" customHeight="1" x14ac:dyDescent="0.25">
      <c r="A19" s="2203">
        <v>6172</v>
      </c>
      <c r="B19" s="2202">
        <v>5194</v>
      </c>
      <c r="C19" s="2201"/>
      <c r="D19" s="2200" t="s">
        <v>397</v>
      </c>
      <c r="E19" s="1159"/>
      <c r="F19" s="1160">
        <v>269</v>
      </c>
      <c r="G19" s="1159">
        <v>140</v>
      </c>
      <c r="H19" s="2024">
        <f t="shared" si="0"/>
        <v>52.044609665427508</v>
      </c>
    </row>
    <row r="20" spans="1:21" s="2013" customFormat="1" ht="16.5" customHeight="1" thickBot="1" x14ac:dyDescent="0.3">
      <c r="A20" s="2199">
        <v>6172</v>
      </c>
      <c r="B20" s="2198">
        <v>5499</v>
      </c>
      <c r="C20" s="2197"/>
      <c r="D20" s="2196" t="s">
        <v>265</v>
      </c>
      <c r="E20" s="1943">
        <v>2980</v>
      </c>
      <c r="F20" s="1943">
        <v>3640</v>
      </c>
      <c r="G20" s="1943">
        <v>2948</v>
      </c>
      <c r="H20" s="2195">
        <f t="shared" si="0"/>
        <v>80.989010989010993</v>
      </c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</row>
    <row r="21" spans="1:21" s="1251" customFormat="1" ht="16.5" thickTop="1" thickBot="1" x14ac:dyDescent="0.3">
      <c r="A21" s="3310" t="s">
        <v>511</v>
      </c>
      <c r="B21" s="3311"/>
      <c r="C21" s="3311"/>
      <c r="D21" s="3312"/>
      <c r="E21" s="2194">
        <f>SUM(E9,E10,E12,E13,E14,E15,E18,E19,E20,E11)</f>
        <v>8085</v>
      </c>
      <c r="F21" s="2194">
        <f>F9+F10+F12+F13+F14+F15+F18+F19+F20+F11</f>
        <v>10028</v>
      </c>
      <c r="G21" s="2194">
        <f>G9+G10+G12+G13+G14+G15+G18+G19+G20+G11</f>
        <v>8561</v>
      </c>
      <c r="H21" s="1516">
        <f>G21/F21*100</f>
        <v>85.370961308336661</v>
      </c>
    </row>
    <row r="22" spans="1:21" ht="13.5" thickTop="1" x14ac:dyDescent="0.2">
      <c r="H22" s="1249"/>
    </row>
    <row r="23" spans="1:21" x14ac:dyDescent="0.2">
      <c r="H23" s="1249"/>
      <c r="J23" s="1252"/>
      <c r="K23" s="1252"/>
      <c r="L23" s="1252"/>
    </row>
    <row r="24" spans="1:21" s="2182" customFormat="1" ht="15.75" x14ac:dyDescent="0.25">
      <c r="A24" s="2193" t="s">
        <v>985</v>
      </c>
      <c r="B24" s="2193"/>
      <c r="C24" s="2193"/>
      <c r="D24" s="2193"/>
      <c r="E24" s="2119">
        <f>SUM(E25:E26)</f>
        <v>8085</v>
      </c>
      <c r="F24" s="2119">
        <f>SUM(F25:F26)</f>
        <v>10028</v>
      </c>
      <c r="G24" s="2119">
        <f>SUM(G25:G26)</f>
        <v>8561</v>
      </c>
      <c r="H24" s="2184">
        <f>G24/F24*100</f>
        <v>85.370961308336661</v>
      </c>
      <c r="J24" s="2183">
        <f>J25+J26</f>
        <v>8085000</v>
      </c>
      <c r="K24" s="2183">
        <f>K25+K26</f>
        <v>10027640.6</v>
      </c>
      <c r="L24" s="2183">
        <f>L25+L26</f>
        <v>8592999.9299999997</v>
      </c>
    </row>
    <row r="25" spans="1:21" s="2177" customFormat="1" ht="15" x14ac:dyDescent="0.2">
      <c r="A25" s="1140" t="s">
        <v>183</v>
      </c>
      <c r="B25" s="2181"/>
      <c r="C25" s="2181"/>
      <c r="D25" s="2181"/>
      <c r="E25" s="2180">
        <f>SUM(E21)</f>
        <v>8085</v>
      </c>
      <c r="F25" s="2180">
        <f>SUM(F21)</f>
        <v>10028</v>
      </c>
      <c r="G25" s="2180">
        <f>SUM(G21)</f>
        <v>8561</v>
      </c>
      <c r="H25" s="2179">
        <f>G25/F25*100</f>
        <v>85.370961308336661</v>
      </c>
      <c r="J25" s="2192">
        <v>8085000</v>
      </c>
      <c r="K25" s="2192">
        <v>10027640.6</v>
      </c>
      <c r="L25" s="2192">
        <f>8809459.93-216460</f>
        <v>8592999.9299999997</v>
      </c>
    </row>
    <row r="26" spans="1:21" s="2177" customFormat="1" ht="15" x14ac:dyDescent="0.2">
      <c r="A26" s="1140" t="s">
        <v>184</v>
      </c>
      <c r="B26" s="2181"/>
      <c r="C26" s="2181"/>
      <c r="D26" s="2181"/>
      <c r="E26" s="2180">
        <v>0</v>
      </c>
      <c r="F26" s="2180">
        <v>0</v>
      </c>
      <c r="G26" s="2180">
        <v>0</v>
      </c>
      <c r="H26" s="2179">
        <v>0</v>
      </c>
      <c r="J26" s="2192">
        <v>0</v>
      </c>
      <c r="K26" s="2192">
        <v>0</v>
      </c>
      <c r="L26" s="2192">
        <v>0</v>
      </c>
    </row>
    <row r="27" spans="1:21" s="2177" customFormat="1" ht="15" x14ac:dyDescent="0.2">
      <c r="A27" s="1140"/>
      <c r="B27" s="2181"/>
      <c r="C27" s="2181"/>
      <c r="D27" s="2181"/>
      <c r="E27" s="2180"/>
      <c r="F27" s="2180"/>
      <c r="G27" s="2180"/>
      <c r="H27" s="2179"/>
      <c r="J27" s="2192"/>
      <c r="K27" s="2192"/>
      <c r="L27" s="2192"/>
    </row>
    <row r="28" spans="1:21" s="1283" customFormat="1" ht="15" x14ac:dyDescent="0.2">
      <c r="A28" s="2181"/>
      <c r="B28" s="2181"/>
      <c r="C28" s="2181"/>
      <c r="D28" s="2181"/>
      <c r="E28" s="2180"/>
      <c r="F28" s="2180"/>
      <c r="G28" s="2180"/>
      <c r="H28" s="2179"/>
      <c r="J28" s="1284"/>
      <c r="K28" s="1284"/>
      <c r="L28" s="1284"/>
    </row>
    <row r="29" spans="1:21" s="2169" customFormat="1" ht="23.25" x14ac:dyDescent="0.35">
      <c r="A29" s="3315" t="s">
        <v>984</v>
      </c>
      <c r="B29" s="3316"/>
      <c r="C29" s="3316"/>
      <c r="D29" s="3316"/>
      <c r="E29" s="2175">
        <f>SUM(E24)</f>
        <v>8085</v>
      </c>
      <c r="F29" s="2175">
        <f>SUM(F24)</f>
        <v>10028</v>
      </c>
      <c r="G29" s="2175">
        <f>SUM(G24)</f>
        <v>8561</v>
      </c>
      <c r="H29" s="2174">
        <f>G29/F29*100</f>
        <v>85.370961308336661</v>
      </c>
      <c r="J29" s="2191">
        <f>J24</f>
        <v>8085000</v>
      </c>
      <c r="K29" s="2191">
        <f>K24</f>
        <v>10027640.6</v>
      </c>
      <c r="L29" s="2191">
        <f>L24</f>
        <v>8592999.9299999997</v>
      </c>
    </row>
    <row r="30" spans="1:21" s="2169" customFormat="1" ht="24" thickBot="1" x14ac:dyDescent="0.4">
      <c r="A30" s="3317"/>
      <c r="B30" s="3317"/>
      <c r="C30" s="3317"/>
      <c r="D30" s="3317"/>
      <c r="E30" s="2190"/>
      <c r="F30" s="2190"/>
      <c r="G30" s="2190"/>
      <c r="H30" s="2189"/>
    </row>
    <row r="31" spans="1:21" ht="13.5" thickTop="1" x14ac:dyDescent="0.2">
      <c r="D31" s="1226"/>
      <c r="E31" s="1226"/>
      <c r="F31" s="1227"/>
      <c r="G31" s="1228"/>
      <c r="H31" s="2086"/>
      <c r="I31" s="1228"/>
    </row>
    <row r="32" spans="1:21" x14ac:dyDescent="0.2">
      <c r="D32" s="1226"/>
      <c r="E32" s="1226"/>
      <c r="F32" s="2165"/>
      <c r="G32" s="1131"/>
      <c r="H32" s="1131"/>
      <c r="I32" s="1131"/>
      <c r="J32" s="2165"/>
    </row>
    <row r="33" spans="1:10" ht="14.25" x14ac:dyDescent="0.2">
      <c r="A33" s="2145" t="s">
        <v>85</v>
      </c>
      <c r="B33" s="1358"/>
      <c r="C33" s="1358"/>
      <c r="D33" s="1358"/>
      <c r="E33" s="1358"/>
      <c r="F33" s="2163"/>
      <c r="G33" s="2016"/>
      <c r="H33" s="2016"/>
      <c r="I33" s="2016"/>
      <c r="J33" s="2163"/>
    </row>
    <row r="34" spans="1:10" ht="15.75" customHeight="1" x14ac:dyDescent="0.2">
      <c r="A34" s="3313" t="s">
        <v>970</v>
      </c>
      <c r="B34" s="3314"/>
      <c r="C34" s="3314"/>
      <c r="D34" s="3314"/>
      <c r="E34" s="3314"/>
      <c r="F34" s="3314"/>
      <c r="G34" s="3314"/>
      <c r="H34" s="3314"/>
      <c r="I34" s="2188"/>
      <c r="J34" s="2188"/>
    </row>
    <row r="35" spans="1:10" ht="12.75" customHeight="1" x14ac:dyDescent="0.2">
      <c r="A35" s="3314"/>
      <c r="B35" s="3314"/>
      <c r="C35" s="3314"/>
      <c r="D35" s="3314"/>
      <c r="E35" s="3314"/>
      <c r="F35" s="3314"/>
      <c r="G35" s="3314"/>
      <c r="H35" s="3314"/>
      <c r="I35" s="2188"/>
      <c r="J35" s="2188"/>
    </row>
    <row r="39" spans="1:10" x14ac:dyDescent="0.2">
      <c r="C39" s="1132"/>
    </row>
    <row r="40" spans="1:10" x14ac:dyDescent="0.2">
      <c r="C40" s="1132"/>
    </row>
  </sheetData>
  <mergeCells count="4">
    <mergeCell ref="A1:H2"/>
    <mergeCell ref="A21:D21"/>
    <mergeCell ref="A34:H35"/>
    <mergeCell ref="A29:D30"/>
  </mergeCells>
  <pageMargins left="0.98425196850393704" right="0.98425196850393704" top="0.98425196850393704" bottom="0.98425196850393704" header="0.51181102362204722" footer="0.51181102362204722"/>
  <pageSetup paperSize="9" scale="70" firstPageNumber="161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CCFFFF"/>
  </sheetPr>
  <dimension ref="A1:L24"/>
  <sheetViews>
    <sheetView showGridLines="0" view="pageBreakPreview" zoomScaleNormal="100" zoomScaleSheetLayoutView="100" workbookViewId="0">
      <selection activeCell="A3" sqref="A3"/>
    </sheetView>
  </sheetViews>
  <sheetFormatPr defaultColWidth="9.140625" defaultRowHeight="12.75" x14ac:dyDescent="0.2"/>
  <cols>
    <col min="1" max="1" width="4.7109375" style="594" customWidth="1"/>
    <col min="2" max="2" width="4.7109375" style="500" customWidth="1"/>
    <col min="3" max="3" width="4.5703125" style="500" customWidth="1"/>
    <col min="4" max="4" width="50.140625" style="500" customWidth="1"/>
    <col min="5" max="6" width="14.85546875" style="500" customWidth="1"/>
    <col min="7" max="7" width="13.5703125" style="500" customWidth="1"/>
    <col min="8" max="8" width="8.42578125" style="500" customWidth="1"/>
    <col min="9" max="9" width="9.140625" style="500"/>
    <col min="10" max="10" width="16.5703125" style="500" customWidth="1"/>
    <col min="11" max="12" width="15.7109375" style="500" customWidth="1"/>
    <col min="13" max="16384" width="9.140625" style="500"/>
  </cols>
  <sheetData>
    <row r="1" spans="1:12" ht="18" customHeight="1" thickBot="1" x14ac:dyDescent="0.3">
      <c r="A1" s="444" t="s">
        <v>2019</v>
      </c>
      <c r="B1" s="445"/>
      <c r="C1" s="445"/>
      <c r="D1" s="456"/>
      <c r="E1" s="462"/>
      <c r="F1" s="448" t="s">
        <v>128</v>
      </c>
      <c r="G1" s="463"/>
      <c r="H1" s="463"/>
      <c r="I1" s="17"/>
    </row>
    <row r="2" spans="1:12" ht="35.25" customHeight="1" x14ac:dyDescent="0.25">
      <c r="A2" s="3140" t="s">
        <v>2028</v>
      </c>
      <c r="B2" s="3140"/>
      <c r="C2" s="3140"/>
      <c r="D2" s="3140"/>
      <c r="E2" s="3140"/>
      <c r="F2" s="3140"/>
      <c r="G2" s="3140"/>
      <c r="H2" s="3140"/>
      <c r="I2" s="17"/>
    </row>
    <row r="3" spans="1:12" ht="12.75" customHeight="1" x14ac:dyDescent="0.25">
      <c r="A3" s="6"/>
      <c r="B3" s="28"/>
      <c r="C3" s="28"/>
      <c r="D3" s="10"/>
      <c r="E3" s="135"/>
      <c r="F3" s="135"/>
      <c r="G3" s="16"/>
      <c r="H3" s="17"/>
      <c r="I3" s="17"/>
    </row>
    <row r="4" spans="1:12" ht="12.75" customHeight="1" x14ac:dyDescent="0.25">
      <c r="A4" s="67" t="s">
        <v>259</v>
      </c>
      <c r="B4" s="28"/>
      <c r="C4" s="492" t="s">
        <v>1672</v>
      </c>
      <c r="D4" s="579"/>
      <c r="E4" s="135"/>
      <c r="F4" s="16"/>
      <c r="G4" s="17"/>
      <c r="H4" s="17"/>
    </row>
    <row r="5" spans="1:12" ht="12.75" customHeight="1" x14ac:dyDescent="0.25">
      <c r="A5" s="6"/>
      <c r="B5" s="28"/>
      <c r="C5" s="492" t="s">
        <v>1673</v>
      </c>
      <c r="D5" s="609"/>
      <c r="E5" s="136"/>
      <c r="F5" s="16"/>
      <c r="G5" s="17"/>
      <c r="H5" s="17"/>
    </row>
    <row r="6" spans="1:12" ht="12.75" customHeight="1" x14ac:dyDescent="0.25">
      <c r="A6" s="6"/>
      <c r="B6" s="28"/>
      <c r="C6" s="28"/>
      <c r="D6" s="10"/>
      <c r="E6" s="135"/>
      <c r="F6" s="135"/>
      <c r="G6" s="16"/>
      <c r="H6" s="17"/>
      <c r="I6" s="17"/>
    </row>
    <row r="7" spans="1:12" ht="18" x14ac:dyDescent="0.25">
      <c r="A7" s="33" t="s">
        <v>591</v>
      </c>
      <c r="B7" s="28"/>
      <c r="C7" s="28"/>
      <c r="D7" s="10"/>
      <c r="E7" s="135"/>
      <c r="F7" s="135"/>
      <c r="G7" s="16"/>
      <c r="H7" s="17"/>
      <c r="I7" s="17"/>
    </row>
    <row r="8" spans="1:12" ht="13.5" thickBot="1" x14ac:dyDescent="0.25">
      <c r="A8" s="580"/>
      <c r="B8" s="580"/>
      <c r="C8" s="580"/>
      <c r="D8" s="581"/>
      <c r="E8" s="463"/>
      <c r="F8" s="463"/>
      <c r="G8" s="759"/>
      <c r="H8" s="463" t="s">
        <v>122</v>
      </c>
    </row>
    <row r="9" spans="1:12" s="106" customFormat="1" ht="20.25" customHeight="1" thickTop="1" thickBot="1" x14ac:dyDescent="0.25">
      <c r="A9" s="582" t="s">
        <v>123</v>
      </c>
      <c r="B9" s="583" t="s">
        <v>124</v>
      </c>
      <c r="C9" s="585" t="s">
        <v>474</v>
      </c>
      <c r="D9" s="585" t="s">
        <v>125</v>
      </c>
      <c r="E9" s="585" t="s">
        <v>416</v>
      </c>
      <c r="F9" s="585" t="s">
        <v>417</v>
      </c>
      <c r="G9" s="585" t="s">
        <v>589</v>
      </c>
      <c r="H9" s="586" t="s">
        <v>590</v>
      </c>
    </row>
    <row r="10" spans="1:12" s="375" customFormat="1" ht="13.5" thickTop="1" thickBot="1" x14ac:dyDescent="0.25">
      <c r="A10" s="521">
        <v>1</v>
      </c>
      <c r="B10" s="522">
        <v>2</v>
      </c>
      <c r="C10" s="522">
        <v>3</v>
      </c>
      <c r="D10" s="522">
        <v>4</v>
      </c>
      <c r="E10" s="522">
        <v>5</v>
      </c>
      <c r="F10" s="508">
        <v>6</v>
      </c>
      <c r="G10" s="508">
        <v>7</v>
      </c>
      <c r="H10" s="587" t="s">
        <v>44</v>
      </c>
      <c r="I10" s="106"/>
    </row>
    <row r="11" spans="1:12" s="106" customFormat="1" ht="20.25" customHeight="1" thickTop="1" x14ac:dyDescent="0.25">
      <c r="A11" s="818">
        <v>6172</v>
      </c>
      <c r="B11" s="1751">
        <v>5166</v>
      </c>
      <c r="C11" s="1752"/>
      <c r="D11" s="1753" t="s">
        <v>405</v>
      </c>
      <c r="E11" s="1754">
        <v>4</v>
      </c>
      <c r="F11" s="1754">
        <v>0</v>
      </c>
      <c r="G11" s="1755">
        <v>0</v>
      </c>
      <c r="H11" s="1756">
        <v>0</v>
      </c>
    </row>
    <row r="12" spans="1:12" ht="15.75" thickBot="1" x14ac:dyDescent="0.3">
      <c r="A12" s="1757">
        <v>6172</v>
      </c>
      <c r="B12" s="1758">
        <v>5192</v>
      </c>
      <c r="C12" s="1759"/>
      <c r="D12" s="1760" t="s">
        <v>1042</v>
      </c>
      <c r="E12" s="1761">
        <v>85</v>
      </c>
      <c r="F12" s="1761">
        <v>14</v>
      </c>
      <c r="G12" s="1762">
        <v>14</v>
      </c>
      <c r="H12" s="1763">
        <f>(G12/F12)*100</f>
        <v>100</v>
      </c>
    </row>
    <row r="13" spans="1:12" s="356" customFormat="1" ht="30" customHeight="1" thickTop="1" thickBot="1" x14ac:dyDescent="0.3">
      <c r="A13" s="1693" t="s">
        <v>170</v>
      </c>
      <c r="B13" s="646"/>
      <c r="C13" s="2467"/>
      <c r="D13" s="646"/>
      <c r="E13" s="592">
        <f>SUM(E12,E11)</f>
        <v>89</v>
      </c>
      <c r="F13" s="592">
        <f t="shared" ref="F13:G13" si="0">SUM(F12,F11)</f>
        <v>14</v>
      </c>
      <c r="G13" s="592">
        <f t="shared" si="0"/>
        <v>14</v>
      </c>
      <c r="H13" s="1768">
        <f>(G13/F13)*100</f>
        <v>100</v>
      </c>
    </row>
    <row r="14" spans="1:12" ht="15.75" thickTop="1" x14ac:dyDescent="0.25">
      <c r="B14" s="594"/>
      <c r="C14" s="594"/>
      <c r="D14" s="595"/>
      <c r="E14" s="595"/>
      <c r="F14" s="596"/>
      <c r="G14" s="597"/>
      <c r="H14" s="598"/>
    </row>
    <row r="15" spans="1:12" ht="15" x14ac:dyDescent="0.25">
      <c r="B15" s="594"/>
      <c r="C15" s="594"/>
      <c r="D15" s="595"/>
      <c r="E15" s="595"/>
      <c r="F15" s="596"/>
      <c r="G15" s="597"/>
      <c r="H15" s="598"/>
    </row>
    <row r="16" spans="1:12" s="607" customFormat="1" ht="30.75" customHeight="1" x14ac:dyDescent="0.25">
      <c r="A16" s="3139" t="s">
        <v>2023</v>
      </c>
      <c r="B16" s="3139"/>
      <c r="C16" s="3139"/>
      <c r="D16" s="3139"/>
      <c r="E16" s="3052">
        <f>E17+E18+E19+E20</f>
        <v>89</v>
      </c>
      <c r="F16" s="3052">
        <f>F17+F18+F19+F20</f>
        <v>14</v>
      </c>
      <c r="G16" s="3052">
        <f>G17+G18+G19+G20</f>
        <v>14</v>
      </c>
      <c r="H16" s="3053">
        <f>(G16/F16)*100</f>
        <v>100</v>
      </c>
      <c r="J16" s="1421">
        <f>SUM(J17:J20)</f>
        <v>89000</v>
      </c>
      <c r="K16" s="1421">
        <f>SUM(K17:K20)</f>
        <v>13600</v>
      </c>
      <c r="L16" s="1421">
        <f>SUM(L17:L20)</f>
        <v>13600</v>
      </c>
    </row>
    <row r="17" spans="1:12" s="985" customFormat="1" ht="15" x14ac:dyDescent="0.2">
      <c r="A17" s="516" t="s">
        <v>183</v>
      </c>
      <c r="B17" s="538"/>
      <c r="C17" s="539"/>
      <c r="D17" s="539"/>
      <c r="E17" s="754">
        <f t="shared" ref="E17:G18" si="1">E13</f>
        <v>89</v>
      </c>
      <c r="F17" s="754">
        <f t="shared" si="1"/>
        <v>14</v>
      </c>
      <c r="G17" s="754">
        <f t="shared" si="1"/>
        <v>14</v>
      </c>
      <c r="H17" s="819">
        <f>(G17/F17)*100</f>
        <v>100</v>
      </c>
      <c r="J17" s="1284">
        <v>89000</v>
      </c>
      <c r="K17" s="1284">
        <v>13600</v>
      </c>
      <c r="L17" s="1284">
        <v>13600</v>
      </c>
    </row>
    <row r="18" spans="1:12" s="985" customFormat="1" ht="15" x14ac:dyDescent="0.2">
      <c r="A18" s="516" t="s">
        <v>184</v>
      </c>
      <c r="B18" s="543"/>
      <c r="C18" s="539"/>
      <c r="D18" s="539"/>
      <c r="E18" s="755">
        <f t="shared" si="1"/>
        <v>0</v>
      </c>
      <c r="F18" s="755">
        <f t="shared" si="1"/>
        <v>0</v>
      </c>
      <c r="G18" s="755">
        <f t="shared" si="1"/>
        <v>0</v>
      </c>
      <c r="H18" s="750">
        <v>0</v>
      </c>
      <c r="J18" s="1284">
        <v>0</v>
      </c>
      <c r="K18" s="1284">
        <v>0</v>
      </c>
      <c r="L18" s="1284">
        <v>0</v>
      </c>
    </row>
    <row r="19" spans="1:12" s="985" customFormat="1" ht="15" x14ac:dyDescent="0.2">
      <c r="A19" s="516" t="s">
        <v>149</v>
      </c>
      <c r="B19" s="543"/>
      <c r="C19" s="539"/>
      <c r="D19" s="539"/>
      <c r="E19" s="754">
        <v>0</v>
      </c>
      <c r="F19" s="541">
        <v>0</v>
      </c>
      <c r="G19" s="541">
        <v>0</v>
      </c>
      <c r="H19" s="750">
        <v>0</v>
      </c>
      <c r="J19" s="1284">
        <v>0</v>
      </c>
      <c r="K19" s="1284">
        <v>0</v>
      </c>
      <c r="L19" s="1284">
        <v>0</v>
      </c>
    </row>
    <row r="20" spans="1:12" s="985" customFormat="1" ht="15" x14ac:dyDescent="0.2">
      <c r="A20" s="516" t="s">
        <v>726</v>
      </c>
      <c r="B20" s="543"/>
      <c r="C20" s="539"/>
      <c r="D20" s="539"/>
      <c r="E20" s="754">
        <v>0</v>
      </c>
      <c r="F20" s="545">
        <v>0</v>
      </c>
      <c r="G20" s="545">
        <v>0</v>
      </c>
      <c r="H20" s="750">
        <v>0</v>
      </c>
      <c r="J20" s="1284">
        <v>0</v>
      </c>
      <c r="K20" s="1284">
        <v>0</v>
      </c>
      <c r="L20" s="1284">
        <v>0</v>
      </c>
    </row>
    <row r="21" spans="1:12" ht="15" x14ac:dyDescent="0.2">
      <c r="A21" s="516"/>
      <c r="B21" s="543"/>
      <c r="C21" s="539"/>
      <c r="D21" s="539"/>
      <c r="E21" s="754"/>
      <c r="F21" s="545"/>
      <c r="G21" s="545"/>
      <c r="H21" s="653"/>
    </row>
    <row r="22" spans="1:12" x14ac:dyDescent="0.2">
      <c r="H22" s="606"/>
    </row>
    <row r="23" spans="1:12" s="58" customFormat="1" ht="47.25" customHeight="1" thickBot="1" x14ac:dyDescent="0.4">
      <c r="A23" s="3138" t="s">
        <v>2024</v>
      </c>
      <c r="B23" s="3138"/>
      <c r="C23" s="3138"/>
      <c r="D23" s="3138"/>
      <c r="E23" s="546">
        <f>SUM(E13)</f>
        <v>89</v>
      </c>
      <c r="F23" s="546">
        <f>SUM(F13)</f>
        <v>14</v>
      </c>
      <c r="G23" s="546">
        <f>SUM(G13)</f>
        <v>14</v>
      </c>
      <c r="H23" s="820">
        <f>(G23/F23)*100</f>
        <v>100</v>
      </c>
      <c r="J23" s="2744">
        <f>J16</f>
        <v>89000</v>
      </c>
      <c r="K23" s="2744">
        <f t="shared" ref="K23:L23" si="2">K16</f>
        <v>13600</v>
      </c>
      <c r="L23" s="2744">
        <f t="shared" si="2"/>
        <v>13600</v>
      </c>
    </row>
    <row r="24" spans="1:12" ht="13.5" thickTop="1" x14ac:dyDescent="0.2"/>
  </sheetData>
  <mergeCells count="3">
    <mergeCell ref="A23:D23"/>
    <mergeCell ref="A16:D16"/>
    <mergeCell ref="A2:H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CCFFFF"/>
  </sheetPr>
  <dimension ref="A1:L41"/>
  <sheetViews>
    <sheetView showGridLines="0" view="pageBreakPreview" zoomScaleNormal="100" zoomScaleSheetLayoutView="100" workbookViewId="0">
      <selection activeCell="G57" sqref="G57"/>
    </sheetView>
  </sheetViews>
  <sheetFormatPr defaultColWidth="9.140625" defaultRowHeight="12.75" x14ac:dyDescent="0.2"/>
  <cols>
    <col min="1" max="1" width="4.7109375" style="594" customWidth="1"/>
    <col min="2" max="2" width="4.7109375" style="500" customWidth="1"/>
    <col min="3" max="3" width="9.5703125" style="817" customWidth="1"/>
    <col min="4" max="4" width="47.42578125" style="500" customWidth="1"/>
    <col min="5" max="5" width="15.140625" style="463" customWidth="1"/>
    <col min="6" max="6" width="14.42578125" style="463" customWidth="1"/>
    <col min="7" max="7" width="13" style="463" customWidth="1"/>
    <col min="8" max="8" width="8.85546875" style="606" customWidth="1"/>
    <col min="9" max="9" width="9.140625" style="500"/>
    <col min="10" max="10" width="17" style="500" customWidth="1"/>
    <col min="11" max="11" width="16.7109375" style="500" customWidth="1"/>
    <col min="12" max="12" width="17" style="500" customWidth="1"/>
    <col min="13" max="16384" width="9.140625" style="500"/>
  </cols>
  <sheetData>
    <row r="1" spans="1:9" ht="18.75" thickBot="1" x14ac:dyDescent="0.3">
      <c r="A1" s="444" t="s">
        <v>2020</v>
      </c>
      <c r="B1" s="445"/>
      <c r="C1" s="469"/>
      <c r="D1" s="456"/>
      <c r="E1" s="462"/>
      <c r="F1" s="448" t="s">
        <v>129</v>
      </c>
      <c r="I1" s="17"/>
    </row>
    <row r="2" spans="1:9" ht="12.75" customHeight="1" x14ac:dyDescent="0.25">
      <c r="A2" s="6"/>
      <c r="B2" s="28"/>
      <c r="C2" s="52"/>
      <c r="D2" s="10"/>
      <c r="E2" s="135"/>
      <c r="F2" s="135"/>
      <c r="G2" s="16"/>
      <c r="H2" s="191"/>
      <c r="I2" s="17"/>
    </row>
    <row r="3" spans="1:9" ht="12.75" customHeight="1" x14ac:dyDescent="0.25">
      <c r="A3" s="67" t="s">
        <v>259</v>
      </c>
      <c r="B3" s="28"/>
      <c r="C3" s="492" t="s">
        <v>1181</v>
      </c>
      <c r="D3" s="579"/>
      <c r="E3" s="135"/>
      <c r="F3" s="16"/>
      <c r="G3" s="17"/>
      <c r="H3" s="191"/>
    </row>
    <row r="4" spans="1:9" ht="12.75" customHeight="1" x14ac:dyDescent="0.25">
      <c r="A4" s="6"/>
      <c r="B4" s="28"/>
      <c r="C4" s="492" t="s">
        <v>1383</v>
      </c>
      <c r="D4" s="609"/>
      <c r="E4" s="136"/>
      <c r="F4" s="16"/>
      <c r="G4" s="17"/>
      <c r="H4" s="191"/>
    </row>
    <row r="5" spans="1:9" ht="12.75" customHeight="1" x14ac:dyDescent="0.25">
      <c r="A5" s="6"/>
      <c r="B5" s="28"/>
      <c r="C5" s="52"/>
      <c r="D5" s="10"/>
      <c r="E5" s="135"/>
      <c r="F5" s="135"/>
      <c r="G5" s="16"/>
      <c r="H5" s="191"/>
      <c r="I5" s="17"/>
    </row>
    <row r="6" spans="1:9" ht="18" x14ac:dyDescent="0.25">
      <c r="A6" s="33" t="s">
        <v>591</v>
      </c>
      <c r="B6" s="28"/>
      <c r="C6" s="52"/>
      <c r="D6" s="10"/>
      <c r="E6" s="135"/>
      <c r="F6" s="135"/>
      <c r="G6" s="16"/>
      <c r="H6" s="191"/>
      <c r="I6" s="17"/>
    </row>
    <row r="7" spans="1:9" ht="13.5" thickBot="1" x14ac:dyDescent="0.25">
      <c r="A7" s="580"/>
      <c r="B7" s="580"/>
      <c r="C7" s="815"/>
      <c r="D7" s="581"/>
      <c r="G7" s="759"/>
      <c r="H7" s="606" t="s">
        <v>122</v>
      </c>
    </row>
    <row r="8" spans="1:9" s="106" customFormat="1" ht="20.25" customHeight="1" thickTop="1" thickBot="1" x14ac:dyDescent="0.25">
      <c r="A8" s="582" t="s">
        <v>123</v>
      </c>
      <c r="B8" s="583" t="s">
        <v>124</v>
      </c>
      <c r="C8" s="585" t="s">
        <v>474</v>
      </c>
      <c r="D8" s="585" t="s">
        <v>125</v>
      </c>
      <c r="E8" s="585" t="s">
        <v>416</v>
      </c>
      <c r="F8" s="585" t="s">
        <v>417</v>
      </c>
      <c r="G8" s="585" t="s">
        <v>589</v>
      </c>
      <c r="H8" s="586" t="s">
        <v>590</v>
      </c>
    </row>
    <row r="9" spans="1:9" s="375" customFormat="1" ht="13.5" thickTop="1" thickBot="1" x14ac:dyDescent="0.25">
      <c r="A9" s="521">
        <v>1</v>
      </c>
      <c r="B9" s="522">
        <v>2</v>
      </c>
      <c r="C9" s="522">
        <v>3</v>
      </c>
      <c r="D9" s="522">
        <v>4</v>
      </c>
      <c r="E9" s="522">
        <v>5</v>
      </c>
      <c r="F9" s="508">
        <v>6</v>
      </c>
      <c r="G9" s="508">
        <v>7</v>
      </c>
      <c r="H9" s="587" t="s">
        <v>44</v>
      </c>
      <c r="I9" s="106"/>
    </row>
    <row r="10" spans="1:9" s="847" customFormat="1" ht="15.75" thickTop="1" x14ac:dyDescent="0.25">
      <c r="A10" s="877">
        <v>6172</v>
      </c>
      <c r="B10" s="906">
        <v>5137</v>
      </c>
      <c r="C10" s="856"/>
      <c r="D10" s="892" t="s">
        <v>118</v>
      </c>
      <c r="E10" s="862">
        <f>E11+E12</f>
        <v>1060</v>
      </c>
      <c r="F10" s="862">
        <f t="shared" ref="F10:G10" si="0">F11+F12</f>
        <v>2418</v>
      </c>
      <c r="G10" s="862">
        <f t="shared" si="0"/>
        <v>2335</v>
      </c>
      <c r="H10" s="887">
        <f>(G10/F10)*100</f>
        <v>96.567411083540108</v>
      </c>
    </row>
    <row r="11" spans="1:9" s="847" customFormat="1" ht="14.25" x14ac:dyDescent="0.2">
      <c r="A11" s="34"/>
      <c r="B11" s="873"/>
      <c r="C11" s="859" t="s">
        <v>1101</v>
      </c>
      <c r="D11" s="853" t="s">
        <v>795</v>
      </c>
      <c r="E11" s="312">
        <v>1060</v>
      </c>
      <c r="F11" s="310">
        <v>2403</v>
      </c>
      <c r="G11" s="312">
        <v>2335</v>
      </c>
      <c r="H11" s="855">
        <f t="shared" ref="H11:H12" si="1">(G11/F11)*100</f>
        <v>97.170203911776937</v>
      </c>
    </row>
    <row r="12" spans="1:9" s="847" customFormat="1" ht="15" x14ac:dyDescent="0.2">
      <c r="A12" s="34"/>
      <c r="B12" s="873"/>
      <c r="C12" s="859" t="s">
        <v>1105</v>
      </c>
      <c r="D12" s="854" t="s">
        <v>1117</v>
      </c>
      <c r="E12" s="2462"/>
      <c r="F12" s="1020">
        <v>15</v>
      </c>
      <c r="G12" s="1019">
        <v>0</v>
      </c>
      <c r="H12" s="1030">
        <f t="shared" si="1"/>
        <v>0</v>
      </c>
    </row>
    <row r="13" spans="1:9" s="847" customFormat="1" ht="15" x14ac:dyDescent="0.25">
      <c r="A13" s="34">
        <v>6172</v>
      </c>
      <c r="B13" s="873">
        <v>5139</v>
      </c>
      <c r="C13" s="857"/>
      <c r="D13" s="848" t="s">
        <v>513</v>
      </c>
      <c r="E13" s="48">
        <v>200</v>
      </c>
      <c r="F13" s="166">
        <v>200</v>
      </c>
      <c r="G13" s="311">
        <v>58</v>
      </c>
      <c r="H13" s="863">
        <f>(G13/F13)*100</f>
        <v>28.999999999999996</v>
      </c>
    </row>
    <row r="14" spans="1:9" s="847" customFormat="1" ht="15" x14ac:dyDescent="0.25">
      <c r="A14" s="34">
        <v>6172</v>
      </c>
      <c r="B14" s="873">
        <v>5164</v>
      </c>
      <c r="C14" s="857"/>
      <c r="D14" s="848" t="s">
        <v>131</v>
      </c>
      <c r="E14" s="48">
        <v>1929</v>
      </c>
      <c r="F14" s="48">
        <v>1824</v>
      </c>
      <c r="G14" s="48">
        <v>1823</v>
      </c>
      <c r="H14" s="863">
        <f>(G14/F14)*100</f>
        <v>99.945175438596493</v>
      </c>
    </row>
    <row r="15" spans="1:9" s="847" customFormat="1" ht="15" x14ac:dyDescent="0.25">
      <c r="A15" s="34">
        <v>6172</v>
      </c>
      <c r="B15" s="873">
        <v>5166</v>
      </c>
      <c r="C15" s="857"/>
      <c r="D15" s="848" t="s">
        <v>405</v>
      </c>
      <c r="E15" s="48">
        <v>100</v>
      </c>
      <c r="F15" s="166">
        <v>0</v>
      </c>
      <c r="G15" s="311">
        <v>0</v>
      </c>
      <c r="H15" s="863">
        <v>0</v>
      </c>
    </row>
    <row r="16" spans="1:9" s="847" customFormat="1" ht="15" x14ac:dyDescent="0.25">
      <c r="A16" s="34">
        <v>6172</v>
      </c>
      <c r="B16" s="873">
        <v>5167</v>
      </c>
      <c r="C16" s="857"/>
      <c r="D16" s="848" t="s">
        <v>597</v>
      </c>
      <c r="E16" s="48"/>
      <c r="F16" s="166">
        <v>3</v>
      </c>
      <c r="G16" s="311">
        <v>0</v>
      </c>
      <c r="H16" s="863">
        <v>0</v>
      </c>
    </row>
    <row r="17" spans="1:10" s="847" customFormat="1" ht="15" x14ac:dyDescent="0.25">
      <c r="A17" s="34">
        <v>6172</v>
      </c>
      <c r="B17" s="873">
        <v>5168</v>
      </c>
      <c r="C17" s="857"/>
      <c r="D17" s="3127" t="s">
        <v>1452</v>
      </c>
      <c r="E17" s="48">
        <v>22096</v>
      </c>
      <c r="F17" s="166">
        <v>22762</v>
      </c>
      <c r="G17" s="311">
        <v>22675</v>
      </c>
      <c r="H17" s="863">
        <f>(G17/F17)*100</f>
        <v>99.617784026008266</v>
      </c>
    </row>
    <row r="18" spans="1:10" s="847" customFormat="1" ht="15" x14ac:dyDescent="0.25">
      <c r="A18" s="34"/>
      <c r="B18" s="873"/>
      <c r="C18" s="857"/>
      <c r="D18" s="3126"/>
      <c r="E18" s="48"/>
      <c r="F18" s="166"/>
      <c r="G18" s="311"/>
      <c r="H18" s="863"/>
    </row>
    <row r="19" spans="1:10" s="847" customFormat="1" ht="15.75" x14ac:dyDescent="0.25">
      <c r="A19" s="34">
        <v>6172</v>
      </c>
      <c r="B19" s="873">
        <v>5169</v>
      </c>
      <c r="C19" s="857"/>
      <c r="D19" s="848" t="s">
        <v>568</v>
      </c>
      <c r="E19" s="48">
        <v>50</v>
      </c>
      <c r="F19" s="166">
        <v>0</v>
      </c>
      <c r="G19" s="311">
        <v>0</v>
      </c>
      <c r="H19" s="863">
        <v>0</v>
      </c>
      <c r="J19" s="879"/>
    </row>
    <row r="20" spans="1:10" s="847" customFormat="1" ht="15.75" x14ac:dyDescent="0.25">
      <c r="A20" s="34">
        <v>6172</v>
      </c>
      <c r="B20" s="873">
        <v>5171</v>
      </c>
      <c r="C20" s="857"/>
      <c r="D20" s="848" t="s">
        <v>779</v>
      </c>
      <c r="E20" s="48">
        <v>1040</v>
      </c>
      <c r="F20" s="166">
        <v>872</v>
      </c>
      <c r="G20" s="311">
        <v>870</v>
      </c>
      <c r="H20" s="863">
        <f>(G20/F20)*100</f>
        <v>99.77064220183486</v>
      </c>
      <c r="J20" s="861"/>
    </row>
    <row r="21" spans="1:10" s="847" customFormat="1" ht="16.5" thickBot="1" x14ac:dyDescent="0.3">
      <c r="A21" s="878">
        <v>6172</v>
      </c>
      <c r="B21" s="875">
        <v>5172</v>
      </c>
      <c r="C21" s="886"/>
      <c r="D21" s="866" t="s">
        <v>132</v>
      </c>
      <c r="E21" s="871">
        <v>700</v>
      </c>
      <c r="F21" s="430">
        <v>465</v>
      </c>
      <c r="G21" s="429">
        <v>370</v>
      </c>
      <c r="H21" s="867">
        <f>(G21/F21)*100</f>
        <v>79.569892473118273</v>
      </c>
      <c r="J21" s="861"/>
    </row>
    <row r="22" spans="1:10" s="356" customFormat="1" ht="35.25" customHeight="1" thickTop="1" thickBot="1" x14ac:dyDescent="0.3">
      <c r="A22" s="588" t="s">
        <v>170</v>
      </c>
      <c r="B22" s="589"/>
      <c r="C22" s="590"/>
      <c r="D22" s="591"/>
      <c r="E22" s="592">
        <f>E10+E13+E14+E15+E17+E19+E20+E21</f>
        <v>27175</v>
      </c>
      <c r="F22" s="592">
        <f>F10+F13+F14+F17+F19+F20+F21+F15</f>
        <v>28541</v>
      </c>
      <c r="G22" s="592">
        <f>G10+G13+G14+G17+G19+G20+G21+G15</f>
        <v>28131</v>
      </c>
      <c r="H22" s="593">
        <f>(G22/F22)*100</f>
        <v>98.563470095651866</v>
      </c>
    </row>
    <row r="23" spans="1:10" ht="15.75" thickTop="1" x14ac:dyDescent="0.25">
      <c r="C23" s="581"/>
      <c r="D23" s="594"/>
      <c r="E23" s="618"/>
      <c r="F23" s="649"/>
      <c r="G23" s="618"/>
      <c r="H23" s="598"/>
    </row>
    <row r="24" spans="1:10" ht="15" x14ac:dyDescent="0.25">
      <c r="C24" s="581"/>
      <c r="D24" s="594"/>
      <c r="E24" s="618"/>
      <c r="F24" s="649"/>
      <c r="G24" s="618"/>
      <c r="H24" s="598"/>
    </row>
    <row r="25" spans="1:10" ht="18" x14ac:dyDescent="0.25">
      <c r="A25" s="33" t="s">
        <v>789</v>
      </c>
      <c r="B25" s="28"/>
      <c r="C25" s="10"/>
      <c r="D25" s="137"/>
      <c r="E25" s="135"/>
      <c r="F25" s="16"/>
      <c r="G25" s="17"/>
      <c r="H25" s="191"/>
    </row>
    <row r="26" spans="1:10" ht="13.5" thickBot="1" x14ac:dyDescent="0.25">
      <c r="A26" s="580"/>
      <c r="B26" s="580"/>
      <c r="C26" s="581"/>
      <c r="F26" s="759"/>
      <c r="H26" s="606" t="s">
        <v>122</v>
      </c>
    </row>
    <row r="27" spans="1:10" s="106" customFormat="1" ht="20.25" customHeight="1" thickTop="1" thickBot="1" x14ac:dyDescent="0.25">
      <c r="A27" s="582" t="s">
        <v>123</v>
      </c>
      <c r="B27" s="583" t="s">
        <v>124</v>
      </c>
      <c r="C27" s="585" t="s">
        <v>474</v>
      </c>
      <c r="D27" s="650" t="s">
        <v>125</v>
      </c>
      <c r="E27" s="650" t="s">
        <v>416</v>
      </c>
      <c r="F27" s="650" t="s">
        <v>417</v>
      </c>
      <c r="G27" s="650" t="s">
        <v>589</v>
      </c>
      <c r="H27" s="586" t="s">
        <v>590</v>
      </c>
    </row>
    <row r="28" spans="1:10" s="375" customFormat="1" ht="13.5" thickTop="1" thickBot="1" x14ac:dyDescent="0.25">
      <c r="A28" s="521">
        <v>1</v>
      </c>
      <c r="B28" s="522">
        <v>2</v>
      </c>
      <c r="C28" s="522">
        <v>3</v>
      </c>
      <c r="D28" s="522">
        <v>4</v>
      </c>
      <c r="E28" s="522">
        <v>5</v>
      </c>
      <c r="F28" s="508">
        <v>6</v>
      </c>
      <c r="G28" s="508">
        <v>7</v>
      </c>
      <c r="H28" s="587" t="s">
        <v>44</v>
      </c>
      <c r="I28" s="106"/>
    </row>
    <row r="29" spans="1:10" s="885" customFormat="1" ht="16.5" thickTop="1" thickBot="1" x14ac:dyDescent="0.3">
      <c r="A29" s="50">
        <v>6172</v>
      </c>
      <c r="B29" s="19">
        <v>6125</v>
      </c>
      <c r="C29" s="857"/>
      <c r="D29" s="1033" t="s">
        <v>133</v>
      </c>
      <c r="E29" s="60">
        <v>2930</v>
      </c>
      <c r="F29" s="311">
        <v>2540</v>
      </c>
      <c r="G29" s="311">
        <v>2540</v>
      </c>
      <c r="H29" s="863">
        <f>(G29/F29)*100</f>
        <v>100</v>
      </c>
    </row>
    <row r="30" spans="1:10" s="356" customFormat="1" ht="35.25" customHeight="1" thickTop="1" thickBot="1" x14ac:dyDescent="0.3">
      <c r="A30" s="588" t="s">
        <v>169</v>
      </c>
      <c r="B30" s="591"/>
      <c r="C30" s="590"/>
      <c r="D30" s="591"/>
      <c r="E30" s="816">
        <f>E29</f>
        <v>2930</v>
      </c>
      <c r="F30" s="816">
        <f t="shared" ref="F30:G30" si="2">F29</f>
        <v>2540</v>
      </c>
      <c r="G30" s="816">
        <f t="shared" si="2"/>
        <v>2540</v>
      </c>
      <c r="H30" s="604">
        <f>(G30/F30)*100</f>
        <v>100</v>
      </c>
    </row>
    <row r="31" spans="1:10" s="356" customFormat="1" ht="15.75" customHeight="1" thickTop="1" x14ac:dyDescent="0.25">
      <c r="A31" s="354"/>
      <c r="B31" s="355"/>
      <c r="C31" s="57"/>
      <c r="D31" s="355"/>
      <c r="E31" s="17"/>
      <c r="F31" s="17"/>
      <c r="G31" s="17"/>
      <c r="H31" s="746"/>
    </row>
    <row r="32" spans="1:10" s="356" customFormat="1" ht="15.75" customHeight="1" x14ac:dyDescent="0.25">
      <c r="A32" s="354"/>
      <c r="B32" s="355"/>
      <c r="C32" s="57"/>
      <c r="D32" s="355"/>
      <c r="E32" s="17"/>
      <c r="F32" s="17"/>
      <c r="G32" s="17"/>
      <c r="H32" s="746"/>
    </row>
    <row r="33" spans="1:12" s="607" customFormat="1" ht="16.5" x14ac:dyDescent="0.25">
      <c r="A33" s="357" t="s">
        <v>2021</v>
      </c>
      <c r="B33" s="358"/>
      <c r="C33" s="359"/>
      <c r="D33" s="359"/>
      <c r="E33" s="753">
        <f>E34+E35+E36+E37</f>
        <v>30105</v>
      </c>
      <c r="F33" s="753">
        <f>F34+F35+F36+F37</f>
        <v>31081</v>
      </c>
      <c r="G33" s="753">
        <f>G34+G35+G36+G37</f>
        <v>30671</v>
      </c>
      <c r="H33" s="652">
        <f>(G33/F33)*100</f>
        <v>98.680866123998584</v>
      </c>
      <c r="J33" s="1421">
        <f>SUM(J34:J37)</f>
        <v>30105000</v>
      </c>
      <c r="K33" s="1421">
        <f>SUM(K34:K37)</f>
        <v>31080868</v>
      </c>
      <c r="L33" s="1421">
        <f>SUM(L34:L37)</f>
        <v>30671067.32</v>
      </c>
    </row>
    <row r="34" spans="1:12" s="985" customFormat="1" ht="15" x14ac:dyDescent="0.2">
      <c r="A34" s="516" t="s">
        <v>183</v>
      </c>
      <c r="B34" s="538"/>
      <c r="C34" s="539"/>
      <c r="D34" s="539"/>
      <c r="E34" s="754">
        <f>E22-E36</f>
        <v>27175</v>
      </c>
      <c r="F34" s="754">
        <f>F22-F36</f>
        <v>28526</v>
      </c>
      <c r="G34" s="754">
        <f>G22-G36</f>
        <v>28131</v>
      </c>
      <c r="H34" s="750">
        <f>(G34/F34)*100</f>
        <v>98.615298324335697</v>
      </c>
      <c r="J34" s="1284">
        <v>27175000</v>
      </c>
      <c r="K34" s="1284">
        <f>28541282-K36</f>
        <v>28526282</v>
      </c>
      <c r="L34" s="1284">
        <v>28131481.32</v>
      </c>
    </row>
    <row r="35" spans="1:12" s="985" customFormat="1" ht="15" x14ac:dyDescent="0.2">
      <c r="A35" s="516" t="s">
        <v>184</v>
      </c>
      <c r="B35" s="543"/>
      <c r="C35" s="539"/>
      <c r="D35" s="539"/>
      <c r="E35" s="755">
        <f>E30</f>
        <v>2930</v>
      </c>
      <c r="F35" s="755">
        <f>F30</f>
        <v>2540</v>
      </c>
      <c r="G35" s="755">
        <f>G30</f>
        <v>2540</v>
      </c>
      <c r="H35" s="750">
        <f>(G35/F35)*100</f>
        <v>100</v>
      </c>
      <c r="J35" s="1284">
        <v>2930000</v>
      </c>
      <c r="K35" s="1284">
        <v>2539586</v>
      </c>
      <c r="L35" s="1284">
        <v>2539586</v>
      </c>
    </row>
    <row r="36" spans="1:12" s="985" customFormat="1" ht="15" x14ac:dyDescent="0.2">
      <c r="A36" s="516" t="s">
        <v>149</v>
      </c>
      <c r="B36" s="543"/>
      <c r="C36" s="539"/>
      <c r="D36" s="539"/>
      <c r="E36" s="754">
        <v>0</v>
      </c>
      <c r="F36" s="541">
        <f>F12</f>
        <v>15</v>
      </c>
      <c r="G36" s="541">
        <v>0</v>
      </c>
      <c r="H36" s="750">
        <v>0</v>
      </c>
      <c r="J36" s="1284">
        <v>0</v>
      </c>
      <c r="K36" s="1284">
        <v>15000</v>
      </c>
      <c r="L36" s="1284">
        <v>0</v>
      </c>
    </row>
    <row r="37" spans="1:12" s="985" customFormat="1" ht="15" x14ac:dyDescent="0.2">
      <c r="A37" s="516" t="s">
        <v>726</v>
      </c>
      <c r="B37" s="543"/>
      <c r="C37" s="539"/>
      <c r="D37" s="539"/>
      <c r="E37" s="754">
        <v>0</v>
      </c>
      <c r="F37" s="545">
        <v>0</v>
      </c>
      <c r="G37" s="545">
        <v>0</v>
      </c>
      <c r="H37" s="750">
        <v>0</v>
      </c>
      <c r="J37" s="1284">
        <v>0</v>
      </c>
      <c r="K37" s="1284">
        <v>0</v>
      </c>
      <c r="L37" s="1284">
        <v>0</v>
      </c>
    </row>
    <row r="38" spans="1:12" s="356" customFormat="1" ht="12.75" customHeight="1" x14ac:dyDescent="0.25">
      <c r="A38" s="354"/>
      <c r="B38" s="355"/>
      <c r="C38" s="57"/>
      <c r="D38" s="355"/>
      <c r="E38" s="17"/>
      <c r="F38" s="17"/>
      <c r="G38" s="17"/>
      <c r="H38" s="746"/>
      <c r="J38" s="500"/>
      <c r="K38" s="500"/>
      <c r="L38" s="500"/>
    </row>
    <row r="39" spans="1:12" ht="15.75" customHeight="1" x14ac:dyDescent="0.2">
      <c r="A39" s="580"/>
      <c r="B39" s="766"/>
      <c r="H39" s="991"/>
    </row>
    <row r="40" spans="1:12" s="58" customFormat="1" ht="47.25" customHeight="1" thickBot="1" x14ac:dyDescent="0.4">
      <c r="A40" s="3138" t="s">
        <v>1115</v>
      </c>
      <c r="B40" s="3141"/>
      <c r="C40" s="3141"/>
      <c r="D40" s="3141"/>
      <c r="E40" s="546">
        <f>SUM(E30,E22)</f>
        <v>30105</v>
      </c>
      <c r="F40" s="546">
        <f>SUM(F30,F22)</f>
        <v>31081</v>
      </c>
      <c r="G40" s="546">
        <f>SUM(G30,G22)</f>
        <v>30671</v>
      </c>
      <c r="H40" s="640">
        <f>(G40/F40)*100</f>
        <v>98.680866123998584</v>
      </c>
      <c r="J40" s="2744">
        <f>J33</f>
        <v>30105000</v>
      </c>
      <c r="K40" s="2744">
        <f t="shared" ref="K40:L40" si="3">K33</f>
        <v>31080868</v>
      </c>
      <c r="L40" s="2744">
        <f t="shared" si="3"/>
        <v>30671067.32</v>
      </c>
    </row>
    <row r="41" spans="1:12" ht="13.5" thickTop="1" x14ac:dyDescent="0.2"/>
  </sheetData>
  <mergeCells count="2">
    <mergeCell ref="A40:D40"/>
    <mergeCell ref="D17:D18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1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rgb="FFCCFFFF"/>
  </sheetPr>
  <dimension ref="A1:N89"/>
  <sheetViews>
    <sheetView showGridLines="0" view="pageBreakPreview" zoomScaleNormal="100" zoomScaleSheetLayoutView="100" workbookViewId="0">
      <selection activeCell="G53" sqref="G53"/>
    </sheetView>
  </sheetViews>
  <sheetFormatPr defaultColWidth="9.140625" defaultRowHeight="12.75" x14ac:dyDescent="0.2"/>
  <cols>
    <col min="1" max="1" width="4.7109375" style="594" customWidth="1"/>
    <col min="2" max="2" width="4.7109375" style="500" customWidth="1"/>
    <col min="3" max="3" width="9.85546875" style="660" customWidth="1"/>
    <col min="4" max="4" width="47.42578125" style="500" customWidth="1"/>
    <col min="5" max="5" width="15" style="463" customWidth="1"/>
    <col min="6" max="6" width="14.42578125" style="463" customWidth="1"/>
    <col min="7" max="7" width="13.28515625" style="463" customWidth="1"/>
    <col min="8" max="8" width="9.140625" style="606"/>
    <col min="9" max="9" width="9.140625" style="463"/>
    <col min="10" max="10" width="18.5703125" style="463" bestFit="1" customWidth="1"/>
    <col min="11" max="11" width="17.7109375" style="500" customWidth="1"/>
    <col min="12" max="12" width="16.7109375" style="500" customWidth="1"/>
    <col min="13" max="13" width="9.5703125" style="500" bestFit="1" customWidth="1"/>
    <col min="14" max="16384" width="9.140625" style="500"/>
  </cols>
  <sheetData>
    <row r="1" spans="1:12" ht="18.75" thickBot="1" x14ac:dyDescent="0.3">
      <c r="A1" s="444" t="s">
        <v>574</v>
      </c>
      <c r="B1" s="445"/>
      <c r="C1" s="458"/>
      <c r="D1" s="456"/>
      <c r="E1" s="462"/>
      <c r="F1" s="448" t="s">
        <v>142</v>
      </c>
      <c r="I1" s="17"/>
    </row>
    <row r="2" spans="1:12" ht="12.75" customHeight="1" x14ac:dyDescent="0.25">
      <c r="A2" s="6"/>
      <c r="B2" s="28"/>
      <c r="C2" s="57"/>
      <c r="D2" s="10"/>
      <c r="E2" s="135"/>
      <c r="F2" s="135"/>
      <c r="G2" s="16"/>
      <c r="H2" s="191"/>
      <c r="I2" s="17"/>
    </row>
    <row r="3" spans="1:12" ht="12.75" customHeight="1" x14ac:dyDescent="0.25">
      <c r="A3" s="67" t="s">
        <v>259</v>
      </c>
      <c r="B3" s="28"/>
      <c r="C3" s="492" t="s">
        <v>1181</v>
      </c>
      <c r="D3" s="579"/>
      <c r="E3" s="135"/>
      <c r="F3" s="16"/>
      <c r="G3" s="17"/>
      <c r="H3" s="191"/>
      <c r="I3" s="500"/>
      <c r="J3" s="500"/>
    </row>
    <row r="4" spans="1:12" ht="12.75" customHeight="1" x14ac:dyDescent="0.25">
      <c r="A4" s="6"/>
      <c r="B4" s="28"/>
      <c r="C4" s="492" t="s">
        <v>1397</v>
      </c>
      <c r="D4" s="609"/>
      <c r="E4" s="136"/>
      <c r="F4" s="16"/>
      <c r="G4" s="17"/>
      <c r="H4" s="191"/>
      <c r="I4" s="500"/>
      <c r="J4" s="500"/>
    </row>
    <row r="5" spans="1:12" ht="12.75" customHeight="1" x14ac:dyDescent="0.25">
      <c r="A5" s="6"/>
      <c r="B5" s="28"/>
      <c r="C5" s="471"/>
      <c r="D5" s="609"/>
      <c r="E5" s="136"/>
      <c r="F5" s="16"/>
      <c r="G5" s="17"/>
      <c r="H5" s="191"/>
      <c r="I5" s="500"/>
      <c r="J5" s="500"/>
    </row>
    <row r="6" spans="1:12" ht="12.75" customHeight="1" x14ac:dyDescent="0.25">
      <c r="A6" s="6"/>
      <c r="B6" s="28"/>
      <c r="C6" s="471"/>
      <c r="D6" s="609"/>
      <c r="E6" s="136"/>
      <c r="F6" s="16"/>
      <c r="G6" s="17"/>
      <c r="H6" s="191"/>
      <c r="I6" s="500"/>
      <c r="J6" s="500"/>
    </row>
    <row r="7" spans="1:12" ht="12.75" customHeight="1" x14ac:dyDescent="0.25">
      <c r="A7" s="33" t="s">
        <v>591</v>
      </c>
      <c r="B7" s="28"/>
      <c r="C7" s="471"/>
      <c r="D7" s="609"/>
      <c r="E7" s="136"/>
      <c r="F7" s="16"/>
      <c r="G7" s="17"/>
      <c r="H7" s="191"/>
      <c r="I7" s="500"/>
      <c r="J7" s="500"/>
    </row>
    <row r="8" spans="1:12" ht="12.75" customHeight="1" thickBot="1" x14ac:dyDescent="0.3">
      <c r="A8" s="6"/>
      <c r="B8" s="28"/>
      <c r="C8" s="57"/>
      <c r="D8" s="10"/>
      <c r="E8" s="135"/>
      <c r="F8" s="135"/>
      <c r="G8" s="16"/>
      <c r="H8" s="197" t="s">
        <v>122</v>
      </c>
      <c r="I8" s="17"/>
    </row>
    <row r="9" spans="1:12" s="808" customFormat="1" ht="20.25" customHeight="1" thickTop="1" thickBot="1" x14ac:dyDescent="0.25">
      <c r="A9" s="802" t="s">
        <v>123</v>
      </c>
      <c r="B9" s="803" t="s">
        <v>124</v>
      </c>
      <c r="C9" s="804" t="s">
        <v>474</v>
      </c>
      <c r="D9" s="804" t="s">
        <v>125</v>
      </c>
      <c r="E9" s="804" t="s">
        <v>416</v>
      </c>
      <c r="F9" s="804" t="s">
        <v>417</v>
      </c>
      <c r="G9" s="805" t="s">
        <v>589</v>
      </c>
      <c r="H9" s="806" t="s">
        <v>590</v>
      </c>
      <c r="I9" s="807"/>
      <c r="J9" s="807"/>
    </row>
    <row r="10" spans="1:12" s="375" customFormat="1" ht="13.5" thickTop="1" thickBot="1" x14ac:dyDescent="0.25">
      <c r="A10" s="521">
        <v>1</v>
      </c>
      <c r="B10" s="522">
        <v>2</v>
      </c>
      <c r="C10" s="522">
        <v>3</v>
      </c>
      <c r="D10" s="522">
        <v>4</v>
      </c>
      <c r="E10" s="522">
        <v>5</v>
      </c>
      <c r="F10" s="508">
        <v>6</v>
      </c>
      <c r="G10" s="508">
        <v>7</v>
      </c>
      <c r="H10" s="587" t="s">
        <v>44</v>
      </c>
      <c r="I10" s="106"/>
    </row>
    <row r="11" spans="1:12" s="885" customFormat="1" ht="15.75" thickTop="1" x14ac:dyDescent="0.25">
      <c r="A11" s="905">
        <v>4324</v>
      </c>
      <c r="B11" s="264">
        <v>5901</v>
      </c>
      <c r="C11" s="872"/>
      <c r="D11" s="888" t="s">
        <v>399</v>
      </c>
      <c r="E11" s="123"/>
      <c r="F11" s="147">
        <f>F12</f>
        <v>868</v>
      </c>
      <c r="G11" s="60">
        <v>0</v>
      </c>
      <c r="H11" s="200">
        <v>0</v>
      </c>
      <c r="L11" s="2349"/>
    </row>
    <row r="12" spans="1:12" s="885" customFormat="1" ht="14.25" customHeight="1" x14ac:dyDescent="0.2">
      <c r="A12" s="905"/>
      <c r="B12" s="264"/>
      <c r="C12" s="3132" t="s">
        <v>1118</v>
      </c>
      <c r="D12" s="3142" t="s">
        <v>1985</v>
      </c>
      <c r="E12" s="123"/>
      <c r="F12" s="122">
        <v>868</v>
      </c>
      <c r="G12" s="123">
        <v>0</v>
      </c>
      <c r="H12" s="855">
        <v>0</v>
      </c>
      <c r="L12" s="2349"/>
    </row>
    <row r="13" spans="1:12" s="885" customFormat="1" ht="14.25" x14ac:dyDescent="0.2">
      <c r="A13" s="905"/>
      <c r="B13" s="264"/>
      <c r="C13" s="3143"/>
      <c r="D13" s="3142"/>
      <c r="E13" s="123"/>
      <c r="F13" s="122"/>
      <c r="G13" s="123"/>
      <c r="H13" s="855"/>
      <c r="L13" s="2349"/>
    </row>
    <row r="14" spans="1:12" s="885" customFormat="1" ht="15" x14ac:dyDescent="0.25">
      <c r="A14" s="905">
        <v>6172</v>
      </c>
      <c r="B14" s="264">
        <v>5141</v>
      </c>
      <c r="C14" s="890"/>
      <c r="D14" s="127" t="s">
        <v>621</v>
      </c>
      <c r="E14" s="60">
        <f>E15+E16+E18+E17</f>
        <v>45952</v>
      </c>
      <c r="F14" s="60">
        <f>F15+F16+F18+F17</f>
        <v>45952</v>
      </c>
      <c r="G14" s="60">
        <f>G15+G16+G18+G17</f>
        <v>19492</v>
      </c>
      <c r="H14" s="852">
        <f t="shared" ref="H14:H27" si="0">(G14/F14)*100</f>
        <v>42.418175487465184</v>
      </c>
      <c r="L14" s="2349">
        <v>19492573.620000001</v>
      </c>
    </row>
    <row r="15" spans="1:12" s="885" customFormat="1" ht="14.25" x14ac:dyDescent="0.2">
      <c r="A15" s="905"/>
      <c r="B15" s="264"/>
      <c r="C15" s="890" t="s">
        <v>1124</v>
      </c>
      <c r="D15" s="164" t="s">
        <v>646</v>
      </c>
      <c r="E15" s="123">
        <v>7024</v>
      </c>
      <c r="F15" s="310">
        <v>7024</v>
      </c>
      <c r="G15" s="312">
        <v>3083</v>
      </c>
      <c r="H15" s="855">
        <f t="shared" si="0"/>
        <v>43.892369020501135</v>
      </c>
      <c r="L15" s="2349"/>
    </row>
    <row r="16" spans="1:12" s="885" customFormat="1" ht="14.25" x14ac:dyDescent="0.2">
      <c r="A16" s="905"/>
      <c r="B16" s="264"/>
      <c r="C16" s="890" t="s">
        <v>1123</v>
      </c>
      <c r="D16" s="164" t="s">
        <v>647</v>
      </c>
      <c r="E16" s="123">
        <v>29188</v>
      </c>
      <c r="F16" s="310">
        <v>29188</v>
      </c>
      <c r="G16" s="312">
        <v>11681</v>
      </c>
      <c r="H16" s="855">
        <f t="shared" si="0"/>
        <v>40.019871179936963</v>
      </c>
      <c r="L16" s="2349"/>
    </row>
    <row r="17" spans="1:12" s="885" customFormat="1" ht="14.25" x14ac:dyDescent="0.2">
      <c r="A17" s="905"/>
      <c r="B17" s="264"/>
      <c r="C17" s="890" t="s">
        <v>1125</v>
      </c>
      <c r="D17" s="164" t="s">
        <v>1119</v>
      </c>
      <c r="E17" s="123">
        <v>1000</v>
      </c>
      <c r="F17" s="310">
        <v>1000</v>
      </c>
      <c r="G17" s="312">
        <v>71</v>
      </c>
      <c r="H17" s="855">
        <f t="shared" si="0"/>
        <v>7.1</v>
      </c>
      <c r="L17" s="2349"/>
    </row>
    <row r="18" spans="1:12" s="885" customFormat="1" ht="14.25" x14ac:dyDescent="0.2">
      <c r="A18" s="905"/>
      <c r="B18" s="264"/>
      <c r="C18" s="890" t="s">
        <v>1126</v>
      </c>
      <c r="D18" s="164" t="s">
        <v>852</v>
      </c>
      <c r="E18" s="123">
        <v>8740</v>
      </c>
      <c r="F18" s="310">
        <v>8740</v>
      </c>
      <c r="G18" s="312">
        <v>4657</v>
      </c>
      <c r="H18" s="855">
        <f t="shared" si="0"/>
        <v>53.283752860411902</v>
      </c>
      <c r="L18" s="2349"/>
    </row>
    <row r="19" spans="1:12" s="885" customFormat="1" ht="13.5" customHeight="1" x14ac:dyDescent="0.25">
      <c r="A19" s="905">
        <v>6172</v>
      </c>
      <c r="B19" s="264">
        <v>5142</v>
      </c>
      <c r="C19" s="882"/>
      <c r="D19" s="127" t="s">
        <v>1979</v>
      </c>
      <c r="E19" s="60">
        <v>2000</v>
      </c>
      <c r="F19" s="309">
        <v>2000</v>
      </c>
      <c r="G19" s="311">
        <v>21</v>
      </c>
      <c r="H19" s="852">
        <f t="shared" si="0"/>
        <v>1.05</v>
      </c>
      <c r="L19" s="2349">
        <v>21202.02</v>
      </c>
    </row>
    <row r="20" spans="1:12" s="885" customFormat="1" ht="13.5" customHeight="1" x14ac:dyDescent="0.25">
      <c r="A20" s="905">
        <v>6172</v>
      </c>
      <c r="B20" s="264">
        <v>5144</v>
      </c>
      <c r="C20" s="882"/>
      <c r="D20" s="127" t="s">
        <v>920</v>
      </c>
      <c r="E20" s="60">
        <v>350</v>
      </c>
      <c r="F20" s="309">
        <v>350</v>
      </c>
      <c r="G20" s="311">
        <v>294</v>
      </c>
      <c r="H20" s="852">
        <f t="shared" si="0"/>
        <v>84</v>
      </c>
      <c r="L20" s="2349">
        <v>293898.46999999997</v>
      </c>
    </row>
    <row r="21" spans="1:12" s="885" customFormat="1" ht="13.5" customHeight="1" x14ac:dyDescent="0.25">
      <c r="A21" s="905">
        <v>6172</v>
      </c>
      <c r="B21" s="264">
        <v>5163</v>
      </c>
      <c r="C21" s="882"/>
      <c r="D21" s="127" t="s">
        <v>594</v>
      </c>
      <c r="E21" s="60">
        <v>500</v>
      </c>
      <c r="F21" s="309">
        <v>500</v>
      </c>
      <c r="G21" s="311">
        <v>272</v>
      </c>
      <c r="H21" s="852">
        <f t="shared" si="0"/>
        <v>54.400000000000006</v>
      </c>
      <c r="L21" s="2349">
        <v>271997.93</v>
      </c>
    </row>
    <row r="22" spans="1:12" s="885" customFormat="1" ht="13.5" customHeight="1" x14ac:dyDescent="0.25">
      <c r="A22" s="905">
        <v>6172</v>
      </c>
      <c r="B22" s="264">
        <v>5164</v>
      </c>
      <c r="C22" s="882"/>
      <c r="D22" s="127" t="s">
        <v>131</v>
      </c>
      <c r="E22" s="60">
        <v>5</v>
      </c>
      <c r="F22" s="309">
        <v>5</v>
      </c>
      <c r="G22" s="311">
        <v>4</v>
      </c>
      <c r="H22" s="852">
        <f t="shared" si="0"/>
        <v>80</v>
      </c>
      <c r="L22" s="2349">
        <v>3702.6</v>
      </c>
    </row>
    <row r="23" spans="1:12" s="847" customFormat="1" ht="15" x14ac:dyDescent="0.25">
      <c r="A23" s="34">
        <v>6172</v>
      </c>
      <c r="B23" s="873">
        <v>5166</v>
      </c>
      <c r="C23" s="891"/>
      <c r="D23" s="848" t="s">
        <v>405</v>
      </c>
      <c r="E23" s="48">
        <v>2000</v>
      </c>
      <c r="F23" s="166">
        <v>2000</v>
      </c>
      <c r="G23" s="311">
        <v>1583</v>
      </c>
      <c r="H23" s="852">
        <f t="shared" si="0"/>
        <v>79.149999999999991</v>
      </c>
      <c r="L23" s="2349">
        <v>1582680</v>
      </c>
    </row>
    <row r="24" spans="1:12" s="847" customFormat="1" ht="15" x14ac:dyDescent="0.25">
      <c r="A24" s="34">
        <v>6172</v>
      </c>
      <c r="B24" s="873">
        <v>5169</v>
      </c>
      <c r="C24" s="891"/>
      <c r="D24" s="848" t="s">
        <v>568</v>
      </c>
      <c r="E24" s="48">
        <v>200</v>
      </c>
      <c r="F24" s="166">
        <v>200</v>
      </c>
      <c r="G24" s="311">
        <v>0</v>
      </c>
      <c r="H24" s="852">
        <f t="shared" si="0"/>
        <v>0</v>
      </c>
      <c r="L24" s="2349">
        <v>0</v>
      </c>
    </row>
    <row r="25" spans="1:12" s="847" customFormat="1" ht="15" x14ac:dyDescent="0.25">
      <c r="A25" s="34">
        <v>6172</v>
      </c>
      <c r="B25" s="873">
        <v>5192</v>
      </c>
      <c r="C25" s="891"/>
      <c r="D25" s="848" t="s">
        <v>1042</v>
      </c>
      <c r="E25" s="48"/>
      <c r="F25" s="166">
        <v>9</v>
      </c>
      <c r="G25" s="311">
        <v>9</v>
      </c>
      <c r="H25" s="852">
        <f t="shared" si="0"/>
        <v>100</v>
      </c>
      <c r="L25" s="2349">
        <v>9228</v>
      </c>
    </row>
    <row r="26" spans="1:12" s="427" customFormat="1" ht="15" x14ac:dyDescent="0.25">
      <c r="A26" s="642">
        <v>6172</v>
      </c>
      <c r="B26" s="641">
        <v>5362</v>
      </c>
      <c r="C26" s="512"/>
      <c r="D26" s="371" t="s">
        <v>914</v>
      </c>
      <c r="E26" s="431">
        <v>4000</v>
      </c>
      <c r="F26" s="166">
        <v>8000</v>
      </c>
      <c r="G26" s="311">
        <v>4564</v>
      </c>
      <c r="H26" s="1039">
        <f t="shared" si="0"/>
        <v>57.05</v>
      </c>
      <c r="L26" s="2349">
        <v>4563778</v>
      </c>
    </row>
    <row r="27" spans="1:12" s="427" customFormat="1" ht="30" x14ac:dyDescent="0.25">
      <c r="A27" s="2475">
        <v>6172</v>
      </c>
      <c r="B27" s="2476">
        <v>5365</v>
      </c>
      <c r="C27" s="512"/>
      <c r="D27" s="1114" t="s">
        <v>1427</v>
      </c>
      <c r="E27" s="431"/>
      <c r="F27" s="1023">
        <v>14334</v>
      </c>
      <c r="G27" s="432">
        <v>14334</v>
      </c>
      <c r="H27" s="2477">
        <f t="shared" si="0"/>
        <v>100</v>
      </c>
      <c r="L27" s="2349">
        <v>14334230</v>
      </c>
    </row>
    <row r="28" spans="1:12" s="427" customFormat="1" ht="15" x14ac:dyDescent="0.25">
      <c r="A28" s="642">
        <v>6172</v>
      </c>
      <c r="B28" s="641">
        <v>5909</v>
      </c>
      <c r="C28" s="512"/>
      <c r="D28" s="1809" t="s">
        <v>311</v>
      </c>
      <c r="E28" s="431"/>
      <c r="F28" s="166"/>
      <c r="G28" s="311">
        <v>1678</v>
      </c>
      <c r="H28" s="1039"/>
      <c r="L28" s="2349">
        <v>1677587</v>
      </c>
    </row>
    <row r="29" spans="1:12" s="847" customFormat="1" ht="30" x14ac:dyDescent="0.25">
      <c r="A29" s="1025">
        <v>6402</v>
      </c>
      <c r="B29" s="1022">
        <v>5364</v>
      </c>
      <c r="C29" s="891"/>
      <c r="D29" s="888" t="s">
        <v>648</v>
      </c>
      <c r="E29" s="48"/>
      <c r="F29" s="1023">
        <f>F30</f>
        <v>2777</v>
      </c>
      <c r="G29" s="2468">
        <f>G30</f>
        <v>2777</v>
      </c>
      <c r="H29" s="1024">
        <f>(G29/F29)*100</f>
        <v>100</v>
      </c>
      <c r="L29" s="2349">
        <v>2776907.16</v>
      </c>
    </row>
    <row r="30" spans="1:12" s="847" customFormat="1" ht="15" x14ac:dyDescent="0.25">
      <c r="A30" s="1025"/>
      <c r="B30" s="1022"/>
      <c r="C30" s="890" t="s">
        <v>1112</v>
      </c>
      <c r="D30" s="868" t="s">
        <v>1393</v>
      </c>
      <c r="E30" s="48"/>
      <c r="F30" s="310">
        <v>2777</v>
      </c>
      <c r="G30" s="312">
        <v>2777</v>
      </c>
      <c r="H30" s="855">
        <f>(G30/F30)*100</f>
        <v>100</v>
      </c>
      <c r="L30" s="2349"/>
    </row>
    <row r="31" spans="1:12" s="847" customFormat="1" ht="15" customHeight="1" x14ac:dyDescent="0.25">
      <c r="A31" s="34">
        <v>6409</v>
      </c>
      <c r="B31" s="873">
        <v>5901</v>
      </c>
      <c r="C31" s="891"/>
      <c r="D31" s="888" t="s">
        <v>399</v>
      </c>
      <c r="E31" s="48">
        <f>E32+E33+E34</f>
        <v>55120</v>
      </c>
      <c r="F31" s="48">
        <f t="shared" ref="F31:G31" si="1">F32+F33+F34</f>
        <v>151649</v>
      </c>
      <c r="G31" s="48">
        <f t="shared" si="1"/>
        <v>0</v>
      </c>
      <c r="H31" s="852">
        <f>(G31/F31)*100</f>
        <v>0</v>
      </c>
      <c r="L31" s="2349"/>
    </row>
    <row r="32" spans="1:12" s="847" customFormat="1" ht="15" customHeight="1" x14ac:dyDescent="0.2">
      <c r="A32" s="34"/>
      <c r="B32" s="873"/>
      <c r="C32" s="859" t="s">
        <v>1121</v>
      </c>
      <c r="D32" s="853" t="s">
        <v>1394</v>
      </c>
      <c r="E32" s="55">
        <v>20120</v>
      </c>
      <c r="F32" s="310">
        <v>16740</v>
      </c>
      <c r="G32" s="312">
        <v>0</v>
      </c>
      <c r="H32" s="855">
        <f t="shared" ref="H32:H34" si="2">(G32/F32)*100</f>
        <v>0</v>
      </c>
      <c r="L32" s="2349"/>
    </row>
    <row r="33" spans="1:14" s="847" customFormat="1" ht="15" customHeight="1" x14ac:dyDescent="0.25">
      <c r="A33" s="34"/>
      <c r="B33" s="873"/>
      <c r="C33" s="859" t="s">
        <v>1122</v>
      </c>
      <c r="D33" s="2446" t="s">
        <v>1395</v>
      </c>
      <c r="E33" s="55">
        <v>35000</v>
      </c>
      <c r="F33" s="310">
        <v>31000</v>
      </c>
      <c r="G33" s="312">
        <v>0</v>
      </c>
      <c r="H33" s="855">
        <f t="shared" si="2"/>
        <v>0</v>
      </c>
      <c r="J33" s="879"/>
      <c r="L33" s="2349"/>
    </row>
    <row r="34" spans="1:14" s="847" customFormat="1" ht="15" customHeight="1" x14ac:dyDescent="0.25">
      <c r="A34" s="34"/>
      <c r="B34" s="873"/>
      <c r="C34" s="859" t="s">
        <v>1248</v>
      </c>
      <c r="D34" s="164" t="s">
        <v>1396</v>
      </c>
      <c r="E34" s="48"/>
      <c r="F34" s="310">
        <v>103909</v>
      </c>
      <c r="G34" s="312">
        <v>0</v>
      </c>
      <c r="H34" s="855">
        <f t="shared" si="2"/>
        <v>0</v>
      </c>
      <c r="J34" s="879"/>
      <c r="L34" s="2349"/>
    </row>
    <row r="35" spans="1:14" s="847" customFormat="1" ht="15" customHeight="1" thickBot="1" x14ac:dyDescent="0.3">
      <c r="A35" s="34">
        <v>6409</v>
      </c>
      <c r="B35" s="873">
        <v>5909</v>
      </c>
      <c r="C35" s="891"/>
      <c r="D35" s="849" t="s">
        <v>311</v>
      </c>
      <c r="E35" s="48"/>
      <c r="F35" s="166">
        <v>0</v>
      </c>
      <c r="G35" s="311">
        <v>10</v>
      </c>
      <c r="H35" s="852">
        <v>0</v>
      </c>
      <c r="L35" s="2349">
        <v>9761.34</v>
      </c>
    </row>
    <row r="36" spans="1:14" s="356" customFormat="1" ht="35.85" customHeight="1" thickTop="1" thickBot="1" x14ac:dyDescent="0.35">
      <c r="A36" s="809" t="s">
        <v>170</v>
      </c>
      <c r="B36" s="810"/>
      <c r="C36" s="811"/>
      <c r="D36" s="812"/>
      <c r="E36" s="592">
        <f>E14+E19+E20+E21+E22+E23+E24+E31+E26</f>
        <v>110127</v>
      </c>
      <c r="F36" s="592">
        <f>F14+F19+F20+F21+F22+F23+F24+F31+F26+F11+F25+F27+F29</f>
        <v>228644</v>
      </c>
      <c r="G36" s="592">
        <f>G14+G19+G20+G21+G22+G23+G24+G31+G26+G28+G29+G35+G27+G25</f>
        <v>45038</v>
      </c>
      <c r="H36" s="593">
        <f>G36/F36*100</f>
        <v>19.697870925981</v>
      </c>
      <c r="L36" s="1800">
        <f>SUM(L11:L35)</f>
        <v>45037546.140000001</v>
      </c>
    </row>
    <row r="37" spans="1:14" s="356" customFormat="1" ht="22.5" customHeight="1" thickTop="1" x14ac:dyDescent="0.3">
      <c r="A37" s="1764"/>
      <c r="B37" s="1765"/>
      <c r="C37" s="1766"/>
      <c r="D37" s="1767"/>
      <c r="E37" s="17"/>
      <c r="F37" s="17"/>
      <c r="G37" s="17"/>
      <c r="H37" s="191"/>
      <c r="J37" s="889" t="s">
        <v>370</v>
      </c>
      <c r="K37" s="847"/>
      <c r="L37" s="874">
        <f>E15+E16</f>
        <v>36212</v>
      </c>
      <c r="M37" s="874">
        <f>F15+F16</f>
        <v>36212</v>
      </c>
      <c r="N37" s="874">
        <f>G15+G16</f>
        <v>14764</v>
      </c>
    </row>
    <row r="38" spans="1:14" s="356" customFormat="1" ht="22.5" customHeight="1" x14ac:dyDescent="0.3">
      <c r="A38" s="1764"/>
      <c r="B38" s="1765"/>
      <c r="C38" s="1766"/>
      <c r="D38" s="1767"/>
      <c r="E38" s="17"/>
      <c r="F38" s="17"/>
      <c r="G38" s="17"/>
      <c r="H38" s="191"/>
      <c r="J38" s="889"/>
      <c r="K38" s="847"/>
      <c r="L38" s="874"/>
      <c r="M38" s="874"/>
      <c r="N38" s="874"/>
    </row>
    <row r="39" spans="1:14" s="356" customFormat="1" ht="15.75" x14ac:dyDescent="0.2">
      <c r="A39" s="3137" t="s">
        <v>1450</v>
      </c>
      <c r="B39" s="3137"/>
      <c r="C39" s="3137"/>
      <c r="D39" s="3137"/>
      <c r="E39" s="3137"/>
      <c r="F39" s="3137"/>
      <c r="G39" s="3137"/>
      <c r="H39" s="3137"/>
      <c r="J39" s="889"/>
      <c r="K39" s="847"/>
      <c r="L39" s="874"/>
      <c r="M39" s="874"/>
      <c r="N39" s="874"/>
    </row>
    <row r="40" spans="1:14" s="356" customFormat="1" ht="15" x14ac:dyDescent="0.2">
      <c r="A40" s="3136" t="s">
        <v>1462</v>
      </c>
      <c r="B40" s="3136"/>
      <c r="C40" s="3136"/>
      <c r="D40" s="3136"/>
      <c r="E40" s="3136"/>
      <c r="F40" s="3136"/>
      <c r="G40" s="3136"/>
      <c r="H40" s="3136"/>
      <c r="J40" s="889"/>
      <c r="K40" s="847"/>
      <c r="L40" s="874"/>
      <c r="M40" s="874"/>
      <c r="N40" s="874"/>
    </row>
    <row r="41" spans="1:14" s="356" customFormat="1" ht="16.5" thickBot="1" x14ac:dyDescent="0.3">
      <c r="A41" s="33"/>
      <c r="B41" s="580"/>
      <c r="C41" s="581"/>
      <c r="D41" s="373"/>
      <c r="E41" s="374"/>
      <c r="F41" s="570"/>
      <c r="G41" s="374"/>
      <c r="H41" s="1701" t="s">
        <v>122</v>
      </c>
      <c r="J41" s="889"/>
      <c r="K41" s="847"/>
      <c r="L41" s="874"/>
      <c r="M41" s="874"/>
      <c r="N41" s="874"/>
    </row>
    <row r="42" spans="1:14" s="356" customFormat="1" ht="16.5" thickTop="1" thickBot="1" x14ac:dyDescent="0.25">
      <c r="A42" s="582" t="s">
        <v>123</v>
      </c>
      <c r="B42" s="583" t="s">
        <v>124</v>
      </c>
      <c r="C42" s="585" t="s">
        <v>474</v>
      </c>
      <c r="D42" s="650" t="s">
        <v>125</v>
      </c>
      <c r="E42" s="650" t="s">
        <v>416</v>
      </c>
      <c r="F42" s="650" t="s">
        <v>417</v>
      </c>
      <c r="G42" s="650" t="s">
        <v>589</v>
      </c>
      <c r="H42" s="586" t="s">
        <v>590</v>
      </c>
      <c r="J42" s="889"/>
      <c r="K42" s="847"/>
      <c r="L42" s="874"/>
      <c r="M42" s="874"/>
      <c r="N42" s="874"/>
    </row>
    <row r="43" spans="1:14" s="356" customFormat="1" ht="16.5" thickTop="1" thickBot="1" x14ac:dyDescent="0.25">
      <c r="A43" s="521">
        <v>1</v>
      </c>
      <c r="B43" s="522">
        <v>2</v>
      </c>
      <c r="C43" s="522">
        <v>3</v>
      </c>
      <c r="D43" s="522">
        <v>4</v>
      </c>
      <c r="E43" s="522">
        <v>5</v>
      </c>
      <c r="F43" s="508">
        <v>6</v>
      </c>
      <c r="G43" s="508">
        <v>7</v>
      </c>
      <c r="H43" s="587" t="s">
        <v>44</v>
      </c>
      <c r="J43" s="373" t="s">
        <v>1856</v>
      </c>
      <c r="K43" s="374">
        <f>E46</f>
        <v>400</v>
      </c>
      <c r="L43" s="374">
        <f t="shared" ref="L43:M43" si="3">F46</f>
        <v>1400</v>
      </c>
      <c r="M43" s="374">
        <f t="shared" si="3"/>
        <v>400</v>
      </c>
    </row>
    <row r="44" spans="1:14" s="356" customFormat="1" ht="16.5" thickTop="1" x14ac:dyDescent="0.25">
      <c r="A44" s="905">
        <v>3636</v>
      </c>
      <c r="B44" s="264">
        <v>5325</v>
      </c>
      <c r="C44" s="859" t="s">
        <v>1392</v>
      </c>
      <c r="D44" s="127" t="s">
        <v>369</v>
      </c>
      <c r="E44" s="60">
        <v>400</v>
      </c>
      <c r="F44" s="147">
        <v>400</v>
      </c>
      <c r="G44" s="60">
        <v>400</v>
      </c>
      <c r="H44" s="852">
        <f>(G44/F44)*100</f>
        <v>100</v>
      </c>
      <c r="J44" s="373"/>
      <c r="K44" s="374"/>
      <c r="L44" s="374"/>
      <c r="M44" s="374"/>
    </row>
    <row r="45" spans="1:14" s="356" customFormat="1" ht="22.5" customHeight="1" thickBot="1" x14ac:dyDescent="0.3">
      <c r="A45" s="34">
        <v>6409</v>
      </c>
      <c r="B45" s="873">
        <v>5901</v>
      </c>
      <c r="C45" s="859" t="s">
        <v>1392</v>
      </c>
      <c r="D45" s="888" t="s">
        <v>399</v>
      </c>
      <c r="E45" s="1159"/>
      <c r="F45" s="1159">
        <v>1000</v>
      </c>
      <c r="G45" s="1159">
        <v>0</v>
      </c>
      <c r="H45" s="2492">
        <f t="shared" ref="H45" si="4">(G45/F45)*100</f>
        <v>0</v>
      </c>
      <c r="J45" s="373"/>
      <c r="K45" s="536">
        <f>SUM(K43:K44)</f>
        <v>400</v>
      </c>
      <c r="L45" s="536">
        <f t="shared" ref="L45:M45" si="5">SUM(L43:L44)</f>
        <v>1400</v>
      </c>
      <c r="M45" s="536">
        <f t="shared" si="5"/>
        <v>400</v>
      </c>
    </row>
    <row r="46" spans="1:14" s="356" customFormat="1" ht="22.5" customHeight="1" thickTop="1" thickBot="1" x14ac:dyDescent="0.3">
      <c r="A46" s="588" t="s">
        <v>1451</v>
      </c>
      <c r="B46" s="763"/>
      <c r="C46" s="590"/>
      <c r="D46" s="591"/>
      <c r="E46" s="592">
        <f>SUM(E44:E45)</f>
        <v>400</v>
      </c>
      <c r="F46" s="592">
        <f>SUM(F44:F45)</f>
        <v>1400</v>
      </c>
      <c r="G46" s="592">
        <f>SUM(G44:G45)</f>
        <v>400</v>
      </c>
      <c r="H46" s="831">
        <f>(G46/F46)*100</f>
        <v>28.571428571428569</v>
      </c>
      <c r="J46" s="889"/>
      <c r="K46" s="847"/>
      <c r="L46" s="874"/>
      <c r="M46" s="874"/>
      <c r="N46" s="874"/>
    </row>
    <row r="47" spans="1:14" s="356" customFormat="1" ht="21" thickTop="1" x14ac:dyDescent="0.3">
      <c r="A47" s="1764"/>
      <c r="B47" s="1765"/>
      <c r="C47" s="1766"/>
      <c r="D47" s="1767"/>
      <c r="E47" s="17"/>
      <c r="F47" s="17"/>
      <c r="G47" s="17"/>
      <c r="H47" s="191"/>
      <c r="J47" s="889"/>
      <c r="K47" s="847"/>
      <c r="L47" s="874"/>
      <c r="M47" s="874"/>
      <c r="N47" s="874"/>
    </row>
    <row r="48" spans="1:14" s="356" customFormat="1" ht="20.25" x14ac:dyDescent="0.3">
      <c r="A48" s="1764"/>
      <c r="B48" s="1765"/>
      <c r="C48" s="1766"/>
      <c r="D48" s="1767"/>
      <c r="E48" s="17"/>
      <c r="F48" s="17"/>
      <c r="G48" s="17"/>
      <c r="H48" s="191"/>
      <c r="J48" s="889"/>
      <c r="K48" s="847"/>
      <c r="L48" s="874"/>
      <c r="M48" s="874"/>
      <c r="N48" s="874"/>
    </row>
    <row r="49" spans="1:14" s="356" customFormat="1" ht="20.25" x14ac:dyDescent="0.3">
      <c r="A49" s="1764"/>
      <c r="B49" s="1765"/>
      <c r="C49" s="1766"/>
      <c r="D49" s="1767"/>
      <c r="E49" s="17"/>
      <c r="F49" s="17"/>
      <c r="G49" s="17"/>
      <c r="H49" s="191"/>
      <c r="J49" s="889"/>
      <c r="K49" s="847"/>
      <c r="L49" s="874"/>
      <c r="M49" s="874"/>
      <c r="N49" s="874"/>
    </row>
    <row r="50" spans="1:14" ht="18" x14ac:dyDescent="0.25">
      <c r="A50" s="354"/>
      <c r="B50" s="355"/>
      <c r="C50" s="57"/>
      <c r="D50" s="355"/>
      <c r="E50" s="17"/>
      <c r="F50" s="17"/>
      <c r="G50" s="17"/>
      <c r="H50" s="746"/>
      <c r="I50" s="500"/>
      <c r="J50" s="500"/>
    </row>
    <row r="51" spans="1:14" ht="18" x14ac:dyDescent="0.25">
      <c r="A51" s="354"/>
      <c r="B51" s="355"/>
      <c r="C51" s="57"/>
      <c r="D51" s="355"/>
      <c r="E51" s="17"/>
      <c r="F51" s="17"/>
      <c r="G51" s="17"/>
      <c r="H51" s="746"/>
      <c r="I51" s="500"/>
      <c r="J51" s="500"/>
    </row>
    <row r="52" spans="1:14" s="607" customFormat="1" ht="16.5" x14ac:dyDescent="0.25">
      <c r="A52" s="357" t="s">
        <v>390</v>
      </c>
      <c r="B52" s="358"/>
      <c r="C52" s="359"/>
      <c r="D52" s="359"/>
      <c r="E52" s="753">
        <f>E53+E54+E55+E56</f>
        <v>110127</v>
      </c>
      <c r="F52" s="753">
        <f>F53+F54+F55+F56</f>
        <v>228644</v>
      </c>
      <c r="G52" s="753">
        <f>G53+G54+G55+G56</f>
        <v>45038</v>
      </c>
      <c r="H52" s="301">
        <f>G52/F52*100</f>
        <v>19.697870925981</v>
      </c>
      <c r="J52" s="1421">
        <f>SUM(J53:J56)</f>
        <v>110127000</v>
      </c>
      <c r="K52" s="1421">
        <f>SUM(K53:K56)</f>
        <v>228644006.84999999</v>
      </c>
      <c r="L52" s="1421">
        <f>SUM(L53:L56)</f>
        <v>45037546.140000001</v>
      </c>
    </row>
    <row r="53" spans="1:14" s="985" customFormat="1" ht="15" x14ac:dyDescent="0.2">
      <c r="A53" s="516" t="s">
        <v>183</v>
      </c>
      <c r="B53" s="538"/>
      <c r="C53" s="539"/>
      <c r="D53" s="539"/>
      <c r="E53" s="754">
        <f>E36</f>
        <v>110127</v>
      </c>
      <c r="F53" s="754">
        <f>F36-F55</f>
        <v>227776</v>
      </c>
      <c r="G53" s="754">
        <f>G36-G55</f>
        <v>45038</v>
      </c>
      <c r="H53" s="302">
        <f>G53/F53*100</f>
        <v>19.77293481314976</v>
      </c>
      <c r="J53" s="1284">
        <f>110527000-J58</f>
        <v>110127000</v>
      </c>
      <c r="K53" s="1284">
        <f>230044006.85-K55-K58</f>
        <v>227776126.84999999</v>
      </c>
      <c r="L53" s="1284">
        <f>45037546.14</f>
        <v>45037546.140000001</v>
      </c>
    </row>
    <row r="54" spans="1:14" s="985" customFormat="1" ht="15" x14ac:dyDescent="0.2">
      <c r="A54" s="516" t="s">
        <v>184</v>
      </c>
      <c r="B54" s="543"/>
      <c r="C54" s="539"/>
      <c r="D54" s="539"/>
      <c r="E54" s="755">
        <v>0</v>
      </c>
      <c r="F54" s="755">
        <v>0</v>
      </c>
      <c r="G54" s="755">
        <v>0</v>
      </c>
      <c r="H54" s="302">
        <v>0</v>
      </c>
      <c r="J54" s="1284">
        <v>0</v>
      </c>
      <c r="K54" s="1284">
        <v>0</v>
      </c>
      <c r="L54" s="1284">
        <v>0</v>
      </c>
    </row>
    <row r="55" spans="1:14" s="985" customFormat="1" ht="15" x14ac:dyDescent="0.2">
      <c r="A55" s="516" t="s">
        <v>149</v>
      </c>
      <c r="B55" s="543"/>
      <c r="C55" s="539"/>
      <c r="D55" s="539"/>
      <c r="E55" s="754">
        <v>0</v>
      </c>
      <c r="F55" s="541">
        <f>F12</f>
        <v>868</v>
      </c>
      <c r="G55" s="541">
        <f>G12</f>
        <v>0</v>
      </c>
      <c r="H55" s="302">
        <f>G55/F55*100</f>
        <v>0</v>
      </c>
      <c r="J55" s="1284">
        <v>0</v>
      </c>
      <c r="K55" s="1284">
        <v>867880</v>
      </c>
      <c r="L55" s="1284">
        <v>0</v>
      </c>
    </row>
    <row r="56" spans="1:14" s="985" customFormat="1" ht="15" x14ac:dyDescent="0.2">
      <c r="A56" s="516" t="s">
        <v>726</v>
      </c>
      <c r="B56" s="543"/>
      <c r="C56" s="539"/>
      <c r="D56" s="539"/>
      <c r="E56" s="754">
        <v>0</v>
      </c>
      <c r="F56" s="545">
        <v>0</v>
      </c>
      <c r="G56" s="545">
        <v>0</v>
      </c>
      <c r="H56" s="302">
        <v>0</v>
      </c>
      <c r="J56" s="1284">
        <v>0</v>
      </c>
      <c r="K56" s="1284">
        <v>0</v>
      </c>
      <c r="L56" s="1284">
        <v>0</v>
      </c>
    </row>
    <row r="57" spans="1:14" s="985" customFormat="1" ht="15" x14ac:dyDescent="0.2">
      <c r="A57" s="516"/>
      <c r="B57" s="543"/>
      <c r="C57" s="539"/>
      <c r="D57" s="539"/>
      <c r="E57" s="754"/>
      <c r="F57" s="545"/>
      <c r="G57" s="545"/>
      <c r="H57" s="302"/>
      <c r="J57" s="1284"/>
      <c r="K57" s="1284"/>
      <c r="L57" s="1284"/>
    </row>
    <row r="58" spans="1:14" s="3060" customFormat="1" ht="16.5" x14ac:dyDescent="0.25">
      <c r="A58" s="357" t="s">
        <v>1450</v>
      </c>
      <c r="B58" s="3061"/>
      <c r="C58" s="3056"/>
      <c r="D58" s="3056"/>
      <c r="E58" s="3057">
        <f>E46</f>
        <v>400</v>
      </c>
      <c r="F58" s="3057">
        <f>F46</f>
        <v>1400</v>
      </c>
      <c r="G58" s="3057">
        <f>G46</f>
        <v>400</v>
      </c>
      <c r="H58" s="3062">
        <f t="shared" ref="H58" si="6">G58/F58*100</f>
        <v>28.571428571428569</v>
      </c>
      <c r="J58" s="3063">
        <v>400000</v>
      </c>
      <c r="K58" s="3063">
        <v>1400000</v>
      </c>
      <c r="L58" s="3063">
        <v>400000</v>
      </c>
    </row>
    <row r="59" spans="1:14" s="985" customFormat="1" ht="15" x14ac:dyDescent="0.2">
      <c r="A59" s="516"/>
      <c r="B59" s="543"/>
      <c r="C59" s="539"/>
      <c r="D59" s="539"/>
      <c r="E59" s="754"/>
      <c r="F59" s="545"/>
      <c r="G59" s="545"/>
      <c r="H59" s="302"/>
    </row>
    <row r="60" spans="1:14" s="58" customFormat="1" ht="47.25" customHeight="1" thickBot="1" x14ac:dyDescent="0.4">
      <c r="A60" s="599" t="s">
        <v>732</v>
      </c>
      <c r="B60" s="600"/>
      <c r="C60" s="601"/>
      <c r="D60" s="602"/>
      <c r="E60" s="546">
        <f>SUM(E36,E46)</f>
        <v>110527</v>
      </c>
      <c r="F60" s="546">
        <f>SUM(F36,F46)</f>
        <v>230044</v>
      </c>
      <c r="G60" s="546">
        <f>SUM(G36,G46)</f>
        <v>45438</v>
      </c>
      <c r="H60" s="814">
        <f>(G60/F60)*100</f>
        <v>19.751873554624332</v>
      </c>
      <c r="J60" s="2744">
        <f>J52+J58</f>
        <v>110527000</v>
      </c>
      <c r="K60" s="2744">
        <f>K52+K58</f>
        <v>230044006.84999999</v>
      </c>
      <c r="L60" s="2744">
        <f>L52+L58</f>
        <v>45437546.140000001</v>
      </c>
    </row>
    <row r="61" spans="1:14" ht="13.5" thickTop="1" x14ac:dyDescent="0.2"/>
    <row r="73" spans="1:10" x14ac:dyDescent="0.2">
      <c r="A73" s="500"/>
      <c r="C73" s="500"/>
      <c r="E73" s="500"/>
      <c r="G73" s="500"/>
      <c r="I73" s="500"/>
      <c r="J73" s="500"/>
    </row>
    <row r="74" spans="1:10" x14ac:dyDescent="0.2">
      <c r="A74" s="500"/>
      <c r="C74" s="500"/>
      <c r="E74" s="500"/>
      <c r="G74" s="500"/>
      <c r="I74" s="500"/>
      <c r="J74" s="500"/>
    </row>
    <row r="75" spans="1:10" x14ac:dyDescent="0.2">
      <c r="A75" s="500"/>
      <c r="C75" s="500"/>
      <c r="E75" s="500"/>
      <c r="G75" s="500"/>
      <c r="I75" s="500"/>
      <c r="J75" s="500"/>
    </row>
    <row r="76" spans="1:10" x14ac:dyDescent="0.2">
      <c r="A76" s="500"/>
      <c r="C76" s="500"/>
      <c r="E76" s="500"/>
      <c r="G76" s="500"/>
      <c r="I76" s="500"/>
      <c r="J76" s="500"/>
    </row>
    <row r="77" spans="1:10" x14ac:dyDescent="0.2">
      <c r="A77" s="500"/>
      <c r="C77" s="500"/>
      <c r="E77" s="500"/>
      <c r="G77" s="500"/>
      <c r="I77" s="500"/>
      <c r="J77" s="500"/>
    </row>
    <row r="78" spans="1:10" s="58" customFormat="1" ht="47.25" customHeight="1" x14ac:dyDescent="0.35">
      <c r="A78" s="500"/>
      <c r="B78" s="500"/>
      <c r="C78" s="500"/>
      <c r="D78" s="500"/>
      <c r="E78" s="500"/>
      <c r="F78" s="463"/>
      <c r="G78" s="500"/>
      <c r="H78" s="606"/>
    </row>
    <row r="79" spans="1:10" s="595" customFormat="1" x14ac:dyDescent="0.2">
      <c r="A79" s="607"/>
      <c r="B79" s="607"/>
      <c r="C79" s="607"/>
      <c r="D79" s="607"/>
      <c r="E79" s="607"/>
      <c r="F79" s="609"/>
      <c r="G79" s="607"/>
      <c r="H79" s="610"/>
      <c r="I79" s="740"/>
      <c r="J79" s="740"/>
    </row>
    <row r="80" spans="1:10" x14ac:dyDescent="0.2">
      <c r="A80" s="500"/>
      <c r="C80" s="500"/>
      <c r="E80" s="500"/>
      <c r="G80" s="500"/>
    </row>
    <row r="81" spans="1:7" x14ac:dyDescent="0.2">
      <c r="A81" s="500"/>
      <c r="C81" s="500"/>
      <c r="E81" s="500"/>
      <c r="G81" s="500"/>
    </row>
    <row r="82" spans="1:7" x14ac:dyDescent="0.2">
      <c r="A82" s="500"/>
      <c r="C82" s="500"/>
      <c r="E82" s="500"/>
      <c r="G82" s="500"/>
    </row>
    <row r="83" spans="1:7" x14ac:dyDescent="0.2">
      <c r="A83" s="500"/>
      <c r="C83" s="500"/>
      <c r="E83" s="500"/>
      <c r="G83" s="500"/>
    </row>
    <row r="84" spans="1:7" x14ac:dyDescent="0.2">
      <c r="A84" s="500"/>
      <c r="C84" s="500"/>
      <c r="E84" s="500"/>
      <c r="G84" s="500"/>
    </row>
    <row r="85" spans="1:7" x14ac:dyDescent="0.2">
      <c r="A85" s="500"/>
      <c r="C85" s="500"/>
      <c r="E85" s="500"/>
      <c r="G85" s="500"/>
    </row>
    <row r="86" spans="1:7" x14ac:dyDescent="0.2">
      <c r="A86" s="500"/>
      <c r="C86" s="500"/>
      <c r="E86" s="500"/>
      <c r="G86" s="500"/>
    </row>
    <row r="87" spans="1:7" x14ac:dyDescent="0.2">
      <c r="A87" s="500"/>
      <c r="C87" s="500"/>
      <c r="E87" s="500"/>
      <c r="G87" s="500"/>
    </row>
    <row r="88" spans="1:7" x14ac:dyDescent="0.2">
      <c r="A88" s="500"/>
      <c r="C88" s="500"/>
      <c r="E88" s="500"/>
      <c r="G88" s="500"/>
    </row>
    <row r="89" spans="1:7" x14ac:dyDescent="0.2">
      <c r="A89" s="500"/>
      <c r="C89" s="500"/>
      <c r="E89" s="500"/>
      <c r="G89" s="500"/>
    </row>
  </sheetData>
  <mergeCells count="4">
    <mergeCell ref="D12:D13"/>
    <mergeCell ref="C12:C13"/>
    <mergeCell ref="A39:H39"/>
    <mergeCell ref="A40:H4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2" orientation="portrait" useFirstPageNumber="1" r:id="rId1"/>
  <headerFooter alignWithMargins="0">
    <oddFooter>&amp;L&amp;"Arial,Kurzíva"Zastupitelstvo Olomouckého kraje 19. 6. 2017
5.1. - Rozpočet Olomouckého kraje 2016 - závěrečný účet
Příloha č. 3: Plnění rozpočtu výdajů Olomouckého kraje k 31. 12. 2016&amp;R&amp;"Arial,Kurzíva"Strana &amp;P (celkem 500)</oddFooter>
  </headerFooter>
  <ignoredErrors>
    <ignoredError sqref="E46:G46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ColWidth="9.140625" defaultRowHeight="12.75" x14ac:dyDescent="0.2"/>
  <cols>
    <col min="1" max="1" width="5" style="75" customWidth="1"/>
    <col min="2" max="2" width="4.7109375" style="161" customWidth="1"/>
    <col min="3" max="3" width="6.28515625" style="134" hidden="1" customWidth="1"/>
    <col min="4" max="4" width="6.7109375" style="144" customWidth="1"/>
    <col min="5" max="5" width="47.140625" style="119" customWidth="1"/>
    <col min="6" max="6" width="12.5703125" style="120" customWidth="1"/>
    <col min="7" max="7" width="14" style="120" customWidth="1"/>
    <col min="8" max="8" width="13.7109375" style="120" customWidth="1"/>
    <col min="9" max="9" width="9.42578125" style="199" customWidth="1"/>
    <col min="10" max="16384" width="9.140625" style="119"/>
  </cols>
  <sheetData>
    <row r="1" spans="1:9" s="134" customFormat="1" ht="18.75" thickBot="1" x14ac:dyDescent="0.3">
      <c r="A1" s="76" t="s">
        <v>359</v>
      </c>
      <c r="B1" s="131"/>
      <c r="C1" s="132"/>
      <c r="D1" s="157"/>
      <c r="E1" s="160"/>
      <c r="F1" s="150"/>
      <c r="G1" s="79" t="s">
        <v>360</v>
      </c>
      <c r="H1" s="133"/>
      <c r="I1" s="198"/>
    </row>
    <row r="3" spans="1:9" ht="12.75" customHeight="1" x14ac:dyDescent="0.25">
      <c r="A3" s="67" t="s">
        <v>259</v>
      </c>
      <c r="B3" s="28"/>
      <c r="C3" s="141" t="s">
        <v>152</v>
      </c>
      <c r="D3" s="141" t="s">
        <v>152</v>
      </c>
      <c r="E3" s="14"/>
      <c r="F3" s="16"/>
      <c r="G3" s="17"/>
      <c r="H3" s="18"/>
    </row>
    <row r="4" spans="1:9" ht="12.75" customHeight="1" x14ac:dyDescent="0.25">
      <c r="A4" s="6"/>
      <c r="B4" s="28"/>
      <c r="C4" s="141" t="s">
        <v>361</v>
      </c>
      <c r="D4" s="141" t="s">
        <v>361</v>
      </c>
      <c r="E4" s="133"/>
      <c r="F4" s="16"/>
      <c r="G4" s="17"/>
      <c r="H4" s="18"/>
    </row>
    <row r="8" spans="1:9" ht="13.5" thickBot="1" x14ac:dyDescent="0.25">
      <c r="A8" s="70" t="s">
        <v>641</v>
      </c>
      <c r="B8" s="1"/>
      <c r="C8" s="119"/>
      <c r="I8" s="199" t="s">
        <v>122</v>
      </c>
    </row>
    <row r="9" spans="1:9" s="24" customFormat="1" ht="20.25" customHeight="1" thickTop="1" thickBot="1" x14ac:dyDescent="0.25">
      <c r="A9" s="21" t="s">
        <v>123</v>
      </c>
      <c r="B9" s="23" t="s">
        <v>124</v>
      </c>
      <c r="C9" s="170" t="s">
        <v>474</v>
      </c>
      <c r="D9" s="170" t="s">
        <v>474</v>
      </c>
      <c r="E9" s="46" t="s">
        <v>125</v>
      </c>
      <c r="F9" s="47" t="s">
        <v>126</v>
      </c>
      <c r="G9" s="46" t="s">
        <v>588</v>
      </c>
      <c r="H9" s="46" t="s">
        <v>589</v>
      </c>
      <c r="I9" s="193" t="s">
        <v>590</v>
      </c>
    </row>
    <row r="10" spans="1:9" s="319" customFormat="1" ht="13.5" thickTop="1" thickBot="1" x14ac:dyDescent="0.25">
      <c r="A10" s="315">
        <v>1</v>
      </c>
      <c r="B10" s="316">
        <v>2</v>
      </c>
      <c r="C10" s="316">
        <v>3</v>
      </c>
      <c r="D10" s="316">
        <v>4</v>
      </c>
      <c r="E10" s="316">
        <v>5</v>
      </c>
      <c r="F10" s="317">
        <v>6</v>
      </c>
      <c r="G10" s="317">
        <v>7</v>
      </c>
      <c r="H10" s="318">
        <v>8</v>
      </c>
      <c r="I10" s="353" t="s">
        <v>510</v>
      </c>
    </row>
    <row r="11" spans="1:9" ht="15.75" customHeight="1" thickTop="1" x14ac:dyDescent="0.25">
      <c r="A11" s="219">
        <v>3636</v>
      </c>
      <c r="B11" s="237">
        <v>5212</v>
      </c>
      <c r="C11" s="153">
        <v>5213</v>
      </c>
      <c r="D11" s="238"/>
      <c r="E11" s="313" t="s">
        <v>585</v>
      </c>
      <c r="F11" s="38">
        <v>186</v>
      </c>
      <c r="G11" s="88">
        <v>2</v>
      </c>
      <c r="H11" s="229">
        <v>2</v>
      </c>
      <c r="I11" s="203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2"/>
      <c r="D12" s="154"/>
      <c r="E12" s="87" t="s">
        <v>488</v>
      </c>
      <c r="F12" s="39">
        <v>153</v>
      </c>
      <c r="G12" s="71">
        <v>13</v>
      </c>
      <c r="H12" s="93">
        <v>13</v>
      </c>
      <c r="I12" s="195">
        <v>0</v>
      </c>
    </row>
    <row r="13" spans="1:9" ht="18" customHeight="1" thickTop="1" thickBot="1" x14ac:dyDescent="0.3">
      <c r="A13" s="3144" t="s">
        <v>170</v>
      </c>
      <c r="B13" s="3145"/>
      <c r="C13" s="3145"/>
      <c r="D13" s="3145"/>
      <c r="E13" s="3145"/>
      <c r="F13" s="64">
        <f>F11+F12</f>
        <v>339</v>
      </c>
      <c r="G13" s="64">
        <f>G11+G12</f>
        <v>15</v>
      </c>
      <c r="H13" s="64">
        <f>H11+H12</f>
        <v>15</v>
      </c>
      <c r="I13" s="204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8"/>
      <c r="E14" s="62" t="s">
        <v>489</v>
      </c>
      <c r="F14" s="306">
        <v>423</v>
      </c>
      <c r="G14" s="88">
        <v>96</v>
      </c>
      <c r="H14" s="86">
        <v>96</v>
      </c>
      <c r="I14" s="187">
        <f>(H14/G14)*100</f>
        <v>100</v>
      </c>
    </row>
    <row r="15" spans="1:9" ht="15.75" thickBot="1" x14ac:dyDescent="0.3">
      <c r="A15" s="177">
        <v>3636</v>
      </c>
      <c r="B15" s="19">
        <v>6313</v>
      </c>
      <c r="C15" s="19"/>
      <c r="D15" s="121"/>
      <c r="E15" s="72" t="s">
        <v>742</v>
      </c>
      <c r="F15" s="163">
        <v>271</v>
      </c>
      <c r="G15" s="71">
        <v>387</v>
      </c>
      <c r="H15" s="86">
        <v>387</v>
      </c>
      <c r="I15" s="187">
        <f>(H15/G15)*100</f>
        <v>100</v>
      </c>
    </row>
    <row r="16" spans="1:9" ht="18" customHeight="1" thickTop="1" thickBot="1" x14ac:dyDescent="0.3">
      <c r="A16" s="3144" t="s">
        <v>169</v>
      </c>
      <c r="B16" s="3145"/>
      <c r="C16" s="3145"/>
      <c r="D16" s="3145"/>
      <c r="E16" s="3145"/>
      <c r="F16" s="64">
        <f>F14+F15</f>
        <v>694</v>
      </c>
      <c r="G16" s="64">
        <f>G14+G15</f>
        <v>483</v>
      </c>
      <c r="H16" s="64">
        <f>H14+H15</f>
        <v>483</v>
      </c>
      <c r="I16" s="204">
        <v>0</v>
      </c>
    </row>
    <row r="17" spans="1:9" ht="18" customHeight="1" thickTop="1" thickBot="1" x14ac:dyDescent="0.3">
      <c r="A17" s="3144" t="s">
        <v>481</v>
      </c>
      <c r="B17" s="3145"/>
      <c r="C17" s="3145"/>
      <c r="D17" s="3145"/>
      <c r="E17" s="3145"/>
      <c r="F17" s="110">
        <f>F13+F16</f>
        <v>1033</v>
      </c>
      <c r="G17" s="110">
        <f>G13+G16</f>
        <v>498</v>
      </c>
      <c r="H17" s="110">
        <f>H13+H16</f>
        <v>498</v>
      </c>
      <c r="I17" s="205">
        <f>(H17/G17)*100</f>
        <v>100</v>
      </c>
    </row>
    <row r="18" spans="1:9" ht="13.5" thickTop="1" x14ac:dyDescent="0.2"/>
    <row r="20" spans="1:9" ht="13.5" thickBot="1" x14ac:dyDescent="0.25">
      <c r="A20" s="70" t="s">
        <v>479</v>
      </c>
      <c r="B20" s="1"/>
      <c r="C20" s="119"/>
      <c r="I20" s="199" t="s">
        <v>122</v>
      </c>
    </row>
    <row r="21" spans="1:9" s="24" customFormat="1" ht="20.25" customHeight="1" thickTop="1" thickBot="1" x14ac:dyDescent="0.25">
      <c r="A21" s="21" t="s">
        <v>123</v>
      </c>
      <c r="B21" s="23" t="s">
        <v>124</v>
      </c>
      <c r="C21" s="167" t="s">
        <v>474</v>
      </c>
      <c r="D21" s="170" t="s">
        <v>474</v>
      </c>
      <c r="E21" s="46" t="s">
        <v>125</v>
      </c>
      <c r="F21" s="46" t="s">
        <v>126</v>
      </c>
      <c r="G21" s="46" t="s">
        <v>588</v>
      </c>
      <c r="H21" s="46" t="s">
        <v>589</v>
      </c>
      <c r="I21" s="194" t="s">
        <v>590</v>
      </c>
    </row>
    <row r="22" spans="1:9" s="319" customFormat="1" ht="13.5" thickTop="1" thickBot="1" x14ac:dyDescent="0.25">
      <c r="A22" s="315">
        <v>1</v>
      </c>
      <c r="B22" s="316">
        <v>2</v>
      </c>
      <c r="C22" s="316">
        <v>3</v>
      </c>
      <c r="D22" s="316">
        <v>4</v>
      </c>
      <c r="E22" s="316">
        <v>5</v>
      </c>
      <c r="F22" s="317">
        <v>6</v>
      </c>
      <c r="G22" s="317">
        <v>7</v>
      </c>
      <c r="H22" s="318">
        <v>8</v>
      </c>
      <c r="I22" s="353" t="s">
        <v>510</v>
      </c>
    </row>
    <row r="23" spans="1:9" s="162" customFormat="1" ht="15" customHeight="1" thickTop="1" thickBot="1" x14ac:dyDescent="0.3">
      <c r="A23" s="34">
        <v>3419</v>
      </c>
      <c r="B23" s="115">
        <v>6322</v>
      </c>
      <c r="C23" s="155"/>
      <c r="D23" s="156"/>
      <c r="E23" s="72" t="s">
        <v>743</v>
      </c>
      <c r="F23" s="48">
        <v>690</v>
      </c>
      <c r="G23" s="71">
        <v>0</v>
      </c>
      <c r="H23" s="71">
        <v>0</v>
      </c>
      <c r="I23" s="196">
        <v>0</v>
      </c>
    </row>
    <row r="24" spans="1:9" ht="18" customHeight="1" thickTop="1" thickBot="1" x14ac:dyDescent="0.3">
      <c r="A24" s="3144" t="s">
        <v>169</v>
      </c>
      <c r="B24" s="3145"/>
      <c r="C24" s="3145"/>
      <c r="D24" s="3145"/>
      <c r="E24" s="3145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69">
        <f t="shared" si="0"/>
        <v>0</v>
      </c>
    </row>
    <row r="25" spans="1:9" ht="18" customHeight="1" thickTop="1" thickBot="1" x14ac:dyDescent="0.3">
      <c r="A25" s="3148" t="s">
        <v>480</v>
      </c>
      <c r="B25" s="3149"/>
      <c r="C25" s="3149"/>
      <c r="D25" s="3149"/>
      <c r="E25" s="3149"/>
      <c r="F25" s="111">
        <f t="shared" si="0"/>
        <v>690</v>
      </c>
      <c r="G25" s="111">
        <f t="shared" si="0"/>
        <v>0</v>
      </c>
      <c r="H25" s="111">
        <f t="shared" si="0"/>
        <v>0</v>
      </c>
      <c r="I25" s="370">
        <f t="shared" si="0"/>
        <v>0</v>
      </c>
    </row>
    <row r="26" spans="1:9" ht="13.5" thickTop="1" x14ac:dyDescent="0.2"/>
    <row r="28" spans="1:9" ht="13.5" thickBot="1" x14ac:dyDescent="0.25">
      <c r="A28" s="239" t="s">
        <v>642</v>
      </c>
      <c r="B28" s="1"/>
      <c r="C28" s="119"/>
      <c r="I28" s="199" t="s">
        <v>122</v>
      </c>
    </row>
    <row r="29" spans="1:9" s="24" customFormat="1" ht="20.25" customHeight="1" thickTop="1" thickBot="1" x14ac:dyDescent="0.25">
      <c r="A29" s="21" t="s">
        <v>123</v>
      </c>
      <c r="B29" s="23" t="s">
        <v>124</v>
      </c>
      <c r="C29" s="167" t="s">
        <v>474</v>
      </c>
      <c r="D29" s="170" t="s">
        <v>474</v>
      </c>
      <c r="E29" s="46" t="s">
        <v>125</v>
      </c>
      <c r="F29" s="46" t="s">
        <v>126</v>
      </c>
      <c r="G29" s="46" t="s">
        <v>588</v>
      </c>
      <c r="H29" s="46" t="s">
        <v>589</v>
      </c>
      <c r="I29" s="194" t="s">
        <v>590</v>
      </c>
    </row>
    <row r="30" spans="1:9" s="319" customFormat="1" ht="13.5" thickTop="1" thickBot="1" x14ac:dyDescent="0.25">
      <c r="A30" s="315">
        <v>1</v>
      </c>
      <c r="B30" s="316">
        <v>2</v>
      </c>
      <c r="C30" s="316">
        <v>3</v>
      </c>
      <c r="D30" s="316">
        <v>4</v>
      </c>
      <c r="E30" s="316">
        <v>5</v>
      </c>
      <c r="F30" s="317">
        <v>6</v>
      </c>
      <c r="G30" s="317">
        <v>7</v>
      </c>
      <c r="H30" s="318">
        <v>8</v>
      </c>
      <c r="I30" s="353" t="s">
        <v>510</v>
      </c>
    </row>
    <row r="31" spans="1:9" ht="16.5" thickTop="1" thickBot="1" x14ac:dyDescent="0.3">
      <c r="A31" s="34">
        <v>3636</v>
      </c>
      <c r="B31" s="115">
        <v>5222</v>
      </c>
      <c r="C31" s="240"/>
      <c r="D31" s="241"/>
      <c r="E31" s="72" t="s">
        <v>158</v>
      </c>
      <c r="F31" s="163">
        <v>277</v>
      </c>
      <c r="G31" s="84">
        <v>277</v>
      </c>
      <c r="H31" s="84">
        <v>277</v>
      </c>
      <c r="I31" s="196">
        <f>(H31/G31)*100</f>
        <v>100</v>
      </c>
    </row>
    <row r="32" spans="1:9" ht="18" customHeight="1" thickTop="1" thickBot="1" x14ac:dyDescent="0.3">
      <c r="A32" s="3144" t="s">
        <v>170</v>
      </c>
      <c r="B32" s="3145"/>
      <c r="C32" s="3145"/>
      <c r="D32" s="3145"/>
      <c r="E32" s="3145"/>
      <c r="F32" s="110">
        <f t="shared" ref="F32:H33" si="1">F31</f>
        <v>277</v>
      </c>
      <c r="G32" s="110">
        <f t="shared" si="1"/>
        <v>277</v>
      </c>
      <c r="H32" s="110">
        <f t="shared" si="1"/>
        <v>277</v>
      </c>
      <c r="I32" s="205">
        <f>(H32/G32)*100</f>
        <v>100</v>
      </c>
    </row>
    <row r="33" spans="1:15" ht="18" customHeight="1" thickTop="1" thickBot="1" x14ac:dyDescent="0.3">
      <c r="A33" s="3144" t="s">
        <v>409</v>
      </c>
      <c r="B33" s="3145"/>
      <c r="C33" s="3145"/>
      <c r="D33" s="3145"/>
      <c r="E33" s="3145"/>
      <c r="F33" s="110">
        <f t="shared" si="1"/>
        <v>277</v>
      </c>
      <c r="G33" s="110">
        <f t="shared" si="1"/>
        <v>277</v>
      </c>
      <c r="H33" s="110">
        <f t="shared" si="1"/>
        <v>277</v>
      </c>
      <c r="I33" s="205">
        <f>(H33/G33)*100</f>
        <v>100</v>
      </c>
    </row>
    <row r="34" spans="1:15" ht="13.5" thickTop="1" x14ac:dyDescent="0.2"/>
    <row r="36" spans="1:15" customFormat="1" ht="15.75" x14ac:dyDescent="0.25">
      <c r="A36" s="3146" t="s">
        <v>638</v>
      </c>
      <c r="B36" s="3147"/>
      <c r="C36" s="3147"/>
      <c r="D36" s="3147"/>
      <c r="E36" s="3147"/>
      <c r="F36" s="300"/>
      <c r="G36" s="300"/>
      <c r="H36" s="301"/>
    </row>
    <row r="37" spans="1:15" customFormat="1" ht="15.75" x14ac:dyDescent="0.25">
      <c r="A37" s="3147"/>
      <c r="B37" s="3147"/>
      <c r="C37" s="3147"/>
      <c r="D37" s="3147"/>
      <c r="E37" s="3147"/>
      <c r="F37" s="300">
        <f>SUM(F38:F41)</f>
        <v>2000</v>
      </c>
      <c r="G37" s="300">
        <f>SUM(G38:G41)</f>
        <v>775</v>
      </c>
      <c r="H37" s="300">
        <f>SUM(H38:H41)</f>
        <v>775</v>
      </c>
      <c r="I37" s="206">
        <f>H37/G37*100</f>
        <v>100</v>
      </c>
    </row>
    <row r="38" spans="1:15" s="103" customFormat="1" ht="15" x14ac:dyDescent="0.2">
      <c r="A38" s="256" t="s">
        <v>183</v>
      </c>
      <c r="B38" s="109"/>
      <c r="D38" s="158"/>
      <c r="F38" s="257">
        <f>F32+F13</f>
        <v>616</v>
      </c>
      <c r="G38" s="257">
        <f>G32+G13</f>
        <v>292</v>
      </c>
      <c r="H38" s="257">
        <f>H32+H13</f>
        <v>292</v>
      </c>
      <c r="I38" s="212">
        <f>H38/G38*100</f>
        <v>100</v>
      </c>
      <c r="L38" s="242"/>
      <c r="M38" s="242"/>
      <c r="N38" s="242"/>
      <c r="O38" s="243"/>
    </row>
    <row r="39" spans="1:15" s="103" customFormat="1" ht="15" x14ac:dyDescent="0.2">
      <c r="A39" s="256" t="s">
        <v>184</v>
      </c>
      <c r="B39" s="109"/>
      <c r="D39" s="158"/>
      <c r="F39" s="257">
        <f>F24+F16</f>
        <v>1384</v>
      </c>
      <c r="G39" s="257">
        <f>G24+G16</f>
        <v>483</v>
      </c>
      <c r="H39" s="257">
        <f>H24+H16</f>
        <v>483</v>
      </c>
      <c r="I39" s="212">
        <f>H39/G39*100</f>
        <v>100</v>
      </c>
      <c r="L39" s="242"/>
      <c r="M39" s="242"/>
      <c r="N39" s="242"/>
      <c r="O39" s="243"/>
    </row>
    <row r="40" spans="1:15" s="103" customFormat="1" ht="15" x14ac:dyDescent="0.2">
      <c r="A40" s="256" t="s">
        <v>149</v>
      </c>
      <c r="B40" s="109"/>
      <c r="D40" s="158"/>
      <c r="F40" s="257">
        <v>0</v>
      </c>
      <c r="G40" s="257">
        <v>0</v>
      </c>
      <c r="H40" s="257">
        <v>0</v>
      </c>
      <c r="I40" s="212">
        <v>0</v>
      </c>
      <c r="L40" s="242"/>
      <c r="M40" s="242"/>
      <c r="N40" s="242"/>
      <c r="O40" s="243"/>
    </row>
    <row r="41" spans="1:15" s="103" customFormat="1" ht="15" x14ac:dyDescent="0.2">
      <c r="A41" s="256" t="s">
        <v>726</v>
      </c>
      <c r="B41" s="109"/>
      <c r="D41" s="158"/>
      <c r="F41" s="257">
        <v>0</v>
      </c>
      <c r="G41" s="257">
        <v>0</v>
      </c>
      <c r="H41" s="257">
        <v>0</v>
      </c>
      <c r="I41" s="212">
        <v>0</v>
      </c>
      <c r="L41" s="242"/>
      <c r="M41" s="242"/>
      <c r="N41" s="242"/>
      <c r="O41" s="243"/>
    </row>
    <row r="42" spans="1:15" s="103" customFormat="1" ht="15.75" x14ac:dyDescent="0.25">
      <c r="A42" s="109"/>
      <c r="B42" s="109"/>
      <c r="D42" s="158"/>
      <c r="F42" s="99"/>
      <c r="G42" s="99"/>
      <c r="H42" s="99"/>
      <c r="I42" s="206"/>
      <c r="L42" s="242"/>
      <c r="M42" s="242"/>
      <c r="N42" s="242"/>
      <c r="O42" s="243"/>
    </row>
    <row r="44" spans="1:15" s="58" customFormat="1" ht="31.5" customHeight="1" x14ac:dyDescent="0.35">
      <c r="A44" s="3152" t="s">
        <v>119</v>
      </c>
      <c r="B44" s="3153"/>
      <c r="C44" s="3153"/>
      <c r="D44" s="3153"/>
      <c r="E44" s="3153"/>
      <c r="F44" s="3154">
        <f>F38+F39</f>
        <v>2000</v>
      </c>
      <c r="G44" s="3154">
        <f>G38+G39</f>
        <v>775</v>
      </c>
      <c r="H44" s="3154">
        <f>H38+H39</f>
        <v>775</v>
      </c>
      <c r="I44" s="3150">
        <f>(H44/G44)*100</f>
        <v>100</v>
      </c>
    </row>
    <row r="45" spans="1:15" ht="13.5" thickBot="1" x14ac:dyDescent="0.25">
      <c r="A45" s="3151"/>
      <c r="B45" s="3151"/>
      <c r="C45" s="3151"/>
      <c r="D45" s="3151"/>
      <c r="E45" s="3151"/>
      <c r="F45" s="3151"/>
      <c r="G45" s="3151"/>
      <c r="H45" s="3151"/>
      <c r="I45" s="3151"/>
    </row>
    <row r="46" spans="1:15" ht="13.5" thickTop="1" x14ac:dyDescent="0.2"/>
  </sheetData>
  <mergeCells count="13">
    <mergeCell ref="I44:I45"/>
    <mergeCell ref="A44:E45"/>
    <mergeCell ref="G44:G45"/>
    <mergeCell ref="F44:F45"/>
    <mergeCell ref="H44:H45"/>
    <mergeCell ref="A24:E24"/>
    <mergeCell ref="A13:E13"/>
    <mergeCell ref="A16:E16"/>
    <mergeCell ref="A17:E17"/>
    <mergeCell ref="A36:E37"/>
    <mergeCell ref="A25:E25"/>
    <mergeCell ref="A32:E32"/>
    <mergeCell ref="A33:E33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58</vt:i4>
      </vt:variant>
    </vt:vector>
  </HeadingPairs>
  <TitlesOfParts>
    <vt:vector size="117" baseType="lpstr">
      <vt:lpstr>Rekapitulace</vt:lpstr>
      <vt:lpstr>Odbor celkem</vt:lpstr>
      <vt:lpstr>01 </vt:lpstr>
      <vt:lpstr>03</vt:lpstr>
      <vt:lpstr>04</vt:lpstr>
      <vt:lpstr>05</vt:lpstr>
      <vt:lpstr>06</vt:lpstr>
      <vt:lpstr>07</vt:lpstr>
      <vt:lpstr>OPOK</vt:lpstr>
      <vt:lpstr>SROP</vt:lpstr>
      <vt:lpstr>List1</vt:lpstr>
      <vt:lpstr>08</vt:lpstr>
      <vt:lpstr>09</vt:lpstr>
      <vt:lpstr>10</vt:lpstr>
      <vt:lpstr>10 - PO</vt:lpstr>
      <vt:lpstr>11</vt:lpstr>
      <vt:lpstr>12</vt:lpstr>
      <vt:lpstr>13</vt:lpstr>
      <vt:lpstr>14</vt:lpstr>
      <vt:lpstr>16</vt:lpstr>
      <vt:lpstr>17-st. akce</vt:lpstr>
      <vt:lpstr>17</vt:lpstr>
      <vt:lpstr>18</vt:lpstr>
      <vt:lpstr>19</vt:lpstr>
      <vt:lpstr>19 - PO</vt:lpstr>
      <vt:lpstr>37 </vt:lpstr>
      <vt:lpstr>38</vt:lpstr>
      <vt:lpstr>39 </vt:lpstr>
      <vt:lpstr>41 </vt:lpstr>
      <vt:lpstr>42 </vt:lpstr>
      <vt:lpstr>47 </vt:lpstr>
      <vt:lpstr>48 </vt:lpstr>
      <vt:lpstr>49 </vt:lpstr>
      <vt:lpstr>36</vt:lpstr>
      <vt:lpstr>37</vt:lpstr>
      <vt:lpstr>46</vt:lpstr>
      <vt:lpstr>199</vt:lpstr>
      <vt:lpstr>99</vt:lpstr>
      <vt:lpstr>30</vt:lpstr>
      <vt:lpstr>32</vt:lpstr>
      <vt:lpstr>50</vt:lpstr>
      <vt:lpstr>52</vt:lpstr>
      <vt:lpstr>59</vt:lpstr>
      <vt:lpstr>60</vt:lpstr>
      <vt:lpstr>63</vt:lpstr>
      <vt:lpstr>64</vt:lpstr>
      <vt:lpstr>66</vt:lpstr>
      <vt:lpstr>67</vt:lpstr>
      <vt:lpstr>68</vt:lpstr>
      <vt:lpstr>69</vt:lpstr>
      <vt:lpstr>71</vt:lpstr>
      <vt:lpstr>72</vt:lpstr>
      <vt:lpstr>73</vt:lpstr>
      <vt:lpstr>74</vt:lpstr>
      <vt:lpstr>75</vt:lpstr>
      <vt:lpstr>76</vt:lpstr>
      <vt:lpstr>77</vt:lpstr>
      <vt:lpstr>F - 99</vt:lpstr>
      <vt:lpstr>F -199</vt:lpstr>
      <vt:lpstr>'60'!Názvy_tisku</vt:lpstr>
      <vt:lpstr>'01 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'11'!Oblast_tisku</vt:lpstr>
      <vt:lpstr>'12'!Oblast_tisku</vt:lpstr>
      <vt:lpstr>'13'!Oblast_tisku</vt:lpstr>
      <vt:lpstr>'14'!Oblast_tisku</vt:lpstr>
      <vt:lpstr>'16'!Oblast_tisku</vt:lpstr>
      <vt:lpstr>'17'!Oblast_tisku</vt:lpstr>
      <vt:lpstr>'17-st. akce'!Oblast_tisku</vt:lpstr>
      <vt:lpstr>'18'!Oblast_tisku</vt:lpstr>
      <vt:lpstr>'19'!Oblast_tisku</vt:lpstr>
      <vt:lpstr>'19 - PO'!Oblast_tisku</vt:lpstr>
      <vt:lpstr>'199'!Oblast_tisku</vt:lpstr>
      <vt:lpstr>'30'!Oblast_tisku</vt:lpstr>
      <vt:lpstr>'32'!Oblast_tisku</vt:lpstr>
      <vt:lpstr>'36'!Oblast_tisku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'50'!Oblast_tisku</vt:lpstr>
      <vt:lpstr>'52'!Oblast_tisku</vt:lpstr>
      <vt:lpstr>'59'!Oblast_tisku</vt:lpstr>
      <vt:lpstr>'60'!Oblast_tisku</vt:lpstr>
      <vt:lpstr>'63'!Oblast_tisku</vt:lpstr>
      <vt:lpstr>'64'!Oblast_tisku</vt:lpstr>
      <vt:lpstr>'66'!Oblast_tisku</vt:lpstr>
      <vt:lpstr>'67'!Oblast_tisku</vt:lpstr>
      <vt:lpstr>'68'!Oblast_tisku</vt:lpstr>
      <vt:lpstr>'69'!Oblast_tisku</vt:lpstr>
      <vt:lpstr>'71'!Oblast_tisku</vt:lpstr>
      <vt:lpstr>'72'!Oblast_tisku</vt:lpstr>
      <vt:lpstr>'73'!Oblast_tisku</vt:lpstr>
      <vt:lpstr>'74'!Oblast_tisku</vt:lpstr>
      <vt:lpstr>'75'!Oblast_tisku</vt:lpstr>
      <vt:lpstr>'76'!Oblast_tisku</vt:lpstr>
      <vt:lpstr>'77'!Oblast_tisku</vt:lpstr>
      <vt:lpstr>'99'!Oblast_tisku</vt:lpstr>
      <vt:lpstr>'F - 99'!Oblast_tisku</vt:lpstr>
      <vt:lpstr>'F -199'!Oblast_tisku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Alice Hradilová</dc:creator>
  <cp:lastModifiedBy>Balabuch Petr</cp:lastModifiedBy>
  <cp:lastPrinted>2017-05-25T09:53:46Z</cp:lastPrinted>
  <dcterms:created xsi:type="dcterms:W3CDTF">2003-03-17T17:09:55Z</dcterms:created>
  <dcterms:modified xsi:type="dcterms:W3CDTF">2017-06-02T08:21:29Z</dcterms:modified>
</cp:coreProperties>
</file>