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_RaF\Závěrečný účet\2016\ZOK 19.6.2017\"/>
    </mc:Choice>
  </mc:AlternateContent>
  <bookViews>
    <workbookView xWindow="120" yWindow="285" windowWidth="15180" windowHeight="8340"/>
  </bookViews>
  <sheets>
    <sheet name="přebytek" sheetId="1" r:id="rId1"/>
  </sheets>
  <externalReferences>
    <externalReference r:id="rId2"/>
    <externalReference r:id="rId3"/>
  </externalReferences>
  <definedNames>
    <definedName name="_xlnm.Print_Titles" localSheetId="0">přebytek!$12:$12</definedName>
    <definedName name="_xlnm.Print_Area" localSheetId="0">přebytek!$A$1:$D$185</definedName>
  </definedNames>
  <calcPr calcId="162913"/>
</workbook>
</file>

<file path=xl/calcChain.xml><?xml version="1.0" encoding="utf-8"?>
<calcChain xmlns="http://schemas.openxmlformats.org/spreadsheetml/2006/main">
  <c r="D125" i="1" l="1"/>
  <c r="D6" i="1" l="1"/>
  <c r="D38" i="1" l="1"/>
  <c r="D149" i="1" l="1"/>
  <c r="D154" i="1"/>
  <c r="D134" i="1" l="1"/>
  <c r="D145" i="1" l="1"/>
  <c r="D139" i="1"/>
  <c r="D130" i="1"/>
  <c r="D120" i="1"/>
  <c r="D112" i="1"/>
  <c r="D104" i="1"/>
  <c r="D92" i="1"/>
  <c r="D47" i="1"/>
  <c r="D23" i="1"/>
  <c r="D14" i="1"/>
  <c r="D169" i="1" l="1"/>
  <c r="D31" i="1"/>
  <c r="D171" i="1" s="1"/>
  <c r="D189" i="1" s="1"/>
  <c r="E90" i="1"/>
  <c r="E75" i="1"/>
  <c r="D179" i="1" l="1"/>
  <c r="D185" i="1" l="1"/>
  <c r="D5" i="1" l="1"/>
  <c r="D7" i="1" l="1"/>
  <c r="D10" i="1" l="1"/>
  <c r="E171" i="1" s="1"/>
  <c r="E189" i="1"/>
</calcChain>
</file>

<file path=xl/sharedStrings.xml><?xml version="1.0" encoding="utf-8"?>
<sst xmlns="http://schemas.openxmlformats.org/spreadsheetml/2006/main" count="159" uniqueCount="132">
  <si>
    <t>Návrh na použití:</t>
  </si>
  <si>
    <t>Odbor</t>
  </si>
  <si>
    <t xml:space="preserve">Zůstatek </t>
  </si>
  <si>
    <t xml:space="preserve">Nevyčerpaný rozpočet - nájemné Středomoravská nemocniční, a.s. </t>
  </si>
  <si>
    <t>2. Nevyčerpaný rozpočet - nájemné Středomoravská nemocniční, a.s.</t>
  </si>
  <si>
    <t>Návrh</t>
  </si>
  <si>
    <t>Finanční vypořádání s Olomouckým krajem - Příloha č. 11</t>
  </si>
  <si>
    <t xml:space="preserve">Celkem </t>
  </si>
  <si>
    <t>OE</t>
  </si>
  <si>
    <t>Celkem  požadavky</t>
  </si>
  <si>
    <t>OKŘ</t>
  </si>
  <si>
    <t>OVZI</t>
  </si>
  <si>
    <t>OPŘPO</t>
  </si>
  <si>
    <t xml:space="preserve">3. Finanční vypořádání Fondu na podporu výstavby a obnovy vodohospodářské infrastruktury na území Olomouckého kraje </t>
  </si>
  <si>
    <t>12. Zůstatek na bakovních účtech Olomouckého kraje k 31.12.2016</t>
  </si>
  <si>
    <t xml:space="preserve">1. Zůstatek bankovních účtů Olomouckého kraje k 31.12.2016 a finanční vypořádání </t>
  </si>
  <si>
    <t>Zůstatek bankovních účtů k 31.12.2016</t>
  </si>
  <si>
    <t>(jedná se o vratky realizované v roce 2017)</t>
  </si>
  <si>
    <t>(jedná se o nevyčerpané rozpočtované výdaje v roce 2016)</t>
  </si>
  <si>
    <t xml:space="preserve"> - SMN, a.s. - o.z. Nemocnice Přerov - domov sester (realizace energeticky úsporných opatření)</t>
  </si>
  <si>
    <t xml:space="preserve"> - SMN, a.s. - o.z. Nemocnice Prostějov - vybudování dětské jednotky pro dlouhodobou péči         </t>
  </si>
  <si>
    <t>Dokrytí investičních akcí, schválených usnesením Zastupitelstva Olomouckého kraje UZ/3/602017 ze dne 27.2.2017</t>
  </si>
  <si>
    <t xml:space="preserve">a) Střední průmyslová škola, Přerov, Havlíčkova 2 - výměna oken </t>
  </si>
  <si>
    <t>b) III/44436 Bělkovice - Lašťany, průtah</t>
  </si>
  <si>
    <t>c) II/369 Hanušovice - křizovatka I/11</t>
  </si>
  <si>
    <t>d) III/4436 Tovéř - Dolany</t>
  </si>
  <si>
    <t>e) III/37354, III/36618 Horní Štěpánov</t>
  </si>
  <si>
    <t>f) OLÚ Paseka - budova "C" I. etapa, část II. - nástavba o 4. NP a rekonstrukce 3. NP</t>
  </si>
  <si>
    <t>g) SMN a.s. - o.z. Nemocnice Šternberk - Interní pavilon</t>
  </si>
  <si>
    <t>Dofinancování investičních akcí v oblasti školství - akce přešly z roku 2016</t>
  </si>
  <si>
    <t>a) Střední průmyslová škola, Přerov, Havlíčkova 2 - tělocvična</t>
  </si>
  <si>
    <t>b) Obchodní akademie Olomouc, tř. Spojenců 11 - Zateplení uliční a dvorní fasády</t>
  </si>
  <si>
    <t>c) Střední zdravotnická škola a Vyšší odborná škola zdravotnická Emanuela Pöttinga a Jazyková škola s právem státní jazykové zkoušky Olomouc - Sanace krovů školní budovy</t>
  </si>
  <si>
    <t>Úhrada provedení Analýzy organizačního nastavení výkonu zřizovatelských funkcí a podpory řízení PO</t>
  </si>
  <si>
    <t>Na úhradu provedení Analýzy organizačního nastavení výkonu zřizovatelských funkcí a podpory řízení PO dle požadavků OPŘPO byly v roce 2016 vyčleněny finanční prostředky, ale k plnění nedošlo.K úhradě došlo 31.1.2017</t>
  </si>
  <si>
    <t>Navýšení příspěvku pro KIDSOK</t>
  </si>
  <si>
    <t>b) provoz autobusu</t>
  </si>
  <si>
    <t>c) drážní doprava dle Memoranda - inflace 0,7 %</t>
  </si>
  <si>
    <t xml:space="preserve">d) provozování tratě do Koutů nad Desnou - dofinancování </t>
  </si>
  <si>
    <t xml:space="preserve">Dokrytí rezervy na poskytování invdividuálních dotací </t>
  </si>
  <si>
    <t xml:space="preserve">OE </t>
  </si>
  <si>
    <t xml:space="preserve">Úroky z revolvingového úvěru </t>
  </si>
  <si>
    <t>Rezerva Olomouckého kraje</t>
  </si>
  <si>
    <t xml:space="preserve">Doplnění rezevy Olomouckého kraje na krytí neočekávaných požadavků. </t>
  </si>
  <si>
    <t xml:space="preserve">Splátka revolvingového úvěru u České spořitelny, a.s. </t>
  </si>
  <si>
    <t xml:space="preserve">Zastupitelstvo Olomouckého kraje schválilo svým usnesením ze dne 24.4.2017 Smlovu o revolvingovém úvěru. Úvěr bude čerpán na předfinancování projektů spolufinancovaných z evropských fondů.   </t>
  </si>
  <si>
    <t xml:space="preserve">V rámci schváleného rozpočtu Olomouckého kraje na rok 2017 byly zapojeny finanční prostředky z revolvingového úvěru u České spořitelny na financování projektů spolufinancovaných z evropských fondů. Revolvingový úvěr musí být dle smlouvy splacen nejpozději do 29.12.2017. </t>
  </si>
  <si>
    <t>Dotace na dofinancování výstavby a rekonstrukce hasičských zbrojnic</t>
  </si>
  <si>
    <t xml:space="preserve">Finanční prostředky budou použity na vykrytí žádostí obcí, které formou individuální žádosti požádali o poskytnutí dotace na dofinancování výstavby a rekontrukce hasičských zbrojnic. </t>
  </si>
  <si>
    <t>Oprava střechy nad jižním křídlem budovy KÚOK</t>
  </si>
  <si>
    <t>Výměna PVC na chodbách v pronajatých prostorách budovy RCO</t>
  </si>
  <si>
    <t xml:space="preserve">PVC na chodbách v budově RCO je staré 14 let a v místech, kde jsou poklopy je v havarijním stavu s hrozícím pracovním úrazem. </t>
  </si>
  <si>
    <t>Výměna podhledů v budově KÚOK</t>
  </si>
  <si>
    <t xml:space="preserve">Podhledy jsou 17 let staré, poškozené, místy chybí, nemají již dostatečnou pevnost, rozpadají se. Podhledy jsou atyp, který se nevyrábí, každá z chodeb má jiný rozměr. Je třeba podhledy obnovit a sjednotit na standardní provedení. </t>
  </si>
  <si>
    <t xml:space="preserve">Dokrytí výdajů na výměnu klimatizace v zasedací místnosti ROK </t>
  </si>
  <si>
    <t>Oprava (výměna) pisoárů a odpadů</t>
  </si>
  <si>
    <t xml:space="preserve">Oprava (výměna) pisoárů, odpadů a s tím související práce v budově KÚOK. Odpady mají nevhodný průměr a spád, čímž dochází k jejich ucpávání vodním kamenem. </t>
  </si>
  <si>
    <t>Výměna vstupních dveří od parkoviště a od rampy do budovy KÚOK</t>
  </si>
  <si>
    <t xml:space="preserve">Výměna vstupních dveří od parkoviště a od rampy do budovy za hliníkové (2 ks dveří včetně úpravy dveřní výplně). Dveře jsou 17 let staré, opotřebované provozem. Stávající dřevěné nejsou vhodné pro velkou četnost průchodů ani pro provoz elektrického zámku. Dveře na rampu nelze běžné otevírat. </t>
  </si>
  <si>
    <t>Zhotovení příčky a její odlučnění v budově RCO</t>
  </si>
  <si>
    <t xml:space="preserve">Zhotovení příčky a její odlučnění v budově RCO (Odbor kontroly). </t>
  </si>
  <si>
    <t>Zpracování ICT strategie na roky 2017 - 2020</t>
  </si>
  <si>
    <t>Záměr zpracovat novou strategii byl schválen v závěru roku 2016 jako doporučení z realizovaného auditu v polovině roku 2016. Předpoklad byl, že se záměr bude realizovat ještě v roce 2016, i když nebyly prostředky alokovány v rozpočtu roku 2016. Z tohoto důvodu nebyly tyto finanční prostředky plánovanány ani na rok 2017.</t>
  </si>
  <si>
    <t>Analýza budování krajské sítě veřejné správy</t>
  </si>
  <si>
    <t xml:space="preserve">Po konzultacích s Hasičským záchranným sborem, Policií ČR, Zdravotnickou záchrannou službou a krizovým řízením, bude Komisi informatiky Rady Olomouckého kraje předložen podnět, aby jako iniciační a poradní orgán Rady Olomouckého kraje předložila záměr na zpracování studie, jejímž výsledkem by bylo zjištění, zda realizovat či nerealizovat a v jaké formě projekt již dříve nazvaný Páteřní síť veřejné správy Olomouckého kraje. </t>
  </si>
  <si>
    <t>Budování datových tržišť s využitím technologie datových skladů</t>
  </si>
  <si>
    <t xml:space="preserve">Budování datových tržišť s využitím technologie datových skladů dle požadavků odborů. Úkol z porady VO v závěru roku 2016 zavázal vedoucí odborů k definici jejich potřeb v oblasti využití datových skladů. Úkol je splněn a existuje několik záměrů na realizaci nových datových kostek či tržišť. </t>
  </si>
  <si>
    <t>Produktová podpora výrobce</t>
  </si>
  <si>
    <t>V souvislosti s havárií chladicího systému TCK v druhé polovině roku 2016, kdy došlo k zatečení uniklého kondenzátu do datových rozvaděčů, se projevila se zpožděním závada na zálohovacím zařízení – páskové knihovně počátkem roku 2017. S ohledem na účelné vynaložení financí, je nejvýhodnější zakoupit prodloužení záruky – produktovou podporu výrobce a řešit vady na zařízení v rámci ní. Současně s tímto získáme možnost využít nejnovější FW, který budeme potřebovat při integraci nových diskových polí do celkového systému TCK.</t>
  </si>
  <si>
    <t xml:space="preserve">Zajištění videopřenosu z jednání Zastupitelstva Olomouckého kraje </t>
  </si>
  <si>
    <t>OTH</t>
  </si>
  <si>
    <t xml:space="preserve">Nařízení vlády č. 414/2016 </t>
  </si>
  <si>
    <t>Nařízením vlády č. 414/2016 ze dne 28. listopadu 2016, kterým se mění nařízení vlády č. 37/2003 Sb., o odměnách za výkon funkce členům zastupitelstev, ve znění pozdějších předpisů, a to s účinností od 1. ledna 2017 došlo k navýšení odměn o 4 procentní body. Při schválení rozpočtu na rok 2017 nebyla tato změna zohledněna.</t>
  </si>
  <si>
    <t>Navýšení členského příspěvku Jeseníků - Sdružení cestovního ruchu</t>
  </si>
  <si>
    <t>Celkem k použití v roce 2017</t>
  </si>
  <si>
    <t>OSV</t>
  </si>
  <si>
    <t>Rodinné pasy Olomouckého kraje na období leden 2017 - prosinec 2019</t>
  </si>
  <si>
    <t>Objednávky na psychologické posouzení vhodnsti příbuzenské pěstounské péče</t>
  </si>
  <si>
    <t>Celkem k použití v rozpočtu roku 2017</t>
  </si>
  <si>
    <t>Spolufinancování projetků realizovaných z evropských fondů</t>
  </si>
  <si>
    <t xml:space="preserve">Odbor veřejných zakázek a investice celkem </t>
  </si>
  <si>
    <t xml:space="preserve">Odbor ekonomický celkem </t>
  </si>
  <si>
    <t xml:space="preserve">Odbor kancelář ředitele celkem </t>
  </si>
  <si>
    <t xml:space="preserve">Odbor tajemníka hejtmana celkem </t>
  </si>
  <si>
    <t xml:space="preserve">Odbor sociálních věcí celkem </t>
  </si>
  <si>
    <t>OŠSK</t>
  </si>
  <si>
    <t xml:space="preserve">Podpora vybraných oborů vzdělávání </t>
  </si>
  <si>
    <t>Podpora na realizaci akce Domu dětí a mládeže Olomouc</t>
  </si>
  <si>
    <t xml:space="preserve">Na realizaci akce Česko-srbský letní tábor pro děti a mládež z Vojvodiny a Olomouckého kraje. Jedná se o tradiční, dlouholetou akci pořádanou Domem dětí a mládeže Olomouc v rámci spolupráce Olomouckého kraje s Autonomní oblastí Vojvodina. Realizace letního tábora je součástí rozvojové pomoci Olomouckého kraje směrem k partnerskému regionu, zvyšuje úroveň práce s mládeží a přispívá k vzájemnému poznávání dětí a odbourává mezikulturní bariery. Akce proběhne v termínu 24. 7. 2017 - 2. 8. 2017 v České republice na turistické základně Domu dětí a mládeže Olomouc. Z příspěvku Olomouckého kraje bude hrazena doprava ze Srbska a zpět, pobyt pro 31 osob, vstupné, nákup potřebných pomůcek pro činnost. </t>
  </si>
  <si>
    <t>Odbor školství, sportu a kultury</t>
  </si>
  <si>
    <t>OZ</t>
  </si>
  <si>
    <t>Dofinancování lékařské pohotovostní služby (LPS)</t>
  </si>
  <si>
    <t xml:space="preserve">Dofinancování lékařské pohotovostní služby (LPS) na území okresů Prostějov, Přerov a Šternberk vlivem nově uzavírané smlouvy. </t>
  </si>
  <si>
    <t xml:space="preserve">Odbor zdravotnictví celkem </t>
  </si>
  <si>
    <t>ODSH</t>
  </si>
  <si>
    <t>Koncepce optimalizace a rozvoje silniční sítě II. a III. třídy Olomouckého kraje do roku 2020</t>
  </si>
  <si>
    <t xml:space="preserve">Odbor dopravy a silničního hospodářství celkem </t>
  </si>
  <si>
    <t xml:space="preserve">Navýšení mzdových prostředků pro příspěvkové organizace </t>
  </si>
  <si>
    <t>a) zvýšení platových tarifů včetně souvisejících zákonných odvodů od 1.1.2017 
(novela od 1.11.2016), dále schválené navýšení přepočteného počtu pracovníků</t>
  </si>
  <si>
    <t>b) plánované navýšení platových tarifů od 1.7.2017 (dle návrhu vlády - zatím neschváleno)</t>
  </si>
  <si>
    <t>Doplnění rezervy OPŘPO</t>
  </si>
  <si>
    <t xml:space="preserve">Rozvoj a úprava Portálu PO, modulů FAMA+ majetek, Žádanka a veřejná část Portálu PO </t>
  </si>
  <si>
    <t xml:space="preserve">Investice a opravy příspěvkových organizací </t>
  </si>
  <si>
    <t>Stěhování Střední zdravotnické školy Hranice a ZŠ a MŠ Hranice, Nová 1820</t>
  </si>
  <si>
    <t xml:space="preserve">Odbor podpory řízení příspěvkových organizací celkem </t>
  </si>
  <si>
    <t>Administrace veřejných zakázek</t>
  </si>
  <si>
    <t xml:space="preserve">Administrace veřejné zakázky centrální pojištění Olomouckého kraje a jeho příspěvkových organizací </t>
  </si>
  <si>
    <t xml:space="preserve">Krycí fóliie je původní, na několika místech protržená, do střechny zatéká. </t>
  </si>
  <si>
    <t xml:space="preserve">Jedná se o dokrytí výdajů na výměnu klimatizace v zasedací místnosti ROK, která je 17 let stará, kapacitně nedostatečná. Nelze jí regulovat. Nová klimatizace bude odpovídat Evropské legislativě (použité chladivo, povinnost rekuperace, kdy jednotka plní funkci chlazení, ale i topení). Klimatizaci bude možné připojit do centrálního systému měření a regulace. </t>
  </si>
  <si>
    <t xml:space="preserve">Ke konci roku 2016 měla být uzavřena smlouva s vítěznou firmou VERTIGO.CZ na provedení díla "Rodinné pasy Olomouckého kraje na období leden 2017 -  prosinec 2019", která nakonec od uzavření smlouvy  odstoupila. Smlouva byla uzavřena s firmou Sun Drive Sommunications, s.r.o, která skončila na druhém místě. Tím došlo k navýšení celkové hodnoty díla s dopadem do rozpočtu roku 2017 ve výši 106 tis.Kč. </t>
  </si>
  <si>
    <t xml:space="preserve">Navýšení finančních prostředků na úhradu objednávek na psychologické posouzení vhodnosti příbuzenské pěstounské péče na základě požadavků OSPOD. Tyto služby jsou zajištěny u Střediska sociální prevence Olomouc. Po psychologickém vyšetření a zaslání hodnotící zprávy společně s fakturou jsou vynaložené náklady následně refundovány. </t>
  </si>
  <si>
    <t>Podpora oborů vzdělávání, které jsou dlouhodobě perspektivní a mají vysokou uplatnitelsnost na trhu práce, ale o které je minimální zájem ze strany žáků 9. tříd základních škol. Cílem podpory je primárně zvýšení zájmu žáků o studium vybraných oborů s vysokou uplatnitelností na trhu práce, které jsou pro nízký počet uchazečů téměř před zánikem. Jedná se především o učební obory vzdělávání: řezník - uzenář, pekař, podkovář a zemědělský kovář, klempíř, autolakýrník. Z oborů ukončených maturitní zkouškou navrhujeme zahrnout do zvýšené podpory obory vzdělávání: zahradnictví a optik.  Podpora bude zahrnovat různou formu propagace a spolupráci s Výstaveštěm Flora Olomouc, a.s.</t>
  </si>
  <si>
    <t xml:space="preserve">Dofinancování aktualizace koncepce, kterou je nutné zpracovat na základě provedené diagnostiky stavebně - technického stavu silnic II. a III. třídy v Olomouckém kraji odbornou firmou VARS Brno a.s. a značného množství realizovaných rekontrukcí silnic II. a III. třídy v Olomouckém kraji. </t>
  </si>
  <si>
    <t>a) navýšení mezd řidičů včetně zákonných odvodů</t>
  </si>
  <si>
    <t>OŽPZ</t>
  </si>
  <si>
    <t xml:space="preserve">Zpracování Posouzení vlivu koncepce "Plánu rozvoje vodovodů a kanalizací na území Olomouckého kraje" na životní prostředí </t>
  </si>
  <si>
    <t xml:space="preserve">Odbor životního prostředí a zemědělství celkem </t>
  </si>
  <si>
    <t xml:space="preserve">Navýšení finančních prostředků na spolufinancování akcí realizovaných z evropských fondů a národních fondů pro provedené aktualizace aktuálního stavu výdajů na jednotlivé akce. </t>
  </si>
  <si>
    <t>Z rezervy OPŘPO byl poskytnut příspěvek KIDSOK na administrátora veřejných zakázek, které organizace vrátila v rámci FV a byly organizaci poskytnuty z rezervy OPŘPO</t>
  </si>
  <si>
    <t>a) Dětský domov a Školní jídelna, Olomouc, U Sportovní haly 1a
 - výměna vodovodních stupaček a potrubí - 2. etapa</t>
  </si>
  <si>
    <t>b) Střední odborná škola Šumperk 
 - oprava podlahy na pokojích domova mládeže</t>
  </si>
  <si>
    <t>c) Střední zdravotnická škola a vyšší odborná škola zdravotnická Emanuela Pöttinga a Jazyková škola s právem státní zkoušky Olomouc
 - výměna kanalizačních a vodovodních potrubí budov Pöttingova - část 2</t>
  </si>
  <si>
    <t>d) Střední zdravotnická škola a vyšší odborná škola zdravotnická Emanuela Pöttinga a Jazyková škola s právem státní zkoušky Olomouc
 - výměna zdroje tepla objektu domova mládeže, souvisí se schválenou investiční žádankou 2017/00013 - Havárie systému MaR</t>
  </si>
  <si>
    <t>e) Odborné učiliště a Praktická škola, Lipová - lázně 458
 - výměna technologie výtahu budova "A"</t>
  </si>
  <si>
    <t>f) Střední odborná škola a Střední odborné učiliště strojírenské a stavební, Jeseník, Dukelská 1240
 - výměna výtahu v budově dílen odborné výuky</t>
  </si>
  <si>
    <t xml:space="preserve">g) Střední odborná škola a Střední odborné učiliště strojírenské a stavební Jeseník, Dukelská 1240
 - výměna náhradního zdroje - areál školy, domova mládeže a kuchyně </t>
  </si>
  <si>
    <t>h) Střední odborná škola a Střední odborné učiliště strojírenské a stavební, Jeseník, Dukelská 1240
 - varný elektrický kotel 200 ltr. do školní kuchyně</t>
  </si>
  <si>
    <t>i) Střední lesnická škola, Hranice, Jurikova 588
 - oprava venkovní kanalizace a následná úprava dvoru</t>
  </si>
  <si>
    <t>j) Obchodní akademie a Jazyková škola s právem státní jazykové zkoušky Přerov, Bartošova 24
 - vyvážení otopné soustavy a výměna měření a regulace OA v Přerově</t>
  </si>
  <si>
    <t>k) Gymnázium Jeseník, Komenského 281
 - výměna podlahové krytiny</t>
  </si>
  <si>
    <t xml:space="preserve">Finanční vypořádání Fondu na podporu výstavby a obnovy vodohospodářské infrastruktury na území Olomouckého kraje </t>
  </si>
  <si>
    <t xml:space="preserve">Navýšení je z důvodu poskytnutí vyššího členského příspěvku Jeseníkům – Sdružení cestovního ruchu (o 1 mil. Kč), a to z důvodu zvýšené investice do marketingových aktivit. Ve schváleném rozpočtu ORJ 18 na rok 2017 bylo počítání s částkou ve výši 2.000.000,00 Kč, na základě usnesení ROK dne 6. 3. 2017 bylo odsouhlaseno zvýšení členského příspěvku. Zvýšení členského příspěvku bylo schváleno valnou hromadou J-SCR. Navýšení členského příspěvku schválilo  svým usnesením ZOK na zasedání 24. 4.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</si>
</sst>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32" x14ac:knownFonts="1">
    <font>
      <sz val="10"/>
      <name val="Arial"/>
      <charset val="238"/>
    </font>
    <font>
      <sz val="10"/>
      <name val="Arial"/>
      <family val="2"/>
      <charset val="238"/>
    </font>
    <font>
      <sz val="8"/>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b/>
      <u val="double"/>
      <sz val="13"/>
      <name val="Arial"/>
      <family val="2"/>
      <charset val="238"/>
    </font>
    <font>
      <sz val="11"/>
      <name val="Arial"/>
      <family val="2"/>
      <charset val="238"/>
    </font>
    <font>
      <i/>
      <sz val="12"/>
      <name val="Arial"/>
      <family val="2"/>
      <charset val="238"/>
    </font>
    <font>
      <sz val="13"/>
      <name val="Arial"/>
      <family val="2"/>
      <charset val="238"/>
    </font>
    <font>
      <b/>
      <sz val="11"/>
      <name val="Arial"/>
      <family val="2"/>
      <charset val="238"/>
    </font>
    <font>
      <b/>
      <i/>
      <sz val="10"/>
      <name val="Arial"/>
      <family val="2"/>
      <charset val="238"/>
    </font>
    <font>
      <b/>
      <u val="double"/>
      <sz val="10"/>
      <name val="Arial"/>
      <family val="2"/>
      <charset val="238"/>
    </font>
    <font>
      <sz val="10"/>
      <name val="Arial"/>
      <family val="2"/>
      <charset val="238"/>
    </font>
    <font>
      <b/>
      <sz val="10"/>
      <name val="Arial"/>
      <family val="2"/>
      <charset val="238"/>
    </font>
    <font>
      <sz val="10"/>
      <name val="Arial"/>
      <family val="2"/>
      <charset val="238"/>
    </font>
    <font>
      <b/>
      <sz val="14"/>
      <name val="Arial"/>
      <family val="2"/>
      <charset val="238"/>
    </font>
    <font>
      <b/>
      <u val="double"/>
      <sz val="12"/>
      <name val="Arial"/>
      <family val="2"/>
      <charset val="238"/>
    </font>
    <font>
      <b/>
      <sz val="12"/>
      <color indexed="9"/>
      <name val="Arial"/>
      <family val="2"/>
      <charset val="238"/>
    </font>
    <font>
      <b/>
      <sz val="12"/>
      <color rgb="FFFF0000"/>
      <name val="Arial"/>
      <family val="2"/>
      <charset val="238"/>
    </font>
    <font>
      <b/>
      <sz val="11"/>
      <color rgb="FFFF0000"/>
      <name val="Arial"/>
      <family val="2"/>
      <charset val="238"/>
    </font>
    <font>
      <b/>
      <sz val="10"/>
      <color rgb="FFFF0000"/>
      <name val="Arial"/>
      <family val="2"/>
      <charset val="238"/>
    </font>
    <font>
      <sz val="11"/>
      <color rgb="FFFF0000"/>
      <name val="Arial"/>
      <family val="2"/>
      <charset val="238"/>
    </font>
    <font>
      <sz val="10"/>
      <color rgb="FFFF0000"/>
      <name val="Arial"/>
      <family val="2"/>
      <charset val="238"/>
    </font>
    <font>
      <i/>
      <sz val="12"/>
      <color rgb="FFFF0000"/>
      <name val="Arial"/>
      <family val="2"/>
      <charset val="238"/>
    </font>
    <font>
      <i/>
      <sz val="10"/>
      <color rgb="FFFF0000"/>
      <name val="Arial"/>
      <family val="2"/>
      <charset val="238"/>
    </font>
    <font>
      <i/>
      <sz val="11"/>
      <name val="Arial"/>
      <family val="2"/>
      <charset val="238"/>
    </font>
    <font>
      <b/>
      <i/>
      <sz val="11"/>
      <name val="Arial"/>
      <family val="2"/>
      <charset val="238"/>
    </font>
    <font>
      <b/>
      <i/>
      <sz val="12"/>
      <name val="Arial"/>
      <family val="2"/>
      <charset val="238"/>
    </font>
    <font>
      <b/>
      <strike/>
      <sz val="12"/>
      <color rgb="FFFF0000"/>
      <name val="Arial"/>
      <family val="2"/>
      <charset val="238"/>
    </font>
    <font>
      <i/>
      <strike/>
      <sz val="11"/>
      <color rgb="FFFF0000"/>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1">
    <xf numFmtId="0" fontId="0" fillId="0" borderId="0"/>
  </cellStyleXfs>
  <cellXfs count="99">
    <xf numFmtId="0" fontId="0" fillId="0" borderId="0" xfId="0"/>
    <xf numFmtId="0" fontId="4" fillId="0" borderId="0" xfId="0" applyFont="1"/>
    <xf numFmtId="0" fontId="4" fillId="0" borderId="0" xfId="0" applyFont="1" applyFill="1"/>
    <xf numFmtId="0" fontId="0" fillId="0" borderId="0" xfId="0" applyFill="1"/>
    <xf numFmtId="0" fontId="5" fillId="0" borderId="0" xfId="0" applyFont="1" applyFill="1" applyAlignment="1">
      <alignment vertical="center"/>
    </xf>
    <xf numFmtId="0" fontId="10" fillId="0" borderId="0" xfId="0" applyFont="1" applyFill="1"/>
    <xf numFmtId="0" fontId="8" fillId="0" borderId="0" xfId="0" applyFont="1" applyAlignment="1">
      <alignment horizontal="center"/>
    </xf>
    <xf numFmtId="0" fontId="11" fillId="0" borderId="0" xfId="0" applyFont="1" applyFill="1" applyAlignment="1">
      <alignment horizontal="center" vertical="center"/>
    </xf>
    <xf numFmtId="0" fontId="8" fillId="0" borderId="0" xfId="0" applyFont="1" applyFill="1" applyAlignment="1">
      <alignment vertical="center"/>
    </xf>
    <xf numFmtId="0" fontId="16" fillId="0" borderId="0" xfId="0" applyFont="1"/>
    <xf numFmtId="0" fontId="4" fillId="0" borderId="0" xfId="0" applyFont="1" applyFill="1" applyAlignment="1">
      <alignment horizontal="justify" vertical="center" wrapText="1"/>
    </xf>
    <xf numFmtId="0" fontId="17" fillId="3" borderId="0" xfId="0" applyFont="1" applyFill="1" applyAlignment="1"/>
    <xf numFmtId="0" fontId="1" fillId="3" borderId="0" xfId="0" applyFont="1" applyFill="1"/>
    <xf numFmtId="0" fontId="0" fillId="3" borderId="0" xfId="0" applyFill="1"/>
    <xf numFmtId="0" fontId="8" fillId="3" borderId="0" xfId="0" applyFont="1" applyFill="1" applyAlignment="1"/>
    <xf numFmtId="0" fontId="7" fillId="3" borderId="0" xfId="0" applyFont="1" applyFill="1" applyAlignment="1"/>
    <xf numFmtId="0" fontId="13" fillId="3" borderId="0" xfId="0" applyFont="1" applyFill="1"/>
    <xf numFmtId="0" fontId="7" fillId="3" borderId="0" xfId="0" applyFont="1" applyFill="1"/>
    <xf numFmtId="0" fontId="14" fillId="3" borderId="0" xfId="0" applyFont="1" applyFill="1"/>
    <xf numFmtId="0" fontId="6" fillId="3" borderId="0" xfId="0" applyFont="1" applyFill="1"/>
    <xf numFmtId="0" fontId="4" fillId="3" borderId="1" xfId="0" applyFont="1" applyFill="1" applyBorder="1" applyAlignment="1"/>
    <xf numFmtId="0" fontId="15" fillId="3" borderId="1" xfId="0" applyFont="1" applyFill="1" applyBorder="1"/>
    <xf numFmtId="164" fontId="4" fillId="3" borderId="1" xfId="0" applyNumberFormat="1" applyFont="1" applyFill="1" applyBorder="1" applyAlignment="1">
      <alignment horizontal="right" shrinkToFit="1"/>
    </xf>
    <xf numFmtId="0" fontId="5" fillId="3" borderId="0" xfId="0" applyFont="1" applyFill="1"/>
    <xf numFmtId="164" fontId="4" fillId="3" borderId="0" xfId="0" applyNumberFormat="1" applyFont="1" applyFill="1" applyBorder="1" applyAlignment="1">
      <alignment horizontal="right" shrinkToFit="1"/>
    </xf>
    <xf numFmtId="0" fontId="11" fillId="3" borderId="1" xfId="0" applyFont="1" applyFill="1" applyBorder="1"/>
    <xf numFmtId="0" fontId="16" fillId="3" borderId="1" xfId="0" applyFont="1" applyFill="1" applyBorder="1"/>
    <xf numFmtId="0" fontId="0" fillId="3" borderId="1" xfId="0" applyFill="1" applyBorder="1"/>
    <xf numFmtId="164" fontId="4" fillId="3" borderId="1" xfId="0" applyNumberFormat="1" applyFont="1" applyFill="1" applyBorder="1" applyAlignment="1">
      <alignment horizontal="center" shrinkToFit="1"/>
    </xf>
    <xf numFmtId="0" fontId="8" fillId="3" borderId="0" xfId="0" applyFont="1" applyFill="1" applyAlignment="1">
      <alignment horizontal="center"/>
    </xf>
    <xf numFmtId="0" fontId="16" fillId="3" borderId="0" xfId="0" applyFont="1" applyFill="1"/>
    <xf numFmtId="0" fontId="11" fillId="3" borderId="0" xfId="0" applyFont="1" applyFill="1" applyAlignment="1">
      <alignment horizontal="center"/>
    </xf>
    <xf numFmtId="0" fontId="4" fillId="3" borderId="0" xfId="0" applyFont="1" applyFill="1"/>
    <xf numFmtId="0" fontId="11" fillId="3" borderId="0" xfId="0" applyFont="1" applyFill="1" applyAlignment="1">
      <alignment horizontal="center" vertical="center"/>
    </xf>
    <xf numFmtId="0" fontId="5" fillId="3" borderId="0" xfId="0" applyFont="1" applyFill="1" applyAlignment="1">
      <alignment vertical="center"/>
    </xf>
    <xf numFmtId="0" fontId="4" fillId="3" borderId="0" xfId="0" applyFont="1" applyFill="1" applyAlignment="1">
      <alignment horizontal="justify" vertical="center" wrapText="1"/>
    </xf>
    <xf numFmtId="0" fontId="3" fillId="3" borderId="0" xfId="0" applyFont="1" applyFill="1" applyAlignment="1"/>
    <xf numFmtId="0" fontId="11" fillId="3" borderId="0" xfId="0" applyFont="1" applyFill="1" applyBorder="1"/>
    <xf numFmtId="0" fontId="16" fillId="3" borderId="0" xfId="0" applyFont="1" applyFill="1" applyBorder="1"/>
    <xf numFmtId="0" fontId="0" fillId="3" borderId="0" xfId="0" applyFill="1" applyBorder="1"/>
    <xf numFmtId="164" fontId="4" fillId="3" borderId="0" xfId="0" applyNumberFormat="1" applyFont="1" applyFill="1"/>
    <xf numFmtId="164" fontId="18" fillId="3" borderId="0" xfId="0" applyNumberFormat="1" applyFont="1" applyFill="1"/>
    <xf numFmtId="8" fontId="3" fillId="3" borderId="0" xfId="0" applyNumberFormat="1" applyFont="1" applyFill="1"/>
    <xf numFmtId="164" fontId="4" fillId="3" borderId="0" xfId="0" applyNumberFormat="1" applyFont="1" applyFill="1" applyAlignment="1"/>
    <xf numFmtId="164" fontId="4" fillId="0" borderId="0" xfId="0" applyNumberFormat="1" applyFont="1" applyFill="1" applyAlignment="1"/>
    <xf numFmtId="164" fontId="4" fillId="0" borderId="0" xfId="0" applyNumberFormat="1" applyFont="1"/>
    <xf numFmtId="0" fontId="4" fillId="3" borderId="1" xfId="0" applyFont="1" applyFill="1" applyBorder="1"/>
    <xf numFmtId="0" fontId="15" fillId="3" borderId="0" xfId="0" applyFont="1" applyFill="1"/>
    <xf numFmtId="164" fontId="10" fillId="3" borderId="0" xfId="0" applyNumberFormat="1" applyFont="1" applyFill="1"/>
    <xf numFmtId="0" fontId="10" fillId="3" borderId="0" xfId="0" applyFont="1" applyFill="1"/>
    <xf numFmtId="164" fontId="3" fillId="3" borderId="0" xfId="0" applyNumberFormat="1" applyFont="1" applyFill="1"/>
    <xf numFmtId="164" fontId="16" fillId="3" borderId="0" xfId="0" applyNumberFormat="1" applyFont="1" applyFill="1" applyAlignment="1">
      <alignment shrinkToFit="1"/>
    </xf>
    <xf numFmtId="164" fontId="19" fillId="3" borderId="0" xfId="0" applyNumberFormat="1" applyFont="1" applyFill="1"/>
    <xf numFmtId="0" fontId="8" fillId="3" borderId="0" xfId="0" applyFont="1" applyFill="1"/>
    <xf numFmtId="0" fontId="11" fillId="3" borderId="0" xfId="0" applyFont="1" applyFill="1" applyAlignment="1">
      <alignment horizontal="center" wrapText="1"/>
    </xf>
    <xf numFmtId="0" fontId="4" fillId="3" borderId="0" xfId="0" applyFont="1" applyFill="1" applyAlignment="1">
      <alignment wrapText="1"/>
    </xf>
    <xf numFmtId="164" fontId="4" fillId="3" borderId="0" xfId="0" applyNumberFormat="1" applyFont="1" applyFill="1" applyAlignment="1">
      <alignment wrapText="1"/>
    </xf>
    <xf numFmtId="164" fontId="3" fillId="3" borderId="0" xfId="0" applyNumberFormat="1" applyFont="1" applyFill="1" applyAlignment="1">
      <alignment horizontal="right" shrinkToFit="1"/>
    </xf>
    <xf numFmtId="0" fontId="20" fillId="0" borderId="0" xfId="0" applyFont="1" applyFill="1" applyAlignment="1">
      <alignment horizontal="justify" vertical="center" wrapText="1"/>
    </xf>
    <xf numFmtId="0" fontId="21" fillId="0" borderId="0" xfId="0" applyFont="1" applyFill="1" applyAlignment="1">
      <alignment horizontal="center" vertical="center"/>
    </xf>
    <xf numFmtId="0" fontId="22" fillId="0" borderId="0" xfId="0" applyFont="1" applyFill="1" applyAlignment="1">
      <alignment vertical="center"/>
    </xf>
    <xf numFmtId="164" fontId="20" fillId="0" borderId="0" xfId="0" applyNumberFormat="1" applyFont="1" applyFill="1" applyAlignment="1"/>
    <xf numFmtId="0" fontId="25" fillId="0" borderId="0" xfId="0" applyFont="1" applyFill="1" applyAlignment="1">
      <alignment horizontal="justify" vertical="center" wrapText="1"/>
    </xf>
    <xf numFmtId="0" fontId="27" fillId="3" borderId="0" xfId="0" applyFont="1" applyFill="1" applyAlignment="1">
      <alignment wrapText="1"/>
    </xf>
    <xf numFmtId="164" fontId="27" fillId="3" borderId="0" xfId="0" applyNumberFormat="1" applyFont="1" applyFill="1" applyAlignment="1">
      <alignment horizontal="left"/>
    </xf>
    <xf numFmtId="0" fontId="9" fillId="3" borderId="0" xfId="0" applyFont="1" applyFill="1" applyAlignment="1">
      <alignment horizontal="justify" vertical="center" wrapText="1"/>
    </xf>
    <xf numFmtId="0" fontId="27" fillId="2" borderId="0" xfId="0" applyFont="1" applyFill="1" applyAlignment="1">
      <alignment horizontal="center" vertical="center"/>
    </xf>
    <xf numFmtId="0" fontId="27" fillId="3" borderId="0" xfId="0" applyFont="1" applyFill="1" applyAlignment="1">
      <alignment horizontal="justify" wrapText="1"/>
    </xf>
    <xf numFmtId="164" fontId="27" fillId="0" borderId="0" xfId="0" applyNumberFormat="1" applyFont="1" applyFill="1" applyAlignment="1">
      <alignment horizontal="left" vertical="center"/>
    </xf>
    <xf numFmtId="0" fontId="27" fillId="0" borderId="0" xfId="0" applyFont="1" applyFill="1" applyAlignment="1">
      <alignment horizontal="justify" vertical="center" wrapText="1"/>
    </xf>
    <xf numFmtId="0" fontId="23" fillId="3" borderId="0" xfId="0" applyFont="1" applyFill="1" applyAlignment="1">
      <alignment vertical="center"/>
    </xf>
    <xf numFmtId="0" fontId="26" fillId="3" borderId="0" xfId="0" applyFont="1" applyFill="1" applyAlignment="1">
      <alignment horizontal="center" vertical="center"/>
    </xf>
    <xf numFmtId="164" fontId="25" fillId="3" borderId="0" xfId="0" applyNumberFormat="1" applyFont="1" applyFill="1" applyAlignment="1">
      <alignment vertical="center"/>
    </xf>
    <xf numFmtId="0" fontId="24" fillId="3" borderId="0" xfId="0" applyFont="1" applyFill="1" applyAlignment="1">
      <alignment vertical="center"/>
    </xf>
    <xf numFmtId="164" fontId="5" fillId="3" borderId="0" xfId="0" applyNumberFormat="1" applyFont="1" applyFill="1" applyAlignment="1">
      <alignment vertical="center"/>
    </xf>
    <xf numFmtId="0" fontId="27" fillId="3" borderId="0" xfId="0" applyFont="1" applyFill="1" applyAlignment="1">
      <alignment horizontal="justify" vertical="center" wrapText="1"/>
    </xf>
    <xf numFmtId="0" fontId="4" fillId="3" borderId="0" xfId="0" applyFont="1" applyFill="1" applyAlignment="1">
      <alignment horizontal="justify" wrapText="1"/>
    </xf>
    <xf numFmtId="0" fontId="5" fillId="3" borderId="0" xfId="0" applyFont="1" applyFill="1" applyAlignment="1"/>
    <xf numFmtId="164" fontId="5" fillId="3" borderId="0" xfId="0" applyNumberFormat="1" applyFont="1" applyFill="1" applyAlignment="1"/>
    <xf numFmtId="0" fontId="29" fillId="3" borderId="0" xfId="0" applyFont="1" applyFill="1"/>
    <xf numFmtId="0" fontId="29" fillId="4" borderId="1" xfId="0" applyFont="1" applyFill="1" applyBorder="1" applyAlignment="1">
      <alignment horizontal="left"/>
    </xf>
    <xf numFmtId="0" fontId="12" fillId="4" borderId="1" xfId="0" applyFont="1" applyFill="1" applyBorder="1"/>
    <xf numFmtId="0" fontId="27" fillId="4" borderId="1" xfId="0" applyFont="1" applyFill="1" applyBorder="1" applyAlignment="1">
      <alignment wrapText="1"/>
    </xf>
    <xf numFmtId="164" fontId="29" fillId="4" borderId="1" xfId="0" applyNumberFormat="1" applyFont="1" applyFill="1" applyBorder="1" applyAlignment="1">
      <alignment horizontal="right"/>
    </xf>
    <xf numFmtId="0" fontId="28" fillId="3" borderId="1" xfId="0" applyFont="1" applyFill="1" applyBorder="1"/>
    <xf numFmtId="164" fontId="28" fillId="3" borderId="1" xfId="0" applyNumberFormat="1" applyFont="1" applyFill="1" applyBorder="1" applyAlignment="1">
      <alignment horizontal="center" vertical="center" wrapText="1"/>
    </xf>
    <xf numFmtId="0" fontId="8" fillId="3" borderId="1" xfId="0" applyFont="1" applyFill="1" applyBorder="1"/>
    <xf numFmtId="164" fontId="27" fillId="3" borderId="0" xfId="0" applyNumberFormat="1" applyFont="1" applyFill="1" applyAlignment="1">
      <alignment horizontal="left" vertical="center"/>
    </xf>
    <xf numFmtId="0" fontId="4" fillId="4" borderId="1" xfId="0" applyFont="1" applyFill="1" applyBorder="1"/>
    <xf numFmtId="0" fontId="15" fillId="4" borderId="1" xfId="0" applyFont="1" applyFill="1" applyBorder="1"/>
    <xf numFmtId="164" fontId="4" fillId="4" borderId="1" xfId="0" applyNumberFormat="1" applyFont="1" applyFill="1" applyBorder="1" applyAlignment="1">
      <alignment horizontal="right"/>
    </xf>
    <xf numFmtId="164" fontId="4" fillId="4" borderId="0" xfId="0" applyNumberFormat="1" applyFont="1" applyFill="1"/>
    <xf numFmtId="0" fontId="4" fillId="4" borderId="0" xfId="0" applyFont="1" applyFill="1"/>
    <xf numFmtId="164" fontId="30" fillId="3" borderId="0" xfId="0" applyNumberFormat="1" applyFont="1" applyFill="1" applyAlignment="1"/>
    <xf numFmtId="0" fontId="31" fillId="3" borderId="0" xfId="0" applyFont="1" applyFill="1" applyAlignment="1">
      <alignment horizontal="justify" vertical="center" wrapText="1"/>
    </xf>
    <xf numFmtId="0" fontId="28" fillId="3" borderId="1" xfId="0" applyFont="1" applyFill="1" applyBorder="1" applyAlignment="1">
      <alignment horizontal="center"/>
    </xf>
    <xf numFmtId="0" fontId="7" fillId="3" borderId="0" xfId="0" applyFont="1" applyFill="1" applyAlignment="1">
      <alignment wrapText="1"/>
    </xf>
    <xf numFmtId="0" fontId="0" fillId="0" borderId="0" xfId="0" applyAlignment="1">
      <alignment wrapText="1"/>
    </xf>
    <xf numFmtId="0" fontId="3" fillId="3" borderId="2" xfId="0" applyFont="1" applyFill="1" applyBorder="1" applyAlignment="1">
      <alignment horizontal="left" wrapText="1"/>
    </xf>
  </cellXfs>
  <cellStyles count="1">
    <cellStyle name="Normální" xfId="0" builtinId="0"/>
  </cellStyles>
  <dxfs count="0"/>
  <tableStyles count="0" defaultTableStyle="TableStyleMedium2" defaultPivotStyle="PivotStyleLight16"/>
  <colors>
    <mruColors>
      <color rgb="FFCCFFFF"/>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_RaF/Z&#225;v&#283;re&#269;n&#253;%20&#250;&#269;et/2016/ROK%202.6.2017/x.x.%20-%20Z&#225;v&#283;re&#269;n&#253;%20&#250;&#269;et%202016%20-%20P&#345;&#237;loha%20&#269;.%2001%20(Bilance%20p&#345;&#237;jm&#367;%20a%20v&#253;daj&#36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_RaF/Z&#225;v&#283;re&#269;n&#253;%20&#250;&#269;et/2016/ROK%202.6.2017/2.1.%20-%20Z&#225;v&#283;re&#269;n&#253;%20&#250;&#269;et%202016%20-%20P&#345;&#237;loha%20&#269;.%2011%20(dotacni%20titu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ce příjmů a výdajů"/>
    </sheetNames>
    <sheetDataSet>
      <sheetData sheetId="0">
        <row r="61">
          <cell r="D61">
            <v>428832381.53000128</v>
          </cell>
          <cell r="E6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heetName val="Individální dotace"/>
      <sheetName val="ORJ 03"/>
      <sheetName val="ORJ 08"/>
      <sheetName val="ORJ 09"/>
      <sheetName val="ORJ 10"/>
      <sheetName val="ORJ 11"/>
      <sheetName val="ORJ 12"/>
      <sheetName val="ORJ 14"/>
      <sheetName val="ORJ 18"/>
      <sheetName val="ORJ 99"/>
    </sheetNames>
    <sheetDataSet>
      <sheetData sheetId="0">
        <row r="129">
          <cell r="G129">
            <v>24925073.340000004</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showGridLines="0" tabSelected="1" view="pageBreakPreview" topLeftCell="A154" zoomScaleNormal="90" zoomScaleSheetLayoutView="100" workbookViewId="0">
      <selection activeCell="H166" sqref="H166"/>
    </sheetView>
  </sheetViews>
  <sheetFormatPr defaultRowHeight="15.75" x14ac:dyDescent="0.25"/>
  <cols>
    <col min="1" max="1" width="3.85546875" style="6" customWidth="1"/>
    <col min="2" max="2" width="8" style="9" customWidth="1"/>
    <col min="3" max="3" width="93.5703125" customWidth="1"/>
    <col min="4" max="4" width="25" style="45" customWidth="1"/>
    <col min="5" max="5" width="21" bestFit="1" customWidth="1"/>
  </cols>
  <sheetData>
    <row r="1" spans="1:5" s="13" customFormat="1" ht="18" x14ac:dyDescent="0.25">
      <c r="A1" s="11" t="s">
        <v>14</v>
      </c>
      <c r="B1" s="12"/>
      <c r="D1" s="40"/>
    </row>
    <row r="2" spans="1:5" s="13" customFormat="1" ht="15.75" customHeight="1" x14ac:dyDescent="0.25">
      <c r="A2" s="14"/>
      <c r="B2" s="12"/>
      <c r="D2" s="40"/>
    </row>
    <row r="3" spans="1:5" s="17" customFormat="1" ht="15.75" customHeight="1" x14ac:dyDescent="0.25">
      <c r="A3" s="15" t="s">
        <v>15</v>
      </c>
      <c r="B3" s="16"/>
      <c r="D3" s="41"/>
    </row>
    <row r="4" spans="1:5" s="13" customFormat="1" ht="15.75" customHeight="1" x14ac:dyDescent="0.25">
      <c r="A4" s="14"/>
      <c r="B4" s="18"/>
      <c r="D4" s="40"/>
    </row>
    <row r="5" spans="1:5" s="19" customFormat="1" ht="15.75" customHeight="1" x14ac:dyDescent="0.2">
      <c r="A5" s="36" t="s">
        <v>16</v>
      </c>
      <c r="D5" s="42">
        <f>SUM('[1]1. Bilance příjmů a výdajů'!$D$61:$E$61)</f>
        <v>428832381.53000128</v>
      </c>
    </row>
    <row r="6" spans="1:5" s="19" customFormat="1" ht="15.75" customHeight="1" x14ac:dyDescent="0.2">
      <c r="A6" s="36" t="s">
        <v>6</v>
      </c>
      <c r="D6" s="50">
        <f>SUM([2]rekapitulace!$G$129)</f>
        <v>24925073.340000004</v>
      </c>
    </row>
    <row r="7" spans="1:5" s="23" customFormat="1" ht="15.75" customHeight="1" thickBot="1" x14ac:dyDescent="0.3">
      <c r="A7" s="20" t="s">
        <v>7</v>
      </c>
      <c r="B7" s="21"/>
      <c r="C7" s="46"/>
      <c r="D7" s="22">
        <f>SUM(D5:D6)</f>
        <v>453757454.87000132</v>
      </c>
    </row>
    <row r="8" spans="1:5" s="12" customFormat="1" ht="15.75" customHeight="1" thickTop="1" x14ac:dyDescent="0.2">
      <c r="A8" s="36" t="s">
        <v>3</v>
      </c>
      <c r="D8" s="57">
        <v>-1750000</v>
      </c>
    </row>
    <row r="9" spans="1:5" s="12" customFormat="1" ht="32.25" customHeight="1" x14ac:dyDescent="0.2">
      <c r="A9" s="98" t="s">
        <v>130</v>
      </c>
      <c r="B9" s="98"/>
      <c r="C9" s="98"/>
      <c r="D9" s="57">
        <v>-414575.35999999999</v>
      </c>
    </row>
    <row r="10" spans="1:5" s="13" customFormat="1" ht="15.75" customHeight="1" thickBot="1" x14ac:dyDescent="0.3">
      <c r="A10" s="25" t="s">
        <v>78</v>
      </c>
      <c r="B10" s="26"/>
      <c r="C10" s="27"/>
      <c r="D10" s="22">
        <f>SUM(D7:D9)</f>
        <v>451592879.5100013</v>
      </c>
    </row>
    <row r="11" spans="1:5" s="13" customFormat="1" ht="15.75" customHeight="1" thickTop="1" x14ac:dyDescent="0.25">
      <c r="A11" s="37"/>
      <c r="B11" s="38"/>
      <c r="C11" s="39"/>
      <c r="D11" s="24"/>
    </row>
    <row r="12" spans="1:5" s="86" customFormat="1" ht="14.25" customHeight="1" thickBot="1" x14ac:dyDescent="0.25">
      <c r="A12" s="95" t="s">
        <v>1</v>
      </c>
      <c r="B12" s="95"/>
      <c r="C12" s="84" t="s">
        <v>0</v>
      </c>
      <c r="D12" s="85" t="s">
        <v>5</v>
      </c>
    </row>
    <row r="13" spans="1:5" ht="16.5" thickTop="1" x14ac:dyDescent="0.25"/>
    <row r="14" spans="1:5" s="32" customFormat="1" ht="31.5" x14ac:dyDescent="0.25">
      <c r="A14" s="31">
        <v>1</v>
      </c>
      <c r="B14" s="23" t="s">
        <v>11</v>
      </c>
      <c r="C14" s="55" t="s">
        <v>21</v>
      </c>
      <c r="D14" s="43">
        <f>SUM(D15:D21)</f>
        <v>73148000</v>
      </c>
      <c r="E14" s="40"/>
    </row>
    <row r="15" spans="1:5" s="32" customFormat="1" x14ac:dyDescent="0.25">
      <c r="A15" s="31"/>
      <c r="B15" s="23"/>
      <c r="C15" s="63" t="s">
        <v>22</v>
      </c>
      <c r="D15" s="64">
        <v>8000000</v>
      </c>
    </row>
    <row r="16" spans="1:5" s="32" customFormat="1" x14ac:dyDescent="0.25">
      <c r="A16" s="31"/>
      <c r="B16" s="23"/>
      <c r="C16" s="63" t="s">
        <v>23</v>
      </c>
      <c r="D16" s="64">
        <v>10000000</v>
      </c>
    </row>
    <row r="17" spans="1:4" s="32" customFormat="1" x14ac:dyDescent="0.25">
      <c r="A17" s="31"/>
      <c r="B17" s="23"/>
      <c r="C17" s="63" t="s">
        <v>24</v>
      </c>
      <c r="D17" s="64">
        <v>15000000</v>
      </c>
    </row>
    <row r="18" spans="1:4" s="32" customFormat="1" x14ac:dyDescent="0.25">
      <c r="A18" s="31"/>
      <c r="B18" s="23"/>
      <c r="C18" s="63" t="s">
        <v>25</v>
      </c>
      <c r="D18" s="64">
        <v>16000000</v>
      </c>
    </row>
    <row r="19" spans="1:4" s="32" customFormat="1" x14ac:dyDescent="0.25">
      <c r="A19" s="31"/>
      <c r="B19" s="23"/>
      <c r="C19" s="63" t="s">
        <v>26</v>
      </c>
      <c r="D19" s="64">
        <v>7148000</v>
      </c>
    </row>
    <row r="20" spans="1:4" s="32" customFormat="1" x14ac:dyDescent="0.25">
      <c r="A20" s="31"/>
      <c r="B20" s="23"/>
      <c r="C20" s="63" t="s">
        <v>27</v>
      </c>
      <c r="D20" s="64">
        <v>7000000</v>
      </c>
    </row>
    <row r="21" spans="1:4" s="32" customFormat="1" x14ac:dyDescent="0.25">
      <c r="A21" s="31"/>
      <c r="B21" s="23"/>
      <c r="C21" s="63" t="s">
        <v>28</v>
      </c>
      <c r="D21" s="64">
        <v>10000000</v>
      </c>
    </row>
    <row r="22" spans="1:4" s="32" customFormat="1" x14ac:dyDescent="0.25">
      <c r="A22" s="31"/>
      <c r="B22" s="23"/>
      <c r="C22" s="63"/>
      <c r="D22" s="64"/>
    </row>
    <row r="23" spans="1:4" s="55" customFormat="1" x14ac:dyDescent="0.25">
      <c r="A23" s="54">
        <v>2</v>
      </c>
      <c r="B23" s="23" t="s">
        <v>11</v>
      </c>
      <c r="C23" s="55" t="s">
        <v>29</v>
      </c>
      <c r="D23" s="56">
        <f>SUM(D24:D26)</f>
        <v>7643000</v>
      </c>
    </row>
    <row r="24" spans="1:4" s="32" customFormat="1" x14ac:dyDescent="0.25">
      <c r="A24" s="31"/>
      <c r="B24" s="23"/>
      <c r="C24" s="63" t="s">
        <v>30</v>
      </c>
      <c r="D24" s="64">
        <v>3963000</v>
      </c>
    </row>
    <row r="25" spans="1:4" s="32" customFormat="1" x14ac:dyDescent="0.25">
      <c r="A25" s="31"/>
      <c r="B25" s="23"/>
      <c r="C25" s="63" t="s">
        <v>31</v>
      </c>
      <c r="D25" s="64">
        <v>830000</v>
      </c>
    </row>
    <row r="26" spans="1:4" s="32" customFormat="1" ht="29.25" x14ac:dyDescent="0.25">
      <c r="A26" s="31"/>
      <c r="B26" s="23"/>
      <c r="C26" s="63" t="s">
        <v>32</v>
      </c>
      <c r="D26" s="64">
        <v>2850000</v>
      </c>
    </row>
    <row r="27" spans="1:4" s="32" customFormat="1" x14ac:dyDescent="0.25">
      <c r="A27" s="31"/>
      <c r="B27" s="23"/>
      <c r="C27" s="63"/>
      <c r="D27" s="64"/>
    </row>
    <row r="28" spans="1:4" s="55" customFormat="1" x14ac:dyDescent="0.25">
      <c r="A28" s="54">
        <v>3</v>
      </c>
      <c r="B28" s="23" t="s">
        <v>11</v>
      </c>
      <c r="C28" s="55" t="s">
        <v>105</v>
      </c>
      <c r="D28" s="56">
        <v>115000</v>
      </c>
    </row>
    <row r="29" spans="1:4" s="32" customFormat="1" ht="29.25" x14ac:dyDescent="0.25">
      <c r="A29" s="31"/>
      <c r="B29" s="23"/>
      <c r="C29" s="63" t="s">
        <v>106</v>
      </c>
      <c r="D29" s="64"/>
    </row>
    <row r="30" spans="1:4" s="32" customFormat="1" x14ac:dyDescent="0.25">
      <c r="A30" s="31"/>
      <c r="B30" s="23"/>
      <c r="C30" s="63"/>
      <c r="D30" s="64"/>
    </row>
    <row r="31" spans="1:4" s="79" customFormat="1" thickBot="1" x14ac:dyDescent="0.25">
      <c r="A31" s="80" t="s">
        <v>80</v>
      </c>
      <c r="B31" s="81"/>
      <c r="C31" s="82"/>
      <c r="D31" s="83">
        <f>SUM(D14,D23,D28)</f>
        <v>80906000</v>
      </c>
    </row>
    <row r="32" spans="1:4" s="32" customFormat="1" ht="16.5" thickTop="1" x14ac:dyDescent="0.25">
      <c r="A32" s="31"/>
      <c r="B32" s="23"/>
      <c r="C32" s="63"/>
      <c r="D32" s="64"/>
    </row>
    <row r="33" spans="1:5" s="34" customFormat="1" x14ac:dyDescent="0.25">
      <c r="A33" s="33">
        <v>4</v>
      </c>
      <c r="B33" s="34" t="s">
        <v>8</v>
      </c>
      <c r="C33" s="35" t="s">
        <v>39</v>
      </c>
      <c r="D33" s="43">
        <v>50000000</v>
      </c>
    </row>
    <row r="35" spans="1:5" s="34" customFormat="1" x14ac:dyDescent="0.25">
      <c r="A35" s="33">
        <v>5</v>
      </c>
      <c r="B35" s="34" t="s">
        <v>40</v>
      </c>
      <c r="C35" s="35" t="s">
        <v>41</v>
      </c>
      <c r="D35" s="43">
        <v>1500000</v>
      </c>
    </row>
    <row r="36" spans="1:5" s="73" customFormat="1" ht="45.75" customHeight="1" x14ac:dyDescent="0.2">
      <c r="A36" s="70"/>
      <c r="B36" s="71"/>
      <c r="C36" s="67" t="s">
        <v>45</v>
      </c>
      <c r="D36" s="72"/>
    </row>
    <row r="37" spans="1:5" s="60" customFormat="1" x14ac:dyDescent="0.25">
      <c r="A37" s="59"/>
      <c r="C37" s="62"/>
      <c r="D37" s="61"/>
    </row>
    <row r="38" spans="1:5" s="34" customFormat="1" x14ac:dyDescent="0.25">
      <c r="A38" s="33">
        <v>6</v>
      </c>
      <c r="B38" s="34" t="s">
        <v>8</v>
      </c>
      <c r="C38" s="35" t="s">
        <v>42</v>
      </c>
      <c r="D38" s="43">
        <f>25000000+53660279.51</f>
        <v>78660279.50999999</v>
      </c>
      <c r="E38" s="74"/>
    </row>
    <row r="39" spans="1:5" s="4" customFormat="1" x14ac:dyDescent="0.25">
      <c r="A39" s="7"/>
      <c r="C39" s="69" t="s">
        <v>43</v>
      </c>
      <c r="D39" s="44"/>
    </row>
    <row r="40" spans="1:5" s="60" customFormat="1" x14ac:dyDescent="0.25">
      <c r="A40" s="59"/>
      <c r="C40" s="58"/>
      <c r="D40" s="61"/>
    </row>
    <row r="41" spans="1:5" s="34" customFormat="1" x14ac:dyDescent="0.25">
      <c r="A41" s="33">
        <v>7</v>
      </c>
      <c r="B41" s="34" t="s">
        <v>8</v>
      </c>
      <c r="C41" s="35" t="s">
        <v>44</v>
      </c>
      <c r="D41" s="43">
        <v>51016000</v>
      </c>
    </row>
    <row r="42" spans="1:5" s="60" customFormat="1" ht="60" x14ac:dyDescent="0.25">
      <c r="A42" s="59"/>
      <c r="C42" s="65" t="s">
        <v>46</v>
      </c>
      <c r="D42" s="61"/>
    </row>
    <row r="44" spans="1:5" s="34" customFormat="1" x14ac:dyDescent="0.25">
      <c r="A44" s="33">
        <v>8</v>
      </c>
      <c r="B44" s="34" t="s">
        <v>8</v>
      </c>
      <c r="C44" s="35" t="s">
        <v>79</v>
      </c>
      <c r="D44" s="43">
        <v>50000000</v>
      </c>
      <c r="E44" s="74"/>
    </row>
    <row r="45" spans="1:5" s="34" customFormat="1" ht="45" x14ac:dyDescent="0.25">
      <c r="A45" s="33"/>
      <c r="C45" s="65" t="s">
        <v>117</v>
      </c>
      <c r="D45" s="43"/>
      <c r="E45" s="74"/>
    </row>
    <row r="46" spans="1:5" s="4" customFormat="1" x14ac:dyDescent="0.25">
      <c r="A46" s="7"/>
      <c r="C46" s="69"/>
      <c r="D46" s="44"/>
    </row>
    <row r="47" spans="1:5" s="79" customFormat="1" thickBot="1" x14ac:dyDescent="0.25">
      <c r="A47" s="80" t="s">
        <v>81</v>
      </c>
      <c r="B47" s="81"/>
      <c r="C47" s="82"/>
      <c r="D47" s="83">
        <f>SUM(D33,D35,D38,D41,D44)</f>
        <v>231176279.50999999</v>
      </c>
    </row>
    <row r="48" spans="1:5" ht="16.5" thickTop="1" x14ac:dyDescent="0.25"/>
    <row r="49" spans="1:4" s="34" customFormat="1" ht="31.5" x14ac:dyDescent="0.25">
      <c r="A49" s="33">
        <v>9</v>
      </c>
      <c r="B49" s="34" t="s">
        <v>10</v>
      </c>
      <c r="C49" s="35" t="s">
        <v>33</v>
      </c>
      <c r="D49" s="43">
        <v>96800</v>
      </c>
    </row>
    <row r="50" spans="1:4" s="34" customFormat="1" ht="45" x14ac:dyDescent="0.25">
      <c r="A50" s="33"/>
      <c r="C50" s="65" t="s">
        <v>34</v>
      </c>
      <c r="D50" s="43"/>
    </row>
    <row r="51" spans="1:4" s="34" customFormat="1" x14ac:dyDescent="0.25">
      <c r="A51" s="33"/>
      <c r="C51" s="65"/>
      <c r="D51" s="43"/>
    </row>
    <row r="52" spans="1:4" s="34" customFormat="1" x14ac:dyDescent="0.25">
      <c r="A52" s="33">
        <v>10</v>
      </c>
      <c r="B52" s="34" t="s">
        <v>10</v>
      </c>
      <c r="C52" s="35" t="s">
        <v>47</v>
      </c>
      <c r="D52" s="43">
        <v>1500000</v>
      </c>
    </row>
    <row r="53" spans="1:4" s="34" customFormat="1" ht="28.5" x14ac:dyDescent="0.25">
      <c r="A53" s="33"/>
      <c r="C53" s="75" t="s">
        <v>48</v>
      </c>
      <c r="D53" s="43"/>
    </row>
    <row r="54" spans="1:4" s="34" customFormat="1" x14ac:dyDescent="0.25">
      <c r="A54" s="33"/>
      <c r="C54" s="65"/>
      <c r="D54" s="43"/>
    </row>
    <row r="55" spans="1:4" s="34" customFormat="1" x14ac:dyDescent="0.25">
      <c r="A55" s="33"/>
      <c r="C55" s="65"/>
      <c r="D55" s="43"/>
    </row>
    <row r="56" spans="1:4" s="34" customFormat="1" x14ac:dyDescent="0.25">
      <c r="A56" s="33">
        <v>11</v>
      </c>
      <c r="B56" s="34" t="s">
        <v>10</v>
      </c>
      <c r="C56" s="35" t="s">
        <v>49</v>
      </c>
      <c r="D56" s="43">
        <v>600000</v>
      </c>
    </row>
    <row r="57" spans="1:4" s="34" customFormat="1" x14ac:dyDescent="0.25">
      <c r="A57" s="33"/>
      <c r="C57" s="75" t="s">
        <v>107</v>
      </c>
      <c r="D57" s="43"/>
    </row>
    <row r="58" spans="1:4" s="34" customFormat="1" x14ac:dyDescent="0.25">
      <c r="A58" s="33"/>
      <c r="C58" s="65"/>
      <c r="D58" s="43"/>
    </row>
    <row r="59" spans="1:4" s="34" customFormat="1" x14ac:dyDescent="0.25">
      <c r="A59" s="33"/>
      <c r="C59" s="65"/>
      <c r="D59" s="43"/>
    </row>
    <row r="60" spans="1:4" s="34" customFormat="1" x14ac:dyDescent="0.25">
      <c r="A60" s="33">
        <v>12</v>
      </c>
      <c r="B60" s="34" t="s">
        <v>10</v>
      </c>
      <c r="C60" s="35" t="s">
        <v>50</v>
      </c>
      <c r="D60" s="43">
        <v>1800000</v>
      </c>
    </row>
    <row r="61" spans="1:4" s="34" customFormat="1" ht="28.5" x14ac:dyDescent="0.25">
      <c r="A61" s="33"/>
      <c r="C61" s="75" t="s">
        <v>51</v>
      </c>
      <c r="D61" s="43"/>
    </row>
    <row r="62" spans="1:4" s="34" customFormat="1" x14ac:dyDescent="0.25">
      <c r="A62" s="33"/>
      <c r="C62" s="65"/>
      <c r="D62" s="43"/>
    </row>
    <row r="63" spans="1:4" s="34" customFormat="1" x14ac:dyDescent="0.25">
      <c r="A63" s="33">
        <v>13</v>
      </c>
      <c r="B63" s="34" t="s">
        <v>10</v>
      </c>
      <c r="C63" s="35" t="s">
        <v>54</v>
      </c>
      <c r="D63" s="43">
        <v>200000</v>
      </c>
    </row>
    <row r="64" spans="1:4" s="34" customFormat="1" ht="57" x14ac:dyDescent="0.25">
      <c r="A64" s="33"/>
      <c r="C64" s="75" t="s">
        <v>108</v>
      </c>
      <c r="D64" s="43"/>
    </row>
    <row r="65" spans="1:5" s="34" customFormat="1" x14ac:dyDescent="0.25">
      <c r="A65" s="33"/>
      <c r="C65" s="65"/>
      <c r="D65" s="43"/>
    </row>
    <row r="66" spans="1:5" s="34" customFormat="1" x14ac:dyDescent="0.25">
      <c r="A66" s="33">
        <v>14</v>
      </c>
      <c r="B66" s="34" t="s">
        <v>10</v>
      </c>
      <c r="C66" s="35" t="s">
        <v>52</v>
      </c>
      <c r="D66" s="43">
        <v>1600000</v>
      </c>
    </row>
    <row r="67" spans="1:5" s="34" customFormat="1" ht="42.75" x14ac:dyDescent="0.25">
      <c r="A67" s="33"/>
      <c r="C67" s="75" t="s">
        <v>53</v>
      </c>
      <c r="D67" s="43"/>
    </row>
    <row r="68" spans="1:5" s="34" customFormat="1" x14ac:dyDescent="0.25">
      <c r="A68" s="33"/>
      <c r="C68" s="75"/>
      <c r="D68" s="43"/>
    </row>
    <row r="69" spans="1:5" s="34" customFormat="1" x14ac:dyDescent="0.25">
      <c r="A69" s="33">
        <v>15</v>
      </c>
      <c r="B69" s="34" t="s">
        <v>10</v>
      </c>
      <c r="C69" s="35" t="s">
        <v>55</v>
      </c>
      <c r="D69" s="43">
        <v>1000000</v>
      </c>
    </row>
    <row r="70" spans="1:5" s="34" customFormat="1" ht="28.5" x14ac:dyDescent="0.25">
      <c r="A70" s="33"/>
      <c r="C70" s="75" t="s">
        <v>56</v>
      </c>
      <c r="D70" s="43"/>
    </row>
    <row r="71" spans="1:5" s="34" customFormat="1" x14ac:dyDescent="0.25">
      <c r="A71" s="33"/>
      <c r="C71" s="75"/>
      <c r="D71" s="43"/>
    </row>
    <row r="72" spans="1:5" s="34" customFormat="1" x14ac:dyDescent="0.25">
      <c r="A72" s="33">
        <v>16</v>
      </c>
      <c r="B72" s="34" t="s">
        <v>10</v>
      </c>
      <c r="C72" s="35" t="s">
        <v>57</v>
      </c>
      <c r="D72" s="43">
        <v>185000</v>
      </c>
    </row>
    <row r="73" spans="1:5" s="34" customFormat="1" ht="57" x14ac:dyDescent="0.25">
      <c r="A73" s="33"/>
      <c r="C73" s="75" t="s">
        <v>58</v>
      </c>
      <c r="D73" s="43"/>
    </row>
    <row r="74" spans="1:5" s="34" customFormat="1" x14ac:dyDescent="0.25">
      <c r="A74" s="33"/>
      <c r="C74" s="75"/>
      <c r="D74" s="43"/>
    </row>
    <row r="75" spans="1:5" s="34" customFormat="1" x14ac:dyDescent="0.25">
      <c r="A75" s="33">
        <v>17</v>
      </c>
      <c r="B75" s="34" t="s">
        <v>10</v>
      </c>
      <c r="C75" s="35" t="s">
        <v>59</v>
      </c>
      <c r="D75" s="43">
        <v>40000</v>
      </c>
      <c r="E75" s="74">
        <f>SUM(D56:D75)</f>
        <v>5425000</v>
      </c>
    </row>
    <row r="76" spans="1:5" s="34" customFormat="1" x14ac:dyDescent="0.25">
      <c r="A76" s="33"/>
      <c r="C76" s="75" t="s">
        <v>60</v>
      </c>
      <c r="D76" s="43"/>
    </row>
    <row r="77" spans="1:5" s="34" customFormat="1" x14ac:dyDescent="0.25">
      <c r="A77" s="33"/>
      <c r="C77" s="75"/>
      <c r="D77" s="43"/>
    </row>
    <row r="78" spans="1:5" s="34" customFormat="1" x14ac:dyDescent="0.25">
      <c r="A78" s="33">
        <v>18</v>
      </c>
      <c r="B78" s="34" t="s">
        <v>10</v>
      </c>
      <c r="C78" s="35" t="s">
        <v>61</v>
      </c>
      <c r="D78" s="43">
        <v>700000</v>
      </c>
    </row>
    <row r="79" spans="1:5" s="34" customFormat="1" ht="57" x14ac:dyDescent="0.25">
      <c r="A79" s="33"/>
      <c r="C79" s="75" t="s">
        <v>62</v>
      </c>
      <c r="D79" s="43"/>
    </row>
    <row r="80" spans="1:5" s="34" customFormat="1" x14ac:dyDescent="0.25">
      <c r="A80" s="33"/>
      <c r="C80" s="75"/>
      <c r="D80" s="43"/>
    </row>
    <row r="81" spans="1:5" s="34" customFormat="1" x14ac:dyDescent="0.25">
      <c r="A81" s="33">
        <v>19</v>
      </c>
      <c r="B81" s="34" t="s">
        <v>10</v>
      </c>
      <c r="C81" s="35" t="s">
        <v>63</v>
      </c>
      <c r="D81" s="43">
        <v>1000000</v>
      </c>
    </row>
    <row r="82" spans="1:5" s="34" customFormat="1" ht="74.25" customHeight="1" x14ac:dyDescent="0.25">
      <c r="A82" s="33"/>
      <c r="C82" s="67" t="s">
        <v>64</v>
      </c>
      <c r="D82" s="43"/>
    </row>
    <row r="83" spans="1:5" s="34" customFormat="1" x14ac:dyDescent="0.25">
      <c r="A83" s="33"/>
      <c r="C83" s="75"/>
      <c r="D83" s="43"/>
    </row>
    <row r="84" spans="1:5" s="34" customFormat="1" x14ac:dyDescent="0.25">
      <c r="A84" s="33">
        <v>20</v>
      </c>
      <c r="B84" s="34" t="s">
        <v>10</v>
      </c>
      <c r="C84" s="35" t="s">
        <v>65</v>
      </c>
      <c r="D84" s="43">
        <v>300000</v>
      </c>
    </row>
    <row r="85" spans="1:5" s="34" customFormat="1" ht="57.75" x14ac:dyDescent="0.25">
      <c r="A85" s="33"/>
      <c r="C85" s="67" t="s">
        <v>66</v>
      </c>
      <c r="D85" s="43"/>
    </row>
    <row r="86" spans="1:5" s="34" customFormat="1" x14ac:dyDescent="0.25">
      <c r="A86" s="33"/>
      <c r="C86" s="75"/>
      <c r="D86" s="43"/>
    </row>
    <row r="87" spans="1:5" s="34" customFormat="1" x14ac:dyDescent="0.25">
      <c r="A87" s="33">
        <v>21</v>
      </c>
      <c r="B87" s="34" t="s">
        <v>10</v>
      </c>
      <c r="C87" s="35" t="s">
        <v>67</v>
      </c>
      <c r="D87" s="43">
        <v>360000</v>
      </c>
    </row>
    <row r="88" spans="1:5" s="34" customFormat="1" ht="86.25" customHeight="1" x14ac:dyDescent="0.25">
      <c r="A88" s="33"/>
      <c r="C88" s="67" t="s">
        <v>68</v>
      </c>
      <c r="D88" s="43"/>
    </row>
    <row r="89" spans="1:5" s="34" customFormat="1" x14ac:dyDescent="0.25">
      <c r="A89" s="33"/>
      <c r="C89" s="75"/>
      <c r="D89" s="43"/>
    </row>
    <row r="90" spans="1:5" s="34" customFormat="1" x14ac:dyDescent="0.25">
      <c r="A90" s="33">
        <v>22</v>
      </c>
      <c r="B90" s="34" t="s">
        <v>10</v>
      </c>
      <c r="C90" s="35" t="s">
        <v>69</v>
      </c>
      <c r="D90" s="43">
        <v>40000</v>
      </c>
      <c r="E90" s="74">
        <f>SUM(D78:D90)</f>
        <v>2400000</v>
      </c>
    </row>
    <row r="91" spans="1:5" s="34" customFormat="1" x14ac:dyDescent="0.25">
      <c r="A91" s="33"/>
      <c r="C91" s="75"/>
      <c r="D91" s="43"/>
    </row>
    <row r="92" spans="1:5" s="79" customFormat="1" thickBot="1" x14ac:dyDescent="0.25">
      <c r="A92" s="80" t="s">
        <v>82</v>
      </c>
      <c r="B92" s="81"/>
      <c r="C92" s="82"/>
      <c r="D92" s="83">
        <f>SUM(D90,D87,D84,D81,D78,D75,D72,D69,D66,D63,D60,D56,D52,D49)</f>
        <v>9421800</v>
      </c>
    </row>
    <row r="93" spans="1:5" s="34" customFormat="1" ht="16.5" thickTop="1" x14ac:dyDescent="0.25">
      <c r="A93" s="33"/>
      <c r="C93" s="75"/>
      <c r="D93" s="43"/>
    </row>
    <row r="94" spans="1:5" s="34" customFormat="1" x14ac:dyDescent="0.25">
      <c r="A94" s="33"/>
      <c r="C94" s="75"/>
      <c r="D94" s="43"/>
    </row>
    <row r="95" spans="1:5" s="34" customFormat="1" x14ac:dyDescent="0.25">
      <c r="A95" s="33">
        <v>23</v>
      </c>
      <c r="B95" s="34" t="s">
        <v>70</v>
      </c>
      <c r="C95" s="35" t="s">
        <v>71</v>
      </c>
      <c r="D95" s="43">
        <v>3463300</v>
      </c>
      <c r="E95" s="74"/>
    </row>
    <row r="96" spans="1:5" s="34" customFormat="1" ht="57" x14ac:dyDescent="0.25">
      <c r="A96" s="33"/>
      <c r="C96" s="75" t="s">
        <v>72</v>
      </c>
      <c r="D96" s="43"/>
    </row>
    <row r="97" spans="1:5" s="34" customFormat="1" x14ac:dyDescent="0.25">
      <c r="A97" s="33"/>
      <c r="C97" s="75"/>
      <c r="D97" s="43"/>
    </row>
    <row r="98" spans="1:5" s="34" customFormat="1" x14ac:dyDescent="0.25">
      <c r="A98" s="33"/>
      <c r="C98" s="75"/>
      <c r="D98" s="43"/>
    </row>
    <row r="99" spans="1:5" s="34" customFormat="1" x14ac:dyDescent="0.25">
      <c r="A99" s="33"/>
      <c r="C99" s="75"/>
      <c r="D99" s="43"/>
    </row>
    <row r="100" spans="1:5" s="34" customFormat="1" x14ac:dyDescent="0.25">
      <c r="A100" s="33"/>
      <c r="C100" s="75"/>
      <c r="D100" s="43"/>
    </row>
    <row r="101" spans="1:5" s="34" customFormat="1" x14ac:dyDescent="0.25">
      <c r="A101" s="33">
        <v>24</v>
      </c>
      <c r="B101" s="34" t="s">
        <v>70</v>
      </c>
      <c r="C101" s="35" t="s">
        <v>73</v>
      </c>
      <c r="D101" s="43">
        <v>1056500</v>
      </c>
      <c r="E101" s="74"/>
    </row>
    <row r="102" spans="1:5" s="34" customFormat="1" ht="85.5" x14ac:dyDescent="0.25">
      <c r="A102" s="33"/>
      <c r="C102" s="75" t="s">
        <v>131</v>
      </c>
      <c r="D102" s="43"/>
    </row>
    <row r="103" spans="1:5" s="34" customFormat="1" x14ac:dyDescent="0.25">
      <c r="A103" s="33"/>
      <c r="C103" s="75"/>
      <c r="D103" s="43"/>
    </row>
    <row r="104" spans="1:5" s="79" customFormat="1" thickBot="1" x14ac:dyDescent="0.25">
      <c r="A104" s="80" t="s">
        <v>83</v>
      </c>
      <c r="B104" s="81"/>
      <c r="C104" s="82"/>
      <c r="D104" s="83">
        <f>SUM(D95,D101)</f>
        <v>4519800</v>
      </c>
    </row>
    <row r="105" spans="1:5" s="34" customFormat="1" ht="16.5" thickTop="1" x14ac:dyDescent="0.25">
      <c r="A105" s="33"/>
      <c r="C105" s="75"/>
      <c r="D105" s="43"/>
    </row>
    <row r="106" spans="1:5" s="34" customFormat="1" x14ac:dyDescent="0.25">
      <c r="A106" s="33">
        <v>25</v>
      </c>
      <c r="B106" s="34" t="s">
        <v>75</v>
      </c>
      <c r="C106" s="35" t="s">
        <v>76</v>
      </c>
      <c r="D106" s="43">
        <v>106000</v>
      </c>
      <c r="E106" s="74"/>
    </row>
    <row r="107" spans="1:5" s="34" customFormat="1" ht="71.25" x14ac:dyDescent="0.25">
      <c r="A107" s="33"/>
      <c r="C107" s="75" t="s">
        <v>109</v>
      </c>
      <c r="D107" s="43"/>
    </row>
    <row r="108" spans="1:5" s="34" customFormat="1" x14ac:dyDescent="0.25">
      <c r="A108" s="33"/>
      <c r="C108" s="75"/>
      <c r="D108" s="43"/>
    </row>
    <row r="109" spans="1:5" s="77" customFormat="1" ht="18" customHeight="1" x14ac:dyDescent="0.25">
      <c r="A109" s="31">
        <v>26</v>
      </c>
      <c r="B109" s="77" t="s">
        <v>75</v>
      </c>
      <c r="C109" s="76" t="s">
        <v>77</v>
      </c>
      <c r="D109" s="43">
        <v>50000</v>
      </c>
      <c r="E109" s="78"/>
    </row>
    <row r="110" spans="1:5" s="34" customFormat="1" ht="57" x14ac:dyDescent="0.25">
      <c r="A110" s="33"/>
      <c r="C110" s="75" t="s">
        <v>110</v>
      </c>
      <c r="D110" s="43"/>
    </row>
    <row r="111" spans="1:5" s="34" customFormat="1" x14ac:dyDescent="0.25">
      <c r="A111" s="33"/>
      <c r="C111" s="75"/>
      <c r="D111" s="43"/>
    </row>
    <row r="112" spans="1:5" s="79" customFormat="1" thickBot="1" x14ac:dyDescent="0.25">
      <c r="A112" s="80" t="s">
        <v>84</v>
      </c>
      <c r="B112" s="81"/>
      <c r="C112" s="82"/>
      <c r="D112" s="83">
        <f>SUM(D106,D109)</f>
        <v>156000</v>
      </c>
    </row>
    <row r="113" spans="1:5" s="34" customFormat="1" ht="16.5" thickTop="1" x14ac:dyDescent="0.25">
      <c r="A113" s="33"/>
      <c r="C113" s="75"/>
      <c r="D113" s="43"/>
    </row>
    <row r="114" spans="1:5" s="77" customFormat="1" ht="18" customHeight="1" x14ac:dyDescent="0.25">
      <c r="A114" s="31">
        <v>27</v>
      </c>
      <c r="B114" s="77" t="s">
        <v>85</v>
      </c>
      <c r="C114" s="76" t="s">
        <v>86</v>
      </c>
      <c r="D114" s="43">
        <v>200000</v>
      </c>
      <c r="E114" s="78"/>
    </row>
    <row r="115" spans="1:5" s="34" customFormat="1" ht="114" x14ac:dyDescent="0.25">
      <c r="A115" s="33"/>
      <c r="C115" s="75" t="s">
        <v>111</v>
      </c>
      <c r="D115" s="43"/>
    </row>
    <row r="116" spans="1:5" s="34" customFormat="1" x14ac:dyDescent="0.25">
      <c r="A116" s="33"/>
      <c r="C116" s="75"/>
      <c r="D116" s="43"/>
    </row>
    <row r="117" spans="1:5" s="77" customFormat="1" ht="18" customHeight="1" x14ac:dyDescent="0.25">
      <c r="A117" s="31">
        <v>28</v>
      </c>
      <c r="B117" s="77" t="s">
        <v>85</v>
      </c>
      <c r="C117" s="76" t="s">
        <v>87</v>
      </c>
      <c r="D117" s="43">
        <v>200000</v>
      </c>
      <c r="E117" s="78"/>
    </row>
    <row r="118" spans="1:5" s="34" customFormat="1" ht="118.5" customHeight="1" x14ac:dyDescent="0.25">
      <c r="A118" s="33"/>
      <c r="C118" s="67" t="s">
        <v>88</v>
      </c>
      <c r="D118" s="43"/>
    </row>
    <row r="120" spans="1:5" s="79" customFormat="1" thickBot="1" x14ac:dyDescent="0.25">
      <c r="A120" s="80" t="s">
        <v>89</v>
      </c>
      <c r="B120" s="81"/>
      <c r="C120" s="82"/>
      <c r="D120" s="83">
        <f>SUM(D114,D117)</f>
        <v>400000</v>
      </c>
    </row>
    <row r="121" spans="1:5" ht="16.5" thickTop="1" x14ac:dyDescent="0.25"/>
    <row r="122" spans="1:5" s="34" customFormat="1" x14ac:dyDescent="0.25">
      <c r="A122" s="33">
        <v>29</v>
      </c>
      <c r="B122" s="34" t="s">
        <v>90</v>
      </c>
      <c r="C122" s="35" t="s">
        <v>91</v>
      </c>
      <c r="D122" s="43">
        <v>3311000</v>
      </c>
    </row>
    <row r="123" spans="1:5" s="34" customFormat="1" ht="28.5" x14ac:dyDescent="0.25">
      <c r="A123" s="33"/>
      <c r="C123" s="75" t="s">
        <v>92</v>
      </c>
      <c r="D123" s="43"/>
    </row>
    <row r="124" spans="1:5" s="34" customFormat="1" x14ac:dyDescent="0.25">
      <c r="A124" s="33"/>
      <c r="C124" s="75"/>
      <c r="D124" s="43"/>
    </row>
    <row r="125" spans="1:5" s="79" customFormat="1" thickBot="1" x14ac:dyDescent="0.25">
      <c r="A125" s="80" t="s">
        <v>93</v>
      </c>
      <c r="B125" s="81"/>
      <c r="C125" s="82"/>
      <c r="D125" s="83">
        <f>SUM(D122)</f>
        <v>3311000</v>
      </c>
    </row>
    <row r="126" spans="1:5" s="34" customFormat="1" ht="16.5" thickTop="1" x14ac:dyDescent="0.25">
      <c r="A126" s="33"/>
      <c r="C126" s="75"/>
      <c r="D126" s="43"/>
    </row>
    <row r="127" spans="1:5" s="34" customFormat="1" ht="31.5" x14ac:dyDescent="0.25">
      <c r="A127" s="33">
        <v>30</v>
      </c>
      <c r="B127" s="34" t="s">
        <v>94</v>
      </c>
      <c r="C127" s="35" t="s">
        <v>95</v>
      </c>
      <c r="D127" s="43">
        <v>280000</v>
      </c>
    </row>
    <row r="128" spans="1:5" s="34" customFormat="1" ht="45" customHeight="1" x14ac:dyDescent="0.25">
      <c r="A128" s="33"/>
      <c r="C128" s="67" t="s">
        <v>112</v>
      </c>
      <c r="D128" s="43"/>
    </row>
    <row r="129" spans="1:4" s="34" customFormat="1" x14ac:dyDescent="0.25">
      <c r="A129" s="33"/>
      <c r="C129" s="75"/>
      <c r="D129" s="43"/>
    </row>
    <row r="130" spans="1:4" s="79" customFormat="1" thickBot="1" x14ac:dyDescent="0.25">
      <c r="A130" s="80" t="s">
        <v>96</v>
      </c>
      <c r="B130" s="81"/>
      <c r="C130" s="82"/>
      <c r="D130" s="83">
        <f>SUM(D127)</f>
        <v>280000</v>
      </c>
    </row>
    <row r="131" spans="1:4" s="34" customFormat="1" ht="16.5" thickTop="1" x14ac:dyDescent="0.25">
      <c r="A131" s="33"/>
      <c r="C131" s="75"/>
      <c r="D131" s="43"/>
    </row>
    <row r="132" spans="1:4" s="34" customFormat="1" ht="31.5" x14ac:dyDescent="0.25">
      <c r="A132" s="33">
        <v>31</v>
      </c>
      <c r="B132" s="34" t="s">
        <v>114</v>
      </c>
      <c r="C132" s="35" t="s">
        <v>115</v>
      </c>
      <c r="D132" s="43">
        <v>200000</v>
      </c>
    </row>
    <row r="133" spans="1:4" s="34" customFormat="1" x14ac:dyDescent="0.25">
      <c r="A133" s="33"/>
      <c r="C133" s="75"/>
      <c r="D133" s="43"/>
    </row>
    <row r="134" spans="1:4" s="79" customFormat="1" thickBot="1" x14ac:dyDescent="0.25">
      <c r="A134" s="80" t="s">
        <v>116</v>
      </c>
      <c r="B134" s="81"/>
      <c r="C134" s="82"/>
      <c r="D134" s="83">
        <f>SUM(D132)</f>
        <v>200000</v>
      </c>
    </row>
    <row r="135" spans="1:4" s="34" customFormat="1" ht="16.5" thickTop="1" x14ac:dyDescent="0.25">
      <c r="A135" s="33"/>
      <c r="C135" s="75"/>
      <c r="D135" s="43"/>
    </row>
    <row r="136" spans="1:4" s="34" customFormat="1" x14ac:dyDescent="0.25">
      <c r="A136" s="33"/>
      <c r="C136" s="75"/>
      <c r="D136" s="43"/>
    </row>
    <row r="137" spans="1:4" s="34" customFormat="1" x14ac:dyDescent="0.25">
      <c r="A137" s="33"/>
      <c r="C137" s="75"/>
      <c r="D137" s="43"/>
    </row>
    <row r="138" spans="1:4" s="34" customFormat="1" x14ac:dyDescent="0.25">
      <c r="A138" s="33"/>
      <c r="C138" s="75"/>
      <c r="D138" s="43"/>
    </row>
    <row r="139" spans="1:4" s="4" customFormat="1" x14ac:dyDescent="0.25">
      <c r="A139" s="7">
        <v>32</v>
      </c>
      <c r="B139" s="4" t="s">
        <v>12</v>
      </c>
      <c r="C139" s="10" t="s">
        <v>35</v>
      </c>
      <c r="D139" s="44">
        <f>SUM(D140:D143)</f>
        <v>37933000</v>
      </c>
    </row>
    <row r="140" spans="1:4" s="8" customFormat="1" ht="16.5" customHeight="1" x14ac:dyDescent="0.2">
      <c r="B140" s="66"/>
      <c r="C140" s="67" t="s">
        <v>113</v>
      </c>
      <c r="D140" s="68">
        <v>28000000</v>
      </c>
    </row>
    <row r="141" spans="1:4" s="8" customFormat="1" ht="16.5" customHeight="1" x14ac:dyDescent="0.2">
      <c r="B141" s="66"/>
      <c r="C141" s="67" t="s">
        <v>36</v>
      </c>
      <c r="D141" s="68">
        <v>685000</v>
      </c>
    </row>
    <row r="142" spans="1:4" s="8" customFormat="1" ht="16.5" customHeight="1" x14ac:dyDescent="0.2">
      <c r="B142" s="66"/>
      <c r="C142" s="67" t="s">
        <v>37</v>
      </c>
      <c r="D142" s="68">
        <v>2994000</v>
      </c>
    </row>
    <row r="143" spans="1:4" s="8" customFormat="1" ht="16.5" customHeight="1" x14ac:dyDescent="0.2">
      <c r="B143" s="66"/>
      <c r="C143" s="67" t="s">
        <v>38</v>
      </c>
      <c r="D143" s="68">
        <v>6254000</v>
      </c>
    </row>
    <row r="144" spans="1:4" s="34" customFormat="1" x14ac:dyDescent="0.25">
      <c r="A144" s="33"/>
      <c r="C144" s="75"/>
      <c r="D144" s="43"/>
    </row>
    <row r="145" spans="1:4" s="4" customFormat="1" x14ac:dyDescent="0.25">
      <c r="A145" s="7">
        <v>33</v>
      </c>
      <c r="B145" s="4" t="s">
        <v>12</v>
      </c>
      <c r="C145" s="10" t="s">
        <v>97</v>
      </c>
      <c r="D145" s="44">
        <f>SUM(D146:D147)</f>
        <v>72287000</v>
      </c>
    </row>
    <row r="146" spans="1:4" s="8" customFormat="1" ht="27.75" customHeight="1" x14ac:dyDescent="0.2">
      <c r="B146" s="66"/>
      <c r="C146" s="67" t="s">
        <v>98</v>
      </c>
      <c r="D146" s="68">
        <v>42196000</v>
      </c>
    </row>
    <row r="147" spans="1:4" s="8" customFormat="1" ht="16.5" customHeight="1" x14ac:dyDescent="0.2">
      <c r="B147" s="66"/>
      <c r="C147" s="67" t="s">
        <v>99</v>
      </c>
      <c r="D147" s="68">
        <v>30091000</v>
      </c>
    </row>
    <row r="148" spans="1:4" s="34" customFormat="1" x14ac:dyDescent="0.25">
      <c r="A148" s="33"/>
      <c r="C148" s="75"/>
      <c r="D148" s="43"/>
    </row>
    <row r="149" spans="1:4" s="4" customFormat="1" x14ac:dyDescent="0.25">
      <c r="A149" s="7">
        <v>34</v>
      </c>
      <c r="B149" s="4" t="s">
        <v>12</v>
      </c>
      <c r="C149" s="10" t="s">
        <v>100</v>
      </c>
      <c r="D149" s="44">
        <f>SUM(D150)</f>
        <v>2218000</v>
      </c>
    </row>
    <row r="150" spans="1:4" s="8" customFormat="1" ht="27.75" customHeight="1" x14ac:dyDescent="0.2">
      <c r="B150" s="66"/>
      <c r="C150" s="67" t="s">
        <v>118</v>
      </c>
      <c r="D150" s="68">
        <v>2218000</v>
      </c>
    </row>
    <row r="151" spans="1:4" s="34" customFormat="1" x14ac:dyDescent="0.25">
      <c r="A151" s="33"/>
      <c r="C151" s="94"/>
      <c r="D151" s="93"/>
    </row>
    <row r="152" spans="1:4" s="4" customFormat="1" ht="31.5" x14ac:dyDescent="0.25">
      <c r="A152" s="7">
        <v>35</v>
      </c>
      <c r="B152" s="4" t="s">
        <v>12</v>
      </c>
      <c r="C152" s="10" t="s">
        <v>101</v>
      </c>
      <c r="D152" s="44">
        <v>300000</v>
      </c>
    </row>
    <row r="153" spans="1:4" s="8" customFormat="1" ht="15" customHeight="1" x14ac:dyDescent="0.2">
      <c r="B153" s="66"/>
      <c r="C153" s="67"/>
      <c r="D153" s="68"/>
    </row>
    <row r="154" spans="1:4" s="4" customFormat="1" x14ac:dyDescent="0.25">
      <c r="A154" s="7">
        <v>36</v>
      </c>
      <c r="B154" s="4" t="s">
        <v>12</v>
      </c>
      <c r="C154" s="10" t="s">
        <v>102</v>
      </c>
      <c r="D154" s="44">
        <f>SUM(D155,D156,D157,D158,D159,D160,D161,D162,D163,D164,D165)</f>
        <v>8134000</v>
      </c>
    </row>
    <row r="155" spans="1:4" s="8" customFormat="1" ht="27.75" customHeight="1" x14ac:dyDescent="0.2">
      <c r="B155" s="66"/>
      <c r="C155" s="67" t="s">
        <v>119</v>
      </c>
      <c r="D155" s="68">
        <v>200000</v>
      </c>
    </row>
    <row r="156" spans="1:4" s="8" customFormat="1" ht="29.25" customHeight="1" x14ac:dyDescent="0.2">
      <c r="B156" s="66"/>
      <c r="C156" s="67" t="s">
        <v>120</v>
      </c>
      <c r="D156" s="68">
        <v>350000</v>
      </c>
    </row>
    <row r="157" spans="1:4" s="8" customFormat="1" ht="45" customHeight="1" x14ac:dyDescent="0.2">
      <c r="B157" s="66"/>
      <c r="C157" s="67" t="s">
        <v>121</v>
      </c>
      <c r="D157" s="68">
        <v>120000</v>
      </c>
    </row>
    <row r="158" spans="1:4" s="8" customFormat="1" ht="57.75" customHeight="1" x14ac:dyDescent="0.2">
      <c r="B158" s="66"/>
      <c r="C158" s="67" t="s">
        <v>122</v>
      </c>
      <c r="D158" s="68">
        <v>955000</v>
      </c>
    </row>
    <row r="159" spans="1:4" s="8" customFormat="1" ht="29.25" customHeight="1" x14ac:dyDescent="0.2">
      <c r="B159" s="66"/>
      <c r="C159" s="67" t="s">
        <v>123</v>
      </c>
      <c r="D159" s="68">
        <v>950000</v>
      </c>
    </row>
    <row r="160" spans="1:4" s="8" customFormat="1" ht="31.5" customHeight="1" x14ac:dyDescent="0.2">
      <c r="B160" s="66"/>
      <c r="C160" s="67" t="s">
        <v>124</v>
      </c>
      <c r="D160" s="68">
        <v>956000</v>
      </c>
    </row>
    <row r="161" spans="1:6" s="8" customFormat="1" ht="27.75" customHeight="1" x14ac:dyDescent="0.2">
      <c r="B161" s="66"/>
      <c r="C161" s="67" t="s">
        <v>125</v>
      </c>
      <c r="D161" s="68">
        <v>788000</v>
      </c>
    </row>
    <row r="162" spans="1:6" s="8" customFormat="1" ht="30.75" customHeight="1" x14ac:dyDescent="0.2">
      <c r="B162" s="66"/>
      <c r="C162" s="67" t="s">
        <v>126</v>
      </c>
      <c r="D162" s="68">
        <v>812000</v>
      </c>
    </row>
    <row r="163" spans="1:6" s="8" customFormat="1" ht="29.25" customHeight="1" x14ac:dyDescent="0.2">
      <c r="B163" s="66"/>
      <c r="C163" s="67" t="s">
        <v>127</v>
      </c>
      <c r="D163" s="68">
        <v>1800000</v>
      </c>
    </row>
    <row r="164" spans="1:6" s="8" customFormat="1" ht="29.25" customHeight="1" x14ac:dyDescent="0.2">
      <c r="B164" s="66"/>
      <c r="C164" s="67" t="s">
        <v>128</v>
      </c>
      <c r="D164" s="68">
        <v>953000</v>
      </c>
    </row>
    <row r="165" spans="1:6" s="8" customFormat="1" ht="29.25" customHeight="1" x14ac:dyDescent="0.2">
      <c r="B165" s="66"/>
      <c r="C165" s="67" t="s">
        <v>129</v>
      </c>
      <c r="D165" s="68">
        <v>250000</v>
      </c>
    </row>
    <row r="166" spans="1:6" s="8" customFormat="1" ht="13.5" customHeight="1" x14ac:dyDescent="0.2">
      <c r="B166" s="66"/>
      <c r="C166" s="67"/>
      <c r="D166" s="68"/>
    </row>
    <row r="167" spans="1:6" s="4" customFormat="1" x14ac:dyDescent="0.25">
      <c r="A167" s="7">
        <v>37</v>
      </c>
      <c r="B167" s="4" t="s">
        <v>12</v>
      </c>
      <c r="C167" s="35" t="s">
        <v>103</v>
      </c>
      <c r="D167" s="43">
        <v>350000</v>
      </c>
    </row>
    <row r="168" spans="1:6" s="8" customFormat="1" ht="15.75" customHeight="1" x14ac:dyDescent="0.2">
      <c r="B168" s="66"/>
      <c r="C168" s="67"/>
      <c r="D168" s="87"/>
    </row>
    <row r="169" spans="1:6" s="79" customFormat="1" thickBot="1" x14ac:dyDescent="0.25">
      <c r="A169" s="80" t="s">
        <v>104</v>
      </c>
      <c r="B169" s="81"/>
      <c r="C169" s="82"/>
      <c r="D169" s="83">
        <f>SUM(D167,D154,D152,D149,D145,D139)</f>
        <v>121222000</v>
      </c>
    </row>
    <row r="170" spans="1:6" s="34" customFormat="1" ht="16.5" thickTop="1" x14ac:dyDescent="0.25">
      <c r="A170" s="33"/>
      <c r="C170" s="75"/>
      <c r="D170" s="43"/>
    </row>
    <row r="171" spans="1:6" s="92" customFormat="1" ht="21" customHeight="1" thickBot="1" x14ac:dyDescent="0.3">
      <c r="A171" s="88" t="s">
        <v>9</v>
      </c>
      <c r="B171" s="89"/>
      <c r="C171" s="88"/>
      <c r="D171" s="90">
        <f>SUM(D169,D134,D130,D125,D120,D112,D104,D92,D47,D31)</f>
        <v>451592879.50999999</v>
      </c>
      <c r="E171" s="91">
        <f>D10-D171</f>
        <v>1.3113021850585938E-6</v>
      </c>
    </row>
    <row r="172" spans="1:6" s="1" customFormat="1" ht="10.5" customHeight="1" thickTop="1" x14ac:dyDescent="0.25">
      <c r="A172" s="53"/>
      <c r="B172" s="47"/>
      <c r="C172" s="32"/>
      <c r="D172" s="40"/>
      <c r="E172" s="32"/>
      <c r="F172" s="32"/>
    </row>
    <row r="173" spans="1:6" s="5" customFormat="1" ht="16.5" x14ac:dyDescent="0.25">
      <c r="A173" s="17" t="s">
        <v>4</v>
      </c>
      <c r="B173" s="48"/>
      <c r="C173" s="49"/>
      <c r="D173" s="50"/>
      <c r="E173" s="49"/>
      <c r="F173" s="49"/>
    </row>
    <row r="174" spans="1:6" s="2" customFormat="1" x14ac:dyDescent="0.25">
      <c r="A174" s="32" t="s">
        <v>2</v>
      </c>
      <c r="B174" s="47"/>
      <c r="C174" s="32"/>
      <c r="D174" s="32"/>
      <c r="E174" s="32"/>
      <c r="F174" s="32"/>
    </row>
    <row r="175" spans="1:6" s="3" customFormat="1" ht="15" x14ac:dyDescent="0.2">
      <c r="A175" s="53" t="s">
        <v>18</v>
      </c>
      <c r="B175" s="51"/>
      <c r="C175" s="13"/>
      <c r="D175" s="50"/>
      <c r="E175" s="13"/>
      <c r="F175" s="13"/>
    </row>
    <row r="176" spans="1:6" s="3" customFormat="1" ht="15" x14ac:dyDescent="0.2">
      <c r="A176" s="53" t="s">
        <v>19</v>
      </c>
      <c r="B176" s="51"/>
      <c r="C176" s="13"/>
      <c r="D176" s="50">
        <v>50000</v>
      </c>
      <c r="E176" s="13"/>
      <c r="F176" s="13"/>
    </row>
    <row r="177" spans="1:6" s="3" customFormat="1" ht="15" x14ac:dyDescent="0.2">
      <c r="A177" s="53" t="s">
        <v>20</v>
      </c>
      <c r="B177" s="51"/>
      <c r="C177" s="13"/>
      <c r="D177" s="50">
        <v>1700000</v>
      </c>
      <c r="E177" s="13"/>
      <c r="F177" s="13"/>
    </row>
    <row r="178" spans="1:6" s="3" customFormat="1" ht="15" x14ac:dyDescent="0.2">
      <c r="A178" s="53"/>
      <c r="B178" s="51"/>
      <c r="C178" s="13"/>
      <c r="D178" s="50"/>
      <c r="E178" s="13"/>
      <c r="F178" s="13"/>
    </row>
    <row r="179" spans="1:6" ht="20.25" customHeight="1" thickBot="1" x14ac:dyDescent="0.3">
      <c r="A179" s="46" t="s">
        <v>74</v>
      </c>
      <c r="B179" s="26"/>
      <c r="C179" s="27"/>
      <c r="D179" s="28">
        <f>SUM(D176:D178)</f>
        <v>1750000</v>
      </c>
      <c r="E179" s="13"/>
      <c r="F179" s="13"/>
    </row>
    <row r="180" spans="1:6" ht="16.5" thickTop="1" x14ac:dyDescent="0.25">
      <c r="A180" s="29"/>
      <c r="B180" s="30"/>
      <c r="C180" s="13"/>
      <c r="D180" s="52"/>
      <c r="E180" s="13"/>
      <c r="F180" s="13"/>
    </row>
    <row r="181" spans="1:6" s="5" customFormat="1" ht="38.25" customHeight="1" x14ac:dyDescent="0.25">
      <c r="A181" s="96" t="s">
        <v>13</v>
      </c>
      <c r="B181" s="97"/>
      <c r="C181" s="97"/>
      <c r="D181" s="97"/>
      <c r="E181" s="49"/>
      <c r="F181" s="49"/>
    </row>
    <row r="182" spans="1:6" s="2" customFormat="1" x14ac:dyDescent="0.25">
      <c r="A182" s="32"/>
      <c r="B182" s="47"/>
      <c r="C182" s="32"/>
      <c r="D182" s="32"/>
      <c r="E182" s="32"/>
      <c r="F182" s="32"/>
    </row>
    <row r="183" spans="1:6" s="3" customFormat="1" ht="15" x14ac:dyDescent="0.2">
      <c r="A183" s="53" t="s">
        <v>17</v>
      </c>
      <c r="B183" s="51"/>
      <c r="C183" s="13"/>
      <c r="D183" s="50">
        <v>414575.35999999999</v>
      </c>
      <c r="E183" s="13"/>
      <c r="F183" s="13"/>
    </row>
    <row r="184" spans="1:6" s="3" customFormat="1" ht="15" x14ac:dyDescent="0.2">
      <c r="A184" s="53"/>
      <c r="B184" s="51"/>
      <c r="C184" s="13"/>
      <c r="D184" s="50"/>
      <c r="E184" s="13"/>
      <c r="F184" s="13"/>
    </row>
    <row r="185" spans="1:6" ht="20.25" customHeight="1" thickBot="1" x14ac:dyDescent="0.3">
      <c r="A185" s="46" t="s">
        <v>74</v>
      </c>
      <c r="B185" s="26"/>
      <c r="C185" s="27"/>
      <c r="D185" s="28">
        <f>SUM(D183)</f>
        <v>414575.35999999999</v>
      </c>
      <c r="E185" s="13"/>
      <c r="F185" s="13"/>
    </row>
    <row r="186" spans="1:6" ht="16.5" thickTop="1" x14ac:dyDescent="0.25"/>
    <row r="189" spans="1:6" x14ac:dyDescent="0.25">
      <c r="D189" s="45">
        <f>SUM(D171,D179,D185)</f>
        <v>453757454.87</v>
      </c>
      <c r="E189" s="45">
        <f>SUM(D7)</f>
        <v>453757454.87000132</v>
      </c>
    </row>
  </sheetData>
  <mergeCells count="3">
    <mergeCell ref="A12:B12"/>
    <mergeCell ref="A181:D181"/>
    <mergeCell ref="A9:C9"/>
  </mergeCells>
  <phoneticPr fontId="2" type="noConversion"/>
  <pageMargins left="0.78740157480314965" right="0.78740157480314965" top="0.98425196850393704" bottom="0.98425196850393704" header="0.51181102362204722" footer="0.51181102362204722"/>
  <pageSetup paperSize="9" scale="66" firstPageNumber="259" orientation="portrait" useFirstPageNumber="1" r:id="rId1"/>
  <headerFooter alignWithMargins="0">
    <oddFooter>&amp;L&amp;"Arial,Kurzíva"Zastupitelstvo Olomouckého kraje 19.6.2017
5.1. - Rozpočet Olomouckého kraje 2016 - závěrečný účet
Příloha č. 12: Zůstatek bankovních účtu Olomouckého kraje k 31.12.2016&amp;R&amp;"Arial,Kurzíva"Strana &amp;P (celkem 500)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přebytek</vt:lpstr>
      <vt:lpstr>přebytek!Názvy_tisku</vt:lpstr>
      <vt:lpstr>přebytek!Oblast_tisku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vitkova</dc:creator>
  <cp:lastModifiedBy>Balabuch Petr</cp:lastModifiedBy>
  <cp:lastPrinted>2017-06-01T06:27:45Z</cp:lastPrinted>
  <dcterms:created xsi:type="dcterms:W3CDTF">2006-05-16T09:52:25Z</dcterms:created>
  <dcterms:modified xsi:type="dcterms:W3CDTF">2017-06-02T08:21:56Z</dcterms:modified>
</cp:coreProperties>
</file>