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19-2020\ZOK 18.12.2017\"/>
    </mc:Choice>
  </mc:AlternateContent>
  <bookViews>
    <workbookView xWindow="0" yWindow="120" windowWidth="15195" windowHeight="7875"/>
  </bookViews>
  <sheets>
    <sheet name="Střed. výhled rozpočtu do 2037" sheetId="2" r:id="rId1"/>
    <sheet name="Graf2" sheetId="3" state="hidden" r:id="rId2"/>
    <sheet name="Graf2 (2)" sheetId="5" state="hidden" r:id="rId3"/>
  </sheets>
  <definedNames>
    <definedName name="_xlnm.Print_Area" localSheetId="0">'Střed. výhled rozpočtu do 2037'!$A$1:$AF$95</definedName>
  </definedNames>
  <calcPr calcId="162913"/>
</workbook>
</file>

<file path=xl/calcChain.xml><?xml version="1.0" encoding="utf-8"?>
<calcChain xmlns="http://schemas.openxmlformats.org/spreadsheetml/2006/main">
  <c r="M23" i="2" l="1"/>
  <c r="P23" i="2" l="1"/>
  <c r="O23" i="2"/>
  <c r="N23" i="2"/>
  <c r="K12" i="2" l="1"/>
  <c r="J12" i="2"/>
  <c r="B10" i="2"/>
  <c r="U23" i="2" l="1"/>
  <c r="T23" i="2"/>
  <c r="S23" i="2"/>
  <c r="R23" i="2"/>
  <c r="Q23" i="2"/>
  <c r="K23" i="2"/>
  <c r="L23" i="2"/>
  <c r="J23" i="2"/>
  <c r="AF6" i="2" l="1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N12" i="2" s="1"/>
  <c r="N25" i="2" s="1"/>
  <c r="M6" i="2"/>
  <c r="M12" i="2" s="1"/>
  <c r="M25" i="2" s="1"/>
  <c r="AA5" i="2"/>
  <c r="Z5" i="2"/>
  <c r="F5" i="2"/>
  <c r="R7" i="2"/>
  <c r="L7" i="2"/>
  <c r="L12" i="2" s="1"/>
  <c r="V23" i="2" l="1"/>
  <c r="S9" i="2"/>
  <c r="S12" i="2" s="1"/>
  <c r="R9" i="2"/>
  <c r="R12" i="2" s="1"/>
  <c r="Q9" i="2"/>
  <c r="Q12" i="2" s="1"/>
  <c r="P9" i="2"/>
  <c r="P12" i="2" s="1"/>
  <c r="U12" i="2"/>
  <c r="T12" i="2"/>
  <c r="J25" i="2"/>
  <c r="O9" i="2"/>
  <c r="O12" i="2" l="1"/>
  <c r="B9" i="2"/>
  <c r="K25" i="2"/>
  <c r="L25" i="2"/>
  <c r="B8" i="2"/>
  <c r="B11" i="2"/>
  <c r="B7" i="2" l="1"/>
  <c r="W5" i="2" l="1"/>
  <c r="X5" i="2"/>
  <c r="Y5" i="2"/>
  <c r="H6" i="2"/>
  <c r="I6" i="2"/>
  <c r="B6" i="2" l="1"/>
  <c r="B5" i="2"/>
  <c r="AF23" i="2" l="1"/>
  <c r="AE23" i="2"/>
  <c r="AD23" i="2"/>
  <c r="AC23" i="2"/>
  <c r="AB23" i="2"/>
  <c r="AA23" i="2"/>
  <c r="Z23" i="2"/>
  <c r="Y23" i="2"/>
  <c r="X23" i="2"/>
  <c r="W23" i="2"/>
  <c r="AC12" i="2" l="1"/>
  <c r="AC25" i="2" s="1"/>
  <c r="AF12" i="2"/>
  <c r="AF25" i="2" s="1"/>
  <c r="I23" i="2" l="1"/>
  <c r="H23" i="2"/>
  <c r="H12" i="2" l="1"/>
  <c r="H25" i="2" s="1"/>
  <c r="AA12" i="2"/>
  <c r="AA25" i="2" s="1"/>
  <c r="AB12" i="2"/>
  <c r="AB25" i="2" s="1"/>
  <c r="AD12" i="2"/>
  <c r="AD25" i="2" s="1"/>
  <c r="AE12" i="2"/>
  <c r="AE25" i="2" s="1"/>
  <c r="O25" i="2"/>
  <c r="P25" i="2"/>
  <c r="Q25" i="2"/>
  <c r="R25" i="2"/>
  <c r="S25" i="2"/>
  <c r="T25" i="2"/>
  <c r="U25" i="2"/>
  <c r="V12" i="2"/>
  <c r="V25" i="2" s="1"/>
  <c r="AD62" i="2" l="1"/>
  <c r="AD34" i="2"/>
  <c r="W12" i="2" l="1"/>
  <c r="W25" i="2" s="1"/>
  <c r="Z12" i="2"/>
  <c r="Z25" i="2" s="1"/>
  <c r="Y12" i="2"/>
  <c r="Y25" i="2" s="1"/>
  <c r="X12" i="2"/>
  <c r="X25" i="2" s="1"/>
  <c r="AH6" i="2" l="1"/>
  <c r="I12" i="2" l="1"/>
  <c r="I25" i="2" s="1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F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E33" i="2"/>
  <c r="E32" i="2"/>
  <c r="E31" i="2"/>
  <c r="E30" i="2"/>
  <c r="F12" i="2"/>
  <c r="F62" i="2" s="1"/>
  <c r="G12" i="2"/>
  <c r="G62" i="2" s="1"/>
  <c r="H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E12" i="2"/>
  <c r="F23" i="2"/>
  <c r="E23" i="2"/>
  <c r="I62" i="2" l="1"/>
  <c r="E34" i="2"/>
  <c r="E25" i="2"/>
  <c r="F25" i="2"/>
  <c r="F63" i="2"/>
  <c r="F64" i="2" s="1"/>
  <c r="F34" i="2"/>
  <c r="G23" i="2" l="1"/>
  <c r="G32" i="2"/>
  <c r="G34" i="2" s="1"/>
  <c r="G63" i="2" l="1"/>
  <c r="G64" i="2" s="1"/>
  <c r="G25" i="2"/>
  <c r="H32" i="2" l="1"/>
  <c r="H34" i="2" s="1"/>
  <c r="H63" i="2" l="1"/>
  <c r="H64" i="2" s="1"/>
  <c r="I32" i="2" l="1"/>
  <c r="I34" i="2" s="1"/>
  <c r="I63" i="2" l="1"/>
  <c r="I64" i="2" s="1"/>
  <c r="J32" i="2" l="1"/>
  <c r="J34" i="2" s="1"/>
  <c r="J63" i="2" l="1"/>
  <c r="J64" i="2" s="1"/>
  <c r="K32" i="2" l="1"/>
  <c r="K34" i="2" s="1"/>
  <c r="K63" i="2" l="1"/>
  <c r="K64" i="2" s="1"/>
  <c r="L32" i="2" l="1"/>
  <c r="L34" i="2" s="1"/>
  <c r="L63" i="2" l="1"/>
  <c r="L64" i="2" s="1"/>
  <c r="M32" i="2" l="1"/>
  <c r="M34" i="2" s="1"/>
  <c r="M63" i="2" l="1"/>
  <c r="M64" i="2" s="1"/>
  <c r="N32" i="2" l="1"/>
  <c r="N34" i="2" s="1"/>
  <c r="N63" i="2" l="1"/>
  <c r="N64" i="2" s="1"/>
  <c r="O32" i="2" l="1"/>
  <c r="O34" i="2" s="1"/>
  <c r="O63" i="2" l="1"/>
  <c r="O64" i="2" s="1"/>
  <c r="P32" i="2" l="1"/>
  <c r="P34" i="2" s="1"/>
  <c r="P63" i="2" l="1"/>
  <c r="P64" i="2" s="1"/>
  <c r="Q32" i="2" l="1"/>
  <c r="Q34" i="2" s="1"/>
  <c r="Q63" i="2" l="1"/>
  <c r="Q64" i="2" s="1"/>
  <c r="R32" i="2" l="1"/>
  <c r="R34" i="2" s="1"/>
  <c r="R63" i="2" l="1"/>
  <c r="R64" i="2" s="1"/>
  <c r="S32" i="2" l="1"/>
  <c r="S34" i="2" s="1"/>
  <c r="S63" i="2" l="1"/>
  <c r="S64" i="2" s="1"/>
  <c r="T32" i="2" l="1"/>
  <c r="T34" i="2" s="1"/>
  <c r="T63" i="2" l="1"/>
  <c r="T64" i="2" s="1"/>
  <c r="U32" i="2" l="1"/>
  <c r="U34" i="2" s="1"/>
  <c r="U63" i="2" l="1"/>
  <c r="U64" i="2" s="1"/>
  <c r="V32" i="2" l="1"/>
  <c r="V34" i="2" s="1"/>
  <c r="V63" i="2" l="1"/>
  <c r="V64" i="2" s="1"/>
  <c r="W32" i="2" l="1"/>
  <c r="W34" i="2" s="1"/>
  <c r="W63" i="2" l="1"/>
  <c r="W64" i="2" s="1"/>
  <c r="X32" i="2" l="1"/>
  <c r="X34" i="2" s="1"/>
  <c r="X63" i="2" l="1"/>
  <c r="X64" i="2" s="1"/>
  <c r="Y32" i="2" l="1"/>
  <c r="Y34" i="2" s="1"/>
  <c r="Y63" i="2" l="1"/>
  <c r="Y64" i="2" s="1"/>
  <c r="Z32" i="2" l="1"/>
  <c r="Z34" i="2" s="1"/>
  <c r="Z63" i="2" l="1"/>
  <c r="Z64" i="2" s="1"/>
  <c r="AA32" i="2" l="1"/>
  <c r="AA34" i="2" s="1"/>
  <c r="AA63" i="2" l="1"/>
  <c r="AA64" i="2" s="1"/>
  <c r="AB32" i="2" l="1"/>
  <c r="AB34" i="2" s="1"/>
  <c r="AB63" i="2" l="1"/>
  <c r="AB64" i="2" s="1"/>
  <c r="AC32" i="2" l="1"/>
  <c r="AC34" i="2" s="1"/>
  <c r="AC63" i="2" l="1"/>
  <c r="AC64" i="2" s="1"/>
  <c r="AD63" i="2" l="1"/>
  <c r="AD64" i="2" s="1"/>
</calcChain>
</file>

<file path=xl/sharedStrings.xml><?xml version="1.0" encoding="utf-8"?>
<sst xmlns="http://schemas.openxmlformats.org/spreadsheetml/2006/main" count="31" uniqueCount="26">
  <si>
    <t>Česká spořitelna</t>
  </si>
  <si>
    <t>EIB - Evropské projekty</t>
  </si>
  <si>
    <t>EIB - Modernizace silnic</t>
  </si>
  <si>
    <t>celkem</t>
  </si>
  <si>
    <t>Česká spořitelna - úrok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</si>
  <si>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</si>
  <si>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</si>
  <si>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</si>
  <si>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</si>
  <si>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</si>
  <si>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</si>
  <si>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</si>
  <si>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KB - investice OK - úrok</t>
  </si>
  <si>
    <t>Splátka jistiny v Kč</t>
  </si>
  <si>
    <t>Celkem</t>
  </si>
  <si>
    <t>splátka jistiny</t>
  </si>
  <si>
    <t>splátka úroků z úvěru</t>
  </si>
  <si>
    <r>
      <t xml:space="preserve">ČS - investice OK                                     </t>
    </r>
    <r>
      <rPr>
        <b/>
        <sz val="8"/>
        <rFont val="Arial"/>
        <family val="2"/>
        <charset val="238"/>
      </rPr>
      <t xml:space="preserve">    (revolvingový úvěr - předfinancování projektů)</t>
    </r>
  </si>
  <si>
    <t>KB - investice OK (100 mil. Kč)</t>
  </si>
  <si>
    <t>KB - investice OK (100 mil. Kč) - úrok</t>
  </si>
  <si>
    <t>KB - investice OK revolving (600 mil. Kč)</t>
  </si>
  <si>
    <t>KB - investice OK revolving (600 mil. Kč) - úrok</t>
  </si>
  <si>
    <r>
      <t>Splátky úroků z úvěrů v Kč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- 2018 až do konce splatnosti 1,25%; KB 700 mil. Kč - 2018 až do konce splatnosti 2%, KB 100 a 600 mil Kč - 2018 až do konce splatnosti 1,25%)</t>
    </r>
  </si>
  <si>
    <t>PPF Banka - investice a opravy (200 mil. Kč)</t>
  </si>
  <si>
    <t>PPF Banka (200 mil. Kč) - úrok</t>
  </si>
  <si>
    <t>3. Splácení úvěrů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</si>
</sst>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0" fontId="6" fillId="0" borderId="0" xfId="0" applyFont="1"/>
    <xf numFmtId="0" fontId="5" fillId="0" borderId="0" xfId="0" applyFont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2" fillId="3" borderId="4" xfId="0" applyFont="1" applyFill="1" applyBorder="1"/>
    <xf numFmtId="0" fontId="2" fillId="0" borderId="6" xfId="0" applyFont="1" applyBorder="1"/>
    <xf numFmtId="3" fontId="0" fillId="0" borderId="7" xfId="0" applyNumberFormat="1" applyBorder="1"/>
    <xf numFmtId="0" fontId="2" fillId="0" borderId="6" xfId="0" applyFont="1" applyFill="1" applyBorder="1"/>
    <xf numFmtId="0" fontId="2" fillId="0" borderId="7" xfId="0" applyFont="1" applyFill="1" applyBorder="1"/>
    <xf numFmtId="3" fontId="0" fillId="0" borderId="7" xfId="0" applyNumberForma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0" fontId="2" fillId="0" borderId="6" xfId="0" applyFont="1" applyBorder="1" applyAlignment="1">
      <alignment wrapText="1"/>
    </xf>
    <xf numFmtId="3" fontId="7" fillId="0" borderId="7" xfId="0" applyNumberFormat="1" applyFont="1" applyFill="1" applyBorder="1"/>
    <xf numFmtId="3" fontId="0" fillId="0" borderId="7" xfId="0" applyNumberForma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3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15" xfId="0" applyFont="1" applyFill="1" applyBorder="1"/>
    <xf numFmtId="0" fontId="2" fillId="0" borderId="16" xfId="0" applyFont="1" applyFill="1" applyBorder="1"/>
    <xf numFmtId="3" fontId="0" fillId="0" borderId="16" xfId="0" applyNumberFormat="1" applyFill="1" applyBorder="1"/>
    <xf numFmtId="0" fontId="0" fillId="0" borderId="16" xfId="0" applyFill="1" applyBorder="1"/>
    <xf numFmtId="0" fontId="0" fillId="0" borderId="17" xfId="0" applyFill="1" applyBorder="1"/>
    <xf numFmtId="0" fontId="2" fillId="0" borderId="18" xfId="0" applyFont="1" applyBorder="1" applyAlignment="1">
      <alignment wrapText="1"/>
    </xf>
    <xf numFmtId="0" fontId="2" fillId="0" borderId="19" xfId="0" applyFont="1" applyFill="1" applyBorder="1"/>
    <xf numFmtId="3" fontId="0" fillId="0" borderId="19" xfId="0" applyNumberFormat="1" applyFill="1" applyBorder="1"/>
    <xf numFmtId="3" fontId="0" fillId="0" borderId="19" xfId="0" applyNumberFormat="1" applyFill="1" applyBorder="1" applyAlignment="1">
      <alignment vertical="center"/>
    </xf>
    <xf numFmtId="0" fontId="0" fillId="0" borderId="19" xfId="0" applyFill="1" applyBorder="1"/>
    <xf numFmtId="0" fontId="0" fillId="0" borderId="20" xfId="0" applyFill="1" applyBorder="1"/>
    <xf numFmtId="0" fontId="2" fillId="3" borderId="3" xfId="0" applyFont="1" applyFill="1" applyBorder="1"/>
    <xf numFmtId="3" fontId="2" fillId="0" borderId="7" xfId="0" applyNumberFormat="1" applyFont="1" applyBorder="1"/>
    <xf numFmtId="3" fontId="0" fillId="2" borderId="7" xfId="0" applyNumberFormat="1" applyFill="1" applyBorder="1"/>
    <xf numFmtId="3" fontId="0" fillId="0" borderId="7" xfId="0" applyNumberFormat="1" applyFill="1" applyBorder="1" applyAlignment="1">
      <alignment horizontal="right" vertical="center"/>
    </xf>
    <xf numFmtId="3" fontId="2" fillId="0" borderId="10" xfId="0" applyNumberFormat="1" applyFont="1" applyBorder="1"/>
    <xf numFmtId="4" fontId="2" fillId="0" borderId="13" xfId="0" applyNumberFormat="1" applyFont="1" applyBorder="1"/>
    <xf numFmtId="0" fontId="2" fillId="0" borderId="15" xfId="0" applyFont="1" applyBorder="1"/>
    <xf numFmtId="3" fontId="2" fillId="0" borderId="16" xfId="0" applyNumberFormat="1" applyFont="1" applyBorder="1"/>
    <xf numFmtId="3" fontId="0" fillId="0" borderId="16" xfId="0" applyNumberFormat="1" applyBorder="1"/>
    <xf numFmtId="3" fontId="0" fillId="0" borderId="17" xfId="0" applyNumberFormat="1" applyFill="1" applyBorder="1"/>
    <xf numFmtId="3" fontId="2" fillId="0" borderId="19" xfId="0" applyNumberFormat="1" applyFont="1" applyBorder="1"/>
    <xf numFmtId="3" fontId="0" fillId="0" borderId="19" xfId="0" applyNumberFormat="1" applyBorder="1"/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/>
    <xf numFmtId="0" fontId="5" fillId="0" borderId="21" xfId="0" applyFont="1" applyBorder="1"/>
    <xf numFmtId="0" fontId="5" fillId="0" borderId="22" xfId="0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0" fontId="12" fillId="0" borderId="0" xfId="0" applyFont="1"/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6771706823"/>
          <c:y val="2.0334250792274525E-2"/>
          <c:w val="0.85838863228293172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'Střed. výhled rozpočtu do 2037'!$A$62:$E$62</c:f>
              <c:strCache>
                <c:ptCount val="5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'Střed. výhled rozpočtu do 2037'!$G$3:$AF$3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'Střed. výhled rozpočtu do 2037'!$G$12:$AF$12</c:f>
              <c:numCache>
                <c:formatCode>#,##0</c:formatCode>
                <c:ptCount val="20"/>
                <c:pt idx="0">
                  <c:v>853157380.44000006</c:v>
                </c:pt>
                <c:pt idx="1">
                  <c:v>953157380.44000006</c:v>
                </c:pt>
                <c:pt idx="2">
                  <c:v>971339380.44000006</c:v>
                </c:pt>
                <c:pt idx="3">
                  <c:v>271339380.44</c:v>
                </c:pt>
                <c:pt idx="4">
                  <c:v>271339380.44</c:v>
                </c:pt>
                <c:pt idx="5">
                  <c:v>271339324.44</c:v>
                </c:pt>
                <c:pt idx="6">
                  <c:v>204672708.44</c:v>
                </c:pt>
                <c:pt idx="7">
                  <c:v>195580708.44</c:v>
                </c:pt>
                <c:pt idx="8">
                  <c:v>186490708.44</c:v>
                </c:pt>
                <c:pt idx="9">
                  <c:v>186490708.44</c:v>
                </c:pt>
                <c:pt idx="10">
                  <c:v>179441927.85999998</c:v>
                </c:pt>
                <c:pt idx="11">
                  <c:v>172393147.45999998</c:v>
                </c:pt>
                <c:pt idx="12">
                  <c:v>172393147.45999998</c:v>
                </c:pt>
                <c:pt idx="13">
                  <c:v>163137049.94</c:v>
                </c:pt>
                <c:pt idx="14">
                  <c:v>153880518.59999999</c:v>
                </c:pt>
                <c:pt idx="15">
                  <c:v>121428571.7</c:v>
                </c:pt>
                <c:pt idx="16">
                  <c:v>85714285.780000001</c:v>
                </c:pt>
                <c:pt idx="17">
                  <c:v>76190476.379999995</c:v>
                </c:pt>
                <c:pt idx="18">
                  <c:v>52380952.579999998</c:v>
                </c:pt>
                <c:pt idx="19">
                  <c:v>28570571.399999999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DBA-A843-7621EA6F68F2}"/>
            </c:ext>
          </c:extLst>
        </c:ser>
        <c:ser>
          <c:idx val="1"/>
          <c:order val="1"/>
          <c:tx>
            <c:strRef>
              <c:f>'Střed. výhled rozpočtu do 2037'!$A$63:$E$63</c:f>
              <c:strCache>
                <c:ptCount val="5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'Střed. výhled rozpočtu do 2037'!$G$3:$AF$3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'Střed. výhled rozpočtu do 2037'!$G$23:$AF$23</c:f>
              <c:numCache>
                <c:formatCode>#,##0</c:formatCode>
                <c:ptCount val="20"/>
                <c:pt idx="0">
                  <c:v>56452000</c:v>
                </c:pt>
                <c:pt idx="1">
                  <c:v>52494111</c:v>
                </c:pt>
                <c:pt idx="2">
                  <c:v>46800444</c:v>
                </c:pt>
                <c:pt idx="3">
                  <c:v>35976000</c:v>
                </c:pt>
                <c:pt idx="4">
                  <c:v>31955000</c:v>
                </c:pt>
                <c:pt idx="5">
                  <c:v>27933000</c:v>
                </c:pt>
                <c:pt idx="6">
                  <c:v>24657000</c:v>
                </c:pt>
                <c:pt idx="7">
                  <c:v>22024000</c:v>
                </c:pt>
                <c:pt idx="8">
                  <c:v>19586000</c:v>
                </c:pt>
                <c:pt idx="9">
                  <c:v>17178000</c:v>
                </c:pt>
                <c:pt idx="10">
                  <c:v>14776000</c:v>
                </c:pt>
                <c:pt idx="11">
                  <c:v>12511000</c:v>
                </c:pt>
                <c:pt idx="12">
                  <c:v>10285000</c:v>
                </c:pt>
                <c:pt idx="13">
                  <c:v>8068000</c:v>
                </c:pt>
                <c:pt idx="14">
                  <c:v>6031000</c:v>
                </c:pt>
                <c:pt idx="15">
                  <c:v>4183000</c:v>
                </c:pt>
                <c:pt idx="16">
                  <c:v>2768000</c:v>
                </c:pt>
                <c:pt idx="17">
                  <c:v>1702000</c:v>
                </c:pt>
                <c:pt idx="18">
                  <c:v>820000</c:v>
                </c:pt>
                <c:pt idx="19">
                  <c:v>246000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DBA-A843-7621EA6F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99456"/>
        <c:axId val="111700992"/>
        <c:axId val="0"/>
      </c:bar3DChart>
      <c:catAx>
        <c:axId val="111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7.828089372339532E-2"/>
          <c:h val="8.3952306531727749E-2"/>
        </c:manualLayout>
      </c:layout>
      <c:overlay val="0"/>
      <c:txPr>
        <a:bodyPr/>
        <a:lstStyle/>
        <a:p>
          <a:pPr>
            <a:defRPr sz="13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'Střed. výhled rozpočtu do 2037'!$A$19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2037'!$E$19:$AB$19</c:f>
              <c:numCache>
                <c:formatCode>#,##0</c:formatCode>
                <c:ptCount val="16"/>
                <c:pt idx="0">
                  <c:v>7520000</c:v>
                </c:pt>
                <c:pt idx="1">
                  <c:v>6143000</c:v>
                </c:pt>
                <c:pt idx="2">
                  <c:v>4765000</c:v>
                </c:pt>
                <c:pt idx="3">
                  <c:v>3387000</c:v>
                </c:pt>
                <c:pt idx="4">
                  <c:v>2009000</c:v>
                </c:pt>
                <c:pt idx="5">
                  <c:v>631000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4-4008-898F-2A30EC3223FD}"/>
            </c:ext>
          </c:extLst>
        </c:ser>
        <c:ser>
          <c:idx val="2"/>
          <c:order val="1"/>
          <c:tx>
            <c:strRef>
              <c:f>'Střed. výhled rozpočtu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2037'!$E$7:$AB$7</c:f>
              <c:numCache>
                <c:formatCode>#,##0</c:formatCode>
                <c:ptCount val="16"/>
                <c:pt idx="0">
                  <c:v>66666672</c:v>
                </c:pt>
                <c:pt idx="1">
                  <c:v>66666672</c:v>
                </c:pt>
                <c:pt idx="2">
                  <c:v>66666672</c:v>
                </c:pt>
                <c:pt idx="3">
                  <c:v>66666672</c:v>
                </c:pt>
                <c:pt idx="4">
                  <c:v>66666672</c:v>
                </c:pt>
                <c:pt idx="5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4-4008-898F-2A30EC3223FD}"/>
            </c:ext>
          </c:extLst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4-4008-898F-2A30EC3223FD}"/>
            </c:ext>
          </c:extLst>
        </c:ser>
        <c:ser>
          <c:idx val="7"/>
          <c:order val="3"/>
          <c:tx>
            <c:strRef>
              <c:f>'Střed. výhled rozpočtu do 2037'!$A$18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2037'!$E$18:$AB$18</c:f>
              <c:numCache>
                <c:formatCode>#,##0</c:formatCode>
                <c:ptCount val="16"/>
                <c:pt idx="0">
                  <c:v>31769000</c:v>
                </c:pt>
                <c:pt idx="1">
                  <c:v>29924000</c:v>
                </c:pt>
                <c:pt idx="2">
                  <c:v>28078000</c:v>
                </c:pt>
                <c:pt idx="3">
                  <c:v>26233000</c:v>
                </c:pt>
                <c:pt idx="4">
                  <c:v>24388000</c:v>
                </c:pt>
                <c:pt idx="5">
                  <c:v>22543000</c:v>
                </c:pt>
                <c:pt idx="6">
                  <c:v>20697000</c:v>
                </c:pt>
                <c:pt idx="7">
                  <c:v>18852000</c:v>
                </c:pt>
                <c:pt idx="8">
                  <c:v>17007000</c:v>
                </c:pt>
                <c:pt idx="9">
                  <c:v>15162000</c:v>
                </c:pt>
                <c:pt idx="10">
                  <c:v>13316000</c:v>
                </c:pt>
                <c:pt idx="11">
                  <c:v>11471000</c:v>
                </c:pt>
                <c:pt idx="12">
                  <c:v>9626000</c:v>
                </c:pt>
                <c:pt idx="13">
                  <c:v>7781000</c:v>
                </c:pt>
                <c:pt idx="14">
                  <c:v>5936000</c:v>
                </c:pt>
                <c:pt idx="15">
                  <c:v>4183000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4-4008-898F-2A30EC3223FD}"/>
            </c:ext>
          </c:extLst>
        </c:ser>
        <c:ser>
          <c:idx val="1"/>
          <c:order val="4"/>
          <c:tx>
            <c:strRef>
              <c:f>'Střed. výhled rozpočtu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6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142857142.81999999</c:v>
                </c:pt>
                <c:pt idx="11">
                  <c:v>142857142.81999999</c:v>
                </c:pt>
                <c:pt idx="12">
                  <c:v>142857142.81999999</c:v>
                </c:pt>
                <c:pt idx="13">
                  <c:v>142857142.81999999</c:v>
                </c:pt>
                <c:pt idx="14">
                  <c:v>142857143</c:v>
                </c:pt>
                <c:pt idx="15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04-4008-898F-2A30EC3223FD}"/>
            </c:ext>
          </c:extLst>
        </c:ser>
        <c:ser>
          <c:idx val="6"/>
          <c:order val="5"/>
          <c:tx>
            <c:strRef>
              <c:f>'Střed. výhled rozpočtu do 2037'!$A$17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'Střed. výhled rozpočtu do 2037'!$E$17:$AB$17</c:f>
              <c:numCache>
                <c:formatCode>#,##0</c:formatCode>
                <c:ptCount val="16"/>
                <c:pt idx="0">
                  <c:v>7088000</c:v>
                </c:pt>
                <c:pt idx="1">
                  <c:v>6524000</c:v>
                </c:pt>
                <c:pt idx="2">
                  <c:v>5961000</c:v>
                </c:pt>
                <c:pt idx="3">
                  <c:v>5397000</c:v>
                </c:pt>
                <c:pt idx="4">
                  <c:v>4834000</c:v>
                </c:pt>
                <c:pt idx="5">
                  <c:v>4270000</c:v>
                </c:pt>
                <c:pt idx="6">
                  <c:v>3706000</c:v>
                </c:pt>
                <c:pt idx="7">
                  <c:v>3143000</c:v>
                </c:pt>
                <c:pt idx="8">
                  <c:v>2579000</c:v>
                </c:pt>
                <c:pt idx="9">
                  <c:v>2016000</c:v>
                </c:pt>
                <c:pt idx="10">
                  <c:v>1460000</c:v>
                </c:pt>
                <c:pt idx="11">
                  <c:v>1040000</c:v>
                </c:pt>
                <c:pt idx="12">
                  <c:v>659000</c:v>
                </c:pt>
                <c:pt idx="13">
                  <c:v>287000</c:v>
                </c:pt>
                <c:pt idx="14">
                  <c:v>95000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04-4008-898F-2A30EC3223FD}"/>
            </c:ext>
          </c:extLst>
        </c:ser>
        <c:ser>
          <c:idx val="3"/>
          <c:order val="6"/>
          <c:tx>
            <c:strRef>
              <c:f>'Střed. výhled rozpočtu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6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36584785.039999999</c:v>
                </c:pt>
                <c:pt idx="11">
                  <c:v>29536004.640000001</c:v>
                </c:pt>
                <c:pt idx="12">
                  <c:v>29536004.640000001</c:v>
                </c:pt>
                <c:pt idx="13">
                  <c:v>20279907.119999997</c:v>
                </c:pt>
                <c:pt idx="14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04-4008-898F-2A30EC3223FD}"/>
            </c:ext>
          </c:extLst>
        </c:ser>
        <c:ser>
          <c:idx val="5"/>
          <c:order val="7"/>
          <c:tx>
            <c:strRef>
              <c:f>'Střed. výhled rozpočtu do 2037'!$A$16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2037'!$E$16:$AB$16</c:f>
            </c:numRef>
          </c:val>
          <c:extLst>
            <c:ext xmlns:c16="http://schemas.microsoft.com/office/drawing/2014/chart" uri="{C3380CC4-5D6E-409C-BE32-E72D297353CC}">
              <c16:uniqueId val="{00000007-6504-4008-898F-2A30EC3223FD}"/>
            </c:ext>
          </c:extLst>
        </c:ser>
        <c:ser>
          <c:idx val="0"/>
          <c:order val="8"/>
          <c:tx>
            <c:strRef>
              <c:f>'Střed. výhled rozpočtu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2037'!$E$4:$AB$4</c:f>
            </c:numRef>
          </c:val>
          <c:extLst>
            <c:ext xmlns:c16="http://schemas.microsoft.com/office/drawing/2014/chart" uri="{C3380CC4-5D6E-409C-BE32-E72D297353CC}">
              <c16:uniqueId val="{00000008-6504-4008-898F-2A30EC3223FD}"/>
            </c:ext>
          </c:extLst>
        </c:ser>
        <c:ser>
          <c:idx val="10"/>
          <c:order val="9"/>
          <c:tx>
            <c:strRef>
              <c:f>'Střed. výhled rozpočtu do 2037'!$A$25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2037'!$E$25:$AB$25</c:f>
              <c:numCache>
                <c:formatCode>#,##0</c:formatCode>
                <c:ptCount val="16"/>
                <c:pt idx="0">
                  <c:v>909609380.44000006</c:v>
                </c:pt>
                <c:pt idx="1">
                  <c:v>1005651491.4400001</c:v>
                </c:pt>
                <c:pt idx="2">
                  <c:v>1018139824.4400001</c:v>
                </c:pt>
                <c:pt idx="3">
                  <c:v>307315380.44</c:v>
                </c:pt>
                <c:pt idx="4">
                  <c:v>303294380.44</c:v>
                </c:pt>
                <c:pt idx="5">
                  <c:v>299272324.44</c:v>
                </c:pt>
                <c:pt idx="6">
                  <c:v>229329708.44</c:v>
                </c:pt>
                <c:pt idx="7">
                  <c:v>217604708.44</c:v>
                </c:pt>
                <c:pt idx="8">
                  <c:v>206076708.44</c:v>
                </c:pt>
                <c:pt idx="9">
                  <c:v>203668708.44</c:v>
                </c:pt>
                <c:pt idx="10">
                  <c:v>194217927.85999998</c:v>
                </c:pt>
                <c:pt idx="11">
                  <c:v>184904147.45999998</c:v>
                </c:pt>
                <c:pt idx="12">
                  <c:v>182678147.45999998</c:v>
                </c:pt>
                <c:pt idx="13">
                  <c:v>171205049.94</c:v>
                </c:pt>
                <c:pt idx="14">
                  <c:v>159911518.59999999</c:v>
                </c:pt>
                <c:pt idx="15">
                  <c:v>125611571.7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04-4008-898F-2A30EC32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52160"/>
        <c:axId val="122653696"/>
      </c:barChart>
      <c:catAx>
        <c:axId val="12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3696"/>
        <c:crosses val="autoZero"/>
        <c:auto val="1"/>
        <c:lblAlgn val="ctr"/>
        <c:lblOffset val="100"/>
        <c:tickMarkSkip val="1"/>
        <c:noMultiLvlLbl val="0"/>
      </c:catAx>
      <c:valAx>
        <c:axId val="122653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2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'Střed. výhled rozpočtu do 2037'!$A$25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2037'!$E$25:$AB$25</c:f>
              <c:numCache>
                <c:formatCode>#,##0</c:formatCode>
                <c:ptCount val="16"/>
                <c:pt idx="0">
                  <c:v>909609380.44000006</c:v>
                </c:pt>
                <c:pt idx="1">
                  <c:v>1005651491.4400001</c:v>
                </c:pt>
                <c:pt idx="2">
                  <c:v>1018139824.4400001</c:v>
                </c:pt>
                <c:pt idx="3">
                  <c:v>307315380.44</c:v>
                </c:pt>
                <c:pt idx="4">
                  <c:v>303294380.44</c:v>
                </c:pt>
                <c:pt idx="5">
                  <c:v>299272324.44</c:v>
                </c:pt>
                <c:pt idx="6">
                  <c:v>229329708.44</c:v>
                </c:pt>
                <c:pt idx="7">
                  <c:v>217604708.44</c:v>
                </c:pt>
                <c:pt idx="8">
                  <c:v>206076708.44</c:v>
                </c:pt>
                <c:pt idx="9">
                  <c:v>203668708.44</c:v>
                </c:pt>
                <c:pt idx="10">
                  <c:v>194217927.85999998</c:v>
                </c:pt>
                <c:pt idx="11">
                  <c:v>184904147.45999998</c:v>
                </c:pt>
                <c:pt idx="12">
                  <c:v>182678147.45999998</c:v>
                </c:pt>
                <c:pt idx="13">
                  <c:v>171205049.94</c:v>
                </c:pt>
                <c:pt idx="14">
                  <c:v>159911518.59999999</c:v>
                </c:pt>
                <c:pt idx="15">
                  <c:v>125611571.7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C38-8174-F79204C8E60C}"/>
            </c:ext>
          </c:extLst>
        </c:ser>
        <c:ser>
          <c:idx val="0"/>
          <c:order val="1"/>
          <c:tx>
            <c:strRef>
              <c:f>'Střed. výhled rozpočtu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2037'!$E$4:$AB$4</c:f>
            </c:numRef>
          </c:val>
          <c:extLst>
            <c:ext xmlns:c16="http://schemas.microsoft.com/office/drawing/2014/chart" uri="{C3380CC4-5D6E-409C-BE32-E72D297353CC}">
              <c16:uniqueId val="{00000001-67F1-4C38-8174-F79204C8E60C}"/>
            </c:ext>
          </c:extLst>
        </c:ser>
        <c:ser>
          <c:idx val="5"/>
          <c:order val="2"/>
          <c:tx>
            <c:strRef>
              <c:f>'Střed. výhled rozpočtu do 2037'!$A$16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2037'!$E$16:$AB$16</c:f>
            </c:numRef>
          </c:val>
          <c:extLst>
            <c:ext xmlns:c16="http://schemas.microsoft.com/office/drawing/2014/chart" uri="{C3380CC4-5D6E-409C-BE32-E72D297353CC}">
              <c16:uniqueId val="{00000002-67F1-4C38-8174-F79204C8E60C}"/>
            </c:ext>
          </c:extLst>
        </c:ser>
        <c:ser>
          <c:idx val="3"/>
          <c:order val="3"/>
          <c:tx>
            <c:strRef>
              <c:f>'Střed. výhled rozpočtu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6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36584785.039999999</c:v>
                </c:pt>
                <c:pt idx="11">
                  <c:v>29536004.640000001</c:v>
                </c:pt>
                <c:pt idx="12">
                  <c:v>29536004.640000001</c:v>
                </c:pt>
                <c:pt idx="13">
                  <c:v>20279907.119999997</c:v>
                </c:pt>
                <c:pt idx="14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1-4C38-8174-F79204C8E60C}"/>
            </c:ext>
          </c:extLst>
        </c:ser>
        <c:ser>
          <c:idx val="6"/>
          <c:order val="4"/>
          <c:tx>
            <c:strRef>
              <c:f>'Střed. výhled rozpočtu do 2037'!$A$17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2037'!$E$17:$AB$17</c:f>
              <c:numCache>
                <c:formatCode>#,##0</c:formatCode>
                <c:ptCount val="16"/>
                <c:pt idx="0">
                  <c:v>7088000</c:v>
                </c:pt>
                <c:pt idx="1">
                  <c:v>6524000</c:v>
                </c:pt>
                <c:pt idx="2">
                  <c:v>5961000</c:v>
                </c:pt>
                <c:pt idx="3">
                  <c:v>5397000</c:v>
                </c:pt>
                <c:pt idx="4">
                  <c:v>4834000</c:v>
                </c:pt>
                <c:pt idx="5">
                  <c:v>4270000</c:v>
                </c:pt>
                <c:pt idx="6">
                  <c:v>3706000</c:v>
                </c:pt>
                <c:pt idx="7">
                  <c:v>3143000</c:v>
                </c:pt>
                <c:pt idx="8">
                  <c:v>2579000</c:v>
                </c:pt>
                <c:pt idx="9">
                  <c:v>2016000</c:v>
                </c:pt>
                <c:pt idx="10">
                  <c:v>1460000</c:v>
                </c:pt>
                <c:pt idx="11">
                  <c:v>1040000</c:v>
                </c:pt>
                <c:pt idx="12">
                  <c:v>659000</c:v>
                </c:pt>
                <c:pt idx="13">
                  <c:v>287000</c:v>
                </c:pt>
                <c:pt idx="14">
                  <c:v>95000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1-4C38-8174-F79204C8E60C}"/>
            </c:ext>
          </c:extLst>
        </c:ser>
        <c:ser>
          <c:idx val="1"/>
          <c:order val="5"/>
          <c:tx>
            <c:strRef>
              <c:f>'Střed. výhled rozpočtu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6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142857142.81999999</c:v>
                </c:pt>
                <c:pt idx="11">
                  <c:v>142857142.81999999</c:v>
                </c:pt>
                <c:pt idx="12">
                  <c:v>142857142.81999999</c:v>
                </c:pt>
                <c:pt idx="13">
                  <c:v>142857142.81999999</c:v>
                </c:pt>
                <c:pt idx="14">
                  <c:v>142857143</c:v>
                </c:pt>
                <c:pt idx="15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1-4C38-8174-F79204C8E60C}"/>
            </c:ext>
          </c:extLst>
        </c:ser>
        <c:ser>
          <c:idx val="7"/>
          <c:order val="6"/>
          <c:tx>
            <c:strRef>
              <c:f>'Střed. výhled rozpočtu do 2037'!$A$18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2037'!$E$18:$AB$18</c:f>
              <c:numCache>
                <c:formatCode>#,##0</c:formatCode>
                <c:ptCount val="16"/>
                <c:pt idx="0">
                  <c:v>31769000</c:v>
                </c:pt>
                <c:pt idx="1">
                  <c:v>29924000</c:v>
                </c:pt>
                <c:pt idx="2">
                  <c:v>28078000</c:v>
                </c:pt>
                <c:pt idx="3">
                  <c:v>26233000</c:v>
                </c:pt>
                <c:pt idx="4">
                  <c:v>24388000</c:v>
                </c:pt>
                <c:pt idx="5">
                  <c:v>22543000</c:v>
                </c:pt>
                <c:pt idx="6">
                  <c:v>20697000</c:v>
                </c:pt>
                <c:pt idx="7">
                  <c:v>18852000</c:v>
                </c:pt>
                <c:pt idx="8">
                  <c:v>17007000</c:v>
                </c:pt>
                <c:pt idx="9">
                  <c:v>15162000</c:v>
                </c:pt>
                <c:pt idx="10">
                  <c:v>13316000</c:v>
                </c:pt>
                <c:pt idx="11">
                  <c:v>11471000</c:v>
                </c:pt>
                <c:pt idx="12">
                  <c:v>9626000</c:v>
                </c:pt>
                <c:pt idx="13">
                  <c:v>7781000</c:v>
                </c:pt>
                <c:pt idx="14">
                  <c:v>5936000</c:v>
                </c:pt>
                <c:pt idx="15">
                  <c:v>4183000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F1-4C38-8174-F79204C8E60C}"/>
            </c:ext>
          </c:extLst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1-4C38-8174-F79204C8E60C}"/>
            </c:ext>
          </c:extLst>
        </c:ser>
        <c:ser>
          <c:idx val="2"/>
          <c:order val="8"/>
          <c:tx>
            <c:strRef>
              <c:f>'Střed. výhled rozpočtu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2037'!$E$7:$AB$7</c:f>
              <c:numCache>
                <c:formatCode>#,##0</c:formatCode>
                <c:ptCount val="16"/>
                <c:pt idx="0">
                  <c:v>66666672</c:v>
                </c:pt>
                <c:pt idx="1">
                  <c:v>66666672</c:v>
                </c:pt>
                <c:pt idx="2">
                  <c:v>66666672</c:v>
                </c:pt>
                <c:pt idx="3">
                  <c:v>66666672</c:v>
                </c:pt>
                <c:pt idx="4">
                  <c:v>66666672</c:v>
                </c:pt>
                <c:pt idx="5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F1-4C38-8174-F79204C8E60C}"/>
            </c:ext>
          </c:extLst>
        </c:ser>
        <c:ser>
          <c:idx val="9"/>
          <c:order val="9"/>
          <c:tx>
            <c:strRef>
              <c:f>'Střed. výhled rozpočtu do 2037'!$A$19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</c:numCache>
            </c:numRef>
          </c:cat>
          <c:val>
            <c:numRef>
              <c:f>'Střed. výhled rozpočtu do 2037'!$E$19:$AB$19</c:f>
              <c:numCache>
                <c:formatCode>#,##0</c:formatCode>
                <c:ptCount val="16"/>
                <c:pt idx="0">
                  <c:v>7520000</c:v>
                </c:pt>
                <c:pt idx="1">
                  <c:v>6143000</c:v>
                </c:pt>
                <c:pt idx="2">
                  <c:v>4765000</c:v>
                </c:pt>
                <c:pt idx="3">
                  <c:v>3387000</c:v>
                </c:pt>
                <c:pt idx="4">
                  <c:v>2009000</c:v>
                </c:pt>
                <c:pt idx="5">
                  <c:v>631000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F1-4C38-8174-F79204C8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4553216"/>
        <c:axId val="114554752"/>
      </c:barChart>
      <c:catAx>
        <c:axId val="114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4752"/>
        <c:crosses val="autoZero"/>
        <c:auto val="1"/>
        <c:lblAlgn val="ctr"/>
        <c:lblOffset val="100"/>
        <c:tickMarkSkip val="1"/>
        <c:noMultiLvlLbl val="0"/>
      </c:catAx>
      <c:valAx>
        <c:axId val="1145547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3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0</xdr:rowOff>
    </xdr:from>
    <xdr:to>
      <xdr:col>31</xdr:col>
      <xdr:colOff>838200</xdr:colOff>
      <xdr:row>84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tabSelected="1" zoomScaleNormal="100" workbookViewId="0">
      <selection activeCell="A38" sqref="A38"/>
    </sheetView>
  </sheetViews>
  <sheetFormatPr defaultRowHeight="12.75" x14ac:dyDescent="0.2"/>
  <cols>
    <col min="1" max="1" width="40.85546875" style="3" customWidth="1"/>
    <col min="2" max="2" width="12.7109375" style="3" bestFit="1" customWidth="1"/>
    <col min="3" max="4" width="10.140625" style="3" hidden="1" customWidth="1"/>
    <col min="5" max="7" width="11.7109375" hidden="1" customWidth="1"/>
    <col min="8" max="9" width="13.85546875" hidden="1" customWidth="1"/>
    <col min="10" max="11" width="11.7109375" hidden="1" customWidth="1"/>
    <col min="12" max="12" width="13.85546875" hidden="1" customWidth="1"/>
    <col min="13" max="29" width="13.85546875" bestFit="1" customWidth="1"/>
    <col min="30" max="32" width="12.7109375" bestFit="1" customWidth="1"/>
    <col min="34" max="34" width="12.7109375" bestFit="1" customWidth="1"/>
  </cols>
  <sheetData>
    <row r="1" spans="1:34" ht="23.25" x14ac:dyDescent="0.35">
      <c r="A1" s="11" t="s">
        <v>25</v>
      </c>
      <c r="B1" s="7"/>
      <c r="C1" s="7"/>
      <c r="D1" s="7"/>
    </row>
    <row r="2" spans="1:34" ht="16.5" thickBot="1" x14ac:dyDescent="0.3">
      <c r="A2" s="5" t="s">
        <v>13</v>
      </c>
      <c r="B2" s="5"/>
      <c r="C2" s="5"/>
      <c r="D2" s="5"/>
    </row>
    <row r="3" spans="1:34" s="3" customFormat="1" ht="15" customHeight="1" x14ac:dyDescent="0.2">
      <c r="A3" s="44"/>
      <c r="B3" s="64" t="s">
        <v>14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  <c r="M3" s="63">
        <v>2018</v>
      </c>
      <c r="N3" s="63">
        <v>2019</v>
      </c>
      <c r="O3" s="63">
        <v>2020</v>
      </c>
      <c r="P3" s="63">
        <v>2021</v>
      </c>
      <c r="Q3" s="63">
        <v>2022</v>
      </c>
      <c r="R3" s="63">
        <v>2023</v>
      </c>
      <c r="S3" s="63">
        <v>2024</v>
      </c>
      <c r="T3" s="63">
        <v>2025</v>
      </c>
      <c r="U3" s="63">
        <v>2026</v>
      </c>
      <c r="V3" s="63">
        <v>2027</v>
      </c>
      <c r="W3" s="63">
        <v>2028</v>
      </c>
      <c r="X3" s="63">
        <v>2029</v>
      </c>
      <c r="Y3" s="63">
        <v>2030</v>
      </c>
      <c r="Z3" s="63">
        <v>2031</v>
      </c>
      <c r="AA3" s="63">
        <v>2032</v>
      </c>
      <c r="AB3" s="63">
        <v>2033</v>
      </c>
      <c r="AC3" s="63">
        <v>2034</v>
      </c>
      <c r="AD3" s="63">
        <v>2035</v>
      </c>
      <c r="AE3" s="63">
        <v>2036</v>
      </c>
      <c r="AF3" s="65">
        <v>2037</v>
      </c>
    </row>
    <row r="4" spans="1:34" hidden="1" x14ac:dyDescent="0.2">
      <c r="A4" s="24" t="s">
        <v>0</v>
      </c>
      <c r="B4" s="48">
        <v>800000000</v>
      </c>
      <c r="C4" s="48"/>
      <c r="D4" s="48"/>
      <c r="E4" s="26">
        <v>26181532.59</v>
      </c>
      <c r="F4" s="26">
        <v>3360182.75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/>
    </row>
    <row r="5" spans="1:34" x14ac:dyDescent="0.2">
      <c r="A5" s="50" t="s">
        <v>2</v>
      </c>
      <c r="B5" s="51">
        <f>SUM(C5:AA5)</f>
        <v>900000000.38</v>
      </c>
      <c r="C5" s="52">
        <v>14097560.98</v>
      </c>
      <c r="D5" s="52">
        <v>14097560.98</v>
      </c>
      <c r="E5" s="52">
        <v>14097560.98</v>
      </c>
      <c r="F5" s="52">
        <f>32609756.1</f>
        <v>32609756.100000001</v>
      </c>
      <c r="G5" s="52">
        <v>43633565.619999997</v>
      </c>
      <c r="H5" s="35">
        <v>43633565.619999997</v>
      </c>
      <c r="I5" s="35">
        <v>43633565.619999997</v>
      </c>
      <c r="J5" s="35">
        <v>43633565.619999997</v>
      </c>
      <c r="K5" s="35">
        <v>43633565.619999997</v>
      </c>
      <c r="L5" s="35">
        <v>43634000</v>
      </c>
      <c r="M5" s="35">
        <v>43633565.619999997</v>
      </c>
      <c r="N5" s="35">
        <v>43633565.619999997</v>
      </c>
      <c r="O5" s="35">
        <v>43633565.619999997</v>
      </c>
      <c r="P5" s="35">
        <v>43633565.619999997</v>
      </c>
      <c r="Q5" s="35">
        <v>43633565.619999997</v>
      </c>
      <c r="R5" s="35">
        <v>43633565.619999997</v>
      </c>
      <c r="S5" s="35">
        <v>43633565.619999997</v>
      </c>
      <c r="T5" s="35">
        <v>43633565.619999997</v>
      </c>
      <c r="U5" s="35">
        <v>43633565.619999997</v>
      </c>
      <c r="V5" s="35">
        <v>43633565.619999997</v>
      </c>
      <c r="W5" s="35">
        <f>21816782.72+14768002.32</f>
        <v>36584785.039999999</v>
      </c>
      <c r="X5" s="35">
        <f>2*14768002.32</f>
        <v>29536004.640000001</v>
      </c>
      <c r="Y5" s="35">
        <f>2*14768002.32</f>
        <v>29536004.640000001</v>
      </c>
      <c r="Z5" s="35">
        <f>14768002.36+5511904.76</f>
        <v>20279907.119999997</v>
      </c>
      <c r="AA5" s="35">
        <f>11023809.6-434</f>
        <v>11023375.6</v>
      </c>
      <c r="AB5" s="35"/>
      <c r="AC5" s="35"/>
      <c r="AD5" s="35"/>
      <c r="AE5" s="35"/>
      <c r="AF5" s="53"/>
    </row>
    <row r="6" spans="1:34" x14ac:dyDescent="0.2">
      <c r="A6" s="13" t="s">
        <v>1</v>
      </c>
      <c r="B6" s="45">
        <f>SUM(E6:AF6)</f>
        <v>3000000000.1799998</v>
      </c>
      <c r="C6" s="45"/>
      <c r="D6" s="45"/>
      <c r="E6" s="14">
        <v>0</v>
      </c>
      <c r="F6" s="14">
        <v>0</v>
      </c>
      <c r="G6" s="46">
        <v>21428571.420000002</v>
      </c>
      <c r="H6" s="22">
        <f>2*21428571.42+2*7142857.14</f>
        <v>57142857.120000005</v>
      </c>
      <c r="I6" s="17">
        <f>2*33333333.32</f>
        <v>66666666.640000001</v>
      </c>
      <c r="J6" s="17">
        <v>90476190.439999998</v>
      </c>
      <c r="K6" s="17">
        <v>114285714.23999999</v>
      </c>
      <c r="L6" s="17">
        <v>142858000</v>
      </c>
      <c r="M6" s="17">
        <f t="shared" ref="M6:Z6" si="0">2*71428571.41</f>
        <v>142857142.81999999</v>
      </c>
      <c r="N6" s="17">
        <f t="shared" si="0"/>
        <v>142857142.81999999</v>
      </c>
      <c r="O6" s="17">
        <f t="shared" si="0"/>
        <v>142857142.81999999</v>
      </c>
      <c r="P6" s="17">
        <f t="shared" si="0"/>
        <v>142857142.81999999</v>
      </c>
      <c r="Q6" s="17">
        <f t="shared" si="0"/>
        <v>142857142.81999999</v>
      </c>
      <c r="R6" s="17">
        <f t="shared" si="0"/>
        <v>142857142.81999999</v>
      </c>
      <c r="S6" s="17">
        <f t="shared" si="0"/>
        <v>142857142.81999999</v>
      </c>
      <c r="T6" s="17">
        <f t="shared" si="0"/>
        <v>142857142.81999999</v>
      </c>
      <c r="U6" s="17">
        <f t="shared" si="0"/>
        <v>142857142.81999999</v>
      </c>
      <c r="V6" s="17">
        <f t="shared" si="0"/>
        <v>142857142.81999999</v>
      </c>
      <c r="W6" s="17">
        <f t="shared" si="0"/>
        <v>142857142.81999999</v>
      </c>
      <c r="X6" s="17">
        <f t="shared" si="0"/>
        <v>142857142.81999999</v>
      </c>
      <c r="Y6" s="17">
        <f t="shared" si="0"/>
        <v>142857142.81999999</v>
      </c>
      <c r="Z6" s="17">
        <f t="shared" si="0"/>
        <v>142857142.81999999</v>
      </c>
      <c r="AA6" s="17">
        <f>71428571.41+71428571.59</f>
        <v>142857143</v>
      </c>
      <c r="AB6" s="17">
        <f>60714285.7+60714286</f>
        <v>121428571.7</v>
      </c>
      <c r="AC6" s="17">
        <v>85714285.780000001</v>
      </c>
      <c r="AD6" s="17">
        <v>76190476.379999995</v>
      </c>
      <c r="AE6" s="17">
        <v>52380952.579999998</v>
      </c>
      <c r="AF6" s="20">
        <f>28571428.4-857</f>
        <v>28570571.399999999</v>
      </c>
      <c r="AH6" s="10">
        <f>SUM(G6:AF6)</f>
        <v>3000000000.1799998</v>
      </c>
    </row>
    <row r="7" spans="1:34" x14ac:dyDescent="0.2">
      <c r="A7" s="13" t="s">
        <v>11</v>
      </c>
      <c r="B7" s="45">
        <f>SUM(E7:AD7)</f>
        <v>700000000</v>
      </c>
      <c r="C7" s="45"/>
      <c r="D7" s="45"/>
      <c r="E7" s="14">
        <v>0</v>
      </c>
      <c r="F7" s="14">
        <v>0</v>
      </c>
      <c r="G7" s="14">
        <v>0</v>
      </c>
      <c r="H7" s="17">
        <v>33333336</v>
      </c>
      <c r="I7" s="17">
        <v>66666672</v>
      </c>
      <c r="J7" s="17">
        <v>66666672</v>
      </c>
      <c r="K7" s="17">
        <v>61111116</v>
      </c>
      <c r="L7" s="17">
        <f>66666672+5555556</f>
        <v>72222228</v>
      </c>
      <c r="M7" s="17">
        <v>66666672</v>
      </c>
      <c r="N7" s="17">
        <v>66666672</v>
      </c>
      <c r="O7" s="17">
        <v>66666672</v>
      </c>
      <c r="P7" s="17">
        <v>66666672</v>
      </c>
      <c r="Q7" s="17">
        <v>66666672</v>
      </c>
      <c r="R7" s="22">
        <f>66666672-56</f>
        <v>66666616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0"/>
    </row>
    <row r="8" spans="1:34" ht="24" hidden="1" x14ac:dyDescent="0.2">
      <c r="A8" s="21" t="s">
        <v>17</v>
      </c>
      <c r="B8" s="45">
        <f t="shared" ref="B8:B11" si="1">SUM(E8:AD8)</f>
        <v>0</v>
      </c>
      <c r="C8" s="45"/>
      <c r="D8" s="45"/>
      <c r="E8" s="14"/>
      <c r="F8" s="14"/>
      <c r="G8" s="14"/>
      <c r="H8" s="23"/>
      <c r="I8" s="23"/>
      <c r="J8" s="23"/>
      <c r="K8" s="23"/>
      <c r="L8" s="4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0"/>
    </row>
    <row r="9" spans="1:34" x14ac:dyDescent="0.2">
      <c r="A9" s="21" t="s">
        <v>18</v>
      </c>
      <c r="B9" s="45">
        <f>SUM(E9:AD9)</f>
        <v>100000000</v>
      </c>
      <c r="C9" s="45"/>
      <c r="D9" s="45"/>
      <c r="E9" s="14"/>
      <c r="F9" s="14"/>
      <c r="G9" s="14"/>
      <c r="H9" s="23"/>
      <c r="I9" s="23"/>
      <c r="J9" s="23"/>
      <c r="K9" s="23"/>
      <c r="L9" s="47"/>
      <c r="M9" s="17"/>
      <c r="N9" s="17"/>
      <c r="O9" s="17">
        <f>9091000*2</f>
        <v>18182000</v>
      </c>
      <c r="P9" s="17">
        <f>9091000*2</f>
        <v>18182000</v>
      </c>
      <c r="Q9" s="17">
        <f>9091000*2</f>
        <v>18182000</v>
      </c>
      <c r="R9" s="17">
        <f>9091000*2</f>
        <v>18182000</v>
      </c>
      <c r="S9" s="17">
        <f>9091000*2</f>
        <v>18182000</v>
      </c>
      <c r="T9" s="17">
        <v>9090000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20"/>
    </row>
    <row r="10" spans="1:34" ht="12.75" customHeight="1" x14ac:dyDescent="0.2">
      <c r="A10" s="21" t="s">
        <v>23</v>
      </c>
      <c r="B10" s="45">
        <f t="shared" si="1"/>
        <v>200000000</v>
      </c>
      <c r="C10" s="45"/>
      <c r="D10" s="45"/>
      <c r="E10" s="14"/>
      <c r="F10" s="14"/>
      <c r="G10" s="14"/>
      <c r="H10" s="23"/>
      <c r="I10" s="23"/>
      <c r="J10" s="23"/>
      <c r="K10" s="23"/>
      <c r="L10" s="47"/>
      <c r="M10" s="17"/>
      <c r="N10" s="17">
        <v>100000000</v>
      </c>
      <c r="O10" s="17">
        <v>100000000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20"/>
    </row>
    <row r="11" spans="1:34" ht="13.5" thickBot="1" x14ac:dyDescent="0.25">
      <c r="A11" s="38" t="s">
        <v>20</v>
      </c>
      <c r="B11" s="54">
        <f t="shared" si="1"/>
        <v>1800000000</v>
      </c>
      <c r="C11" s="54"/>
      <c r="D11" s="54"/>
      <c r="E11" s="55"/>
      <c r="F11" s="55"/>
      <c r="G11" s="55"/>
      <c r="H11" s="41"/>
      <c r="I11" s="41"/>
      <c r="J11" s="41"/>
      <c r="K11" s="41"/>
      <c r="L11" s="56"/>
      <c r="M11" s="40">
        <v>600000000</v>
      </c>
      <c r="N11" s="40">
        <v>600000000</v>
      </c>
      <c r="O11" s="40">
        <v>600000000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57"/>
    </row>
    <row r="12" spans="1:34" s="3" customFormat="1" ht="15" customHeight="1" thickTop="1" thickBot="1" x14ac:dyDescent="0.25">
      <c r="A12" s="29" t="s">
        <v>3</v>
      </c>
      <c r="B12" s="30"/>
      <c r="C12" s="30"/>
      <c r="D12" s="30"/>
      <c r="E12" s="31">
        <f>SUM(E4:E7)</f>
        <v>40279093.57</v>
      </c>
      <c r="F12" s="31">
        <f>SUM(F4:F7)</f>
        <v>35969938.850000001</v>
      </c>
      <c r="G12" s="31">
        <f>SUM(G4:G7)</f>
        <v>65062137.039999999</v>
      </c>
      <c r="H12" s="49">
        <f>SUM(H4:H8)</f>
        <v>134109758.74000001</v>
      </c>
      <c r="I12" s="49">
        <f>SUM(I4:I8)</f>
        <v>176966904.25999999</v>
      </c>
      <c r="J12" s="31">
        <f t="shared" ref="J12:U12" si="2">SUM(J4:J11)</f>
        <v>200776428.06</v>
      </c>
      <c r="K12" s="31">
        <f t="shared" si="2"/>
        <v>219030395.85999998</v>
      </c>
      <c r="L12" s="31">
        <f t="shared" si="2"/>
        <v>258714228</v>
      </c>
      <c r="M12" s="31">
        <f t="shared" si="2"/>
        <v>853157380.44000006</v>
      </c>
      <c r="N12" s="31">
        <f t="shared" si="2"/>
        <v>953157380.44000006</v>
      </c>
      <c r="O12" s="31">
        <f t="shared" si="2"/>
        <v>971339380.44000006</v>
      </c>
      <c r="P12" s="31">
        <f t="shared" si="2"/>
        <v>271339380.44</v>
      </c>
      <c r="Q12" s="31">
        <f t="shared" si="2"/>
        <v>271339380.44</v>
      </c>
      <c r="R12" s="31">
        <f t="shared" si="2"/>
        <v>271339324.44</v>
      </c>
      <c r="S12" s="31">
        <f t="shared" si="2"/>
        <v>204672708.44</v>
      </c>
      <c r="T12" s="31">
        <f t="shared" si="2"/>
        <v>195580708.44</v>
      </c>
      <c r="U12" s="31">
        <f t="shared" si="2"/>
        <v>186490708.44</v>
      </c>
      <c r="V12" s="31">
        <f t="shared" ref="V12:AF12" si="3">SUM(V4:V8)</f>
        <v>186490708.44</v>
      </c>
      <c r="W12" s="31">
        <f t="shared" si="3"/>
        <v>179441927.85999998</v>
      </c>
      <c r="X12" s="31">
        <f t="shared" si="3"/>
        <v>172393147.45999998</v>
      </c>
      <c r="Y12" s="31">
        <f t="shared" si="3"/>
        <v>172393147.45999998</v>
      </c>
      <c r="Z12" s="31">
        <f t="shared" si="3"/>
        <v>163137049.94</v>
      </c>
      <c r="AA12" s="31">
        <f t="shared" si="3"/>
        <v>153880518.59999999</v>
      </c>
      <c r="AB12" s="31">
        <f t="shared" si="3"/>
        <v>121428571.7</v>
      </c>
      <c r="AC12" s="31">
        <f t="shared" si="3"/>
        <v>85714285.780000001</v>
      </c>
      <c r="AD12" s="31">
        <f t="shared" si="3"/>
        <v>76190476.379999995</v>
      </c>
      <c r="AE12" s="31">
        <f t="shared" si="3"/>
        <v>52380952.579999998</v>
      </c>
      <c r="AF12" s="32">
        <f t="shared" si="3"/>
        <v>28570571.399999999</v>
      </c>
    </row>
    <row r="13" spans="1:34" x14ac:dyDescent="0.2">
      <c r="K13" s="10"/>
    </row>
    <row r="14" spans="1:34" ht="16.5" thickBot="1" x14ac:dyDescent="0.3">
      <c r="A14" s="66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34" ht="15" customHeight="1" x14ac:dyDescent="0.2">
      <c r="A15" s="44"/>
      <c r="B15" s="12"/>
      <c r="C15" s="12"/>
      <c r="D15" s="12"/>
      <c r="E15" s="12">
        <v>2010</v>
      </c>
      <c r="F15" s="12">
        <v>2011</v>
      </c>
      <c r="G15" s="12">
        <v>2012</v>
      </c>
      <c r="H15" s="12">
        <v>2013</v>
      </c>
      <c r="I15" s="12">
        <v>2014</v>
      </c>
      <c r="J15" s="12">
        <v>2015</v>
      </c>
      <c r="K15" s="12">
        <v>2016</v>
      </c>
      <c r="L15" s="12">
        <v>2017</v>
      </c>
      <c r="M15" s="63">
        <v>2018</v>
      </c>
      <c r="N15" s="63">
        <v>2019</v>
      </c>
      <c r="O15" s="63">
        <v>2020</v>
      </c>
      <c r="P15" s="63">
        <v>2021</v>
      </c>
      <c r="Q15" s="63">
        <v>2022</v>
      </c>
      <c r="R15" s="63">
        <v>2023</v>
      </c>
      <c r="S15" s="63">
        <v>2024</v>
      </c>
      <c r="T15" s="63">
        <v>2025</v>
      </c>
      <c r="U15" s="63">
        <v>2026</v>
      </c>
      <c r="V15" s="63">
        <v>2027</v>
      </c>
      <c r="W15" s="63">
        <v>2028</v>
      </c>
      <c r="X15" s="63">
        <v>2029</v>
      </c>
      <c r="Y15" s="63">
        <v>2030</v>
      </c>
      <c r="Z15" s="63">
        <v>2031</v>
      </c>
      <c r="AA15" s="63">
        <v>2032</v>
      </c>
      <c r="AB15" s="63">
        <v>2033</v>
      </c>
      <c r="AC15" s="63">
        <v>2034</v>
      </c>
      <c r="AD15" s="63">
        <v>2035</v>
      </c>
      <c r="AE15" s="63">
        <v>2036</v>
      </c>
      <c r="AF15" s="65">
        <v>2037</v>
      </c>
    </row>
    <row r="16" spans="1:34" hidden="1" x14ac:dyDescent="0.2">
      <c r="A16" s="24" t="s">
        <v>4</v>
      </c>
      <c r="B16" s="25"/>
      <c r="C16" s="25"/>
      <c r="D16" s="25"/>
      <c r="E16" s="26">
        <v>516730</v>
      </c>
      <c r="F16" s="26">
        <v>38870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28"/>
    </row>
    <row r="17" spans="1:32" s="9" customFormat="1" x14ac:dyDescent="0.2">
      <c r="A17" s="33" t="s">
        <v>5</v>
      </c>
      <c r="B17" s="34"/>
      <c r="C17" s="34"/>
      <c r="D17" s="34"/>
      <c r="E17" s="35">
        <v>26432226</v>
      </c>
      <c r="F17" s="35">
        <v>25861095</v>
      </c>
      <c r="G17" s="35">
        <v>10401716</v>
      </c>
      <c r="H17" s="35">
        <v>4817666.47</v>
      </c>
      <c r="I17" s="35">
        <v>4046767</v>
      </c>
      <c r="J17" s="35">
        <v>3494443</v>
      </c>
      <c r="K17" s="35">
        <v>3082890</v>
      </c>
      <c r="L17" s="35">
        <v>6122000</v>
      </c>
      <c r="M17" s="35">
        <v>7088000</v>
      </c>
      <c r="N17" s="35">
        <v>6524000</v>
      </c>
      <c r="O17" s="35">
        <v>5961000</v>
      </c>
      <c r="P17" s="35">
        <v>5397000</v>
      </c>
      <c r="Q17" s="35">
        <v>4834000</v>
      </c>
      <c r="R17" s="35">
        <v>4270000</v>
      </c>
      <c r="S17" s="35">
        <v>3706000</v>
      </c>
      <c r="T17" s="35">
        <v>3143000</v>
      </c>
      <c r="U17" s="35">
        <v>2579000</v>
      </c>
      <c r="V17" s="35">
        <v>2016000</v>
      </c>
      <c r="W17" s="35">
        <v>1460000</v>
      </c>
      <c r="X17" s="35">
        <v>1040000</v>
      </c>
      <c r="Y17" s="35">
        <v>659000</v>
      </c>
      <c r="Z17" s="35">
        <v>287000</v>
      </c>
      <c r="AA17" s="35">
        <v>95000</v>
      </c>
      <c r="AB17" s="35"/>
      <c r="AC17" s="35"/>
      <c r="AD17" s="35"/>
      <c r="AE17" s="36"/>
      <c r="AF17" s="37"/>
    </row>
    <row r="18" spans="1:32" s="9" customFormat="1" x14ac:dyDescent="0.2">
      <c r="A18" s="15" t="s">
        <v>6</v>
      </c>
      <c r="B18" s="16"/>
      <c r="C18" s="16"/>
      <c r="D18" s="16"/>
      <c r="E18" s="17">
        <v>39550000</v>
      </c>
      <c r="F18" s="17">
        <v>44691667</v>
      </c>
      <c r="G18" s="17">
        <v>26519369</v>
      </c>
      <c r="H18" s="17">
        <v>17315603.170000002</v>
      </c>
      <c r="I18" s="17">
        <v>14504710</v>
      </c>
      <c r="J18" s="17">
        <v>12923226</v>
      </c>
      <c r="K18" s="17">
        <v>11681500</v>
      </c>
      <c r="L18" s="17">
        <v>26892000</v>
      </c>
      <c r="M18" s="17">
        <v>31769000</v>
      </c>
      <c r="N18" s="17">
        <v>29924000</v>
      </c>
      <c r="O18" s="17">
        <v>28078000</v>
      </c>
      <c r="P18" s="17">
        <v>26233000</v>
      </c>
      <c r="Q18" s="17">
        <v>24388000</v>
      </c>
      <c r="R18" s="17">
        <v>22543000</v>
      </c>
      <c r="S18" s="17">
        <v>20697000</v>
      </c>
      <c r="T18" s="17">
        <v>18852000</v>
      </c>
      <c r="U18" s="17">
        <v>17007000</v>
      </c>
      <c r="V18" s="17">
        <v>15162000</v>
      </c>
      <c r="W18" s="17">
        <v>13316000</v>
      </c>
      <c r="X18" s="17">
        <v>11471000</v>
      </c>
      <c r="Y18" s="17">
        <v>9626000</v>
      </c>
      <c r="Z18" s="17">
        <v>7781000</v>
      </c>
      <c r="AA18" s="17">
        <v>5936000</v>
      </c>
      <c r="AB18" s="17">
        <v>4183000</v>
      </c>
      <c r="AC18" s="17">
        <v>2768000</v>
      </c>
      <c r="AD18" s="17">
        <v>1702000</v>
      </c>
      <c r="AE18" s="17">
        <v>820000</v>
      </c>
      <c r="AF18" s="20">
        <v>246000</v>
      </c>
    </row>
    <row r="19" spans="1:32" s="9" customFormat="1" x14ac:dyDescent="0.2">
      <c r="A19" s="15" t="s">
        <v>12</v>
      </c>
      <c r="B19" s="16"/>
      <c r="C19" s="16"/>
      <c r="D19" s="16"/>
      <c r="E19" s="17">
        <v>1335387</v>
      </c>
      <c r="F19" s="17">
        <v>9408706.6899999995</v>
      </c>
      <c r="G19" s="17">
        <v>10681474</v>
      </c>
      <c r="H19" s="17">
        <v>7737882</v>
      </c>
      <c r="I19" s="17">
        <v>6852275</v>
      </c>
      <c r="J19" s="17">
        <v>5842671</v>
      </c>
      <c r="K19" s="17">
        <v>4657125</v>
      </c>
      <c r="L19" s="17">
        <v>6674000</v>
      </c>
      <c r="M19" s="17">
        <v>7520000</v>
      </c>
      <c r="N19" s="17">
        <v>6143000</v>
      </c>
      <c r="O19" s="17">
        <v>4765000</v>
      </c>
      <c r="P19" s="17">
        <v>3387000</v>
      </c>
      <c r="Q19" s="17">
        <v>2009000</v>
      </c>
      <c r="R19" s="17">
        <v>631000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9"/>
    </row>
    <row r="20" spans="1:32" s="9" customFormat="1" x14ac:dyDescent="0.2">
      <c r="A20" s="21" t="s">
        <v>19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22">
        <v>1292000</v>
      </c>
      <c r="N20" s="17">
        <v>1292000</v>
      </c>
      <c r="O20" s="17">
        <v>1194000</v>
      </c>
      <c r="P20" s="17">
        <v>959000</v>
      </c>
      <c r="Q20" s="17">
        <v>724000</v>
      </c>
      <c r="R20" s="17">
        <v>489000</v>
      </c>
      <c r="S20" s="17">
        <v>254000</v>
      </c>
      <c r="T20" s="17">
        <v>29000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9"/>
    </row>
    <row r="21" spans="1:32" s="9" customFormat="1" x14ac:dyDescent="0.2">
      <c r="A21" s="21" t="s">
        <v>24</v>
      </c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22">
        <v>1033000</v>
      </c>
      <c r="N21" s="17">
        <v>861111</v>
      </c>
      <c r="O21" s="17">
        <v>344444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9"/>
    </row>
    <row r="22" spans="1:32" s="9" customFormat="1" ht="26.25" thickBot="1" x14ac:dyDescent="0.25">
      <c r="A22" s="38" t="s">
        <v>21</v>
      </c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1">
        <v>1346347</v>
      </c>
      <c r="M22" s="41">
        <v>7750000</v>
      </c>
      <c r="N22" s="41">
        <v>7750000</v>
      </c>
      <c r="O22" s="41">
        <v>6458000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2"/>
      <c r="AF22" s="43"/>
    </row>
    <row r="23" spans="1:32" ht="15" customHeight="1" thickTop="1" thickBot="1" x14ac:dyDescent="0.25">
      <c r="A23" s="29" t="s">
        <v>3</v>
      </c>
      <c r="B23" s="30"/>
      <c r="C23" s="30"/>
      <c r="D23" s="30"/>
      <c r="E23" s="31">
        <f>SUM(E16:E19)</f>
        <v>67834343</v>
      </c>
      <c r="F23" s="31">
        <f>SUM(F16:F19)</f>
        <v>80000338.689999998</v>
      </c>
      <c r="G23" s="31">
        <f>SUM(G16:G19)</f>
        <v>47602559</v>
      </c>
      <c r="H23" s="31">
        <f t="shared" ref="H23:AF23" si="4">SUM(H16:H22)</f>
        <v>29871151.640000001</v>
      </c>
      <c r="I23" s="31">
        <f t="shared" si="4"/>
        <v>25403752</v>
      </c>
      <c r="J23" s="31">
        <f t="shared" si="4"/>
        <v>22260340</v>
      </c>
      <c r="K23" s="31">
        <f t="shared" si="4"/>
        <v>19421515</v>
      </c>
      <c r="L23" s="31">
        <f t="shared" si="4"/>
        <v>41034347</v>
      </c>
      <c r="M23" s="31">
        <f>SUM(M16:M22)</f>
        <v>56452000</v>
      </c>
      <c r="N23" s="31">
        <f t="shared" si="4"/>
        <v>52494111</v>
      </c>
      <c r="O23" s="31">
        <f t="shared" si="4"/>
        <v>46800444</v>
      </c>
      <c r="P23" s="31">
        <f t="shared" si="4"/>
        <v>35976000</v>
      </c>
      <c r="Q23" s="31">
        <f t="shared" si="4"/>
        <v>31955000</v>
      </c>
      <c r="R23" s="31">
        <f t="shared" si="4"/>
        <v>27933000</v>
      </c>
      <c r="S23" s="31">
        <f t="shared" si="4"/>
        <v>24657000</v>
      </c>
      <c r="T23" s="31">
        <f t="shared" si="4"/>
        <v>22024000</v>
      </c>
      <c r="U23" s="31">
        <f t="shared" si="4"/>
        <v>19586000</v>
      </c>
      <c r="V23" s="31">
        <f t="shared" si="4"/>
        <v>17178000</v>
      </c>
      <c r="W23" s="31">
        <f t="shared" si="4"/>
        <v>14776000</v>
      </c>
      <c r="X23" s="31">
        <f t="shared" si="4"/>
        <v>12511000</v>
      </c>
      <c r="Y23" s="31">
        <f t="shared" si="4"/>
        <v>10285000</v>
      </c>
      <c r="Z23" s="31">
        <f t="shared" si="4"/>
        <v>8068000</v>
      </c>
      <c r="AA23" s="31">
        <f t="shared" si="4"/>
        <v>6031000</v>
      </c>
      <c r="AB23" s="31">
        <f t="shared" si="4"/>
        <v>4183000</v>
      </c>
      <c r="AC23" s="31">
        <f t="shared" si="4"/>
        <v>2768000</v>
      </c>
      <c r="AD23" s="31">
        <f t="shared" si="4"/>
        <v>1702000</v>
      </c>
      <c r="AE23" s="31">
        <f t="shared" si="4"/>
        <v>820000</v>
      </c>
      <c r="AF23" s="32">
        <f t="shared" si="4"/>
        <v>246000</v>
      </c>
    </row>
    <row r="24" spans="1:32" ht="13.5" thickBot="1" x14ac:dyDescent="0.25"/>
    <row r="25" spans="1:32" s="3" customFormat="1" ht="20.100000000000001" customHeight="1" thickBot="1" x14ac:dyDescent="0.25">
      <c r="A25" s="58" t="s">
        <v>7</v>
      </c>
      <c r="B25" s="59"/>
      <c r="C25" s="59"/>
      <c r="D25" s="59"/>
      <c r="E25" s="60">
        <f t="shared" ref="E25:AF25" si="5">+E23+E12</f>
        <v>108113436.56999999</v>
      </c>
      <c r="F25" s="60">
        <f t="shared" si="5"/>
        <v>115970277.53999999</v>
      </c>
      <c r="G25" s="60">
        <f t="shared" si="5"/>
        <v>112664696.03999999</v>
      </c>
      <c r="H25" s="60">
        <f t="shared" si="5"/>
        <v>163980910.38</v>
      </c>
      <c r="I25" s="60">
        <f t="shared" si="5"/>
        <v>202370656.25999999</v>
      </c>
      <c r="J25" s="60">
        <f t="shared" si="5"/>
        <v>223036768.06</v>
      </c>
      <c r="K25" s="60">
        <f t="shared" si="5"/>
        <v>238451910.85999998</v>
      </c>
      <c r="L25" s="60">
        <f t="shared" si="5"/>
        <v>299748575</v>
      </c>
      <c r="M25" s="60">
        <f t="shared" si="5"/>
        <v>909609380.44000006</v>
      </c>
      <c r="N25" s="60">
        <f t="shared" si="5"/>
        <v>1005651491.4400001</v>
      </c>
      <c r="O25" s="60">
        <f t="shared" si="5"/>
        <v>1018139824.4400001</v>
      </c>
      <c r="P25" s="60">
        <f t="shared" si="5"/>
        <v>307315380.44</v>
      </c>
      <c r="Q25" s="60">
        <f t="shared" si="5"/>
        <v>303294380.44</v>
      </c>
      <c r="R25" s="60">
        <f t="shared" si="5"/>
        <v>299272324.44</v>
      </c>
      <c r="S25" s="60">
        <f t="shared" si="5"/>
        <v>229329708.44</v>
      </c>
      <c r="T25" s="60">
        <f t="shared" si="5"/>
        <v>217604708.44</v>
      </c>
      <c r="U25" s="60">
        <f t="shared" si="5"/>
        <v>206076708.44</v>
      </c>
      <c r="V25" s="60">
        <f t="shared" si="5"/>
        <v>203668708.44</v>
      </c>
      <c r="W25" s="60">
        <f t="shared" si="5"/>
        <v>194217927.85999998</v>
      </c>
      <c r="X25" s="60">
        <f t="shared" si="5"/>
        <v>184904147.45999998</v>
      </c>
      <c r="Y25" s="60">
        <f t="shared" si="5"/>
        <v>182678147.45999998</v>
      </c>
      <c r="Z25" s="60">
        <f t="shared" si="5"/>
        <v>171205049.94</v>
      </c>
      <c r="AA25" s="60">
        <f t="shared" si="5"/>
        <v>159911518.59999999</v>
      </c>
      <c r="AB25" s="60">
        <f t="shared" si="5"/>
        <v>125611571.7</v>
      </c>
      <c r="AC25" s="60">
        <f t="shared" si="5"/>
        <v>88482285.780000001</v>
      </c>
      <c r="AD25" s="60">
        <f t="shared" si="5"/>
        <v>77892476.379999995</v>
      </c>
      <c r="AE25" s="60">
        <f t="shared" si="5"/>
        <v>53200952.579999998</v>
      </c>
      <c r="AF25" s="61">
        <f t="shared" si="5"/>
        <v>28816571.399999999</v>
      </c>
    </row>
    <row r="29" spans="1:32" hidden="1" x14ac:dyDescent="0.2">
      <c r="A29" s="4" t="s">
        <v>7</v>
      </c>
      <c r="B29" s="4"/>
      <c r="C29" s="4"/>
      <c r="D29" s="4"/>
      <c r="E29" s="4">
        <v>2010</v>
      </c>
      <c r="F29" s="4">
        <v>2011</v>
      </c>
      <c r="G29" s="4">
        <v>2012</v>
      </c>
      <c r="H29" s="4">
        <v>2013</v>
      </c>
      <c r="I29" s="4">
        <v>2014</v>
      </c>
      <c r="J29" s="4">
        <v>2015</v>
      </c>
      <c r="K29" s="4">
        <v>2016</v>
      </c>
      <c r="L29" s="4">
        <v>2017</v>
      </c>
      <c r="M29" s="4">
        <v>2018</v>
      </c>
      <c r="N29" s="4">
        <v>2019</v>
      </c>
      <c r="O29" s="4">
        <v>2020</v>
      </c>
      <c r="P29" s="4">
        <v>2021</v>
      </c>
      <c r="Q29" s="4">
        <v>2022</v>
      </c>
      <c r="R29" s="4">
        <v>2023</v>
      </c>
      <c r="S29" s="4">
        <v>2024</v>
      </c>
      <c r="T29" s="4">
        <v>2025</v>
      </c>
      <c r="U29" s="4">
        <v>2026</v>
      </c>
      <c r="V29" s="4">
        <v>2027</v>
      </c>
      <c r="W29" s="4">
        <v>2028</v>
      </c>
      <c r="X29" s="4">
        <v>2029</v>
      </c>
      <c r="Y29" s="4">
        <v>2030</v>
      </c>
      <c r="Z29" s="4">
        <v>2031</v>
      </c>
      <c r="AA29" s="4">
        <v>2032</v>
      </c>
      <c r="AB29" s="4">
        <v>2033</v>
      </c>
      <c r="AC29" s="4">
        <v>2034</v>
      </c>
      <c r="AD29" s="4">
        <v>2035</v>
      </c>
    </row>
    <row r="30" spans="1:32" hidden="1" x14ac:dyDescent="0.2">
      <c r="A30" s="4" t="s">
        <v>8</v>
      </c>
      <c r="B30" s="4"/>
      <c r="C30" s="4"/>
      <c r="D30" s="4"/>
      <c r="E30" s="1">
        <f t="shared" ref="E30:AC30" si="6">E16+E4</f>
        <v>26698262.59</v>
      </c>
      <c r="F30" s="1">
        <f t="shared" si="6"/>
        <v>3399052.75</v>
      </c>
      <c r="G30" s="1">
        <f t="shared" si="6"/>
        <v>0</v>
      </c>
      <c r="H30" s="1">
        <f t="shared" si="6"/>
        <v>0</v>
      </c>
      <c r="I30" s="1">
        <f t="shared" si="6"/>
        <v>0</v>
      </c>
      <c r="J30" s="1">
        <f t="shared" si="6"/>
        <v>0</v>
      </c>
      <c r="K30" s="1">
        <f t="shared" si="6"/>
        <v>0</v>
      </c>
      <c r="L30" s="1">
        <f t="shared" si="6"/>
        <v>0</v>
      </c>
      <c r="M30" s="1">
        <f t="shared" si="6"/>
        <v>0</v>
      </c>
      <c r="N30" s="1">
        <f t="shared" si="6"/>
        <v>0</v>
      </c>
      <c r="O30" s="1">
        <f t="shared" si="6"/>
        <v>0</v>
      </c>
      <c r="P30" s="1">
        <f t="shared" si="6"/>
        <v>0</v>
      </c>
      <c r="Q30" s="1">
        <f t="shared" si="6"/>
        <v>0</v>
      </c>
      <c r="R30" s="1">
        <f t="shared" si="6"/>
        <v>0</v>
      </c>
      <c r="S30" s="1">
        <f t="shared" si="6"/>
        <v>0</v>
      </c>
      <c r="T30" s="1">
        <f t="shared" si="6"/>
        <v>0</v>
      </c>
      <c r="U30" s="1">
        <f t="shared" si="6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/>
    </row>
    <row r="31" spans="1:32" hidden="1" x14ac:dyDescent="0.2">
      <c r="A31" s="4" t="s">
        <v>9</v>
      </c>
      <c r="B31" s="4"/>
      <c r="C31" s="4"/>
      <c r="D31" s="4"/>
      <c r="E31" s="1">
        <f t="shared" ref="E31:AC31" si="7">E17+E5</f>
        <v>40529786.980000004</v>
      </c>
      <c r="F31" s="1">
        <f t="shared" si="7"/>
        <v>58470851.100000001</v>
      </c>
      <c r="G31" s="1">
        <f t="shared" si="7"/>
        <v>54035281.619999997</v>
      </c>
      <c r="H31" s="1">
        <f t="shared" si="7"/>
        <v>48451232.089999996</v>
      </c>
      <c r="I31" s="1">
        <f t="shared" si="7"/>
        <v>47680332.619999997</v>
      </c>
      <c r="J31" s="1">
        <f t="shared" si="7"/>
        <v>47128008.619999997</v>
      </c>
      <c r="K31" s="1">
        <f t="shared" si="7"/>
        <v>46716455.619999997</v>
      </c>
      <c r="L31" s="1">
        <f t="shared" si="7"/>
        <v>49756000</v>
      </c>
      <c r="M31" s="1">
        <f t="shared" si="7"/>
        <v>50721565.619999997</v>
      </c>
      <c r="N31" s="1">
        <f t="shared" si="7"/>
        <v>50157565.619999997</v>
      </c>
      <c r="O31" s="1">
        <f t="shared" si="7"/>
        <v>49594565.619999997</v>
      </c>
      <c r="P31" s="1">
        <f t="shared" si="7"/>
        <v>49030565.619999997</v>
      </c>
      <c r="Q31" s="1">
        <f t="shared" si="7"/>
        <v>48467565.619999997</v>
      </c>
      <c r="R31" s="1">
        <f t="shared" si="7"/>
        <v>47903565.619999997</v>
      </c>
      <c r="S31" s="1">
        <f t="shared" si="7"/>
        <v>47339565.619999997</v>
      </c>
      <c r="T31" s="1">
        <f t="shared" si="7"/>
        <v>46776565.619999997</v>
      </c>
      <c r="U31" s="1">
        <f t="shared" si="7"/>
        <v>46212565.619999997</v>
      </c>
      <c r="V31" s="1">
        <f t="shared" si="7"/>
        <v>45649565.619999997</v>
      </c>
      <c r="W31" s="1">
        <f t="shared" si="7"/>
        <v>38044785.039999999</v>
      </c>
      <c r="X31" s="1">
        <f t="shared" si="7"/>
        <v>30576004.640000001</v>
      </c>
      <c r="Y31" s="1">
        <f t="shared" si="7"/>
        <v>30195004.640000001</v>
      </c>
      <c r="Z31" s="1">
        <f t="shared" si="7"/>
        <v>20566907.119999997</v>
      </c>
      <c r="AA31" s="1">
        <f t="shared" si="7"/>
        <v>11118375.6</v>
      </c>
      <c r="AB31" s="1">
        <f t="shared" si="7"/>
        <v>0</v>
      </c>
      <c r="AC31" s="1">
        <f t="shared" si="7"/>
        <v>0</v>
      </c>
      <c r="AD31" s="1"/>
    </row>
    <row r="32" spans="1:32" hidden="1" x14ac:dyDescent="0.2">
      <c r="A32" s="4" t="s">
        <v>10</v>
      </c>
      <c r="B32" s="4"/>
      <c r="C32" s="4"/>
      <c r="D32" s="4"/>
      <c r="E32" s="1">
        <f t="shared" ref="E32:AC32" si="8">E18+E6</f>
        <v>39550000</v>
      </c>
      <c r="F32" s="1">
        <f t="shared" si="8"/>
        <v>44691667</v>
      </c>
      <c r="G32" s="1">
        <f t="shared" si="8"/>
        <v>47947940.420000002</v>
      </c>
      <c r="H32" s="1">
        <f t="shared" si="8"/>
        <v>74458460.290000007</v>
      </c>
      <c r="I32" s="1">
        <f t="shared" si="8"/>
        <v>81171376.640000001</v>
      </c>
      <c r="J32" s="1">
        <f t="shared" si="8"/>
        <v>103399416.44</v>
      </c>
      <c r="K32" s="1">
        <f t="shared" si="8"/>
        <v>125967214.23999999</v>
      </c>
      <c r="L32" s="1">
        <f t="shared" si="8"/>
        <v>169750000</v>
      </c>
      <c r="M32" s="1">
        <f t="shared" si="8"/>
        <v>174626142.81999999</v>
      </c>
      <c r="N32" s="1">
        <f t="shared" si="8"/>
        <v>172781142.81999999</v>
      </c>
      <c r="O32" s="1">
        <f t="shared" si="8"/>
        <v>170935142.81999999</v>
      </c>
      <c r="P32" s="1">
        <f t="shared" si="8"/>
        <v>169090142.81999999</v>
      </c>
      <c r="Q32" s="1">
        <f t="shared" si="8"/>
        <v>167245142.81999999</v>
      </c>
      <c r="R32" s="1">
        <f t="shared" si="8"/>
        <v>165400142.81999999</v>
      </c>
      <c r="S32" s="1">
        <f t="shared" si="8"/>
        <v>163554142.81999999</v>
      </c>
      <c r="T32" s="1">
        <f t="shared" si="8"/>
        <v>161709142.81999999</v>
      </c>
      <c r="U32" s="1">
        <f t="shared" si="8"/>
        <v>159864142.81999999</v>
      </c>
      <c r="V32" s="1">
        <f t="shared" si="8"/>
        <v>158019142.81999999</v>
      </c>
      <c r="W32" s="1">
        <f t="shared" si="8"/>
        <v>156173142.81999999</v>
      </c>
      <c r="X32" s="1">
        <f t="shared" si="8"/>
        <v>154328142.81999999</v>
      </c>
      <c r="Y32" s="1">
        <f t="shared" si="8"/>
        <v>152483142.81999999</v>
      </c>
      <c r="Z32" s="1">
        <f t="shared" si="8"/>
        <v>150638142.81999999</v>
      </c>
      <c r="AA32" s="1">
        <f t="shared" si="8"/>
        <v>148793143</v>
      </c>
      <c r="AB32" s="1">
        <f t="shared" si="8"/>
        <v>125611571.7</v>
      </c>
      <c r="AC32" s="1">
        <f t="shared" si="8"/>
        <v>88482285.780000001</v>
      </c>
      <c r="AD32" s="1"/>
    </row>
    <row r="33" spans="1:30" hidden="1" x14ac:dyDescent="0.2">
      <c r="A33" s="4" t="s">
        <v>11</v>
      </c>
      <c r="B33" s="4"/>
      <c r="C33" s="4"/>
      <c r="D33" s="4"/>
      <c r="E33" s="1">
        <f t="shared" ref="E33:AC33" si="9">E7+E19</f>
        <v>1335387</v>
      </c>
      <c r="F33" s="1">
        <f t="shared" si="9"/>
        <v>9408706.6899999995</v>
      </c>
      <c r="G33" s="1">
        <f t="shared" si="9"/>
        <v>10681474</v>
      </c>
      <c r="H33" s="1">
        <f t="shared" si="9"/>
        <v>41071218</v>
      </c>
      <c r="I33" s="1">
        <f t="shared" si="9"/>
        <v>73518947</v>
      </c>
      <c r="J33" s="1">
        <f t="shared" si="9"/>
        <v>72509343</v>
      </c>
      <c r="K33" s="1">
        <f t="shared" si="9"/>
        <v>65768241</v>
      </c>
      <c r="L33" s="1">
        <f t="shared" si="9"/>
        <v>78896228</v>
      </c>
      <c r="M33" s="1">
        <f t="shared" si="9"/>
        <v>74186672</v>
      </c>
      <c r="N33" s="1">
        <f t="shared" si="9"/>
        <v>72809672</v>
      </c>
      <c r="O33" s="1">
        <f t="shared" si="9"/>
        <v>71431672</v>
      </c>
      <c r="P33" s="1">
        <f t="shared" si="9"/>
        <v>70053672</v>
      </c>
      <c r="Q33" s="1">
        <f t="shared" si="9"/>
        <v>68675672</v>
      </c>
      <c r="R33" s="1">
        <f t="shared" si="9"/>
        <v>67297616</v>
      </c>
      <c r="S33" s="1">
        <f t="shared" si="9"/>
        <v>0</v>
      </c>
      <c r="T33" s="1">
        <f t="shared" si="9"/>
        <v>0</v>
      </c>
      <c r="U33" s="1">
        <f t="shared" si="9"/>
        <v>0</v>
      </c>
      <c r="V33" s="1">
        <f t="shared" si="9"/>
        <v>0</v>
      </c>
      <c r="W33" s="1">
        <f t="shared" si="9"/>
        <v>0</v>
      </c>
      <c r="X33" s="1">
        <f t="shared" si="9"/>
        <v>0</v>
      </c>
      <c r="Y33" s="1">
        <f t="shared" si="9"/>
        <v>0</v>
      </c>
      <c r="Z33" s="1">
        <f t="shared" si="9"/>
        <v>0</v>
      </c>
      <c r="AA33" s="1">
        <f t="shared" si="9"/>
        <v>0</v>
      </c>
      <c r="AB33" s="1">
        <f t="shared" si="9"/>
        <v>0</v>
      </c>
      <c r="AC33" s="1">
        <f t="shared" si="9"/>
        <v>0</v>
      </c>
      <c r="AD33" s="1"/>
    </row>
    <row r="34" spans="1:30" hidden="1" x14ac:dyDescent="0.2">
      <c r="A34" s="6" t="s">
        <v>7</v>
      </c>
      <c r="B34" s="8"/>
      <c r="C34" s="8"/>
      <c r="D34" s="8"/>
      <c r="E34" s="2">
        <f>SUM(E30:E33)</f>
        <v>108113436.57000001</v>
      </c>
      <c r="F34" s="2">
        <f t="shared" ref="F34:AC34" si="10">SUM(F30:F33)</f>
        <v>115970277.53999999</v>
      </c>
      <c r="G34" s="2">
        <f t="shared" si="10"/>
        <v>112664696.03999999</v>
      </c>
      <c r="H34" s="2">
        <f t="shared" si="10"/>
        <v>163980910.38</v>
      </c>
      <c r="I34" s="2">
        <f t="shared" si="10"/>
        <v>202370656.25999999</v>
      </c>
      <c r="J34" s="2">
        <f t="shared" si="10"/>
        <v>223036768.06</v>
      </c>
      <c r="K34" s="2">
        <f t="shared" si="10"/>
        <v>238451910.85999998</v>
      </c>
      <c r="L34" s="2">
        <f t="shared" si="10"/>
        <v>298402228</v>
      </c>
      <c r="M34" s="2">
        <f t="shared" si="10"/>
        <v>299534380.44</v>
      </c>
      <c r="N34" s="2">
        <f t="shared" si="10"/>
        <v>295748380.44</v>
      </c>
      <c r="O34" s="2">
        <f t="shared" si="10"/>
        <v>291961380.44</v>
      </c>
      <c r="P34" s="2">
        <f t="shared" si="10"/>
        <v>288174380.44</v>
      </c>
      <c r="Q34" s="2">
        <f t="shared" si="10"/>
        <v>284388380.44</v>
      </c>
      <c r="R34" s="2">
        <f t="shared" si="10"/>
        <v>280601324.44</v>
      </c>
      <c r="S34" s="2">
        <f t="shared" si="10"/>
        <v>210893708.44</v>
      </c>
      <c r="T34" s="2">
        <f t="shared" si="10"/>
        <v>208485708.44</v>
      </c>
      <c r="U34" s="2">
        <f t="shared" si="10"/>
        <v>206076708.44</v>
      </c>
      <c r="V34" s="2">
        <f t="shared" si="10"/>
        <v>203668708.44</v>
      </c>
      <c r="W34" s="2">
        <f t="shared" si="10"/>
        <v>194217927.85999998</v>
      </c>
      <c r="X34" s="2">
        <f t="shared" si="10"/>
        <v>184904147.45999998</v>
      </c>
      <c r="Y34" s="2">
        <f t="shared" si="10"/>
        <v>182678147.45999998</v>
      </c>
      <c r="Z34" s="2">
        <f t="shared" si="10"/>
        <v>171205049.94</v>
      </c>
      <c r="AA34" s="2">
        <f t="shared" si="10"/>
        <v>159911518.59999999</v>
      </c>
      <c r="AB34" s="2">
        <f t="shared" si="10"/>
        <v>125611571.7</v>
      </c>
      <c r="AC34" s="2">
        <f t="shared" si="10"/>
        <v>88482285.780000001</v>
      </c>
      <c r="AD34" s="2">
        <f t="shared" ref="AD34" si="11">SUM(AD30:AD32)</f>
        <v>0</v>
      </c>
    </row>
    <row r="35" spans="1:30" hidden="1" x14ac:dyDescent="0.2"/>
    <row r="36" spans="1:30" hidden="1" x14ac:dyDescent="0.2"/>
    <row r="37" spans="1:30" hidden="1" x14ac:dyDescent="0.2">
      <c r="A37"/>
      <c r="B37"/>
      <c r="C37"/>
      <c r="D37"/>
    </row>
    <row r="61" spans="1:30" x14ac:dyDescent="0.2">
      <c r="F61" s="4">
        <v>2011</v>
      </c>
      <c r="G61" s="4">
        <v>2012</v>
      </c>
      <c r="H61" s="4">
        <v>2013</v>
      </c>
      <c r="I61" s="4">
        <v>2014</v>
      </c>
      <c r="J61" s="4">
        <v>2015</v>
      </c>
      <c r="K61" s="4">
        <v>2016</v>
      </c>
      <c r="L61" s="4">
        <v>2017</v>
      </c>
      <c r="M61" s="4">
        <v>2018</v>
      </c>
      <c r="N61" s="4">
        <v>2019</v>
      </c>
      <c r="O61" s="4">
        <v>2020</v>
      </c>
      <c r="P61" s="4">
        <v>2021</v>
      </c>
      <c r="Q61" s="4">
        <v>2022</v>
      </c>
      <c r="R61" s="4">
        <v>2023</v>
      </c>
      <c r="S61" s="4">
        <v>2024</v>
      </c>
      <c r="T61" s="4">
        <v>2025</v>
      </c>
      <c r="U61" s="4">
        <v>2026</v>
      </c>
      <c r="V61" s="4">
        <v>2027</v>
      </c>
      <c r="W61" s="4">
        <v>2028</v>
      </c>
      <c r="X61" s="4">
        <v>2029</v>
      </c>
      <c r="Y61" s="4">
        <v>2030</v>
      </c>
      <c r="Z61" s="4">
        <v>2031</v>
      </c>
      <c r="AA61" s="4">
        <v>2032</v>
      </c>
      <c r="AB61" s="4">
        <v>2033</v>
      </c>
      <c r="AC61" s="4">
        <v>2034</v>
      </c>
      <c r="AD61" s="4">
        <v>2035</v>
      </c>
    </row>
    <row r="62" spans="1:30" x14ac:dyDescent="0.2">
      <c r="A62" s="62" t="s">
        <v>15</v>
      </c>
      <c r="F62" s="10">
        <f t="shared" ref="F62:AD62" si="12">F12</f>
        <v>35969938.850000001</v>
      </c>
      <c r="G62" s="10">
        <f t="shared" si="12"/>
        <v>65062137.039999999</v>
      </c>
      <c r="H62" s="10">
        <f t="shared" si="12"/>
        <v>134109758.74000001</v>
      </c>
      <c r="I62" s="10">
        <f t="shared" si="12"/>
        <v>176966904.25999999</v>
      </c>
      <c r="J62" s="10">
        <f t="shared" si="12"/>
        <v>200776428.06</v>
      </c>
      <c r="K62" s="10">
        <f t="shared" si="12"/>
        <v>219030395.85999998</v>
      </c>
      <c r="L62" s="10">
        <f t="shared" si="12"/>
        <v>258714228</v>
      </c>
      <c r="M62" s="10">
        <f t="shared" si="12"/>
        <v>853157380.44000006</v>
      </c>
      <c r="N62" s="10">
        <f t="shared" si="12"/>
        <v>953157380.44000006</v>
      </c>
      <c r="O62" s="10">
        <f t="shared" si="12"/>
        <v>971339380.44000006</v>
      </c>
      <c r="P62" s="10">
        <f t="shared" si="12"/>
        <v>271339380.44</v>
      </c>
      <c r="Q62" s="10">
        <f t="shared" si="12"/>
        <v>271339380.44</v>
      </c>
      <c r="R62" s="10">
        <f t="shared" si="12"/>
        <v>271339324.44</v>
      </c>
      <c r="S62" s="10">
        <f t="shared" si="12"/>
        <v>204672708.44</v>
      </c>
      <c r="T62" s="10">
        <f t="shared" si="12"/>
        <v>195580708.44</v>
      </c>
      <c r="U62" s="10">
        <f t="shared" si="12"/>
        <v>186490708.44</v>
      </c>
      <c r="V62" s="10">
        <f t="shared" si="12"/>
        <v>186490708.44</v>
      </c>
      <c r="W62" s="10">
        <f t="shared" si="12"/>
        <v>179441927.85999998</v>
      </c>
      <c r="X62" s="10">
        <f t="shared" si="12"/>
        <v>172393147.45999998</v>
      </c>
      <c r="Y62" s="10">
        <f t="shared" si="12"/>
        <v>172393147.45999998</v>
      </c>
      <c r="Z62" s="10">
        <f t="shared" si="12"/>
        <v>163137049.94</v>
      </c>
      <c r="AA62" s="10">
        <f t="shared" si="12"/>
        <v>153880518.59999999</v>
      </c>
      <c r="AB62" s="10">
        <f t="shared" si="12"/>
        <v>121428571.7</v>
      </c>
      <c r="AC62" s="10">
        <f t="shared" si="12"/>
        <v>85714285.780000001</v>
      </c>
      <c r="AD62" s="10">
        <f t="shared" si="12"/>
        <v>76190476.379999995</v>
      </c>
    </row>
    <row r="63" spans="1:30" x14ac:dyDescent="0.2">
      <c r="A63" s="62" t="s">
        <v>16</v>
      </c>
      <c r="F63" s="10">
        <f>F23</f>
        <v>80000338.689999998</v>
      </c>
      <c r="G63" s="10">
        <f t="shared" ref="G63:AD63" si="13">G23</f>
        <v>47602559</v>
      </c>
      <c r="H63" s="10">
        <f t="shared" si="13"/>
        <v>29871151.640000001</v>
      </c>
      <c r="I63" s="10">
        <f t="shared" si="13"/>
        <v>25403752</v>
      </c>
      <c r="J63" s="10">
        <f t="shared" si="13"/>
        <v>22260340</v>
      </c>
      <c r="K63" s="10">
        <f t="shared" si="13"/>
        <v>19421515</v>
      </c>
      <c r="L63" s="10">
        <f t="shared" si="13"/>
        <v>41034347</v>
      </c>
      <c r="M63" s="10">
        <f t="shared" si="13"/>
        <v>56452000</v>
      </c>
      <c r="N63" s="10">
        <f t="shared" si="13"/>
        <v>52494111</v>
      </c>
      <c r="O63" s="10">
        <f t="shared" si="13"/>
        <v>46800444</v>
      </c>
      <c r="P63" s="10">
        <f t="shared" si="13"/>
        <v>35976000</v>
      </c>
      <c r="Q63" s="10">
        <f t="shared" si="13"/>
        <v>31955000</v>
      </c>
      <c r="R63" s="10">
        <f t="shared" si="13"/>
        <v>27933000</v>
      </c>
      <c r="S63" s="10">
        <f t="shared" si="13"/>
        <v>24657000</v>
      </c>
      <c r="T63" s="10">
        <f t="shared" si="13"/>
        <v>22024000</v>
      </c>
      <c r="U63" s="10">
        <f t="shared" si="13"/>
        <v>19586000</v>
      </c>
      <c r="V63" s="10">
        <f t="shared" si="13"/>
        <v>17178000</v>
      </c>
      <c r="W63" s="10">
        <f t="shared" si="13"/>
        <v>14776000</v>
      </c>
      <c r="X63" s="10">
        <f t="shared" si="13"/>
        <v>12511000</v>
      </c>
      <c r="Y63" s="10">
        <f t="shared" si="13"/>
        <v>10285000</v>
      </c>
      <c r="Z63" s="10">
        <f t="shared" si="13"/>
        <v>8068000</v>
      </c>
      <c r="AA63" s="10">
        <f t="shared" si="13"/>
        <v>6031000</v>
      </c>
      <c r="AB63" s="10">
        <f t="shared" si="13"/>
        <v>4183000</v>
      </c>
      <c r="AC63" s="10">
        <f t="shared" si="13"/>
        <v>2768000</v>
      </c>
      <c r="AD63" s="10">
        <f t="shared" si="13"/>
        <v>1702000</v>
      </c>
    </row>
    <row r="64" spans="1:30" x14ac:dyDescent="0.2">
      <c r="A64" s="62" t="s">
        <v>3</v>
      </c>
      <c r="F64" s="10">
        <f>SUM(F62:F63)</f>
        <v>115970277.53999999</v>
      </c>
      <c r="G64" s="10">
        <f t="shared" ref="G64:AD64" si="14">SUM(G62:G63)</f>
        <v>112664696.03999999</v>
      </c>
      <c r="H64" s="10">
        <f t="shared" si="14"/>
        <v>163980910.38</v>
      </c>
      <c r="I64" s="10">
        <f t="shared" si="14"/>
        <v>202370656.25999999</v>
      </c>
      <c r="J64" s="10">
        <f t="shared" si="14"/>
        <v>223036768.06</v>
      </c>
      <c r="K64" s="10">
        <f t="shared" si="14"/>
        <v>238451910.85999998</v>
      </c>
      <c r="L64" s="10">
        <f t="shared" si="14"/>
        <v>299748575</v>
      </c>
      <c r="M64" s="10">
        <f t="shared" si="14"/>
        <v>909609380.44000006</v>
      </c>
      <c r="N64" s="10">
        <f t="shared" si="14"/>
        <v>1005651491.4400001</v>
      </c>
      <c r="O64" s="10">
        <f t="shared" si="14"/>
        <v>1018139824.4400001</v>
      </c>
      <c r="P64" s="10">
        <f t="shared" si="14"/>
        <v>307315380.44</v>
      </c>
      <c r="Q64" s="10">
        <f t="shared" si="14"/>
        <v>303294380.44</v>
      </c>
      <c r="R64" s="10">
        <f t="shared" si="14"/>
        <v>299272324.44</v>
      </c>
      <c r="S64" s="10">
        <f t="shared" si="14"/>
        <v>229329708.44</v>
      </c>
      <c r="T64" s="10">
        <f t="shared" si="14"/>
        <v>217604708.44</v>
      </c>
      <c r="U64" s="10">
        <f t="shared" si="14"/>
        <v>206076708.44</v>
      </c>
      <c r="V64" s="10">
        <f t="shared" si="14"/>
        <v>203668708.44</v>
      </c>
      <c r="W64" s="10">
        <f t="shared" si="14"/>
        <v>194217927.85999998</v>
      </c>
      <c r="X64" s="10">
        <f t="shared" si="14"/>
        <v>184904147.45999998</v>
      </c>
      <c r="Y64" s="10">
        <f t="shared" si="14"/>
        <v>182678147.45999998</v>
      </c>
      <c r="Z64" s="10">
        <f t="shared" si="14"/>
        <v>171205049.94</v>
      </c>
      <c r="AA64" s="10">
        <f t="shared" si="14"/>
        <v>159911518.59999999</v>
      </c>
      <c r="AB64" s="10">
        <f t="shared" si="14"/>
        <v>125611571.7</v>
      </c>
      <c r="AC64" s="10">
        <f t="shared" si="14"/>
        <v>88482285.780000001</v>
      </c>
      <c r="AD64" s="10">
        <f t="shared" si="14"/>
        <v>77892476.379999995</v>
      </c>
    </row>
    <row r="86" spans="2:4" ht="34.5" customHeight="1" x14ac:dyDescent="0.2">
      <c r="B86"/>
      <c r="C86"/>
      <c r="D86"/>
    </row>
    <row r="91" spans="2:4" hidden="1" x14ac:dyDescent="0.2"/>
    <row r="92" spans="2:4" hidden="1" x14ac:dyDescent="0.2"/>
    <row r="93" spans="2:4" hidden="1" x14ac:dyDescent="0.2"/>
  </sheetData>
  <mergeCells count="1">
    <mergeCell ref="A14:T14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63" firstPageNumber="9" orientation="landscape" useFirstPageNumber="1" r:id="rId1"/>
  <headerFooter alignWithMargins="0">
    <oddFooter>&amp;L&amp;"Arial,Kurzíva"Zastupitelstvo Olomouckého kraje 18. 12. 2017
7. - Střednědobý výhled rozpočtu Olomouckého kraje na období 2019 - 2020
Příloha č. 3: Splácení úvěrů OK&amp;R&amp;"Arial,Kurzíva"Strana &amp;P (celkem 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Střed. výhled rozpočtu do 2037</vt:lpstr>
      <vt:lpstr>Graf2</vt:lpstr>
      <vt:lpstr>Graf2 (2)</vt:lpstr>
      <vt:lpstr>'Střed. výhled rozpočtu do 2037'!Oblast_tisku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Vítková Petra</cp:lastModifiedBy>
  <cp:lastPrinted>2017-11-28T10:57:06Z</cp:lastPrinted>
  <dcterms:created xsi:type="dcterms:W3CDTF">2007-10-09T10:59:29Z</dcterms:created>
  <dcterms:modified xsi:type="dcterms:W3CDTF">2017-11-28T10:57:09Z</dcterms:modified>
</cp:coreProperties>
</file>