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tový výhled\Střednědobý výhled rozpočtu 2019-2020\ZOK 18.12.2017\"/>
    </mc:Choice>
  </mc:AlternateContent>
  <bookViews>
    <workbookView xWindow="0" yWindow="120" windowWidth="15480" windowHeight="11580"/>
  </bookViews>
  <sheets>
    <sheet name="Příloha č. 1" sheetId="1" r:id="rId1"/>
  </sheets>
  <definedNames>
    <definedName name="_xlnm.Print_Area" localSheetId="0">'Příloha č. 1'!$A$1:$H$115</definedName>
  </definedNames>
  <calcPr calcId="162913"/>
</workbook>
</file>

<file path=xl/calcChain.xml><?xml version="1.0" encoding="utf-8"?>
<calcChain xmlns="http://schemas.openxmlformats.org/spreadsheetml/2006/main">
  <c r="H92" i="1" l="1"/>
  <c r="H115" i="1"/>
  <c r="H113" i="1"/>
  <c r="G90" i="1"/>
  <c r="G96" i="1"/>
  <c r="E96" i="1"/>
  <c r="E88" i="1" s="1"/>
  <c r="E85" i="1"/>
  <c r="D88" i="1"/>
  <c r="E19" i="1"/>
  <c r="H22" i="1"/>
  <c r="G88" i="1" l="1"/>
  <c r="E7" i="1"/>
  <c r="H60" i="1" l="1"/>
  <c r="F50" i="1"/>
  <c r="H48" i="1"/>
  <c r="H50" i="1"/>
  <c r="H47" i="1"/>
  <c r="G43" i="1"/>
  <c r="D43" i="1"/>
  <c r="E43" i="1"/>
  <c r="E90" i="1"/>
  <c r="F112" i="1"/>
  <c r="F98" i="1"/>
  <c r="F97" i="1"/>
  <c r="F81" i="1" l="1"/>
  <c r="E57" i="1"/>
  <c r="F57" i="1" s="1"/>
  <c r="E56" i="1"/>
  <c r="F56" i="1" s="1"/>
  <c r="E54" i="1"/>
  <c r="G54" i="1" s="1"/>
  <c r="E53" i="1"/>
  <c r="G53" i="1" s="1"/>
  <c r="F45" i="1"/>
  <c r="F46" i="1"/>
  <c r="F47" i="1"/>
  <c r="F48" i="1"/>
  <c r="F44" i="1"/>
  <c r="F31" i="1"/>
  <c r="H18" i="1"/>
  <c r="F18" i="1"/>
  <c r="F15" i="1"/>
  <c r="E52" i="1"/>
  <c r="G52" i="1" s="1"/>
  <c r="E40" i="1"/>
  <c r="F40" i="1" s="1"/>
  <c r="G15" i="1"/>
  <c r="D96" i="1"/>
  <c r="D90" i="1"/>
  <c r="D39" i="1"/>
  <c r="E39" i="1" s="1"/>
  <c r="F39" i="1" s="1"/>
  <c r="C39" i="1"/>
  <c r="F53" i="1" l="1"/>
  <c r="G56" i="1"/>
  <c r="G7" i="1"/>
  <c r="F54" i="1"/>
  <c r="F7" i="1"/>
  <c r="F52" i="1"/>
  <c r="D59" i="1"/>
  <c r="F60" i="1" s="1"/>
  <c r="D55" i="1"/>
  <c r="E17" i="1"/>
  <c r="F17" i="1" s="1"/>
  <c r="E14" i="1"/>
  <c r="F14" i="1" s="1"/>
  <c r="E13" i="1"/>
  <c r="F13" i="1" s="1"/>
  <c r="E10" i="1"/>
  <c r="F10" i="1" s="1"/>
  <c r="E8" i="1"/>
  <c r="F8" i="1" s="1"/>
  <c r="D19" i="1"/>
  <c r="D12" i="1"/>
  <c r="E12" i="1" s="1"/>
  <c r="F12" i="1" s="1"/>
  <c r="D51" i="1" l="1"/>
  <c r="E55" i="1"/>
  <c r="E6" i="1"/>
  <c r="D38" i="1"/>
  <c r="D73" i="1" s="1"/>
  <c r="D82" i="1" s="1"/>
  <c r="D87" i="1" s="1"/>
  <c r="D117" i="1" s="1"/>
  <c r="D9" i="1"/>
  <c r="D6" i="1"/>
  <c r="D23" i="1" l="1"/>
  <c r="D32" i="1" s="1"/>
  <c r="D85" i="1" s="1"/>
  <c r="D116" i="1" s="1"/>
  <c r="D119" i="1" s="1"/>
  <c r="F6" i="1"/>
  <c r="F55" i="1"/>
  <c r="G55" i="1"/>
  <c r="F43" i="1"/>
  <c r="D120" i="1" l="1"/>
  <c r="G14" i="1"/>
  <c r="E51" i="1"/>
  <c r="F51" i="1" s="1"/>
  <c r="G51" i="1"/>
  <c r="E20" i="1" l="1"/>
  <c r="F20" i="1" s="1"/>
  <c r="H15" i="1"/>
  <c r="G20" i="1" l="1"/>
  <c r="C43" i="1"/>
  <c r="C96" i="1"/>
  <c r="C90" i="1"/>
  <c r="F19" i="1" l="1"/>
  <c r="F88" i="1"/>
  <c r="C88" i="1"/>
  <c r="H20" i="1"/>
  <c r="G19" i="1"/>
  <c r="H19" i="1" s="1"/>
  <c r="F90" i="1"/>
  <c r="H96" i="1"/>
  <c r="C55" i="1" l="1"/>
  <c r="H81" i="1"/>
  <c r="C19" i="1" l="1"/>
  <c r="C12" i="1" l="1"/>
  <c r="C59" i="1" l="1"/>
  <c r="E59" i="1" l="1"/>
  <c r="G40" i="1" l="1"/>
  <c r="E58" i="1"/>
  <c r="F58" i="1" s="1"/>
  <c r="G39" i="1"/>
  <c r="G38" i="1" l="1"/>
  <c r="G8" i="1"/>
  <c r="H8" i="1" s="1"/>
  <c r="E11" i="1"/>
  <c r="F11" i="1" s="1"/>
  <c r="G6" i="1" l="1"/>
  <c r="H6" i="1" s="1"/>
  <c r="H7" i="1"/>
  <c r="H56" i="1" l="1"/>
  <c r="H54" i="1"/>
  <c r="H31" i="1" l="1"/>
  <c r="H14" i="1"/>
  <c r="G12" i="1"/>
  <c r="E16" i="1"/>
  <c r="G11" i="1"/>
  <c r="E9" i="1" l="1"/>
  <c r="F16" i="1"/>
  <c r="H12" i="1"/>
  <c r="G16" i="1"/>
  <c r="H55" i="1"/>
  <c r="G17" i="1"/>
  <c r="H13" i="1"/>
  <c r="C9" i="1"/>
  <c r="C6" i="1"/>
  <c r="E23" i="1" l="1"/>
  <c r="F23" i="1" s="1"/>
  <c r="F9" i="1"/>
  <c r="H16" i="1"/>
  <c r="H17" i="1"/>
  <c r="C23" i="1"/>
  <c r="C32" i="1" s="1"/>
  <c r="C85" i="1" s="1"/>
  <c r="C116" i="1" s="1"/>
  <c r="C38" i="1"/>
  <c r="C51" i="1"/>
  <c r="C73" i="1" l="1"/>
  <c r="C82" i="1" l="1"/>
  <c r="C87" i="1" s="1"/>
  <c r="F89" i="1"/>
  <c r="H112" i="1"/>
  <c r="H98" i="1"/>
  <c r="H97" i="1"/>
  <c r="F101" i="1"/>
  <c r="F102" i="1"/>
  <c r="F103" i="1"/>
  <c r="F104" i="1"/>
  <c r="F105" i="1"/>
  <c r="F106" i="1"/>
  <c r="F107" i="1"/>
  <c r="F108" i="1"/>
  <c r="F109" i="1"/>
  <c r="F110" i="1"/>
  <c r="F111" i="1"/>
  <c r="F96" i="1"/>
  <c r="C120" i="1" l="1"/>
  <c r="C117" i="1"/>
  <c r="H40" i="1"/>
  <c r="E42" i="1"/>
  <c r="E41" i="1"/>
  <c r="G57" i="1"/>
  <c r="G42" i="1" l="1"/>
  <c r="F42" i="1"/>
  <c r="E38" i="1"/>
  <c r="E73" i="1" s="1"/>
  <c r="F41" i="1"/>
  <c r="H57" i="1"/>
  <c r="G41" i="1"/>
  <c r="H39" i="1"/>
  <c r="G10" i="1"/>
  <c r="H10" i="1" s="1"/>
  <c r="H46" i="1"/>
  <c r="H45" i="1"/>
  <c r="H44" i="1"/>
  <c r="F38" i="1" l="1"/>
  <c r="F73" i="1"/>
  <c r="G9" i="1"/>
  <c r="G23" i="1" s="1"/>
  <c r="E32" i="1"/>
  <c r="H52" i="1"/>
  <c r="H51" i="1"/>
  <c r="F32" i="1" l="1"/>
  <c r="H9" i="1"/>
  <c r="G59" i="1"/>
  <c r="G58" i="1"/>
  <c r="H101" i="1"/>
  <c r="H104" i="1"/>
  <c r="H106" i="1"/>
  <c r="H107" i="1"/>
  <c r="H109" i="1"/>
  <c r="H110" i="1"/>
  <c r="F85" i="1" l="1"/>
  <c r="E116" i="1"/>
  <c r="H58" i="1"/>
  <c r="G73" i="1"/>
  <c r="H73" i="1" s="1"/>
  <c r="H59" i="1"/>
  <c r="H43" i="1"/>
  <c r="H11" i="1"/>
  <c r="H42" i="1" l="1"/>
  <c r="H41" i="1" l="1"/>
  <c r="F74" i="1" l="1"/>
  <c r="H26" i="1"/>
  <c r="H28" i="1"/>
  <c r="H29" i="1"/>
  <c r="H76" i="1"/>
  <c r="H78" i="1"/>
  <c r="H79" i="1"/>
  <c r="G76" i="1"/>
  <c r="G79" i="1"/>
  <c r="G26" i="1"/>
  <c r="G29" i="1"/>
  <c r="F79" i="1"/>
  <c r="G28" i="1"/>
  <c r="E76" i="1"/>
  <c r="E78" i="1"/>
  <c r="F78" i="1"/>
  <c r="G78" i="1"/>
  <c r="E79" i="1"/>
  <c r="F28" i="1"/>
  <c r="F29" i="1"/>
  <c r="E24" i="1"/>
  <c r="E26" i="1"/>
  <c r="E28" i="1"/>
  <c r="E29" i="1"/>
  <c r="H105" i="1"/>
  <c r="H111" i="1"/>
  <c r="H102" i="1"/>
  <c r="F76" i="1"/>
  <c r="G74" i="1"/>
  <c r="H103" i="1" l="1"/>
  <c r="E74" i="1"/>
  <c r="H108" i="1"/>
  <c r="F24" i="1"/>
  <c r="H74" i="1"/>
  <c r="H38" i="1" l="1"/>
  <c r="H53" i="1"/>
  <c r="F25" i="1" l="1"/>
  <c r="F27" i="1" s="1"/>
  <c r="F30" i="1" s="1"/>
  <c r="E25" i="1"/>
  <c r="E27" i="1" s="1"/>
  <c r="E30" i="1" s="1"/>
  <c r="F99" i="1"/>
  <c r="G32" i="1" l="1"/>
  <c r="H23" i="1"/>
  <c r="G82" i="1"/>
  <c r="H32" i="1" l="1"/>
  <c r="G85" i="1"/>
  <c r="G116" i="1" s="1"/>
  <c r="G87" i="1"/>
  <c r="G117" i="1" s="1"/>
  <c r="G75" i="1"/>
  <c r="G77" i="1" s="1"/>
  <c r="G80" i="1" s="1"/>
  <c r="G86" i="1"/>
  <c r="H100" i="1"/>
  <c r="H85" i="1" l="1"/>
  <c r="G120" i="1"/>
  <c r="E82" i="1"/>
  <c r="E87" i="1" s="1"/>
  <c r="F59" i="1"/>
  <c r="F82" i="1" l="1"/>
  <c r="E117" i="1"/>
  <c r="F75" i="1"/>
  <c r="F77" i="1" s="1"/>
  <c r="F80" i="1" s="1"/>
  <c r="H75" i="1"/>
  <c r="H77" i="1" s="1"/>
  <c r="H80" i="1" s="1"/>
  <c r="F100" i="1"/>
  <c r="E86" i="1"/>
  <c r="F86" i="1" s="1"/>
  <c r="E75" i="1"/>
  <c r="E77" i="1" s="1"/>
  <c r="E80" i="1" s="1"/>
  <c r="G24" i="1"/>
  <c r="G25" i="1" s="1"/>
  <c r="G27" i="1" s="1"/>
  <c r="G30" i="1" s="1"/>
  <c r="G119" i="1"/>
  <c r="H24" i="1"/>
  <c r="H25" i="1" s="1"/>
  <c r="H27" i="1" s="1"/>
  <c r="H30" i="1" s="1"/>
  <c r="H99" i="1"/>
  <c r="E120" i="1" l="1"/>
  <c r="F87" i="1"/>
  <c r="H88" i="1"/>
  <c r="H87" i="1"/>
  <c r="E119" i="1"/>
  <c r="H82" i="1"/>
  <c r="H86" i="1"/>
</calcChain>
</file>

<file path=xl/sharedStrings.xml><?xml version="1.0" encoding="utf-8"?>
<sst xmlns="http://schemas.openxmlformats.org/spreadsheetml/2006/main" count="92" uniqueCount="82">
  <si>
    <t>DAŇOVÉ PŘÍJMY</t>
  </si>
  <si>
    <t>NEDAŇOVÉ PŘÍJMY</t>
  </si>
  <si>
    <t>KAPITÁLOVÉ PŘÍJMY</t>
  </si>
  <si>
    <t>DOTACE   CELKEM</t>
  </si>
  <si>
    <t xml:space="preserve">PŘÍJMY CELKEM </t>
  </si>
  <si>
    <t>VÝDAJE CELKEM</t>
  </si>
  <si>
    <t>Saldo příjmů a výdajů</t>
  </si>
  <si>
    <t>PŘÍJMY CELKEM</t>
  </si>
  <si>
    <t>FINANCOVÁNÍ CELKEM</t>
  </si>
  <si>
    <t>z toho: daňové příjmy</t>
  </si>
  <si>
    <t xml:space="preserve">           správní poplatky</t>
  </si>
  <si>
    <t>z toho:  souhrnný fin. vztah k SR</t>
  </si>
  <si>
    <t>z toho: příjmy z pronájmu</t>
  </si>
  <si>
    <t xml:space="preserve">          přijaté sankční platby</t>
  </si>
  <si>
    <t xml:space="preserve">          příjmy z úroků</t>
  </si>
  <si>
    <t xml:space="preserve">         odvody příspěvkových organizací </t>
  </si>
  <si>
    <t xml:space="preserve">         fond - voda (poplatky za odběr vody)</t>
  </si>
  <si>
    <t xml:space="preserve">PŘÍJMY   </t>
  </si>
  <si>
    <t>VÝDAJE</t>
  </si>
  <si>
    <t xml:space="preserve">Příspěvkové organizace  </t>
  </si>
  <si>
    <t>Sociální fond</t>
  </si>
  <si>
    <t>Fond  - voda</t>
  </si>
  <si>
    <t xml:space="preserve">z toho: oblast školství </t>
  </si>
  <si>
    <t xml:space="preserve">          oblast sociálních věcí </t>
  </si>
  <si>
    <t xml:space="preserve">          oblast kultury</t>
  </si>
  <si>
    <t xml:space="preserve">          oblast dopravy </t>
  </si>
  <si>
    <t xml:space="preserve">          oblast zdravotnictví </t>
  </si>
  <si>
    <t xml:space="preserve">         krajský úřad a zastupitelé</t>
  </si>
  <si>
    <t>Financování - přijatý úvěr  (+)</t>
  </si>
  <si>
    <t>Financování - zapojení nevyužitých prostředků předcházejícího roku (přebytek)</t>
  </si>
  <si>
    <t xml:space="preserve">          oblast zdravotnictví (NOK, a.s.)</t>
  </si>
  <si>
    <t xml:space="preserve">         splátky půjček a ostatní nedaňové příjmy</t>
  </si>
  <si>
    <t>z toho: autobusová doprava</t>
  </si>
  <si>
    <t xml:space="preserve">           drážní doprava</t>
  </si>
  <si>
    <t>Číslo řádku</t>
  </si>
  <si>
    <t xml:space="preserve">          z toho: PPP - Dub nad Moravou </t>
  </si>
  <si>
    <t xml:space="preserve">          Komerční banka (investice) - úroky</t>
  </si>
  <si>
    <t xml:space="preserve">           EIB  - úroky</t>
  </si>
  <si>
    <t xml:space="preserve">Financování - splátky úvěru  (-) </t>
  </si>
  <si>
    <t xml:space="preserve">          EIB  - jistina</t>
  </si>
  <si>
    <t xml:space="preserve">Odbory (kanceláře) - provozní výdaje a dotační tituly </t>
  </si>
  <si>
    <t>a) provozní výdaje odborů</t>
  </si>
  <si>
    <t>b) dotační tituly</t>
  </si>
  <si>
    <t xml:space="preserve"> z toho: EIB (Modernizace silniční síte) - úroky</t>
  </si>
  <si>
    <t xml:space="preserve">          Komerční banka  - jistina</t>
  </si>
  <si>
    <t xml:space="preserve">a) příspěvek na provoz </t>
  </si>
  <si>
    <t>b) příspěve na provoz - mzdové náklady</t>
  </si>
  <si>
    <t>c) příspěvek na provoz - odpisy</t>
  </si>
  <si>
    <t>Investiční výdaje</t>
  </si>
  <si>
    <t xml:space="preserve">d) příspěvek na provoz - nájemné, ostatní </t>
  </si>
  <si>
    <t xml:space="preserve">         Česká spořitelna - revolving (předfinancování projektů)</t>
  </si>
  <si>
    <t>a) rozpracované investice</t>
  </si>
  <si>
    <t>b) alokace 5 - 12 - podíl Olomouckého kraje</t>
  </si>
  <si>
    <t xml:space="preserve">          ostatní nedaňové příjmy</t>
  </si>
  <si>
    <t xml:space="preserve">         sociální fond</t>
  </si>
  <si>
    <t>Konsolidace</t>
  </si>
  <si>
    <t>PŘÍJMY CELKEM (po konsolidaci)</t>
  </si>
  <si>
    <t>VÝDAJE CELKEM (po konsolidaci)</t>
  </si>
  <si>
    <t>e) dopravní obslužnost</t>
  </si>
  <si>
    <t>b) projekty spolufinancované z evropských fondů</t>
  </si>
  <si>
    <t>f) rezerva na investiční akce</t>
  </si>
  <si>
    <t>neinvestičnípřijaté transfery od obcí</t>
  </si>
  <si>
    <t>ostatní investiční přijaté transfery ze státního rozpočtu</t>
  </si>
  <si>
    <t>19/18 (%)</t>
  </si>
  <si>
    <t>Schválený rozpočet 2017</t>
  </si>
  <si>
    <t>20/19 (%)</t>
  </si>
  <si>
    <t>z toho: EIB (Modernizace silniční sítě) - jistina</t>
  </si>
  <si>
    <t xml:space="preserve">          Komerční banka - revolving (předfinancování projektů)</t>
  </si>
  <si>
    <t xml:space="preserve">z toho:Česká spořitelna - revolving (předfinancování projektů) </t>
  </si>
  <si>
    <t xml:space="preserve">Střednědobý výhled rozpočtu </t>
  </si>
  <si>
    <t xml:space="preserve">        Komerční banka (úvěr - kofinancování) - jistina</t>
  </si>
  <si>
    <t xml:space="preserve">          Komerční banka - úvěr (kofinancování projektů)</t>
  </si>
  <si>
    <t>1. Střednědobý výhled rozpočtu Olomouckého kraje na období 2019 - 2020</t>
  </si>
  <si>
    <t>Návrh rozpočtu na 2018</t>
  </si>
  <si>
    <t xml:space="preserve">c) úroky z úvěru </t>
  </si>
  <si>
    <t xml:space="preserve">c) nové investice </t>
  </si>
  <si>
    <t xml:space="preserve">Financování - zapojení finančních prostředků z vkladových účtů s výpovědní lhůtou </t>
  </si>
  <si>
    <t>v tis.Kč</t>
  </si>
  <si>
    <t xml:space="preserve">         Komerční banka (úvěr - předfinancování) - jistina</t>
  </si>
  <si>
    <t xml:space="preserve">          PPF Banka - úvěr (financování investic a oprav)</t>
  </si>
  <si>
    <t xml:space="preserve">          PPF Banka - úvěr (financování investic a oprav majetku) </t>
  </si>
  <si>
    <t xml:space="preserve">         PPF Banka (úvěr - investice a opravy ) - jistina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</si>
</sst>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0"/>
      <color indexed="9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6"/>
      <name val="Arial"/>
      <family val="2"/>
      <charset val="238"/>
    </font>
    <font>
      <b/>
      <sz val="10"/>
      <color indexed="40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indexed="53"/>
      <name val="Arial"/>
      <family val="2"/>
      <charset val="238"/>
    </font>
    <font>
      <b/>
      <sz val="10"/>
      <color indexed="19"/>
      <name val="Arial"/>
      <family val="2"/>
      <charset val="238"/>
    </font>
    <font>
      <b/>
      <sz val="11.6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244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9" fillId="0" borderId="0" xfId="0" applyFont="1" applyFill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3" fontId="9" fillId="2" borderId="0" xfId="0" applyNumberFormat="1" applyFont="1" applyFill="1" applyBorder="1" applyAlignment="1">
      <alignment vertical="center"/>
    </xf>
    <xf numFmtId="3" fontId="10" fillId="2" borderId="0" xfId="0" applyNumberFormat="1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horizontal="right" vertical="top"/>
    </xf>
    <xf numFmtId="0" fontId="9" fillId="0" borderId="0" xfId="0" applyFont="1" applyFill="1" applyAlignment="1">
      <alignment vertical="center"/>
    </xf>
    <xf numFmtId="3" fontId="3" fillId="0" borderId="0" xfId="0" applyNumberFormat="1" applyFont="1" applyFill="1"/>
    <xf numFmtId="0" fontId="8" fillId="0" borderId="0" xfId="0" applyFont="1" applyFill="1"/>
    <xf numFmtId="0" fontId="7" fillId="0" borderId="0" xfId="0" applyFont="1" applyFill="1"/>
    <xf numFmtId="3" fontId="13" fillId="2" borderId="0" xfId="0" applyNumberFormat="1" applyFont="1" applyFill="1" applyBorder="1" applyAlignment="1">
      <alignment vertical="center"/>
    </xf>
    <xf numFmtId="3" fontId="15" fillId="2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/>
    <xf numFmtId="0" fontId="15" fillId="2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164" fontId="7" fillId="0" borderId="2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horizontal="right"/>
    </xf>
    <xf numFmtId="164" fontId="10" fillId="2" borderId="0" xfId="0" applyNumberFormat="1" applyFont="1" applyFill="1" applyBorder="1" applyAlignment="1">
      <alignment vertical="center"/>
    </xf>
    <xf numFmtId="164" fontId="15" fillId="2" borderId="0" xfId="0" applyNumberFormat="1" applyFont="1" applyFill="1" applyBorder="1" applyAlignment="1">
      <alignment vertical="center"/>
    </xf>
    <xf numFmtId="164" fontId="13" fillId="2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4" fillId="3" borderId="9" xfId="0" applyFont="1" applyFill="1" applyBorder="1" applyAlignment="1">
      <alignment horizontal="left" vertical="center"/>
    </xf>
    <xf numFmtId="3" fontId="4" fillId="3" borderId="10" xfId="0" applyNumberFormat="1" applyFont="1" applyFill="1" applyBorder="1" applyAlignment="1">
      <alignment vertical="center"/>
    </xf>
    <xf numFmtId="0" fontId="17" fillId="0" borderId="0" xfId="0" applyFont="1" applyFill="1"/>
    <xf numFmtId="3" fontId="7" fillId="0" borderId="3" xfId="0" applyNumberFormat="1" applyFont="1" applyFill="1" applyBorder="1" applyAlignment="1"/>
    <xf numFmtId="164" fontId="7" fillId="0" borderId="2" xfId="0" applyNumberFormat="1" applyFont="1" applyFill="1" applyBorder="1" applyAlignment="1">
      <alignment horizontal="right"/>
    </xf>
    <xf numFmtId="3" fontId="5" fillId="0" borderId="10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horizontal="right" vertical="top"/>
    </xf>
    <xf numFmtId="0" fontId="13" fillId="0" borderId="0" xfId="0" applyFont="1" applyFill="1"/>
    <xf numFmtId="0" fontId="18" fillId="0" borderId="0" xfId="0" applyFont="1" applyFill="1"/>
    <xf numFmtId="0" fontId="6" fillId="4" borderId="0" xfId="0" applyFont="1" applyFill="1"/>
    <xf numFmtId="0" fontId="6" fillId="5" borderId="0" xfId="0" applyFont="1" applyFill="1"/>
    <xf numFmtId="164" fontId="19" fillId="3" borderId="11" xfId="0" applyNumberFormat="1" applyFont="1" applyFill="1" applyBorder="1" applyAlignment="1">
      <alignment horizontal="right" vertical="center"/>
    </xf>
    <xf numFmtId="3" fontId="4" fillId="3" borderId="10" xfId="0" applyNumberFormat="1" applyFont="1" applyFill="1" applyBorder="1" applyAlignment="1"/>
    <xf numFmtId="0" fontId="4" fillId="3" borderId="0" xfId="0" applyFont="1" applyFill="1" applyAlignment="1"/>
    <xf numFmtId="0" fontId="7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/>
    </xf>
    <xf numFmtId="0" fontId="20" fillId="0" borderId="0" xfId="0" applyFont="1" applyFill="1"/>
    <xf numFmtId="0" fontId="3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/>
    </xf>
    <xf numFmtId="164" fontId="7" fillId="0" borderId="17" xfId="0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0" fontId="21" fillId="0" borderId="12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/>
    </xf>
    <xf numFmtId="3" fontId="21" fillId="0" borderId="3" xfId="0" applyNumberFormat="1" applyFont="1" applyFill="1" applyBorder="1" applyAlignment="1">
      <alignment vertical="center"/>
    </xf>
    <xf numFmtId="164" fontId="21" fillId="0" borderId="2" xfId="0" applyNumberFormat="1" applyFont="1" applyFill="1" applyBorder="1" applyAlignment="1">
      <alignment horizontal="right" vertical="center"/>
    </xf>
    <xf numFmtId="0" fontId="5" fillId="6" borderId="12" xfId="0" applyFont="1" applyFill="1" applyBorder="1" applyAlignment="1">
      <alignment horizontal="left" vertical="center" wrapText="1"/>
    </xf>
    <xf numFmtId="3" fontId="5" fillId="6" borderId="3" xfId="0" applyNumberFormat="1" applyFont="1" applyFill="1" applyBorder="1" applyAlignment="1">
      <alignment vertical="center"/>
    </xf>
    <xf numFmtId="164" fontId="5" fillId="6" borderId="2" xfId="0" applyNumberFormat="1" applyFont="1" applyFill="1" applyBorder="1"/>
    <xf numFmtId="3" fontId="5" fillId="6" borderId="3" xfId="0" applyNumberFormat="1" applyFont="1" applyFill="1" applyBorder="1"/>
    <xf numFmtId="164" fontId="16" fillId="6" borderId="17" xfId="0" applyNumberFormat="1" applyFont="1" applyFill="1" applyBorder="1" applyAlignment="1">
      <alignment horizontal="right" vertical="center" shrinkToFit="1"/>
    </xf>
    <xf numFmtId="3" fontId="7" fillId="0" borderId="3" xfId="0" applyNumberFormat="1" applyFont="1" applyFill="1" applyBorder="1" applyAlignment="1">
      <alignment horizontal="left" vertical="center"/>
    </xf>
    <xf numFmtId="164" fontId="7" fillId="0" borderId="2" xfId="0" applyNumberFormat="1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left" vertical="center"/>
    </xf>
    <xf numFmtId="0" fontId="21" fillId="6" borderId="14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right" vertical="center"/>
    </xf>
    <xf numFmtId="164" fontId="5" fillId="6" borderId="8" xfId="0" applyNumberFormat="1" applyFont="1" applyFill="1" applyBorder="1" applyAlignment="1">
      <alignment horizontal="right" vertical="center"/>
    </xf>
    <xf numFmtId="0" fontId="5" fillId="6" borderId="0" xfId="0" applyFont="1" applyFill="1" applyAlignment="1">
      <alignment vertical="center"/>
    </xf>
    <xf numFmtId="0" fontId="3" fillId="6" borderId="5" xfId="0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right" vertical="center"/>
    </xf>
    <xf numFmtId="164" fontId="5" fillId="6" borderId="2" xfId="0" applyNumberFormat="1" applyFont="1" applyFill="1" applyBorder="1" applyAlignment="1">
      <alignment horizontal="right" vertical="center" shrinkToFit="1"/>
    </xf>
    <xf numFmtId="164" fontId="5" fillId="6" borderId="13" xfId="0" applyNumberFormat="1" applyFont="1" applyFill="1" applyBorder="1" applyAlignment="1">
      <alignment horizontal="right" vertical="center"/>
    </xf>
    <xf numFmtId="0" fontId="5" fillId="6" borderId="0" xfId="0" applyFont="1" applyFill="1"/>
    <xf numFmtId="0" fontId="21" fillId="6" borderId="5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left" vertical="center"/>
    </xf>
    <xf numFmtId="0" fontId="5" fillId="6" borderId="16" xfId="0" applyFont="1" applyFill="1" applyBorder="1" applyAlignment="1">
      <alignment horizontal="left" vertical="center" wrapText="1"/>
    </xf>
    <xf numFmtId="3" fontId="5" fillId="6" borderId="1" xfId="0" applyNumberFormat="1" applyFont="1" applyFill="1" applyBorder="1" applyAlignment="1"/>
    <xf numFmtId="0" fontId="5" fillId="6" borderId="17" xfId="0" applyFont="1" applyFill="1" applyBorder="1" applyAlignment="1">
      <alignment horizontal="left"/>
    </xf>
    <xf numFmtId="3" fontId="5" fillId="6" borderId="3" xfId="0" applyNumberFormat="1" applyFont="1" applyFill="1" applyBorder="1" applyAlignment="1"/>
    <xf numFmtId="164" fontId="5" fillId="6" borderId="2" xfId="0" applyNumberFormat="1" applyFont="1" applyFill="1" applyBorder="1" applyAlignment="1">
      <alignment horizontal="right"/>
    </xf>
    <xf numFmtId="0" fontId="5" fillId="6" borderId="0" xfId="0" applyFont="1" applyFill="1" applyAlignment="1"/>
    <xf numFmtId="0" fontId="5" fillId="6" borderId="18" xfId="0" applyFont="1" applyFill="1" applyBorder="1" applyAlignment="1">
      <alignment horizontal="left"/>
    </xf>
    <xf numFmtId="3" fontId="5" fillId="6" borderId="4" xfId="0" applyNumberFormat="1" applyFont="1" applyFill="1" applyBorder="1" applyAlignment="1"/>
    <xf numFmtId="0" fontId="5" fillId="7" borderId="15" xfId="0" applyFont="1" applyFill="1" applyBorder="1" applyAlignment="1">
      <alignment horizontal="left" vertical="center"/>
    </xf>
    <xf numFmtId="3" fontId="5" fillId="7" borderId="10" xfId="0" applyNumberFormat="1" applyFont="1" applyFill="1" applyBorder="1" applyAlignment="1">
      <alignment vertical="center"/>
    </xf>
    <xf numFmtId="3" fontId="22" fillId="0" borderId="0" xfId="0" applyNumberFormat="1" applyFont="1" applyFill="1"/>
    <xf numFmtId="164" fontId="22" fillId="0" borderId="0" xfId="0" applyNumberFormat="1" applyFont="1" applyFill="1" applyBorder="1" applyAlignment="1">
      <alignment horizontal="right"/>
    </xf>
    <xf numFmtId="0" fontId="23" fillId="0" borderId="0" xfId="0" applyFont="1" applyFill="1" applyAlignment="1"/>
    <xf numFmtId="0" fontId="23" fillId="0" borderId="0" xfId="0" applyFont="1" applyFill="1"/>
    <xf numFmtId="0" fontId="6" fillId="0" borderId="0" xfId="0" applyFont="1" applyFill="1" applyBorder="1"/>
    <xf numFmtId="0" fontId="6" fillId="4" borderId="0" xfId="0" applyFont="1" applyFill="1" applyBorder="1"/>
    <xf numFmtId="0" fontId="6" fillId="5" borderId="0" xfId="0" applyFont="1" applyFill="1" applyBorder="1"/>
    <xf numFmtId="3" fontId="24" fillId="0" borderId="0" xfId="0" applyNumberFormat="1" applyFont="1" applyFill="1" applyAlignment="1"/>
    <xf numFmtId="3" fontId="24" fillId="0" borderId="0" xfId="0" applyNumberFormat="1" applyFont="1" applyFill="1"/>
    <xf numFmtId="164" fontId="5" fillId="6" borderId="2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3" fillId="2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left" vertical="center"/>
    </xf>
    <xf numFmtId="3" fontId="5" fillId="0" borderId="30" xfId="0" applyNumberFormat="1" applyFont="1" applyFill="1" applyBorder="1" applyAlignment="1">
      <alignment vertical="center"/>
    </xf>
    <xf numFmtId="164" fontId="5" fillId="0" borderId="31" xfId="0" applyNumberFormat="1" applyFont="1" applyFill="1" applyBorder="1" applyAlignment="1">
      <alignment horizontal="right" vertical="top"/>
    </xf>
    <xf numFmtId="164" fontId="5" fillId="0" borderId="32" xfId="0" applyNumberFormat="1" applyFont="1" applyFill="1" applyBorder="1" applyAlignment="1">
      <alignment horizontal="right" vertical="top"/>
    </xf>
    <xf numFmtId="0" fontId="21" fillId="2" borderId="33" xfId="0" applyFont="1" applyFill="1" applyBorder="1" applyAlignment="1">
      <alignment horizontal="center" vertical="center"/>
    </xf>
    <xf numFmtId="164" fontId="5" fillId="3" borderId="34" xfId="0" applyNumberFormat="1" applyFont="1" applyFill="1" applyBorder="1" applyAlignment="1">
      <alignment horizontal="right" vertical="top"/>
    </xf>
    <xf numFmtId="164" fontId="5" fillId="0" borderId="34" xfId="0" applyNumberFormat="1" applyFont="1" applyFill="1" applyBorder="1" applyAlignment="1">
      <alignment vertical="center"/>
    </xf>
    <xf numFmtId="0" fontId="21" fillId="7" borderId="33" xfId="0" applyFont="1" applyFill="1" applyBorder="1" applyAlignment="1">
      <alignment horizontal="center" vertical="center"/>
    </xf>
    <xf numFmtId="0" fontId="21" fillId="6" borderId="35" xfId="0" applyFont="1" applyFill="1" applyBorder="1" applyAlignment="1">
      <alignment horizontal="center" vertical="center"/>
    </xf>
    <xf numFmtId="164" fontId="5" fillId="6" borderId="36" xfId="0" applyNumberFormat="1" applyFont="1" applyFill="1" applyBorder="1" applyAlignment="1">
      <alignment horizontal="right"/>
    </xf>
    <xf numFmtId="0" fontId="21" fillId="6" borderId="37" xfId="0" applyFont="1" applyFill="1" applyBorder="1" applyAlignment="1">
      <alignment horizontal="center"/>
    </xf>
    <xf numFmtId="0" fontId="21" fillId="0" borderId="37" xfId="0" applyFont="1" applyFill="1" applyBorder="1" applyAlignment="1">
      <alignment horizontal="center" vertical="center"/>
    </xf>
    <xf numFmtId="164" fontId="7" fillId="0" borderId="36" xfId="0" applyNumberFormat="1" applyFont="1" applyFill="1" applyBorder="1" applyAlignment="1">
      <alignment horizontal="right"/>
    </xf>
    <xf numFmtId="0" fontId="21" fillId="0" borderId="37" xfId="0" applyFont="1" applyFill="1" applyBorder="1" applyAlignment="1">
      <alignment horizontal="center"/>
    </xf>
    <xf numFmtId="0" fontId="21" fillId="6" borderId="37" xfId="0" applyFont="1" applyFill="1" applyBorder="1" applyAlignment="1">
      <alignment horizontal="center" vertical="center"/>
    </xf>
    <xf numFmtId="164" fontId="7" fillId="0" borderId="36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horizontal="left"/>
    </xf>
    <xf numFmtId="3" fontId="25" fillId="6" borderId="3" xfId="0" applyNumberFormat="1" applyFont="1" applyFill="1" applyBorder="1" applyAlignment="1">
      <alignment vertical="center"/>
    </xf>
    <xf numFmtId="3" fontId="29" fillId="0" borderId="12" xfId="0" applyNumberFormat="1" applyFont="1" applyFill="1" applyBorder="1" applyAlignment="1">
      <alignment vertical="center"/>
    </xf>
    <xf numFmtId="3" fontId="27" fillId="0" borderId="12" xfId="0" applyNumberFormat="1" applyFont="1" applyFill="1" applyBorder="1" applyAlignment="1">
      <alignment horizontal="left" vertical="center"/>
    </xf>
    <xf numFmtId="3" fontId="25" fillId="6" borderId="12" xfId="0" applyNumberFormat="1" applyFont="1" applyFill="1" applyBorder="1" applyAlignment="1">
      <alignment vertical="center"/>
    </xf>
    <xf numFmtId="3" fontId="25" fillId="6" borderId="12" xfId="0" applyNumberFormat="1" applyFont="1" applyFill="1" applyBorder="1"/>
    <xf numFmtId="3" fontId="29" fillId="0" borderId="41" xfId="0" applyNumberFormat="1" applyFont="1" applyFill="1" applyBorder="1" applyAlignment="1">
      <alignment vertical="center"/>
    </xf>
    <xf numFmtId="3" fontId="29" fillId="0" borderId="38" xfId="0" applyNumberFormat="1" applyFont="1" applyFill="1" applyBorder="1" applyAlignment="1">
      <alignment vertical="center"/>
    </xf>
    <xf numFmtId="3" fontId="27" fillId="0" borderId="41" xfId="0" applyNumberFormat="1" applyFont="1" applyFill="1" applyBorder="1" applyAlignment="1">
      <alignment vertical="center"/>
    </xf>
    <xf numFmtId="3" fontId="28" fillId="2" borderId="0" xfId="0" applyNumberFormat="1" applyFont="1" applyFill="1" applyBorder="1" applyAlignment="1">
      <alignment vertical="center"/>
    </xf>
    <xf numFmtId="3" fontId="25" fillId="3" borderId="9" xfId="0" applyNumberFormat="1" applyFont="1" applyFill="1" applyBorder="1" applyAlignment="1">
      <alignment vertical="center"/>
    </xf>
    <xf numFmtId="3" fontId="25" fillId="7" borderId="9" xfId="0" applyNumberFormat="1" applyFont="1" applyFill="1" applyBorder="1" applyAlignment="1">
      <alignment vertical="center"/>
    </xf>
    <xf numFmtId="3" fontId="25" fillId="6" borderId="40" xfId="0" applyNumberFormat="1" applyFont="1" applyFill="1" applyBorder="1" applyAlignment="1"/>
    <xf numFmtId="3" fontId="25" fillId="6" borderId="12" xfId="0" applyNumberFormat="1" applyFont="1" applyFill="1" applyBorder="1" applyAlignment="1"/>
    <xf numFmtId="3" fontId="30" fillId="0" borderId="0" xfId="0" applyNumberFormat="1" applyFont="1" applyFill="1"/>
    <xf numFmtId="3" fontId="28" fillId="0" borderId="0" xfId="0" applyNumberFormat="1" applyFont="1" applyFill="1" applyAlignment="1"/>
    <xf numFmtId="3" fontId="29" fillId="0" borderId="5" xfId="0" applyNumberFormat="1" applyFont="1" applyFill="1" applyBorder="1" applyAlignment="1">
      <alignment vertical="center"/>
    </xf>
    <xf numFmtId="3" fontId="29" fillId="8" borderId="3" xfId="0" applyNumberFormat="1" applyFont="1" applyFill="1" applyBorder="1" applyAlignment="1">
      <alignment vertical="center"/>
    </xf>
    <xf numFmtId="3" fontId="27" fillId="8" borderId="12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/>
    <xf numFmtId="0" fontId="5" fillId="6" borderId="40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4" fillId="3" borderId="9" xfId="0" applyFont="1" applyFill="1" applyBorder="1" applyAlignment="1"/>
    <xf numFmtId="3" fontId="4" fillId="3" borderId="6" xfId="0" applyNumberFormat="1" applyFont="1" applyFill="1" applyBorder="1" applyAlignment="1"/>
    <xf numFmtId="3" fontId="21" fillId="0" borderId="20" xfId="0" applyNumberFormat="1" applyFont="1" applyFill="1" applyBorder="1" applyAlignment="1"/>
    <xf numFmtId="3" fontId="28" fillId="0" borderId="20" xfId="0" applyNumberFormat="1" applyFont="1" applyFill="1" applyBorder="1" applyAlignment="1"/>
    <xf numFmtId="164" fontId="10" fillId="0" borderId="43" xfId="0" applyNumberFormat="1" applyFont="1" applyFill="1" applyBorder="1" applyAlignment="1"/>
    <xf numFmtId="164" fontId="15" fillId="0" borderId="43" xfId="0" applyNumberFormat="1" applyFont="1" applyFill="1" applyBorder="1" applyAlignment="1"/>
    <xf numFmtId="3" fontId="15" fillId="0" borderId="43" xfId="0" applyNumberFormat="1" applyFont="1" applyFill="1" applyBorder="1" applyAlignment="1"/>
    <xf numFmtId="3" fontId="13" fillId="0" borderId="43" xfId="0" applyNumberFormat="1" applyFont="1" applyFill="1" applyBorder="1" applyAlignment="1"/>
    <xf numFmtId="0" fontId="21" fillId="0" borderId="19" xfId="0" applyFont="1" applyFill="1" applyBorder="1" applyAlignment="1">
      <alignment vertical="center"/>
    </xf>
    <xf numFmtId="0" fontId="4" fillId="7" borderId="6" xfId="0" applyFont="1" applyFill="1" applyBorder="1" applyAlignment="1">
      <alignment vertical="center"/>
    </xf>
    <xf numFmtId="3" fontId="4" fillId="7" borderId="6" xfId="0" applyNumberFormat="1" applyFont="1" applyFill="1" applyBorder="1" applyAlignment="1"/>
    <xf numFmtId="164" fontId="19" fillId="3" borderId="15" xfId="0" applyNumberFormat="1" applyFont="1" applyFill="1" applyBorder="1" applyAlignment="1">
      <alignment horizontal="right"/>
    </xf>
    <xf numFmtId="164" fontId="5" fillId="6" borderId="17" xfId="0" applyNumberFormat="1" applyFont="1" applyFill="1" applyBorder="1" applyAlignment="1">
      <alignment horizontal="right" vertical="center"/>
    </xf>
    <xf numFmtId="3" fontId="10" fillId="0" borderId="23" xfId="0" applyNumberFormat="1" applyFont="1" applyFill="1" applyBorder="1" applyAlignment="1"/>
    <xf numFmtId="3" fontId="15" fillId="0" borderId="23" xfId="0" applyNumberFormat="1" applyFont="1" applyFill="1" applyBorder="1" applyAlignment="1"/>
    <xf numFmtId="3" fontId="13" fillId="0" borderId="23" xfId="0" applyNumberFormat="1" applyFont="1" applyFill="1" applyBorder="1" applyAlignment="1"/>
    <xf numFmtId="3" fontId="21" fillId="0" borderId="23" xfId="0" applyNumberFormat="1" applyFont="1" applyFill="1" applyBorder="1" applyAlignment="1"/>
    <xf numFmtId="3" fontId="4" fillId="7" borderId="10" xfId="0" applyNumberFormat="1" applyFont="1" applyFill="1" applyBorder="1" applyAlignment="1"/>
    <xf numFmtId="0" fontId="1" fillId="0" borderId="19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164" fontId="21" fillId="0" borderId="17" xfId="0" applyNumberFormat="1" applyFont="1" applyFill="1" applyBorder="1" applyAlignment="1">
      <alignment horizontal="right" vertical="center"/>
    </xf>
    <xf numFmtId="164" fontId="7" fillId="8" borderId="2" xfId="0" applyNumberFormat="1" applyFont="1" applyFill="1" applyBorder="1" applyAlignment="1">
      <alignment horizontal="right" vertical="center"/>
    </xf>
    <xf numFmtId="3" fontId="7" fillId="8" borderId="3" xfId="0" applyNumberFormat="1" applyFont="1" applyFill="1" applyBorder="1" applyAlignment="1">
      <alignment horizontal="left" vertical="center"/>
    </xf>
    <xf numFmtId="164" fontId="5" fillId="7" borderId="11" xfId="0" applyNumberFormat="1" applyFont="1" applyFill="1" applyBorder="1" applyAlignment="1">
      <alignment horizontal="right" vertical="top" shrinkToFit="1"/>
    </xf>
    <xf numFmtId="164" fontId="27" fillId="0" borderId="5" xfId="0" applyNumberFormat="1" applyFont="1" applyFill="1" applyBorder="1" applyAlignment="1">
      <alignment horizontal="right" vertical="center"/>
    </xf>
    <xf numFmtId="164" fontId="25" fillId="6" borderId="5" xfId="0" applyNumberFormat="1" applyFont="1" applyFill="1" applyBorder="1" applyAlignment="1">
      <alignment horizontal="right" vertical="center"/>
    </xf>
    <xf numFmtId="164" fontId="27" fillId="0" borderId="5" xfId="0" applyNumberFormat="1" applyFont="1" applyFill="1" applyBorder="1" applyAlignment="1">
      <alignment vertical="center"/>
    </xf>
    <xf numFmtId="164" fontId="7" fillId="0" borderId="3" xfId="0" applyNumberFormat="1" applyFont="1" applyFill="1" applyBorder="1" applyAlignment="1">
      <alignment vertical="center"/>
    </xf>
    <xf numFmtId="3" fontId="5" fillId="6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3" fontId="7" fillId="8" borderId="3" xfId="0" applyNumberFormat="1" applyFont="1" applyFill="1" applyBorder="1" applyAlignment="1">
      <alignment horizontal="right" vertical="center"/>
    </xf>
    <xf numFmtId="3" fontId="31" fillId="8" borderId="12" xfId="0" applyNumberFormat="1" applyFont="1" applyFill="1" applyBorder="1" applyAlignment="1">
      <alignment horizontal="left" vertical="center"/>
    </xf>
    <xf numFmtId="3" fontId="21" fillId="8" borderId="3" xfId="0" applyNumberFormat="1" applyFont="1" applyFill="1" applyBorder="1" applyAlignment="1">
      <alignment vertical="center"/>
    </xf>
    <xf numFmtId="3" fontId="7" fillId="0" borderId="12" xfId="0" applyNumberFormat="1" applyFont="1" applyFill="1" applyBorder="1"/>
    <xf numFmtId="3" fontId="7" fillId="0" borderId="41" xfId="0" applyNumberFormat="1" applyFont="1" applyFill="1" applyBorder="1"/>
    <xf numFmtId="3" fontId="7" fillId="0" borderId="4" xfId="0" applyNumberFormat="1" applyFont="1" applyFill="1" applyBorder="1" applyAlignment="1"/>
    <xf numFmtId="3" fontId="5" fillId="6" borderId="41" xfId="0" applyNumberFormat="1" applyFont="1" applyFill="1" applyBorder="1" applyAlignment="1"/>
    <xf numFmtId="3" fontId="6" fillId="0" borderId="0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3" fontId="6" fillId="4" borderId="0" xfId="0" applyNumberFormat="1" applyFont="1" applyFill="1" applyBorder="1"/>
    <xf numFmtId="3" fontId="6" fillId="5" borderId="0" xfId="0" applyNumberFormat="1" applyFont="1" applyFill="1" applyBorder="1"/>
    <xf numFmtId="164" fontId="25" fillId="6" borderId="12" xfId="0" applyNumberFormat="1" applyFont="1" applyFill="1" applyBorder="1" applyAlignment="1">
      <alignment horizontal="right" vertical="center"/>
    </xf>
    <xf numFmtId="164" fontId="27" fillId="0" borderId="12" xfId="0" applyNumberFormat="1" applyFont="1" applyFill="1" applyBorder="1" applyAlignment="1">
      <alignment horizontal="right" vertical="center"/>
    </xf>
    <xf numFmtId="164" fontId="27" fillId="0" borderId="12" xfId="0" applyNumberFormat="1" applyFont="1" applyFill="1" applyBorder="1" applyAlignment="1">
      <alignment vertical="center"/>
    </xf>
    <xf numFmtId="3" fontId="28" fillId="0" borderId="38" xfId="0" applyNumberFormat="1" applyFont="1" applyFill="1" applyBorder="1" applyAlignment="1"/>
    <xf numFmtId="3" fontId="21" fillId="0" borderId="38" xfId="0" applyNumberFormat="1" applyFont="1" applyFill="1" applyBorder="1" applyAlignment="1"/>
    <xf numFmtId="3" fontId="25" fillId="6" borderId="7" xfId="0" applyNumberFormat="1" applyFont="1" applyFill="1" applyBorder="1" applyAlignment="1">
      <alignment horizontal="right" vertical="center"/>
    </xf>
    <xf numFmtId="3" fontId="27" fillId="0" borderId="7" xfId="0" applyNumberFormat="1" applyFont="1" applyFill="1" applyBorder="1" applyAlignment="1">
      <alignment horizontal="right" vertical="center"/>
    </xf>
    <xf numFmtId="3" fontId="27" fillId="0" borderId="40" xfId="0" applyNumberFormat="1" applyFont="1" applyFill="1" applyBorder="1" applyAlignment="1">
      <alignment horizontal="right" vertical="center"/>
    </xf>
    <xf numFmtId="3" fontId="7" fillId="8" borderId="12" xfId="0" applyNumberFormat="1" applyFont="1" applyFill="1" applyBorder="1" applyAlignment="1">
      <alignment horizontal="left" vertical="center"/>
    </xf>
    <xf numFmtId="3" fontId="29" fillId="0" borderId="7" xfId="0" applyNumberFormat="1" applyFont="1" applyFill="1" applyBorder="1" applyAlignment="1">
      <alignment vertical="center"/>
    </xf>
    <xf numFmtId="3" fontId="5" fillId="6" borderId="0" xfId="0" applyNumberFormat="1" applyFont="1" applyFill="1" applyAlignment="1">
      <alignment vertical="center"/>
    </xf>
    <xf numFmtId="3" fontId="6" fillId="0" borderId="0" xfId="0" applyNumberFormat="1" applyFont="1" applyFill="1"/>
    <xf numFmtId="0" fontId="5" fillId="6" borderId="17" xfId="0" applyFont="1" applyFill="1" applyBorder="1" applyAlignment="1">
      <alignment horizontal="left" wrapText="1"/>
    </xf>
    <xf numFmtId="3" fontId="7" fillId="0" borderId="45" xfId="0" applyNumberFormat="1" applyFont="1" applyFill="1" applyBorder="1"/>
    <xf numFmtId="3" fontId="7" fillId="0" borderId="46" xfId="0" applyNumberFormat="1" applyFont="1" applyFill="1" applyBorder="1" applyAlignment="1"/>
    <xf numFmtId="164" fontId="7" fillId="0" borderId="47" xfId="0" applyNumberFormat="1" applyFont="1" applyFill="1" applyBorder="1" applyAlignment="1">
      <alignment horizontal="right" vertical="center"/>
    </xf>
    <xf numFmtId="0" fontId="21" fillId="7" borderId="6" xfId="0" applyFont="1" applyFill="1" applyBorder="1" applyAlignment="1">
      <alignment horizontal="center"/>
    </xf>
    <xf numFmtId="0" fontId="1" fillId="0" borderId="0" xfId="0" applyFont="1" applyFill="1"/>
    <xf numFmtId="0" fontId="7" fillId="8" borderId="12" xfId="0" applyFont="1" applyFill="1" applyBorder="1" applyAlignment="1">
      <alignment horizontal="left" vertical="center"/>
    </xf>
    <xf numFmtId="0" fontId="7" fillId="8" borderId="18" xfId="0" applyFont="1" applyFill="1" applyBorder="1" applyAlignment="1">
      <alignment horizontal="left"/>
    </xf>
    <xf numFmtId="0" fontId="7" fillId="8" borderId="44" xfId="0" applyFont="1" applyFill="1" applyBorder="1" applyAlignment="1">
      <alignment horizontal="left"/>
    </xf>
    <xf numFmtId="164" fontId="6" fillId="3" borderId="25" xfId="0" applyNumberFormat="1" applyFont="1" applyFill="1" applyBorder="1" applyAlignment="1">
      <alignment horizontal="center" vertical="center" wrapText="1"/>
    </xf>
    <xf numFmtId="164" fontId="6" fillId="3" borderId="26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3" fontId="21" fillId="0" borderId="4" xfId="1" applyNumberFormat="1" applyFont="1" applyFill="1" applyBorder="1" applyAlignment="1">
      <alignment horizontal="center" vertical="center"/>
    </xf>
    <xf numFmtId="3" fontId="21" fillId="0" borderId="23" xfId="1" applyNumberFormat="1" applyFont="1" applyFill="1" applyBorder="1" applyAlignment="1">
      <alignment horizontal="center" vertical="center"/>
    </xf>
    <xf numFmtId="3" fontId="21" fillId="0" borderId="24" xfId="1" applyNumberFormat="1" applyFont="1" applyFill="1" applyBorder="1" applyAlignment="1">
      <alignment horizontal="center" vertical="center"/>
    </xf>
    <xf numFmtId="164" fontId="21" fillId="0" borderId="27" xfId="0" applyNumberFormat="1" applyFont="1" applyFill="1" applyBorder="1" applyAlignment="1">
      <alignment horizontal="center" vertical="center" wrapText="1"/>
    </xf>
    <xf numFmtId="164" fontId="21" fillId="0" borderId="25" xfId="0" applyNumberFormat="1" applyFont="1" applyFill="1" applyBorder="1" applyAlignment="1">
      <alignment horizontal="center" vertical="center" wrapText="1"/>
    </xf>
    <xf numFmtId="164" fontId="21" fillId="0" borderId="26" xfId="0" applyNumberFormat="1" applyFont="1" applyFill="1" applyBorder="1" applyAlignment="1">
      <alignment horizontal="center" vertical="center" wrapText="1"/>
    </xf>
    <xf numFmtId="164" fontId="21" fillId="0" borderId="18" xfId="0" applyNumberFormat="1" applyFont="1" applyFill="1" applyBorder="1" applyAlignment="1">
      <alignment horizontal="center" vertical="center" wrapText="1"/>
    </xf>
    <xf numFmtId="164" fontId="21" fillId="0" borderId="43" xfId="0" applyNumberFormat="1" applyFont="1" applyFill="1" applyBorder="1" applyAlignment="1">
      <alignment horizontal="center" vertical="center" wrapText="1"/>
    </xf>
    <xf numFmtId="164" fontId="21" fillId="0" borderId="48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14" fillId="3" borderId="42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textRotation="90"/>
    </xf>
    <xf numFmtId="0" fontId="6" fillId="3" borderId="20" xfId="0" applyFont="1" applyFill="1" applyBorder="1" applyAlignment="1">
      <alignment horizontal="center" vertical="center" textRotation="90"/>
    </xf>
    <xf numFmtId="0" fontId="6" fillId="3" borderId="21" xfId="0" applyFont="1" applyFill="1" applyBorder="1" applyAlignment="1">
      <alignment horizontal="center" vertical="center" textRotation="90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3" fontId="25" fillId="3" borderId="19" xfId="0" applyNumberFormat="1" applyFont="1" applyFill="1" applyBorder="1" applyAlignment="1">
      <alignment horizontal="center" vertical="center" wrapText="1"/>
    </xf>
    <xf numFmtId="3" fontId="25" fillId="3" borderId="20" xfId="0" applyNumberFormat="1" applyFont="1" applyFill="1" applyBorder="1" applyAlignment="1">
      <alignment horizontal="center" vertical="center" wrapText="1"/>
    </xf>
    <xf numFmtId="3" fontId="25" fillId="3" borderId="21" xfId="0" applyNumberFormat="1" applyFont="1" applyFill="1" applyBorder="1" applyAlignment="1">
      <alignment horizontal="center" vertical="center" wrapText="1"/>
    </xf>
    <xf numFmtId="3" fontId="4" fillId="3" borderId="9" xfId="0" applyNumberFormat="1" applyFont="1" applyFill="1" applyBorder="1" applyAlignment="1">
      <alignment horizontal="center"/>
    </xf>
    <xf numFmtId="3" fontId="4" fillId="3" borderId="22" xfId="0" applyNumberFormat="1" applyFont="1" applyFill="1" applyBorder="1" applyAlignment="1">
      <alignment horizontal="center"/>
    </xf>
    <xf numFmtId="3" fontId="25" fillId="3" borderId="42" xfId="0" applyNumberFormat="1" applyFont="1" applyFill="1" applyBorder="1" applyAlignment="1">
      <alignment horizontal="center" vertical="center" wrapText="1"/>
    </xf>
    <xf numFmtId="3" fontId="4" fillId="3" borderId="15" xfId="0" applyNumberFormat="1" applyFont="1" applyFill="1" applyBorder="1" applyAlignment="1">
      <alignment horizontal="center"/>
    </xf>
  </cellXfs>
  <cellStyles count="2">
    <cellStyle name="Normální" xfId="0" builtinId="0"/>
    <cellStyle name="normální_Sešit1" xfId="1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Z126"/>
  <sheetViews>
    <sheetView showGridLines="0" tabSelected="1" view="pageBreakPreview" topLeftCell="A49" zoomScaleNormal="100" zoomScaleSheetLayoutView="100" workbookViewId="0">
      <selection activeCell="E15" sqref="E15"/>
    </sheetView>
  </sheetViews>
  <sheetFormatPr defaultRowHeight="12.75" x14ac:dyDescent="0.2"/>
  <cols>
    <col min="1" max="1" width="5.28515625" style="2" customWidth="1"/>
    <col min="2" max="2" width="54.140625" style="2" customWidth="1"/>
    <col min="3" max="4" width="20.28515625" style="140" customWidth="1"/>
    <col min="5" max="5" width="20.28515625" style="14" customWidth="1"/>
    <col min="6" max="6" width="7.140625" style="34" customWidth="1"/>
    <col min="7" max="7" width="20.28515625" style="14" customWidth="1"/>
    <col min="8" max="8" width="7.140625" style="34" customWidth="1"/>
    <col min="9" max="16384" width="9.140625" style="2"/>
  </cols>
  <sheetData>
    <row r="1" spans="1:182" ht="25.5" customHeight="1" thickBot="1" x14ac:dyDescent="0.3">
      <c r="A1" s="1" t="s">
        <v>72</v>
      </c>
      <c r="C1" s="126"/>
      <c r="D1" s="126"/>
      <c r="E1" s="1"/>
      <c r="F1" s="30"/>
      <c r="G1" s="1"/>
      <c r="H1" s="210" t="s">
        <v>77</v>
      </c>
    </row>
    <row r="2" spans="1:182" ht="17.25" customHeight="1" thickTop="1" thickBot="1" x14ac:dyDescent="0.3">
      <c r="A2" s="231" t="s">
        <v>34</v>
      </c>
      <c r="B2" s="228" t="s">
        <v>17</v>
      </c>
      <c r="C2" s="242" t="s">
        <v>64</v>
      </c>
      <c r="D2" s="242" t="s">
        <v>73</v>
      </c>
      <c r="E2" s="240" t="s">
        <v>69</v>
      </c>
      <c r="F2" s="241"/>
      <c r="G2" s="241"/>
      <c r="H2" s="243"/>
    </row>
    <row r="3" spans="1:182" s="3" customFormat="1" ht="18.75" customHeight="1" thickTop="1" x14ac:dyDescent="0.2">
      <c r="A3" s="232"/>
      <c r="B3" s="229"/>
      <c r="C3" s="238"/>
      <c r="D3" s="238"/>
      <c r="E3" s="216">
        <v>2019</v>
      </c>
      <c r="F3" s="214" t="s">
        <v>63</v>
      </c>
      <c r="G3" s="216">
        <v>2020</v>
      </c>
      <c r="H3" s="214" t="s">
        <v>65</v>
      </c>
    </row>
    <row r="4" spans="1:182" s="4" customFormat="1" ht="31.5" customHeight="1" x14ac:dyDescent="0.2">
      <c r="A4" s="232"/>
      <c r="B4" s="229"/>
      <c r="C4" s="238"/>
      <c r="D4" s="238"/>
      <c r="E4" s="216"/>
      <c r="F4" s="214"/>
      <c r="G4" s="216"/>
      <c r="H4" s="214"/>
    </row>
    <row r="5" spans="1:182" s="4" customFormat="1" ht="13.5" customHeight="1" thickBot="1" x14ac:dyDescent="0.25">
      <c r="A5" s="233"/>
      <c r="B5" s="230"/>
      <c r="C5" s="239"/>
      <c r="D5" s="239"/>
      <c r="E5" s="217"/>
      <c r="F5" s="215"/>
      <c r="G5" s="217"/>
      <c r="H5" s="215"/>
    </row>
    <row r="6" spans="1:182" s="79" customFormat="1" ht="17.100000000000001" customHeight="1" thickTop="1" x14ac:dyDescent="0.2">
      <c r="A6" s="76">
        <v>1</v>
      </c>
      <c r="B6" s="148" t="s">
        <v>0</v>
      </c>
      <c r="C6" s="198">
        <f>SUM(C7:C8)</f>
        <v>4101290</v>
      </c>
      <c r="D6" s="198">
        <f>SUM(D7:D8)</f>
        <v>4428330</v>
      </c>
      <c r="E6" s="77">
        <f>SUM(E7:E8)</f>
        <v>4649580</v>
      </c>
      <c r="F6" s="78">
        <f t="shared" ref="F6:F20" si="0">E6/D6*100</f>
        <v>104.99624011760642</v>
      </c>
      <c r="G6" s="77">
        <f>SUM(G7:G8)</f>
        <v>4742505</v>
      </c>
      <c r="H6" s="78">
        <f>G6/E6*100</f>
        <v>101.99856761255855</v>
      </c>
    </row>
    <row r="7" spans="1:182" s="5" customFormat="1" ht="17.100000000000001" customHeight="1" x14ac:dyDescent="0.2">
      <c r="A7" s="55">
        <v>2</v>
      </c>
      <c r="B7" s="149" t="s">
        <v>9</v>
      </c>
      <c r="C7" s="199">
        <v>4100000</v>
      </c>
      <c r="D7" s="200">
        <v>4425000</v>
      </c>
      <c r="E7" s="25">
        <f>D7*1.05</f>
        <v>4646250</v>
      </c>
      <c r="F7" s="26">
        <f t="shared" si="0"/>
        <v>105</v>
      </c>
      <c r="G7" s="25">
        <f>E7*1.02</f>
        <v>4739175</v>
      </c>
      <c r="H7" s="26">
        <f>G7/E7*100</f>
        <v>102</v>
      </c>
    </row>
    <row r="8" spans="1:182" s="5" customFormat="1" ht="17.100000000000001" customHeight="1" x14ac:dyDescent="0.2">
      <c r="A8" s="55">
        <v>3</v>
      </c>
      <c r="B8" s="149" t="s">
        <v>10</v>
      </c>
      <c r="C8" s="199">
        <v>1290</v>
      </c>
      <c r="D8" s="200">
        <v>3330</v>
      </c>
      <c r="E8" s="25">
        <f>D8</f>
        <v>3330</v>
      </c>
      <c r="F8" s="26">
        <f t="shared" si="0"/>
        <v>100</v>
      </c>
      <c r="G8" s="25">
        <f>E8</f>
        <v>3330</v>
      </c>
      <c r="H8" s="26">
        <f>G8/E8*100</f>
        <v>100</v>
      </c>
    </row>
    <row r="9" spans="1:182" s="79" customFormat="1" ht="17.100000000000001" customHeight="1" x14ac:dyDescent="0.2">
      <c r="A9" s="80">
        <v>4</v>
      </c>
      <c r="B9" s="150" t="s">
        <v>1</v>
      </c>
      <c r="C9" s="176">
        <f>SUM(C10:C17)</f>
        <v>311168.59999999998</v>
      </c>
      <c r="D9" s="176">
        <f>SUM(D10:D17)</f>
        <v>375456.3</v>
      </c>
      <c r="E9" s="179">
        <f>SUM(E10:E17)</f>
        <v>372596.2</v>
      </c>
      <c r="F9" s="81">
        <f t="shared" si="0"/>
        <v>99.238233584041609</v>
      </c>
      <c r="G9" s="179">
        <f>SUM(G10:G17)</f>
        <v>373547.2</v>
      </c>
      <c r="H9" s="81">
        <f>G9/E9*100</f>
        <v>100.25523609741592</v>
      </c>
      <c r="FZ9" s="79">
        <v>761937.54647170787</v>
      </c>
    </row>
    <row r="10" spans="1:182" s="5" customFormat="1" ht="17.100000000000001" customHeight="1" x14ac:dyDescent="0.2">
      <c r="A10" s="55">
        <v>5</v>
      </c>
      <c r="B10" s="149" t="s">
        <v>12</v>
      </c>
      <c r="C10" s="175">
        <v>31179.200000000001</v>
      </c>
      <c r="D10" s="194">
        <v>32033.200000000001</v>
      </c>
      <c r="E10" s="180">
        <f>D10</f>
        <v>32033.200000000001</v>
      </c>
      <c r="F10" s="26">
        <f t="shared" si="0"/>
        <v>100</v>
      </c>
      <c r="G10" s="180">
        <f>E10</f>
        <v>32033.200000000001</v>
      </c>
      <c r="H10" s="26">
        <f>G10/E10*100</f>
        <v>100</v>
      </c>
    </row>
    <row r="11" spans="1:182" s="5" customFormat="1" ht="17.100000000000001" customHeight="1" x14ac:dyDescent="0.2">
      <c r="A11" s="55">
        <v>6</v>
      </c>
      <c r="B11" s="149" t="s">
        <v>13</v>
      </c>
      <c r="C11" s="175">
        <v>2480</v>
      </c>
      <c r="D11" s="194">
        <v>5340.1</v>
      </c>
      <c r="E11" s="180">
        <f>C11</f>
        <v>2480</v>
      </c>
      <c r="F11" s="26">
        <f t="shared" si="0"/>
        <v>46.441077882436652</v>
      </c>
      <c r="G11" s="180">
        <f>E11</f>
        <v>2480</v>
      </c>
      <c r="H11" s="26">
        <f t="shared" ref="H11:H17" si="1">G11/E11*100</f>
        <v>100</v>
      </c>
    </row>
    <row r="12" spans="1:182" s="5" customFormat="1" ht="17.100000000000001" customHeight="1" x14ac:dyDescent="0.2">
      <c r="A12" s="55">
        <v>7</v>
      </c>
      <c r="B12" s="149" t="s">
        <v>53</v>
      </c>
      <c r="C12" s="175">
        <f>40192+1310</f>
        <v>41502</v>
      </c>
      <c r="D12" s="194">
        <f>67173+100</f>
        <v>67273</v>
      </c>
      <c r="E12" s="180">
        <f>D12</f>
        <v>67273</v>
      </c>
      <c r="F12" s="26">
        <f t="shared" si="0"/>
        <v>100</v>
      </c>
      <c r="G12" s="180">
        <f t="shared" ref="G12:G17" si="2">E12</f>
        <v>67273</v>
      </c>
      <c r="H12" s="26">
        <f t="shared" si="1"/>
        <v>100</v>
      </c>
    </row>
    <row r="13" spans="1:182" s="5" customFormat="1" ht="17.100000000000001" customHeight="1" x14ac:dyDescent="0.2">
      <c r="A13" s="55">
        <v>8</v>
      </c>
      <c r="B13" s="149" t="s">
        <v>14</v>
      </c>
      <c r="C13" s="175">
        <v>1000.4</v>
      </c>
      <c r="D13" s="194">
        <v>200</v>
      </c>
      <c r="E13" s="180">
        <f>D13</f>
        <v>200</v>
      </c>
      <c r="F13" s="26">
        <f t="shared" si="0"/>
        <v>100</v>
      </c>
      <c r="G13" s="180">
        <v>1151</v>
      </c>
      <c r="H13" s="26">
        <f t="shared" si="1"/>
        <v>575.5</v>
      </c>
    </row>
    <row r="14" spans="1:182" s="5" customFormat="1" ht="17.100000000000001" customHeight="1" x14ac:dyDescent="0.2">
      <c r="A14" s="55">
        <v>9</v>
      </c>
      <c r="B14" s="149" t="s">
        <v>15</v>
      </c>
      <c r="C14" s="175">
        <v>170165</v>
      </c>
      <c r="D14" s="194">
        <v>210492</v>
      </c>
      <c r="E14" s="180">
        <f>D14</f>
        <v>210492</v>
      </c>
      <c r="F14" s="26">
        <f t="shared" si="0"/>
        <v>100</v>
      </c>
      <c r="G14" s="180">
        <f>E14</f>
        <v>210492</v>
      </c>
      <c r="H14" s="26">
        <f t="shared" si="1"/>
        <v>100</v>
      </c>
    </row>
    <row r="15" spans="1:182" s="5" customFormat="1" ht="17.100000000000001" customHeight="1" x14ac:dyDescent="0.2">
      <c r="A15" s="55">
        <v>10</v>
      </c>
      <c r="B15" s="149" t="s">
        <v>31</v>
      </c>
      <c r="C15" s="175">
        <v>6600</v>
      </c>
      <c r="D15" s="194">
        <v>700</v>
      </c>
      <c r="E15" s="181">
        <v>700</v>
      </c>
      <c r="F15" s="172">
        <f t="shared" si="0"/>
        <v>100</v>
      </c>
      <c r="G15" s="181">
        <f>E15</f>
        <v>700</v>
      </c>
      <c r="H15" s="26">
        <f t="shared" si="1"/>
        <v>100</v>
      </c>
    </row>
    <row r="16" spans="1:182" s="5" customFormat="1" ht="17.100000000000001" customHeight="1" x14ac:dyDescent="0.2">
      <c r="A16" s="55">
        <v>11</v>
      </c>
      <c r="B16" s="149" t="s">
        <v>16</v>
      </c>
      <c r="C16" s="175">
        <v>50000</v>
      </c>
      <c r="D16" s="194">
        <v>50000</v>
      </c>
      <c r="E16" s="180">
        <f>C16</f>
        <v>50000</v>
      </c>
      <c r="F16" s="26">
        <f t="shared" si="0"/>
        <v>100</v>
      </c>
      <c r="G16" s="180">
        <f t="shared" si="2"/>
        <v>50000</v>
      </c>
      <c r="H16" s="26">
        <f t="shared" si="1"/>
        <v>100</v>
      </c>
    </row>
    <row r="17" spans="1:8" s="5" customFormat="1" ht="17.100000000000001" customHeight="1" x14ac:dyDescent="0.2">
      <c r="A17" s="55">
        <v>12</v>
      </c>
      <c r="B17" s="149" t="s">
        <v>54</v>
      </c>
      <c r="C17" s="175">
        <v>8242</v>
      </c>
      <c r="D17" s="194">
        <v>9418</v>
      </c>
      <c r="E17" s="180">
        <f>D17</f>
        <v>9418</v>
      </c>
      <c r="F17" s="26">
        <f t="shared" si="0"/>
        <v>100</v>
      </c>
      <c r="G17" s="180">
        <f t="shared" si="2"/>
        <v>9418</v>
      </c>
      <c r="H17" s="26">
        <f t="shared" si="1"/>
        <v>100</v>
      </c>
    </row>
    <row r="18" spans="1:8" s="79" customFormat="1" ht="17.100000000000001" customHeight="1" x14ac:dyDescent="0.2">
      <c r="A18" s="80">
        <v>13</v>
      </c>
      <c r="B18" s="150" t="s">
        <v>2</v>
      </c>
      <c r="C18" s="176">
        <v>13200</v>
      </c>
      <c r="D18" s="193">
        <v>7138</v>
      </c>
      <c r="E18" s="179">
        <v>10000</v>
      </c>
      <c r="F18" s="81">
        <f t="shared" si="0"/>
        <v>140.09526478005043</v>
      </c>
      <c r="G18" s="179">
        <v>10000</v>
      </c>
      <c r="H18" s="81">
        <f>G18/E18*100</f>
        <v>100</v>
      </c>
    </row>
    <row r="19" spans="1:8" s="79" customFormat="1" ht="17.100000000000001" customHeight="1" x14ac:dyDescent="0.2">
      <c r="A19" s="80">
        <v>14</v>
      </c>
      <c r="B19" s="150" t="s">
        <v>3</v>
      </c>
      <c r="C19" s="176">
        <f>SUM(C20:C22)</f>
        <v>137436.4</v>
      </c>
      <c r="D19" s="176">
        <f>SUM(D20:D22)</f>
        <v>85202.7</v>
      </c>
      <c r="E19" s="179">
        <f>SUM(E20:E22)</f>
        <v>685202.25</v>
      </c>
      <c r="F19" s="82">
        <f t="shared" si="0"/>
        <v>804.20250766701054</v>
      </c>
      <c r="G19" s="179">
        <f>SUM(G20:G22)</f>
        <v>689462.36250000005</v>
      </c>
      <c r="H19" s="163">
        <f>G19/E19*100</f>
        <v>100.62173066419442</v>
      </c>
    </row>
    <row r="20" spans="1:8" s="5" customFormat="1" ht="17.100000000000001" customHeight="1" x14ac:dyDescent="0.2">
      <c r="A20" s="55">
        <v>15</v>
      </c>
      <c r="B20" s="53" t="s">
        <v>11</v>
      </c>
      <c r="C20" s="177">
        <v>81145.399999999994</v>
      </c>
      <c r="D20" s="195">
        <v>85202.7</v>
      </c>
      <c r="E20" s="27">
        <f>81145*1.05</f>
        <v>85202.25</v>
      </c>
      <c r="F20" s="26">
        <f t="shared" si="0"/>
        <v>99.999471847723143</v>
      </c>
      <c r="G20" s="27">
        <f>E20*1.05</f>
        <v>89462.362500000003</v>
      </c>
      <c r="H20" s="62">
        <f>G20/E20*100</f>
        <v>105</v>
      </c>
    </row>
    <row r="21" spans="1:8" s="5" customFormat="1" ht="17.100000000000001" customHeight="1" x14ac:dyDescent="0.2">
      <c r="A21" s="55">
        <v>16</v>
      </c>
      <c r="B21" s="53" t="s">
        <v>61</v>
      </c>
      <c r="C21" s="177">
        <v>6291</v>
      </c>
      <c r="D21" s="195"/>
      <c r="E21" s="178"/>
      <c r="F21" s="26"/>
      <c r="G21" s="27"/>
      <c r="H21" s="62"/>
    </row>
    <row r="22" spans="1:8" s="5" customFormat="1" ht="17.100000000000001" customHeight="1" thickBot="1" x14ac:dyDescent="0.25">
      <c r="A22" s="55">
        <v>17</v>
      </c>
      <c r="B22" s="53" t="s">
        <v>62</v>
      </c>
      <c r="C22" s="177">
        <v>50000</v>
      </c>
      <c r="D22" s="195"/>
      <c r="E22" s="178">
        <v>600000</v>
      </c>
      <c r="F22" s="26"/>
      <c r="G22" s="27">
        <v>600000</v>
      </c>
      <c r="H22" s="62">
        <f t="shared" ref="H22" si="3">G22/E22*100</f>
        <v>100</v>
      </c>
    </row>
    <row r="23" spans="1:8" s="51" customFormat="1" ht="27" customHeight="1" thickTop="1" thickBot="1" x14ac:dyDescent="0.3">
      <c r="A23" s="57">
        <v>18</v>
      </c>
      <c r="B23" s="151" t="s">
        <v>4</v>
      </c>
      <c r="C23" s="152">
        <f>SUM(C18:C19,C9,C6)</f>
        <v>4563095</v>
      </c>
      <c r="D23" s="152">
        <f>SUM(D18:D19,D9,D6)</f>
        <v>4896127</v>
      </c>
      <c r="E23" s="50">
        <f>SUM(E18:E19,E9,E6)</f>
        <v>5717378.4500000002</v>
      </c>
      <c r="F23" s="162">
        <f>E23/D23*100</f>
        <v>116.77349157813921</v>
      </c>
      <c r="G23" s="50">
        <f>SUM(G18:G19,G9,G6)</f>
        <v>5815514.5625</v>
      </c>
      <c r="H23" s="162">
        <f t="shared" ref="H23" si="4">G23/E23*100</f>
        <v>101.71645297505188</v>
      </c>
    </row>
    <row r="24" spans="1:8" s="6" customFormat="1" ht="14.25" hidden="1" thickTop="1" thickBot="1" x14ac:dyDescent="0.25">
      <c r="B24" s="7"/>
      <c r="C24" s="154"/>
      <c r="D24" s="196"/>
      <c r="E24" s="164">
        <f>SUM(E90)</f>
        <v>600000</v>
      </c>
      <c r="F24" s="155">
        <f>SUM(F90)</f>
        <v>830.84081090063148</v>
      </c>
      <c r="G24" s="164">
        <f>SUM(G90)+G89</f>
        <v>800000</v>
      </c>
      <c r="H24" s="155">
        <f>SUM(H90)</f>
        <v>0</v>
      </c>
    </row>
    <row r="25" spans="1:8" s="6" customFormat="1" ht="14.25" hidden="1" thickTop="1" thickBot="1" x14ac:dyDescent="0.25">
      <c r="B25" s="7"/>
      <c r="C25" s="154"/>
      <c r="D25" s="196"/>
      <c r="E25" s="165">
        <f t="shared" ref="E25:H25" si="5">SUM(E23:E24)</f>
        <v>6317378.4500000002</v>
      </c>
      <c r="F25" s="156">
        <f t="shared" si="5"/>
        <v>947.6143024787707</v>
      </c>
      <c r="G25" s="165">
        <f t="shared" si="5"/>
        <v>6615514.5625</v>
      </c>
      <c r="H25" s="157">
        <f t="shared" si="5"/>
        <v>101.71645297505188</v>
      </c>
    </row>
    <row r="26" spans="1:8" s="20" customFormat="1" ht="14.25" hidden="1" thickTop="1" thickBot="1" x14ac:dyDescent="0.25">
      <c r="B26" s="19"/>
      <c r="C26" s="154"/>
      <c r="D26" s="196"/>
      <c r="E26" s="165" t="e">
        <f>-SUM(#REF!)</f>
        <v>#REF!</v>
      </c>
      <c r="F26" s="156"/>
      <c r="G26" s="165" t="e">
        <f>-SUM(#REF!)</f>
        <v>#REF!</v>
      </c>
      <c r="H26" s="157" t="e">
        <f>-SUM(#REF!)</f>
        <v>#REF!</v>
      </c>
    </row>
    <row r="27" spans="1:8" s="20" customFormat="1" ht="14.25" hidden="1" thickTop="1" thickBot="1" x14ac:dyDescent="0.25">
      <c r="B27" s="19"/>
      <c r="C27" s="154"/>
      <c r="D27" s="196"/>
      <c r="E27" s="165" t="e">
        <f t="shared" ref="E27:H27" si="6">SUM(E25:E26)</f>
        <v>#REF!</v>
      </c>
      <c r="F27" s="156">
        <f t="shared" si="6"/>
        <v>947.6143024787707</v>
      </c>
      <c r="G27" s="165" t="e">
        <f t="shared" si="6"/>
        <v>#REF!</v>
      </c>
      <c r="H27" s="157" t="e">
        <f t="shared" si="6"/>
        <v>#REF!</v>
      </c>
    </row>
    <row r="28" spans="1:8" s="20" customFormat="1" ht="14.25" hidden="1" thickTop="1" thickBot="1" x14ac:dyDescent="0.25">
      <c r="B28" s="19"/>
      <c r="C28" s="154"/>
      <c r="D28" s="196"/>
      <c r="E28" s="165" t="e">
        <f>-SUM(#REF!)</f>
        <v>#REF!</v>
      </c>
      <c r="F28" s="157" t="e">
        <f>-SUM(#REF!)</f>
        <v>#REF!</v>
      </c>
      <c r="G28" s="165" t="e">
        <f>-SUM(#REF!)</f>
        <v>#REF!</v>
      </c>
      <c r="H28" s="157" t="e">
        <f>-SUM(#REF!)</f>
        <v>#REF!</v>
      </c>
    </row>
    <row r="29" spans="1:8" s="20" customFormat="1" ht="14.25" hidden="1" thickTop="1" thickBot="1" x14ac:dyDescent="0.25">
      <c r="B29" s="19"/>
      <c r="C29" s="154"/>
      <c r="D29" s="196"/>
      <c r="E29" s="165" t="e">
        <f>-SUM(#REF!)</f>
        <v>#REF!</v>
      </c>
      <c r="F29" s="157" t="e">
        <f>-SUM(#REF!)</f>
        <v>#REF!</v>
      </c>
      <c r="G29" s="165" t="e">
        <f>-SUM(#REF!)-G89</f>
        <v>#REF!</v>
      </c>
      <c r="H29" s="157" t="e">
        <f>-SUM(#REF!)-H89</f>
        <v>#REF!</v>
      </c>
    </row>
    <row r="30" spans="1:8" s="6" customFormat="1" ht="14.25" hidden="1" thickTop="1" thickBot="1" x14ac:dyDescent="0.25">
      <c r="B30" s="7"/>
      <c r="C30" s="154"/>
      <c r="D30" s="196"/>
      <c r="E30" s="166" t="e">
        <f t="shared" ref="E30:H30" si="7">SUM(E27:E29)</f>
        <v>#REF!</v>
      </c>
      <c r="F30" s="158" t="e">
        <f t="shared" si="7"/>
        <v>#REF!</v>
      </c>
      <c r="G30" s="166" t="e">
        <f t="shared" si="7"/>
        <v>#REF!</v>
      </c>
      <c r="H30" s="158" t="e">
        <f t="shared" si="7"/>
        <v>#REF!</v>
      </c>
    </row>
    <row r="31" spans="1:8" s="4" customFormat="1" ht="15.75" thickTop="1" thickBot="1" x14ac:dyDescent="0.25">
      <c r="A31" s="169">
        <v>19</v>
      </c>
      <c r="B31" s="159" t="s">
        <v>55</v>
      </c>
      <c r="C31" s="153">
        <v>-8240</v>
      </c>
      <c r="D31" s="197">
        <v>-9416</v>
      </c>
      <c r="E31" s="167">
        <v>-9416</v>
      </c>
      <c r="F31" s="171">
        <f>E31/D31*100</f>
        <v>100</v>
      </c>
      <c r="G31" s="167">
        <v>-9416</v>
      </c>
      <c r="H31" s="67">
        <f>G31/E31*100</f>
        <v>100</v>
      </c>
    </row>
    <row r="32" spans="1:8" s="4" customFormat="1" ht="24.75" customHeight="1" thickTop="1" thickBot="1" x14ac:dyDescent="0.3">
      <c r="A32" s="170">
        <v>20</v>
      </c>
      <c r="B32" s="160" t="s">
        <v>56</v>
      </c>
      <c r="C32" s="161">
        <f>C23+C31</f>
        <v>4554855</v>
      </c>
      <c r="D32" s="161">
        <f>D23+D31</f>
        <v>4886711</v>
      </c>
      <c r="E32" s="168">
        <f>E23+E31</f>
        <v>5707962.4500000002</v>
      </c>
      <c r="F32" s="162">
        <f>E32/D32*100</f>
        <v>116.80581172080772</v>
      </c>
      <c r="G32" s="168">
        <f>G23+G31</f>
        <v>5806098.5625</v>
      </c>
      <c r="H32" s="162">
        <f>G32/E32*100</f>
        <v>101.71928447952561</v>
      </c>
    </row>
    <row r="33" spans="1:8" s="4" customFormat="1" ht="16.5" customHeight="1" thickTop="1" thickBot="1" x14ac:dyDescent="0.25">
      <c r="B33" s="146"/>
      <c r="C33" s="147"/>
      <c r="D33" s="147"/>
      <c r="E33" s="147"/>
      <c r="F33" s="147"/>
      <c r="G33" s="147"/>
      <c r="H33" s="147"/>
    </row>
    <row r="34" spans="1:8" ht="17.25" customHeight="1" thickTop="1" thickBot="1" x14ac:dyDescent="0.3">
      <c r="A34" s="231" t="s">
        <v>34</v>
      </c>
      <c r="B34" s="234" t="s">
        <v>18</v>
      </c>
      <c r="C34" s="242" t="s">
        <v>64</v>
      </c>
      <c r="D34" s="237" t="s">
        <v>73</v>
      </c>
      <c r="E34" s="240" t="s">
        <v>69</v>
      </c>
      <c r="F34" s="241"/>
      <c r="G34" s="241"/>
      <c r="H34" s="241"/>
    </row>
    <row r="35" spans="1:8" s="3" customFormat="1" ht="18.75" customHeight="1" thickTop="1" x14ac:dyDescent="0.2">
      <c r="A35" s="232"/>
      <c r="B35" s="235"/>
      <c r="C35" s="238"/>
      <c r="D35" s="238"/>
      <c r="E35" s="216">
        <v>2019</v>
      </c>
      <c r="F35" s="214" t="s">
        <v>63</v>
      </c>
      <c r="G35" s="216">
        <v>2020</v>
      </c>
      <c r="H35" s="214" t="s">
        <v>65</v>
      </c>
    </row>
    <row r="36" spans="1:8" s="4" customFormat="1" ht="31.5" customHeight="1" x14ac:dyDescent="0.2">
      <c r="A36" s="232"/>
      <c r="B36" s="235"/>
      <c r="C36" s="238"/>
      <c r="D36" s="238"/>
      <c r="E36" s="216"/>
      <c r="F36" s="214"/>
      <c r="G36" s="216"/>
      <c r="H36" s="214"/>
    </row>
    <row r="37" spans="1:8" s="4" customFormat="1" ht="13.5" customHeight="1" thickBot="1" x14ac:dyDescent="0.25">
      <c r="A37" s="233"/>
      <c r="B37" s="236"/>
      <c r="C37" s="239"/>
      <c r="D37" s="239"/>
      <c r="E37" s="217"/>
      <c r="F37" s="215"/>
      <c r="G37" s="217"/>
      <c r="H37" s="215"/>
    </row>
    <row r="38" spans="1:8" s="84" customFormat="1" ht="32.25" customHeight="1" thickTop="1" x14ac:dyDescent="0.25">
      <c r="A38" s="76">
        <v>21</v>
      </c>
      <c r="B38" s="68" t="s">
        <v>40</v>
      </c>
      <c r="C38" s="127">
        <f>SUM(C39:C43)</f>
        <v>975544</v>
      </c>
      <c r="D38" s="127">
        <f>SUM(D39:D43)</f>
        <v>1117791</v>
      </c>
      <c r="E38" s="69">
        <f>SUM(E39:E43)</f>
        <v>1113833</v>
      </c>
      <c r="F38" s="83">
        <f>E38/D38*100</f>
        <v>99.645908761119031</v>
      </c>
      <c r="G38" s="69">
        <f>SUM(G39:G40,G43:G43)</f>
        <v>1108139</v>
      </c>
      <c r="H38" s="81">
        <f t="shared" ref="H38:H53" si="8">G38/E38*100</f>
        <v>99.488792305489241</v>
      </c>
    </row>
    <row r="39" spans="1:8" s="28" customFormat="1" ht="16.5" customHeight="1" x14ac:dyDescent="0.25">
      <c r="A39" s="56">
        <v>22</v>
      </c>
      <c r="B39" s="64" t="s">
        <v>41</v>
      </c>
      <c r="C39" s="128">
        <f>686314-40688</f>
        <v>645626</v>
      </c>
      <c r="D39" s="128">
        <f>769971-56452</f>
        <v>713519</v>
      </c>
      <c r="E39" s="66">
        <f>D39</f>
        <v>713519</v>
      </c>
      <c r="F39" s="67">
        <f>E39/D39*100</f>
        <v>100</v>
      </c>
      <c r="G39" s="66">
        <f>E39</f>
        <v>713519</v>
      </c>
      <c r="H39" s="67">
        <f>G39/E39*100</f>
        <v>100</v>
      </c>
    </row>
    <row r="40" spans="1:8" s="28" customFormat="1" ht="16.5" customHeight="1" x14ac:dyDescent="0.25">
      <c r="A40" s="56">
        <v>23</v>
      </c>
      <c r="B40" s="64" t="s">
        <v>42</v>
      </c>
      <c r="C40" s="128">
        <v>289230</v>
      </c>
      <c r="D40" s="128">
        <v>347820</v>
      </c>
      <c r="E40" s="66">
        <f>D40</f>
        <v>347820</v>
      </c>
      <c r="F40" s="67">
        <f t="shared" ref="F40:F42" si="9">E40/D40*100</f>
        <v>100</v>
      </c>
      <c r="G40" s="66">
        <f>E40</f>
        <v>347820</v>
      </c>
      <c r="H40" s="67">
        <f>G40/E40*100</f>
        <v>100</v>
      </c>
    </row>
    <row r="41" spans="1:8" s="15" customFormat="1" ht="16.5" hidden="1" customHeight="1" x14ac:dyDescent="0.2">
      <c r="A41" s="56">
        <v>20</v>
      </c>
      <c r="B41" s="52" t="s">
        <v>32</v>
      </c>
      <c r="C41" s="129"/>
      <c r="D41" s="129"/>
      <c r="E41" s="73">
        <f>C41</f>
        <v>0</v>
      </c>
      <c r="F41" s="67" t="e">
        <f t="shared" si="9"/>
        <v>#DIV/0!</v>
      </c>
      <c r="G41" s="73">
        <f>E41</f>
        <v>0</v>
      </c>
      <c r="H41" s="74" t="e">
        <f t="shared" si="8"/>
        <v>#DIV/0!</v>
      </c>
    </row>
    <row r="42" spans="1:8" s="15" customFormat="1" ht="16.5" hidden="1" customHeight="1" x14ac:dyDescent="0.2">
      <c r="A42" s="56">
        <v>21</v>
      </c>
      <c r="B42" s="52" t="s">
        <v>33</v>
      </c>
      <c r="C42" s="129"/>
      <c r="D42" s="129"/>
      <c r="E42" s="73">
        <f>C42</f>
        <v>0</v>
      </c>
      <c r="F42" s="67" t="e">
        <f t="shared" si="9"/>
        <v>#DIV/0!</v>
      </c>
      <c r="G42" s="73">
        <f>E42</f>
        <v>0</v>
      </c>
      <c r="H42" s="74" t="e">
        <f t="shared" si="8"/>
        <v>#DIV/0!</v>
      </c>
    </row>
    <row r="43" spans="1:8" s="28" customFormat="1" ht="16.5" customHeight="1" x14ac:dyDescent="0.25">
      <c r="A43" s="56">
        <v>24</v>
      </c>
      <c r="B43" s="64" t="s">
        <v>74</v>
      </c>
      <c r="C43" s="143">
        <f>SUM(C44:C49)</f>
        <v>40688</v>
      </c>
      <c r="D43" s="143">
        <f>SUM(D44:D50)</f>
        <v>56452</v>
      </c>
      <c r="E43" s="183">
        <f>SUM(E44:E50)</f>
        <v>52494</v>
      </c>
      <c r="F43" s="67">
        <f>E43/D43*100</f>
        <v>92.988733791539715</v>
      </c>
      <c r="G43" s="183">
        <f>SUM(G44:G50)</f>
        <v>46800</v>
      </c>
      <c r="H43" s="67">
        <f t="shared" si="8"/>
        <v>89.153046062407142</v>
      </c>
    </row>
    <row r="44" spans="1:8" s="15" customFormat="1" ht="16.5" customHeight="1" x14ac:dyDescent="0.2">
      <c r="A44" s="56">
        <v>23</v>
      </c>
      <c r="B44" s="53" t="s">
        <v>43</v>
      </c>
      <c r="C44" s="144">
        <v>6122</v>
      </c>
      <c r="D44" s="201">
        <v>7088</v>
      </c>
      <c r="E44" s="173">
        <v>6524</v>
      </c>
      <c r="F44" s="74">
        <f>E44/D44*100</f>
        <v>92.042889390519193</v>
      </c>
      <c r="G44" s="173">
        <v>5961</v>
      </c>
      <c r="H44" s="74">
        <f t="shared" si="8"/>
        <v>91.370324954015942</v>
      </c>
    </row>
    <row r="45" spans="1:8" s="15" customFormat="1" ht="16.5" customHeight="1" x14ac:dyDescent="0.2">
      <c r="A45" s="56">
        <v>24</v>
      </c>
      <c r="B45" s="53" t="s">
        <v>37</v>
      </c>
      <c r="C45" s="144">
        <v>26892</v>
      </c>
      <c r="D45" s="201">
        <v>31769</v>
      </c>
      <c r="E45" s="173">
        <v>29924</v>
      </c>
      <c r="F45" s="74">
        <f t="shared" ref="F45:F48" si="10">E45/D45*100</f>
        <v>94.192451761150807</v>
      </c>
      <c r="G45" s="173">
        <v>28078</v>
      </c>
      <c r="H45" s="74">
        <f t="shared" si="8"/>
        <v>93.831038631199036</v>
      </c>
    </row>
    <row r="46" spans="1:8" s="15" customFormat="1" ht="16.5" customHeight="1" x14ac:dyDescent="0.2">
      <c r="A46" s="56">
        <v>25</v>
      </c>
      <c r="B46" s="53" t="s">
        <v>36</v>
      </c>
      <c r="C46" s="144">
        <v>6674</v>
      </c>
      <c r="D46" s="201">
        <v>7520</v>
      </c>
      <c r="E46" s="173">
        <v>6143</v>
      </c>
      <c r="F46" s="74">
        <f t="shared" si="10"/>
        <v>81.688829787234042</v>
      </c>
      <c r="G46" s="173">
        <v>4765</v>
      </c>
      <c r="H46" s="74">
        <f t="shared" si="8"/>
        <v>77.567963535731735</v>
      </c>
    </row>
    <row r="47" spans="1:8" s="15" customFormat="1" ht="16.5" customHeight="1" x14ac:dyDescent="0.2">
      <c r="A47" s="56">
        <v>26</v>
      </c>
      <c r="B47" s="53" t="s">
        <v>67</v>
      </c>
      <c r="C47" s="182"/>
      <c r="D47" s="201">
        <v>7750</v>
      </c>
      <c r="E47" s="173">
        <v>7750</v>
      </c>
      <c r="F47" s="74">
        <f t="shared" si="10"/>
        <v>100</v>
      </c>
      <c r="G47" s="173">
        <v>6458</v>
      </c>
      <c r="H47" s="74">
        <f>G47/E47*100</f>
        <v>83.329032258064515</v>
      </c>
    </row>
    <row r="48" spans="1:8" s="15" customFormat="1" ht="16.5" customHeight="1" x14ac:dyDescent="0.2">
      <c r="A48" s="56">
        <v>27</v>
      </c>
      <c r="B48" s="53" t="s">
        <v>71</v>
      </c>
      <c r="C48" s="182"/>
      <c r="D48" s="201">
        <v>1292</v>
      </c>
      <c r="E48" s="173">
        <v>1292</v>
      </c>
      <c r="F48" s="74">
        <f t="shared" si="10"/>
        <v>100</v>
      </c>
      <c r="G48" s="173">
        <v>1194</v>
      </c>
      <c r="H48" s="74">
        <f t="shared" ref="H48:H50" si="11">G48/E48*100</f>
        <v>92.414860681114547</v>
      </c>
    </row>
    <row r="49" spans="1:13" s="15" customFormat="1" ht="16.5" customHeight="1" x14ac:dyDescent="0.2">
      <c r="A49" s="56">
        <v>28</v>
      </c>
      <c r="B49" s="53" t="s">
        <v>50</v>
      </c>
      <c r="C49" s="144">
        <v>1000</v>
      </c>
      <c r="D49" s="201"/>
      <c r="E49" s="173"/>
      <c r="F49" s="74"/>
      <c r="G49" s="173"/>
      <c r="H49" s="74"/>
    </row>
    <row r="50" spans="1:13" s="15" customFormat="1" ht="16.5" customHeight="1" x14ac:dyDescent="0.2">
      <c r="A50" s="56">
        <v>29</v>
      </c>
      <c r="B50" s="211" t="s">
        <v>79</v>
      </c>
      <c r="C50" s="144"/>
      <c r="D50" s="201">
        <v>1033</v>
      </c>
      <c r="E50" s="173">
        <v>861</v>
      </c>
      <c r="F50" s="74">
        <f>E50/D50*100</f>
        <v>83.349467570183933</v>
      </c>
      <c r="G50" s="173">
        <v>344</v>
      </c>
      <c r="H50" s="74">
        <f t="shared" si="11"/>
        <v>39.953542392566781</v>
      </c>
    </row>
    <row r="51" spans="1:13" s="79" customFormat="1" ht="15" customHeight="1" x14ac:dyDescent="0.2">
      <c r="A51" s="85">
        <v>30</v>
      </c>
      <c r="B51" s="86" t="s">
        <v>19</v>
      </c>
      <c r="C51" s="130">
        <f>SUM(C52:C56)</f>
        <v>2496931</v>
      </c>
      <c r="D51" s="130">
        <f>SUM(D52:D56)</f>
        <v>2933349</v>
      </c>
      <c r="E51" s="69">
        <f>SUM(E52:E56)</f>
        <v>2933349</v>
      </c>
      <c r="F51" s="81">
        <f>E51/D51*100</f>
        <v>100</v>
      </c>
      <c r="G51" s="69">
        <f>SUM(G52:G56)</f>
        <v>2933349</v>
      </c>
      <c r="H51" s="81">
        <f>G51/E51*100</f>
        <v>100</v>
      </c>
    </row>
    <row r="52" spans="1:13" s="28" customFormat="1" ht="16.5" customHeight="1" x14ac:dyDescent="0.25">
      <c r="A52" s="56">
        <v>31</v>
      </c>
      <c r="B52" s="64" t="s">
        <v>45</v>
      </c>
      <c r="C52" s="128">
        <v>962615</v>
      </c>
      <c r="D52" s="128">
        <v>1183040</v>
      </c>
      <c r="E52" s="66">
        <f t="shared" ref="E52:E57" si="12">D52</f>
        <v>1183040</v>
      </c>
      <c r="F52" s="67">
        <f>E52/D52*100</f>
        <v>100</v>
      </c>
      <c r="G52" s="66">
        <f>E52</f>
        <v>1183040</v>
      </c>
      <c r="H52" s="67">
        <f>G52/E52*100</f>
        <v>100</v>
      </c>
    </row>
    <row r="53" spans="1:13" s="28" customFormat="1" ht="16.5" customHeight="1" x14ac:dyDescent="0.25">
      <c r="A53" s="56">
        <v>32</v>
      </c>
      <c r="B53" s="64" t="s">
        <v>46</v>
      </c>
      <c r="C53" s="128">
        <v>215434</v>
      </c>
      <c r="D53" s="128">
        <v>268238</v>
      </c>
      <c r="E53" s="66">
        <f t="shared" si="12"/>
        <v>268238</v>
      </c>
      <c r="F53" s="67">
        <f>E53/D53*100</f>
        <v>100</v>
      </c>
      <c r="G53" s="66">
        <f t="shared" ref="G53:G56" si="13">E53</f>
        <v>268238</v>
      </c>
      <c r="H53" s="67">
        <f t="shared" si="8"/>
        <v>100</v>
      </c>
    </row>
    <row r="54" spans="1:13" s="28" customFormat="1" ht="16.5" customHeight="1" x14ac:dyDescent="0.25">
      <c r="A54" s="56">
        <v>33</v>
      </c>
      <c r="B54" s="64" t="s">
        <v>47</v>
      </c>
      <c r="C54" s="128">
        <v>323749</v>
      </c>
      <c r="D54" s="128">
        <v>356474</v>
      </c>
      <c r="E54" s="66">
        <f t="shared" si="12"/>
        <v>356474</v>
      </c>
      <c r="F54" s="67">
        <f t="shared" ref="F54:F56" si="14">E54/D54*100</f>
        <v>100</v>
      </c>
      <c r="G54" s="66">
        <f t="shared" si="13"/>
        <v>356474</v>
      </c>
      <c r="H54" s="67">
        <f t="shared" ref="H54:H59" si="15">G54/E54*100</f>
        <v>100</v>
      </c>
    </row>
    <row r="55" spans="1:13" s="28" customFormat="1" ht="16.5" customHeight="1" x14ac:dyDescent="0.25">
      <c r="A55" s="56">
        <v>34</v>
      </c>
      <c r="B55" s="64" t="s">
        <v>49</v>
      </c>
      <c r="C55" s="128">
        <f>3390+1931+50000+2500</f>
        <v>57821</v>
      </c>
      <c r="D55" s="128">
        <f>8090+2045+15000</f>
        <v>25135</v>
      </c>
      <c r="E55" s="66">
        <f t="shared" si="12"/>
        <v>25135</v>
      </c>
      <c r="F55" s="67">
        <f t="shared" si="14"/>
        <v>100</v>
      </c>
      <c r="G55" s="66">
        <f t="shared" si="13"/>
        <v>25135</v>
      </c>
      <c r="H55" s="67">
        <f t="shared" si="15"/>
        <v>100</v>
      </c>
    </row>
    <row r="56" spans="1:13" s="28" customFormat="1" ht="16.5" customHeight="1" x14ac:dyDescent="0.25">
      <c r="A56" s="56">
        <v>35</v>
      </c>
      <c r="B56" s="64" t="s">
        <v>58</v>
      </c>
      <c r="C56" s="128">
        <v>937312</v>
      </c>
      <c r="D56" s="128">
        <v>1100462</v>
      </c>
      <c r="E56" s="66">
        <f t="shared" si="12"/>
        <v>1100462</v>
      </c>
      <c r="F56" s="67">
        <f t="shared" si="14"/>
        <v>100</v>
      </c>
      <c r="G56" s="66">
        <f t="shared" si="13"/>
        <v>1100462</v>
      </c>
      <c r="H56" s="67">
        <f t="shared" si="15"/>
        <v>100</v>
      </c>
    </row>
    <row r="57" spans="1:13" s="84" customFormat="1" ht="16.5" customHeight="1" x14ac:dyDescent="0.25">
      <c r="A57" s="85">
        <v>36</v>
      </c>
      <c r="B57" s="68" t="s">
        <v>20</v>
      </c>
      <c r="C57" s="130">
        <v>8242</v>
      </c>
      <c r="D57" s="130">
        <v>9418</v>
      </c>
      <c r="E57" s="69">
        <f t="shared" si="12"/>
        <v>9418</v>
      </c>
      <c r="F57" s="70">
        <f>E57/D57*100</f>
        <v>100</v>
      </c>
      <c r="G57" s="69">
        <f>E57</f>
        <v>9418</v>
      </c>
      <c r="H57" s="70">
        <f t="shared" si="15"/>
        <v>100</v>
      </c>
    </row>
    <row r="58" spans="1:13" s="84" customFormat="1" ht="15" x14ac:dyDescent="0.25">
      <c r="A58" s="85">
        <v>37</v>
      </c>
      <c r="B58" s="68" t="s">
        <v>21</v>
      </c>
      <c r="C58" s="131">
        <v>50000</v>
      </c>
      <c r="D58" s="131">
        <v>50000</v>
      </c>
      <c r="E58" s="71">
        <f>C58</f>
        <v>50000</v>
      </c>
      <c r="F58" s="70">
        <f>E58/D58*100</f>
        <v>100</v>
      </c>
      <c r="G58" s="71">
        <f>E58</f>
        <v>50000</v>
      </c>
      <c r="H58" s="70">
        <f t="shared" si="15"/>
        <v>100</v>
      </c>
    </row>
    <row r="59" spans="1:13" s="79" customFormat="1" ht="18.75" customHeight="1" x14ac:dyDescent="0.2">
      <c r="A59" s="85">
        <v>38</v>
      </c>
      <c r="B59" s="68" t="s">
        <v>48</v>
      </c>
      <c r="C59" s="130">
        <f>SUM(C60:C72)</f>
        <v>1099313</v>
      </c>
      <c r="D59" s="130">
        <f>SUM(D60:D72)</f>
        <v>1334610</v>
      </c>
      <c r="E59" s="127">
        <f>SUM(E60:E63)</f>
        <v>1457619</v>
      </c>
      <c r="F59" s="72">
        <f t="shared" ref="F59" si="16">E59/C59*100</f>
        <v>132.59362893006815</v>
      </c>
      <c r="G59" s="69">
        <f>SUM(G60:G63)</f>
        <v>1543268</v>
      </c>
      <c r="H59" s="106">
        <f t="shared" si="15"/>
        <v>105.87595249513075</v>
      </c>
      <c r="M59" s="203"/>
    </row>
    <row r="60" spans="1:13" s="29" customFormat="1" ht="14.25" customHeight="1" x14ac:dyDescent="0.2">
      <c r="A60" s="56">
        <v>39</v>
      </c>
      <c r="B60" s="75" t="s">
        <v>51</v>
      </c>
      <c r="C60" s="142">
        <v>494050</v>
      </c>
      <c r="D60" s="142">
        <v>539120</v>
      </c>
      <c r="E60" s="218">
        <v>1457619</v>
      </c>
      <c r="F60" s="221">
        <f>E60/D59*100</f>
        <v>109.21684986625306</v>
      </c>
      <c r="G60" s="218">
        <v>1543268</v>
      </c>
      <c r="H60" s="224">
        <f>G60/E60*100</f>
        <v>105.87595249513075</v>
      </c>
    </row>
    <row r="61" spans="1:13" s="29" customFormat="1" ht="14.25" hidden="1" customHeight="1" x14ac:dyDescent="0.2">
      <c r="A61" s="56">
        <v>39</v>
      </c>
      <c r="B61" s="75" t="s">
        <v>52</v>
      </c>
      <c r="C61" s="142"/>
      <c r="D61" s="133"/>
      <c r="E61" s="219"/>
      <c r="F61" s="222"/>
      <c r="G61" s="219"/>
      <c r="H61" s="225"/>
    </row>
    <row r="62" spans="1:13" s="29" customFormat="1" ht="14.25" customHeight="1" x14ac:dyDescent="0.2">
      <c r="A62" s="56">
        <v>40</v>
      </c>
      <c r="B62" s="75" t="s">
        <v>59</v>
      </c>
      <c r="C62" s="142">
        <v>205263</v>
      </c>
      <c r="D62" s="202">
        <v>450024</v>
      </c>
      <c r="E62" s="219"/>
      <c r="F62" s="222"/>
      <c r="G62" s="219"/>
      <c r="H62" s="225"/>
    </row>
    <row r="63" spans="1:13" s="29" customFormat="1" ht="14.25" customHeight="1" x14ac:dyDescent="0.2">
      <c r="A63" s="56">
        <v>41</v>
      </c>
      <c r="B63" s="75" t="s">
        <v>75</v>
      </c>
      <c r="C63" s="142"/>
      <c r="D63" s="133">
        <v>345466</v>
      </c>
      <c r="E63" s="219"/>
      <c r="F63" s="222"/>
      <c r="G63" s="219"/>
      <c r="H63" s="225"/>
    </row>
    <row r="64" spans="1:13" s="8" customFormat="1" ht="14.25" hidden="1" customHeight="1" x14ac:dyDescent="0.2">
      <c r="A64" s="56">
        <v>40.8333333333333</v>
      </c>
      <c r="B64" s="53" t="s">
        <v>22</v>
      </c>
      <c r="C64" s="134"/>
      <c r="D64" s="134"/>
      <c r="E64" s="219"/>
      <c r="F64" s="222"/>
      <c r="G64" s="219"/>
      <c r="H64" s="225"/>
    </row>
    <row r="65" spans="1:8" s="8" customFormat="1" ht="14.25" hidden="1" customHeight="1" x14ac:dyDescent="0.2">
      <c r="A65" s="56">
        <v>41.3333333333333</v>
      </c>
      <c r="B65" s="53" t="s">
        <v>23</v>
      </c>
      <c r="C65" s="134"/>
      <c r="D65" s="134"/>
      <c r="E65" s="219"/>
      <c r="F65" s="222"/>
      <c r="G65" s="219"/>
      <c r="H65" s="225"/>
    </row>
    <row r="66" spans="1:8" s="8" customFormat="1" ht="14.25" hidden="1" customHeight="1" x14ac:dyDescent="0.2">
      <c r="A66" s="56">
        <v>41.8333333333333</v>
      </c>
      <c r="B66" s="53" t="s">
        <v>24</v>
      </c>
      <c r="C66" s="134"/>
      <c r="D66" s="134"/>
      <c r="E66" s="219"/>
      <c r="F66" s="222"/>
      <c r="G66" s="219"/>
      <c r="H66" s="225"/>
    </row>
    <row r="67" spans="1:8" s="8" customFormat="1" ht="14.25" hidden="1" customHeight="1" x14ac:dyDescent="0.2">
      <c r="A67" s="56">
        <v>42.3333333333333</v>
      </c>
      <c r="B67" s="53" t="s">
        <v>25</v>
      </c>
      <c r="C67" s="134"/>
      <c r="D67" s="134"/>
      <c r="E67" s="219"/>
      <c r="F67" s="222"/>
      <c r="G67" s="219"/>
      <c r="H67" s="225"/>
    </row>
    <row r="68" spans="1:8" s="8" customFormat="1" ht="14.25" hidden="1" customHeight="1" x14ac:dyDescent="0.2">
      <c r="A68" s="56">
        <v>42.8333333333333</v>
      </c>
      <c r="B68" s="53" t="s">
        <v>35</v>
      </c>
      <c r="C68" s="134"/>
      <c r="D68" s="134"/>
      <c r="E68" s="219"/>
      <c r="F68" s="222"/>
      <c r="G68" s="219"/>
      <c r="H68" s="225"/>
    </row>
    <row r="69" spans="1:8" s="8" customFormat="1" ht="14.25" hidden="1" customHeight="1" x14ac:dyDescent="0.2">
      <c r="A69" s="56">
        <v>43.3333333333333</v>
      </c>
      <c r="B69" s="53" t="s">
        <v>26</v>
      </c>
      <c r="C69" s="134"/>
      <c r="D69" s="134"/>
      <c r="E69" s="219"/>
      <c r="F69" s="222"/>
      <c r="G69" s="219"/>
      <c r="H69" s="225"/>
    </row>
    <row r="70" spans="1:8" s="8" customFormat="1" ht="14.25" hidden="1" customHeight="1" x14ac:dyDescent="0.2">
      <c r="A70" s="56">
        <v>43.8333333333333</v>
      </c>
      <c r="B70" s="53" t="s">
        <v>30</v>
      </c>
      <c r="C70" s="134"/>
      <c r="D70" s="134"/>
      <c r="E70" s="219"/>
      <c r="F70" s="222"/>
      <c r="G70" s="219"/>
      <c r="H70" s="225"/>
    </row>
    <row r="71" spans="1:8" s="8" customFormat="1" ht="14.25" hidden="1" customHeight="1" x14ac:dyDescent="0.2">
      <c r="A71" s="56">
        <v>44.3333333333333</v>
      </c>
      <c r="B71" s="53" t="s">
        <v>27</v>
      </c>
      <c r="C71" s="134"/>
      <c r="D71" s="134"/>
      <c r="E71" s="219"/>
      <c r="F71" s="222"/>
      <c r="G71" s="219"/>
      <c r="H71" s="225"/>
    </row>
    <row r="72" spans="1:8" s="29" customFormat="1" ht="14.25" customHeight="1" thickBot="1" x14ac:dyDescent="0.25">
      <c r="A72" s="56">
        <v>42</v>
      </c>
      <c r="B72" s="75" t="s">
        <v>60</v>
      </c>
      <c r="C72" s="132">
        <v>400000</v>
      </c>
      <c r="D72" s="132"/>
      <c r="E72" s="220"/>
      <c r="F72" s="223"/>
      <c r="G72" s="220"/>
      <c r="H72" s="226"/>
    </row>
    <row r="73" spans="1:8" s="35" customFormat="1" ht="26.25" customHeight="1" thickTop="1" thickBot="1" x14ac:dyDescent="0.25">
      <c r="A73" s="58">
        <v>43</v>
      </c>
      <c r="B73" s="36" t="s">
        <v>5</v>
      </c>
      <c r="C73" s="37">
        <f>SUM(C38,C51,C57:C59)</f>
        <v>4630030</v>
      </c>
      <c r="D73" s="37">
        <f>SUM(D38,D51,D57:D59)</f>
        <v>5445168</v>
      </c>
      <c r="E73" s="37">
        <f>SUM(E38,E51,E57:E59)</f>
        <v>5564219</v>
      </c>
      <c r="F73" s="49">
        <f>E73/D73*100</f>
        <v>102.1863604575653</v>
      </c>
      <c r="G73" s="37">
        <f>SUM(G38,G51,G57:G59)</f>
        <v>5644174</v>
      </c>
      <c r="H73" s="49">
        <f>G73/E73*100</f>
        <v>101.43694919268992</v>
      </c>
    </row>
    <row r="74" spans="1:8" s="13" customFormat="1" ht="13.5" hidden="1" customHeight="1" thickTop="1" x14ac:dyDescent="0.2">
      <c r="B74" s="9"/>
      <c r="C74" s="135"/>
      <c r="D74" s="135"/>
      <c r="E74" s="11">
        <f t="shared" ref="E74:H74" si="17">-SUM(E96)</f>
        <v>953159</v>
      </c>
      <c r="F74" s="31">
        <f t="shared" si="17"/>
        <v>-376.5060693082213</v>
      </c>
      <c r="G74" s="11">
        <f t="shared" si="17"/>
        <v>971341</v>
      </c>
      <c r="H74" s="31">
        <f t="shared" si="17"/>
        <v>-101.90755162569938</v>
      </c>
    </row>
    <row r="75" spans="1:8" s="22" customFormat="1" ht="13.5" hidden="1" customHeight="1" x14ac:dyDescent="0.2">
      <c r="B75" s="21"/>
      <c r="C75" s="135"/>
      <c r="D75" s="135"/>
      <c r="E75" s="18">
        <f t="shared" ref="E75:H75" si="18">SUM(E73:E74)</f>
        <v>6517378</v>
      </c>
      <c r="F75" s="32">
        <f t="shared" si="18"/>
        <v>-274.31970885065601</v>
      </c>
      <c r="G75" s="18">
        <f t="shared" si="18"/>
        <v>6615515</v>
      </c>
      <c r="H75" s="32">
        <f t="shared" si="18"/>
        <v>-0.4706024330094607</v>
      </c>
    </row>
    <row r="76" spans="1:8" s="22" customFormat="1" ht="13.5" hidden="1" customHeight="1" x14ac:dyDescent="0.2">
      <c r="B76" s="21"/>
      <c r="C76" s="135"/>
      <c r="D76" s="135"/>
      <c r="E76" s="18" t="e">
        <f>-SUM(#REF!)</f>
        <v>#REF!</v>
      </c>
      <c r="F76" s="32" t="e">
        <f>-SUM(#REF!)</f>
        <v>#REF!</v>
      </c>
      <c r="G76" s="18" t="e">
        <f>-SUM(#REF!)</f>
        <v>#REF!</v>
      </c>
      <c r="H76" s="18" t="e">
        <f>-SUM(#REF!)</f>
        <v>#REF!</v>
      </c>
    </row>
    <row r="77" spans="1:8" s="19" customFormat="1" ht="13.5" hidden="1" customHeight="1" x14ac:dyDescent="0.2">
      <c r="B77" s="21"/>
      <c r="C77" s="135"/>
      <c r="D77" s="135"/>
      <c r="E77" s="18" t="e">
        <f t="shared" ref="E77:H77" si="19">SUM(E75:E76)</f>
        <v>#REF!</v>
      </c>
      <c r="F77" s="32" t="e">
        <f t="shared" si="19"/>
        <v>#REF!</v>
      </c>
      <c r="G77" s="18" t="e">
        <f t="shared" si="19"/>
        <v>#REF!</v>
      </c>
      <c r="H77" s="18" t="e">
        <f t="shared" si="19"/>
        <v>#REF!</v>
      </c>
    </row>
    <row r="78" spans="1:8" s="19" customFormat="1" ht="13.5" hidden="1" customHeight="1" x14ac:dyDescent="0.2">
      <c r="B78" s="21"/>
      <c r="C78" s="135"/>
      <c r="D78" s="135"/>
      <c r="E78" s="18" t="e">
        <f>-SUM(#REF!)</f>
        <v>#REF!</v>
      </c>
      <c r="F78" s="18" t="e">
        <f>-SUM(#REF!)</f>
        <v>#REF!</v>
      </c>
      <c r="G78" s="18" t="e">
        <f>-SUM(#REF!)</f>
        <v>#REF!</v>
      </c>
      <c r="H78" s="18" t="e">
        <f>-SUM(#REF!)</f>
        <v>#REF!</v>
      </c>
    </row>
    <row r="79" spans="1:8" s="19" customFormat="1" ht="13.5" hidden="1" customHeight="1" x14ac:dyDescent="0.2">
      <c r="B79" s="21"/>
      <c r="C79" s="135"/>
      <c r="D79" s="135"/>
      <c r="E79" s="18" t="e">
        <f>-SUM(#REF!)-#REF!</f>
        <v>#REF!</v>
      </c>
      <c r="F79" s="18" t="e">
        <f>-SUM(#REF!)-#REF!</f>
        <v>#REF!</v>
      </c>
      <c r="G79" s="18" t="e">
        <f>-SUM(#REF!)-#REF!</f>
        <v>#REF!</v>
      </c>
      <c r="H79" s="18" t="e">
        <f>-SUM(#REF!)-#REF!</f>
        <v>#REF!</v>
      </c>
    </row>
    <row r="80" spans="1:8" s="24" customFormat="1" ht="13.5" hidden="1" customHeight="1" x14ac:dyDescent="0.2">
      <c r="B80" s="23"/>
      <c r="C80" s="135"/>
      <c r="D80" s="135"/>
      <c r="E80" s="17" t="e">
        <f>SUM(E77:E79)</f>
        <v>#REF!</v>
      </c>
      <c r="F80" s="33" t="e">
        <f>SUM(F77:F78)</f>
        <v>#REF!</v>
      </c>
      <c r="G80" s="17" t="e">
        <f>SUM(G77:G79)-G98</f>
        <v>#REF!</v>
      </c>
      <c r="H80" s="17" t="e">
        <f>SUM(H77:H79)-H98</f>
        <v>#REF!</v>
      </c>
    </row>
    <row r="81" spans="1:10" s="4" customFormat="1" ht="15.75" thickTop="1" thickBot="1" x14ac:dyDescent="0.25">
      <c r="A81" s="169">
        <v>44</v>
      </c>
      <c r="B81" s="159" t="s">
        <v>55</v>
      </c>
      <c r="C81" s="153">
        <v>-8240</v>
      </c>
      <c r="D81" s="197">
        <v>-9416</v>
      </c>
      <c r="E81" s="167">
        <v>-9416</v>
      </c>
      <c r="F81" s="171">
        <f>E81/D81*100</f>
        <v>100</v>
      </c>
      <c r="G81" s="167">
        <v>-9416</v>
      </c>
      <c r="H81" s="67">
        <f>G81/E81*100</f>
        <v>100</v>
      </c>
      <c r="J81" s="204"/>
    </row>
    <row r="82" spans="1:10" s="4" customFormat="1" ht="24.75" customHeight="1" thickTop="1" thickBot="1" x14ac:dyDescent="0.3">
      <c r="A82" s="209">
        <v>45</v>
      </c>
      <c r="B82" s="160" t="s">
        <v>57</v>
      </c>
      <c r="C82" s="161">
        <f>C73+C81</f>
        <v>4621790</v>
      </c>
      <c r="D82" s="161">
        <f>D73+D81</f>
        <v>5435752</v>
      </c>
      <c r="E82" s="168">
        <f>E73+E81</f>
        <v>5554803</v>
      </c>
      <c r="F82" s="162">
        <f>E82/D82*100</f>
        <v>102.19014774772653</v>
      </c>
      <c r="G82" s="168">
        <f>G73+G81</f>
        <v>5634758</v>
      </c>
      <c r="H82" s="162">
        <f>G82/E82*100</f>
        <v>101.43938497908927</v>
      </c>
    </row>
    <row r="83" spans="1:10" s="24" customFormat="1" ht="13.5" customHeight="1" thickTop="1" x14ac:dyDescent="0.2">
      <c r="B83" s="23"/>
      <c r="C83" s="135"/>
      <c r="D83" s="135"/>
      <c r="E83" s="17"/>
      <c r="F83" s="33"/>
      <c r="G83" s="17"/>
      <c r="H83" s="17"/>
    </row>
    <row r="84" spans="1:10" s="7" customFormat="1" ht="13.5" customHeight="1" thickBot="1" x14ac:dyDescent="0.25">
      <c r="B84" s="9"/>
      <c r="C84" s="135"/>
      <c r="D84" s="135"/>
      <c r="E84" s="11"/>
      <c r="F84" s="12"/>
      <c r="G84" s="10"/>
      <c r="H84" s="12"/>
    </row>
    <row r="85" spans="1:10" s="29" customFormat="1" ht="17.100000000000001" customHeight="1" thickBot="1" x14ac:dyDescent="0.25">
      <c r="A85" s="109">
        <v>46</v>
      </c>
      <c r="B85" s="110" t="s">
        <v>7</v>
      </c>
      <c r="C85" s="111">
        <f>SUM(C32)</f>
        <v>4554855</v>
      </c>
      <c r="D85" s="111">
        <f>SUM(D32)</f>
        <v>4886711</v>
      </c>
      <c r="E85" s="111">
        <f>SUM(E32)</f>
        <v>5707962.4500000002</v>
      </c>
      <c r="F85" s="112">
        <f>E85/D85*100</f>
        <v>116.80581172080772</v>
      </c>
      <c r="G85" s="111">
        <f>SUM(G32)</f>
        <v>5806098.5625</v>
      </c>
      <c r="H85" s="113">
        <f>G85/E85*100</f>
        <v>101.71928447952561</v>
      </c>
    </row>
    <row r="86" spans="1:10" s="29" customFormat="1" ht="17.100000000000001" hidden="1" customHeight="1" thickTop="1" thickBot="1" x14ac:dyDescent="0.25">
      <c r="A86" s="114">
        <v>24</v>
      </c>
      <c r="B86" s="60" t="s">
        <v>6</v>
      </c>
      <c r="C86" s="136"/>
      <c r="D86" s="136"/>
      <c r="E86" s="43">
        <f>E23-E73</f>
        <v>153159.45000000019</v>
      </c>
      <c r="F86" s="44" t="e">
        <f>E86/#REF!*100</f>
        <v>#REF!</v>
      </c>
      <c r="G86" s="43">
        <f>G23-G73</f>
        <v>171340.5625</v>
      </c>
      <c r="H86" s="115">
        <f>G86/E86*100</f>
        <v>111.87070892458793</v>
      </c>
    </row>
    <row r="87" spans="1:10" s="29" customFormat="1" ht="17.100000000000001" customHeight="1" thickTop="1" thickBot="1" x14ac:dyDescent="0.25">
      <c r="A87" s="114">
        <v>47</v>
      </c>
      <c r="B87" s="59" t="s">
        <v>5</v>
      </c>
      <c r="C87" s="41">
        <f>C82</f>
        <v>4621790</v>
      </c>
      <c r="D87" s="41">
        <f>D82</f>
        <v>5435752</v>
      </c>
      <c r="E87" s="41">
        <f>E82</f>
        <v>5554803</v>
      </c>
      <c r="F87" s="42">
        <f>E87/D87*100</f>
        <v>102.19014774772653</v>
      </c>
      <c r="G87" s="41">
        <f>SUM(G82)</f>
        <v>5634758</v>
      </c>
      <c r="H87" s="116">
        <f>G87/E87*100</f>
        <v>101.43938497908927</v>
      </c>
      <c r="I87" s="145"/>
    </row>
    <row r="88" spans="1:10" s="29" customFormat="1" ht="16.5" customHeight="1" thickTop="1" thickBot="1" x14ac:dyDescent="0.25">
      <c r="A88" s="117">
        <v>48</v>
      </c>
      <c r="B88" s="95" t="s">
        <v>8</v>
      </c>
      <c r="C88" s="137">
        <f>SUM(C89,C90,C96)</f>
        <v>66935</v>
      </c>
      <c r="D88" s="137">
        <f>D89+D90+D95+D96</f>
        <v>549041</v>
      </c>
      <c r="E88" s="137">
        <f>E89+E90+E95+E96</f>
        <v>-153159</v>
      </c>
      <c r="F88" s="174">
        <f>-E88/D88*100</f>
        <v>27.895730919913085</v>
      </c>
      <c r="G88" s="96">
        <f>SUM(G89,G90,G96)</f>
        <v>-171341</v>
      </c>
      <c r="H88" s="115">
        <f>G88/E88*100</f>
        <v>111.87132326536475</v>
      </c>
    </row>
    <row r="89" spans="1:10" s="84" customFormat="1" ht="38.25" customHeight="1" thickTop="1" x14ac:dyDescent="0.25">
      <c r="A89" s="118">
        <v>49</v>
      </c>
      <c r="B89" s="87" t="s">
        <v>29</v>
      </c>
      <c r="C89" s="138">
        <v>247878</v>
      </c>
      <c r="D89" s="138">
        <v>402200</v>
      </c>
      <c r="E89" s="88">
        <v>200000</v>
      </c>
      <c r="F89" s="91">
        <f>E89/C89*100</f>
        <v>80.684853032540204</v>
      </c>
      <c r="G89" s="88">
        <v>200000</v>
      </c>
      <c r="H89" s="119">
        <v>0</v>
      </c>
    </row>
    <row r="90" spans="1:10" s="92" customFormat="1" ht="18" customHeight="1" x14ac:dyDescent="0.25">
      <c r="A90" s="120">
        <v>50</v>
      </c>
      <c r="B90" s="89" t="s">
        <v>28</v>
      </c>
      <c r="C90" s="139">
        <f>SUM(C91:C93)</f>
        <v>72216</v>
      </c>
      <c r="D90" s="139">
        <f>SUM(D91:D94)</f>
        <v>300000</v>
      </c>
      <c r="E90" s="90">
        <f>SUM(E91:E93)</f>
        <v>600000</v>
      </c>
      <c r="F90" s="91">
        <f>E90/C90*100</f>
        <v>830.84081090063148</v>
      </c>
      <c r="G90" s="90">
        <f>SUM(G91:G93)</f>
        <v>600000</v>
      </c>
      <c r="H90" s="119">
        <v>0</v>
      </c>
    </row>
    <row r="91" spans="1:10" s="16" customFormat="1" ht="18" customHeight="1" x14ac:dyDescent="0.2">
      <c r="A91" s="121">
        <v>51</v>
      </c>
      <c r="B91" s="61" t="s">
        <v>68</v>
      </c>
      <c r="C91" s="184">
        <v>72216</v>
      </c>
      <c r="D91" s="184"/>
      <c r="E91" s="39"/>
      <c r="F91" s="40"/>
      <c r="G91" s="39"/>
      <c r="H91" s="122"/>
    </row>
    <row r="92" spans="1:10" s="16" customFormat="1" ht="18" customHeight="1" x14ac:dyDescent="0.2">
      <c r="A92" s="121">
        <v>52</v>
      </c>
      <c r="B92" s="61" t="s">
        <v>67</v>
      </c>
      <c r="C92" s="185"/>
      <c r="D92" s="185"/>
      <c r="E92" s="186">
        <v>600000</v>
      </c>
      <c r="F92" s="40"/>
      <c r="G92" s="186">
        <v>600000</v>
      </c>
      <c r="H92" s="125">
        <f>G92/E92*100</f>
        <v>100</v>
      </c>
    </row>
    <row r="93" spans="1:10" s="16" customFormat="1" ht="18" customHeight="1" x14ac:dyDescent="0.2">
      <c r="A93" s="121">
        <v>53</v>
      </c>
      <c r="B93" s="61" t="s">
        <v>71</v>
      </c>
      <c r="C93" s="185"/>
      <c r="D93" s="185">
        <v>100000</v>
      </c>
      <c r="E93" s="186"/>
      <c r="F93" s="40"/>
      <c r="G93" s="186"/>
      <c r="H93" s="122"/>
    </row>
    <row r="94" spans="1:10" s="16" customFormat="1" ht="18" customHeight="1" x14ac:dyDescent="0.2">
      <c r="A94" s="121">
        <v>54</v>
      </c>
      <c r="B94" s="212" t="s">
        <v>80</v>
      </c>
      <c r="C94" s="185"/>
      <c r="D94" s="185">
        <v>200000</v>
      </c>
      <c r="E94" s="186"/>
      <c r="F94" s="40"/>
      <c r="G94" s="186"/>
      <c r="H94" s="122"/>
    </row>
    <row r="95" spans="1:10" s="92" customFormat="1" ht="35.25" customHeight="1" x14ac:dyDescent="0.25">
      <c r="A95" s="120">
        <v>55</v>
      </c>
      <c r="B95" s="205" t="s">
        <v>76</v>
      </c>
      <c r="C95" s="139"/>
      <c r="D95" s="139">
        <v>100000</v>
      </c>
      <c r="E95" s="90"/>
      <c r="F95" s="91"/>
      <c r="G95" s="90"/>
      <c r="H95" s="119"/>
    </row>
    <row r="96" spans="1:10" s="92" customFormat="1" ht="18" customHeight="1" x14ac:dyDescent="0.25">
      <c r="A96" s="124">
        <v>56</v>
      </c>
      <c r="B96" s="93" t="s">
        <v>38</v>
      </c>
      <c r="C96" s="187">
        <f>SUM(C97:C114)</f>
        <v>-253159</v>
      </c>
      <c r="D96" s="187">
        <f>SUM(D97:D115)</f>
        <v>-253159</v>
      </c>
      <c r="E96" s="94">
        <f>SUM(E97:E115)</f>
        <v>-953159</v>
      </c>
      <c r="F96" s="91">
        <f t="shared" ref="F96:F111" si="20">E96/C96*100</f>
        <v>376.5060693082213</v>
      </c>
      <c r="G96" s="94">
        <f>SUM(G97:G115)</f>
        <v>-971341</v>
      </c>
      <c r="H96" s="119">
        <f>G96/E96*100</f>
        <v>101.90755162569938</v>
      </c>
    </row>
    <row r="97" spans="1:8" ht="18" customHeight="1" x14ac:dyDescent="0.2">
      <c r="A97" s="123">
        <v>57</v>
      </c>
      <c r="B97" s="61" t="s">
        <v>66</v>
      </c>
      <c r="C97" s="185">
        <v>-43634</v>
      </c>
      <c r="D97" s="185">
        <v>-43634</v>
      </c>
      <c r="E97" s="186">
        <v>-43634</v>
      </c>
      <c r="F97" s="26">
        <f>E97/D97*100</f>
        <v>100</v>
      </c>
      <c r="G97" s="186">
        <v>-43634</v>
      </c>
      <c r="H97" s="125">
        <f>G97/E97*100</f>
        <v>100</v>
      </c>
    </row>
    <row r="98" spans="1:8" ht="18" customHeight="1" x14ac:dyDescent="0.2">
      <c r="A98" s="121">
        <v>58</v>
      </c>
      <c r="B98" s="65" t="s">
        <v>39</v>
      </c>
      <c r="C98" s="184">
        <v>-142858</v>
      </c>
      <c r="D98" s="184">
        <v>-142858</v>
      </c>
      <c r="E98" s="39">
        <v>-142858</v>
      </c>
      <c r="F98" s="26">
        <f>E98/D98*100</f>
        <v>100</v>
      </c>
      <c r="G98" s="39">
        <v>-142858</v>
      </c>
      <c r="H98" s="125">
        <f>G98/E98*100</f>
        <v>100</v>
      </c>
    </row>
    <row r="99" spans="1:8" s="38" customFormat="1" ht="14.25" hidden="1" x14ac:dyDescent="0.2">
      <c r="A99" s="123">
        <v>59</v>
      </c>
      <c r="B99" s="101"/>
      <c r="C99" s="188"/>
      <c r="D99" s="188"/>
      <c r="E99" s="188"/>
      <c r="F99" s="26" t="e">
        <f t="shared" si="20"/>
        <v>#DIV/0!</v>
      </c>
      <c r="G99" s="188"/>
      <c r="H99" s="125" t="e">
        <f>G99/#REF!*100</f>
        <v>#REF!</v>
      </c>
    </row>
    <row r="100" spans="1:8" s="38" customFormat="1" ht="14.25" hidden="1" x14ac:dyDescent="0.2">
      <c r="A100" s="121">
        <v>60</v>
      </c>
      <c r="B100" s="101"/>
      <c r="C100" s="188"/>
      <c r="D100" s="188"/>
      <c r="E100" s="188"/>
      <c r="F100" s="26" t="e">
        <f t="shared" si="20"/>
        <v>#DIV/0!</v>
      </c>
      <c r="G100" s="188"/>
      <c r="H100" s="125" t="e">
        <f>G100/#REF!*100</f>
        <v>#REF!</v>
      </c>
    </row>
    <row r="101" spans="1:8" ht="14.25" hidden="1" x14ac:dyDescent="0.2">
      <c r="A101" s="123">
        <v>61</v>
      </c>
      <c r="B101" s="189"/>
      <c r="C101" s="190"/>
      <c r="D101" s="190"/>
      <c r="E101" s="190"/>
      <c r="F101" s="26" t="e">
        <f t="shared" si="20"/>
        <v>#DIV/0!</v>
      </c>
      <c r="G101" s="190"/>
      <c r="H101" s="125" t="e">
        <f>G101/#REF!*100</f>
        <v>#REF!</v>
      </c>
    </row>
    <row r="102" spans="1:8" s="45" customFormat="1" ht="14.25" hidden="1" x14ac:dyDescent="0.2">
      <c r="A102" s="121">
        <v>62</v>
      </c>
      <c r="B102" s="101"/>
      <c r="C102" s="188"/>
      <c r="D102" s="188"/>
      <c r="E102" s="188"/>
      <c r="F102" s="26" t="e">
        <f t="shared" si="20"/>
        <v>#DIV/0!</v>
      </c>
      <c r="G102" s="188"/>
      <c r="H102" s="125" t="e">
        <f>G102/#REF!*100</f>
        <v>#REF!</v>
      </c>
    </row>
    <row r="103" spans="1:8" s="46" customFormat="1" ht="14.25" hidden="1" x14ac:dyDescent="0.2">
      <c r="A103" s="123">
        <v>63</v>
      </c>
      <c r="B103" s="101"/>
      <c r="C103" s="188"/>
      <c r="D103" s="188"/>
      <c r="E103" s="188"/>
      <c r="F103" s="26" t="e">
        <f t="shared" si="20"/>
        <v>#DIV/0!</v>
      </c>
      <c r="G103" s="188"/>
      <c r="H103" s="125" t="e">
        <f>G103/#REF!*100</f>
        <v>#REF!</v>
      </c>
    </row>
    <row r="104" spans="1:8" s="4" customFormat="1" ht="14.25" hidden="1" x14ac:dyDescent="0.2">
      <c r="A104" s="121">
        <v>64</v>
      </c>
      <c r="B104" s="101"/>
      <c r="C104" s="188"/>
      <c r="D104" s="188"/>
      <c r="E104" s="188"/>
      <c r="F104" s="26" t="e">
        <f t="shared" si="20"/>
        <v>#DIV/0!</v>
      </c>
      <c r="G104" s="188"/>
      <c r="H104" s="125" t="e">
        <f>G104/#REF!*100</f>
        <v>#REF!</v>
      </c>
    </row>
    <row r="105" spans="1:8" s="47" customFormat="1" ht="14.25" hidden="1" x14ac:dyDescent="0.2">
      <c r="A105" s="123">
        <v>65</v>
      </c>
      <c r="B105" s="102"/>
      <c r="C105" s="191"/>
      <c r="D105" s="191"/>
      <c r="E105" s="191"/>
      <c r="F105" s="26" t="e">
        <f t="shared" si="20"/>
        <v>#DIV/0!</v>
      </c>
      <c r="G105" s="191"/>
      <c r="H105" s="125" t="e">
        <f>G105/#REF!*100</f>
        <v>#REF!</v>
      </c>
    </row>
    <row r="106" spans="1:8" s="4" customFormat="1" ht="14.25" hidden="1" x14ac:dyDescent="0.2">
      <c r="A106" s="121">
        <v>66</v>
      </c>
      <c r="B106" s="101"/>
      <c r="C106" s="188"/>
      <c r="D106" s="188"/>
      <c r="E106" s="188"/>
      <c r="F106" s="26" t="e">
        <f t="shared" si="20"/>
        <v>#DIV/0!</v>
      </c>
      <c r="G106" s="188"/>
      <c r="H106" s="125" t="e">
        <f>G106/#REF!*100</f>
        <v>#REF!</v>
      </c>
    </row>
    <row r="107" spans="1:8" s="48" customFormat="1" ht="14.25" hidden="1" x14ac:dyDescent="0.2">
      <c r="A107" s="123">
        <v>67</v>
      </c>
      <c r="B107" s="103"/>
      <c r="C107" s="192"/>
      <c r="D107" s="192"/>
      <c r="E107" s="192"/>
      <c r="F107" s="26" t="e">
        <f t="shared" si="20"/>
        <v>#DIV/0!</v>
      </c>
      <c r="G107" s="192"/>
      <c r="H107" s="125" t="e">
        <f>G107/#REF!*100</f>
        <v>#REF!</v>
      </c>
    </row>
    <row r="108" spans="1:8" s="4" customFormat="1" ht="14.25" hidden="1" x14ac:dyDescent="0.2">
      <c r="A108" s="121">
        <v>68</v>
      </c>
      <c r="B108" s="101"/>
      <c r="C108" s="188"/>
      <c r="D108" s="188"/>
      <c r="E108" s="188"/>
      <c r="F108" s="26" t="e">
        <f t="shared" si="20"/>
        <v>#DIV/0!</v>
      </c>
      <c r="G108" s="188"/>
      <c r="H108" s="125" t="e">
        <f>G108/#REF!*100</f>
        <v>#REF!</v>
      </c>
    </row>
    <row r="109" spans="1:8" s="4" customFormat="1" ht="14.25" hidden="1" x14ac:dyDescent="0.2">
      <c r="A109" s="123">
        <v>69</v>
      </c>
      <c r="B109" s="101"/>
      <c r="C109" s="188"/>
      <c r="D109" s="188"/>
      <c r="E109" s="188"/>
      <c r="F109" s="26" t="e">
        <f t="shared" si="20"/>
        <v>#DIV/0!</v>
      </c>
      <c r="G109" s="188"/>
      <c r="H109" s="125" t="e">
        <f>G109/#REF!*100</f>
        <v>#REF!</v>
      </c>
    </row>
    <row r="110" spans="1:8" s="4" customFormat="1" ht="14.25" hidden="1" x14ac:dyDescent="0.2">
      <c r="A110" s="121">
        <v>70</v>
      </c>
      <c r="B110" s="101"/>
      <c r="C110" s="188"/>
      <c r="D110" s="188"/>
      <c r="E110" s="188"/>
      <c r="F110" s="26" t="e">
        <f t="shared" si="20"/>
        <v>#DIV/0!</v>
      </c>
      <c r="G110" s="188"/>
      <c r="H110" s="125" t="e">
        <f>G110/#REF!*100</f>
        <v>#REF!</v>
      </c>
    </row>
    <row r="111" spans="1:8" ht="14.25" hidden="1" x14ac:dyDescent="0.2">
      <c r="A111" s="123">
        <v>71</v>
      </c>
      <c r="B111" s="189"/>
      <c r="C111" s="190"/>
      <c r="D111" s="190"/>
      <c r="E111" s="190"/>
      <c r="F111" s="26" t="e">
        <f t="shared" si="20"/>
        <v>#DIV/0!</v>
      </c>
      <c r="G111" s="188"/>
      <c r="H111" s="125" t="e">
        <f>G111/#REF!*100</f>
        <v>#REF!</v>
      </c>
    </row>
    <row r="112" spans="1:8" ht="18" customHeight="1" x14ac:dyDescent="0.2">
      <c r="A112" s="121">
        <v>72</v>
      </c>
      <c r="B112" s="65" t="s">
        <v>44</v>
      </c>
      <c r="C112" s="184">
        <v>-66667</v>
      </c>
      <c r="D112" s="184">
        <v>-66667</v>
      </c>
      <c r="E112" s="39">
        <v>-66667</v>
      </c>
      <c r="F112" s="26">
        <f>E112/D112*100</f>
        <v>100</v>
      </c>
      <c r="G112" s="39">
        <v>-66667</v>
      </c>
      <c r="H112" s="125">
        <f>G112/E112*100</f>
        <v>100</v>
      </c>
    </row>
    <row r="113" spans="1:9" ht="18" customHeight="1" x14ac:dyDescent="0.2">
      <c r="A113" s="121">
        <v>73</v>
      </c>
      <c r="B113" s="65" t="s">
        <v>78</v>
      </c>
      <c r="C113" s="184"/>
      <c r="D113" s="184"/>
      <c r="E113" s="39">
        <v>-600000</v>
      </c>
      <c r="F113" s="26"/>
      <c r="G113" s="39">
        <v>-600000</v>
      </c>
      <c r="H113" s="125">
        <f>G113/E113*100</f>
        <v>100</v>
      </c>
    </row>
    <row r="114" spans="1:9" ht="17.25" customHeight="1" x14ac:dyDescent="0.2">
      <c r="A114" s="121">
        <v>74</v>
      </c>
      <c r="B114" s="65" t="s">
        <v>70</v>
      </c>
      <c r="C114" s="184"/>
      <c r="D114" s="184"/>
      <c r="E114" s="39"/>
      <c r="F114" s="26"/>
      <c r="G114" s="39">
        <v>-18182</v>
      </c>
      <c r="H114" s="125"/>
    </row>
    <row r="115" spans="1:9" ht="17.25" customHeight="1" thickBot="1" x14ac:dyDescent="0.25">
      <c r="A115" s="123">
        <v>75</v>
      </c>
      <c r="B115" s="213" t="s">
        <v>81</v>
      </c>
      <c r="C115" s="206"/>
      <c r="D115" s="206"/>
      <c r="E115" s="207">
        <v>-100000</v>
      </c>
      <c r="F115" s="208"/>
      <c r="G115" s="207">
        <v>-100000</v>
      </c>
      <c r="H115" s="125">
        <f t="shared" ref="H115" si="21">G115/E115*100</f>
        <v>100</v>
      </c>
    </row>
    <row r="116" spans="1:9" x14ac:dyDescent="0.2">
      <c r="A116" s="227"/>
      <c r="B116" s="227"/>
      <c r="C116" s="97">
        <f>C85+C89+C90</f>
        <v>4874949</v>
      </c>
      <c r="D116" s="97">
        <f>D85+D89+D90+D95</f>
        <v>5688911</v>
      </c>
      <c r="E116" s="97">
        <f t="shared" ref="E116:G116" si="22">E85+E89+E90</f>
        <v>6507962.4500000002</v>
      </c>
      <c r="F116" s="97"/>
      <c r="G116" s="97">
        <f t="shared" si="22"/>
        <v>6606098.5625</v>
      </c>
      <c r="H116" s="97"/>
      <c r="I116" s="54"/>
    </row>
    <row r="117" spans="1:9" x14ac:dyDescent="0.2">
      <c r="A117" s="108"/>
      <c r="B117" s="108"/>
      <c r="C117" s="97">
        <f>C87-C96</f>
        <v>4874949</v>
      </c>
      <c r="D117" s="97">
        <f>D87-D96</f>
        <v>5688911</v>
      </c>
      <c r="E117" s="97">
        <f t="shared" ref="E117:G117" si="23">E87-E96</f>
        <v>6507962</v>
      </c>
      <c r="F117" s="97"/>
      <c r="G117" s="97">
        <f t="shared" si="23"/>
        <v>6606099</v>
      </c>
      <c r="H117" s="97"/>
      <c r="I117" s="54"/>
    </row>
    <row r="118" spans="1:9" x14ac:dyDescent="0.2">
      <c r="A118" s="63"/>
      <c r="B118" s="99"/>
      <c r="C118" s="141"/>
      <c r="D118" s="141"/>
      <c r="E118" s="104"/>
      <c r="F118" s="104"/>
      <c r="H118" s="107"/>
      <c r="I118" s="54"/>
    </row>
    <row r="119" spans="1:9" x14ac:dyDescent="0.2">
      <c r="B119" s="100"/>
      <c r="C119" s="2"/>
      <c r="D119" s="105">
        <f>D116-D117</f>
        <v>0</v>
      </c>
      <c r="E119" s="105">
        <f>E116-E117</f>
        <v>0.45000000018626451</v>
      </c>
      <c r="F119" s="105"/>
      <c r="G119" s="104">
        <f>G116-G117</f>
        <v>-0.4375</v>
      </c>
      <c r="H119" s="107"/>
      <c r="I119" s="54"/>
    </row>
    <row r="120" spans="1:9" x14ac:dyDescent="0.2">
      <c r="B120" s="100"/>
      <c r="C120" s="104">
        <f>C87-C85</f>
        <v>66935</v>
      </c>
      <c r="D120" s="104">
        <f>D87-D85</f>
        <v>549041</v>
      </c>
      <c r="E120" s="104">
        <f>E87-E85</f>
        <v>-153159.45000000019</v>
      </c>
      <c r="F120" s="104"/>
      <c r="G120" s="104">
        <f>G87-G85</f>
        <v>-171340.5625</v>
      </c>
      <c r="H120" s="104"/>
      <c r="I120" s="54"/>
    </row>
    <row r="121" spans="1:9" x14ac:dyDescent="0.2">
      <c r="B121" s="100"/>
      <c r="E121" s="97"/>
      <c r="F121" s="98"/>
      <c r="G121" s="97"/>
      <c r="H121" s="98"/>
    </row>
    <row r="122" spans="1:9" x14ac:dyDescent="0.2">
      <c r="E122" s="97"/>
      <c r="F122" s="97"/>
      <c r="G122" s="97"/>
      <c r="H122" s="98"/>
    </row>
    <row r="123" spans="1:9" x14ac:dyDescent="0.2">
      <c r="C123" s="2"/>
      <c r="D123" s="2"/>
      <c r="E123" s="2"/>
      <c r="F123" s="2"/>
      <c r="G123" s="2"/>
      <c r="H123" s="2"/>
    </row>
    <row r="124" spans="1:9" x14ac:dyDescent="0.2">
      <c r="C124" s="2"/>
      <c r="D124" s="2"/>
      <c r="E124" s="2"/>
      <c r="F124" s="2"/>
      <c r="G124" s="2"/>
      <c r="H124" s="2"/>
    </row>
    <row r="125" spans="1:9" x14ac:dyDescent="0.2">
      <c r="E125" s="97"/>
      <c r="F125" s="98"/>
      <c r="G125" s="97"/>
      <c r="H125" s="98"/>
    </row>
    <row r="126" spans="1:9" x14ac:dyDescent="0.2">
      <c r="G126" s="97"/>
    </row>
  </sheetData>
  <mergeCells count="23">
    <mergeCell ref="H35:H37"/>
    <mergeCell ref="H60:H72"/>
    <mergeCell ref="A116:B116"/>
    <mergeCell ref="B2:B5"/>
    <mergeCell ref="A2:A5"/>
    <mergeCell ref="A34:A37"/>
    <mergeCell ref="B34:B37"/>
    <mergeCell ref="D2:D5"/>
    <mergeCell ref="D34:D37"/>
    <mergeCell ref="E2:H2"/>
    <mergeCell ref="E34:H34"/>
    <mergeCell ref="C2:C5"/>
    <mergeCell ref="C34:C37"/>
    <mergeCell ref="G3:G5"/>
    <mergeCell ref="H3:H5"/>
    <mergeCell ref="E3:E5"/>
    <mergeCell ref="F3:F5"/>
    <mergeCell ref="E35:E37"/>
    <mergeCell ref="F35:F37"/>
    <mergeCell ref="E60:E72"/>
    <mergeCell ref="G60:G72"/>
    <mergeCell ref="F60:F72"/>
    <mergeCell ref="G35:G37"/>
  </mergeCells>
  <phoneticPr fontId="0" type="noConversion"/>
  <pageMargins left="0.98425196850393704" right="0.98425196850393704" top="0.39370078740157483" bottom="0.39370078740157483" header="0.51181102362204722" footer="0.51181102362204722"/>
  <pageSetup paperSize="8" scale="81" firstPageNumber="6" orientation="portrait" useFirstPageNumber="1" r:id="rId1"/>
  <headerFooter alignWithMargins="0">
    <oddFooter>&amp;L&amp;"Arial,Kurzíva"Zastupitelstvo Olomouckého kraje 18. 12. 2017
7. - Střednědobý výhled rozpočtu Olomouckého kraje 2019 - 2020
Příloha č. 1: Střednědobý výhled rozpočtu OK na období 2019 - 2020&amp;R&amp;"Arial,Kurzíva"Strana &amp;P (celkem 10)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2017-11-28T10:56:09Z</cp:lastPrinted>
  <dcterms:created xsi:type="dcterms:W3CDTF">2007-01-30T08:08:06Z</dcterms:created>
  <dcterms:modified xsi:type="dcterms:W3CDTF">2017-11-28T10:56:16Z</dcterms:modified>
</cp:coreProperties>
</file>