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dRF\Rozpočet Olomouckého kraje\2018\ZOK 18.12.2017\"/>
    </mc:Choice>
  </mc:AlternateContent>
  <bookViews>
    <workbookView xWindow="120" yWindow="2310" windowWidth="19320" windowHeight="9915" activeTab="12"/>
  </bookViews>
  <sheets>
    <sheet name="celkem" sheetId="20" r:id="rId1"/>
    <sheet name="01" sheetId="35" r:id="rId2"/>
    <sheet name="03" sheetId="3" r:id="rId3"/>
    <sheet name="04" sheetId="5" r:id="rId4"/>
    <sheet name="06" sheetId="37" r:id="rId5"/>
    <sheet name="07" sheetId="36" r:id="rId6"/>
    <sheet name="08" sheetId="24" r:id="rId7"/>
    <sheet name="09" sheetId="25" r:id="rId8"/>
    <sheet name="10" sheetId="26" r:id="rId9"/>
    <sheet name="11" sheetId="27" r:id="rId10"/>
    <sheet name="12" sheetId="28" r:id="rId11"/>
    <sheet name="13" sheetId="38" r:id="rId12"/>
    <sheet name="14" sheetId="30" r:id="rId13"/>
    <sheet name="16" sheetId="9" r:id="rId14"/>
    <sheet name="17" sheetId="8" r:id="rId15"/>
    <sheet name="18" sheetId="21" r:id="rId16"/>
    <sheet name="19" sheetId="31" r:id="rId17"/>
    <sheet name="20" sheetId="32" r:id="rId18"/>
  </sheets>
  <definedNames>
    <definedName name="_xlnm.Print_Area" localSheetId="1">'01'!$A$1:$H$168</definedName>
    <definedName name="_xlnm.Print_Area" localSheetId="2">'03'!$A$1:$H$221</definedName>
    <definedName name="_xlnm.Print_Area" localSheetId="3">'04'!$A$1:$H$94</definedName>
    <definedName name="_xlnm.Print_Area" localSheetId="4">'06'!$A$1:$H$118</definedName>
    <definedName name="_xlnm.Print_Area" localSheetId="5">'07'!$A$1:$H$51</definedName>
    <definedName name="_xlnm.Print_Area" localSheetId="6">'08'!$A$1:$H$277</definedName>
    <definedName name="_xlnm.Print_Area" localSheetId="7">'09'!$A$1:$H$145</definedName>
    <definedName name="_xlnm.Print_Area" localSheetId="8">'10'!$A$1:$H$138</definedName>
    <definedName name="_xlnm.Print_Area" localSheetId="9">'11'!$A$1:$H$172</definedName>
    <definedName name="_xlnm.Print_Area" localSheetId="10">'12'!$A$1:$H$46</definedName>
    <definedName name="_xlnm.Print_Area" localSheetId="11">'13'!$A$1:$H$62</definedName>
    <definedName name="_xlnm.Print_Area" localSheetId="12">'14'!$A$1:$H$52</definedName>
    <definedName name="_xlnm.Print_Area" localSheetId="13">'16'!$A$1:$H$26</definedName>
    <definedName name="_xlnm.Print_Area" localSheetId="14">'17'!$A$1:$H$46</definedName>
    <definedName name="_xlnm.Print_Area" localSheetId="15">'18'!$A$1:$H$280</definedName>
    <definedName name="_xlnm.Print_Area" localSheetId="16">'19'!$A$1:$H$62</definedName>
    <definedName name="_xlnm.Print_Area" localSheetId="17">'20'!$A$1:$H$25</definedName>
    <definedName name="_xlnm.Print_Area" localSheetId="0">celkem!$A$1:$J$27</definedName>
  </definedNames>
  <calcPr calcId="162913" calcMode="manual"/>
</workbook>
</file>

<file path=xl/calcChain.xml><?xml version="1.0" encoding="utf-8"?>
<calcChain xmlns="http://schemas.openxmlformats.org/spreadsheetml/2006/main">
  <c r="H10" i="32" l="1"/>
  <c r="H14" i="31"/>
  <c r="H8" i="21"/>
  <c r="H10" i="21"/>
  <c r="H16" i="21"/>
  <c r="H15" i="21"/>
  <c r="H10" i="8"/>
  <c r="H9" i="8"/>
  <c r="H11" i="8"/>
  <c r="H11" i="28"/>
  <c r="H10" i="28"/>
  <c r="H12" i="27"/>
  <c r="H11" i="27"/>
  <c r="H10" i="27"/>
  <c r="H9" i="27"/>
  <c r="H13" i="27"/>
  <c r="H19" i="26"/>
  <c r="H16" i="26"/>
  <c r="H13" i="26"/>
  <c r="H11" i="26"/>
  <c r="H18" i="25"/>
  <c r="H17" i="25"/>
  <c r="H15" i="25"/>
  <c r="H13" i="25"/>
  <c r="H12" i="25"/>
  <c r="H11" i="25"/>
  <c r="H9" i="25"/>
  <c r="H11" i="36"/>
  <c r="H10" i="36"/>
  <c r="H9" i="36"/>
  <c r="H12" i="36"/>
  <c r="H12" i="5"/>
  <c r="H11" i="5"/>
  <c r="H9" i="5"/>
  <c r="H8" i="5"/>
  <c r="H16" i="35"/>
  <c r="H12" i="35"/>
  <c r="H9" i="35"/>
  <c r="H8" i="35"/>
  <c r="H17" i="3"/>
  <c r="H12" i="3"/>
  <c r="H13" i="3"/>
  <c r="H16" i="3"/>
  <c r="H15" i="3"/>
  <c r="H14" i="3"/>
  <c r="J8" i="20"/>
  <c r="J7" i="20"/>
  <c r="G28" i="30" l="1"/>
  <c r="G11" i="30" s="1"/>
  <c r="G24" i="5" l="1"/>
  <c r="G50" i="36" l="1"/>
  <c r="G17" i="36" l="1"/>
  <c r="G176" i="3" l="1"/>
  <c r="F77" i="35" l="1"/>
  <c r="G23" i="38"/>
  <c r="G10" i="38" s="1"/>
  <c r="G21" i="38" l="1"/>
  <c r="G100" i="26" l="1"/>
  <c r="G109" i="26"/>
  <c r="G70" i="26" l="1"/>
  <c r="G62" i="26"/>
  <c r="G53" i="26"/>
  <c r="G29" i="26"/>
  <c r="G70" i="5"/>
  <c r="G182" i="3" l="1"/>
  <c r="G263" i="21" l="1"/>
  <c r="G248" i="21"/>
  <c r="G237" i="21"/>
  <c r="G244" i="21"/>
  <c r="G224" i="21"/>
  <c r="G218" i="21"/>
  <c r="G214" i="21"/>
  <c r="G207" i="21"/>
  <c r="G195" i="21"/>
  <c r="G177" i="21"/>
  <c r="G107" i="21"/>
  <c r="G49" i="21"/>
  <c r="G40" i="21" s="1"/>
  <c r="F109" i="35"/>
  <c r="F60" i="35"/>
  <c r="G28" i="26" l="1"/>
  <c r="G133" i="3" l="1"/>
  <c r="G40" i="5"/>
  <c r="G29" i="5"/>
  <c r="G55" i="31" l="1"/>
  <c r="G52" i="31"/>
  <c r="G46" i="31"/>
  <c r="G43" i="31"/>
  <c r="G39" i="31"/>
  <c r="G117" i="25"/>
  <c r="G116" i="25" s="1"/>
  <c r="G16" i="25" s="1"/>
  <c r="G122" i="25" l="1"/>
  <c r="G113" i="25"/>
  <c r="G109" i="25"/>
  <c r="G72" i="25"/>
  <c r="G66" i="25"/>
  <c r="G169" i="27"/>
  <c r="G161" i="27"/>
  <c r="G150" i="27"/>
  <c r="G132" i="27"/>
  <c r="G114" i="27"/>
  <c r="G101" i="27"/>
  <c r="G68" i="27"/>
  <c r="G61" i="27"/>
  <c r="G45" i="27"/>
  <c r="G38" i="27"/>
  <c r="G114" i="37"/>
  <c r="G113" i="37"/>
  <c r="G101" i="37"/>
  <c r="G100" i="37"/>
  <c r="G96" i="37"/>
  <c r="G90" i="37"/>
  <c r="G85" i="37"/>
  <c r="G201" i="24"/>
  <c r="G179" i="24" s="1"/>
  <c r="G168" i="24"/>
  <c r="G157" i="24" s="1"/>
  <c r="G53" i="24"/>
  <c r="G42" i="24"/>
  <c r="G39" i="24"/>
  <c r="G32" i="24"/>
  <c r="G31" i="24"/>
  <c r="G60" i="27" l="1"/>
  <c r="G19" i="38" l="1"/>
  <c r="E14" i="20" l="1"/>
  <c r="E9" i="20" l="1"/>
  <c r="E23" i="20" l="1"/>
  <c r="D23" i="20"/>
  <c r="E19" i="20"/>
  <c r="E24" i="20" s="1"/>
  <c r="D19" i="20"/>
  <c r="D24" i="20" s="1"/>
  <c r="G219" i="3" l="1"/>
  <c r="G39" i="3"/>
  <c r="G36" i="3"/>
  <c r="G22" i="3"/>
  <c r="D12" i="36" l="1"/>
  <c r="G16" i="36" l="1"/>
  <c r="G9" i="36" s="1"/>
  <c r="E15" i="30" l="1"/>
  <c r="E13" i="28"/>
  <c r="F13" i="28"/>
  <c r="D13" i="28"/>
  <c r="E19" i="26"/>
  <c r="F18" i="25" l="1"/>
  <c r="E18" i="25"/>
  <c r="F17" i="24"/>
  <c r="E17" i="24"/>
  <c r="F17" i="3"/>
  <c r="E17" i="3"/>
  <c r="D17" i="3"/>
  <c r="E16" i="35" l="1"/>
  <c r="E10" i="32" l="1"/>
  <c r="F10" i="32"/>
  <c r="G277" i="21" l="1"/>
  <c r="G17" i="21" s="1"/>
  <c r="G262" i="21"/>
  <c r="G16" i="21" s="1"/>
  <c r="G163" i="21"/>
  <c r="G13" i="21" s="1"/>
  <c r="G119" i="21" l="1"/>
  <c r="G12" i="21" s="1"/>
  <c r="G113" i="21"/>
  <c r="G11" i="21" s="1"/>
  <c r="G236" i="21"/>
  <c r="G213" i="21"/>
  <c r="G194" i="21"/>
  <c r="G101" i="21"/>
  <c r="G10" i="21" s="1"/>
  <c r="G74" i="21"/>
  <c r="G173" i="21" l="1"/>
  <c r="G15" i="21" s="1"/>
  <c r="G21" i="21"/>
  <c r="G8" i="21" s="1"/>
  <c r="H17" i="21"/>
  <c r="G41" i="38"/>
  <c r="G51" i="38"/>
  <c r="G12" i="38" s="1"/>
  <c r="G28" i="38"/>
  <c r="G11" i="38" s="1"/>
  <c r="G18" i="38"/>
  <c r="G116" i="26"/>
  <c r="G17" i="26" s="1"/>
  <c r="D11" i="26"/>
  <c r="D13" i="26"/>
  <c r="G99" i="26"/>
  <c r="G84" i="26"/>
  <c r="G12" i="26" s="1"/>
  <c r="G73" i="26"/>
  <c r="G61" i="26"/>
  <c r="D19" i="26" l="1"/>
  <c r="G37" i="26"/>
  <c r="G36" i="26" s="1"/>
  <c r="G11" i="26" s="1"/>
  <c r="H12" i="26"/>
  <c r="H17" i="26"/>
  <c r="F14" i="20"/>
  <c r="G17" i="38"/>
  <c r="F13" i="38"/>
  <c r="H17" i="20" s="1"/>
  <c r="E13" i="38"/>
  <c r="G17" i="20" s="1"/>
  <c r="D13" i="38"/>
  <c r="F17" i="20" s="1"/>
  <c r="G9" i="38" l="1"/>
  <c r="G13" i="38" s="1"/>
  <c r="I17" i="20" s="1"/>
  <c r="E13" i="8"/>
  <c r="G20" i="20" s="1"/>
  <c r="F13" i="8"/>
  <c r="H20" i="20" s="1"/>
  <c r="D13" i="8"/>
  <c r="F20" i="20" s="1"/>
  <c r="G39" i="8"/>
  <c r="G12" i="8" s="1"/>
  <c r="G25" i="8"/>
  <c r="G10" i="8" s="1"/>
  <c r="F16" i="20" l="1"/>
  <c r="G23" i="20" l="1"/>
  <c r="G110" i="37" l="1"/>
  <c r="G106" i="37"/>
  <c r="G34" i="37"/>
  <c r="G26" i="37" l="1"/>
  <c r="G22" i="37"/>
  <c r="G14" i="37" s="1"/>
  <c r="G8" i="37" s="1"/>
  <c r="F9" i="37"/>
  <c r="E9" i="37"/>
  <c r="D9" i="37"/>
  <c r="G207" i="3"/>
  <c r="I192" i="3"/>
  <c r="G157" i="3"/>
  <c r="G137" i="3"/>
  <c r="G121" i="3"/>
  <c r="G110" i="3"/>
  <c r="G89" i="3"/>
  <c r="G86" i="3"/>
  <c r="G81" i="3"/>
  <c r="G74" i="3"/>
  <c r="G9" i="37" l="1"/>
  <c r="I10" i="20" s="1"/>
  <c r="G61" i="3"/>
  <c r="G57" i="3"/>
  <c r="G21" i="3"/>
  <c r="G12" i="3" s="1"/>
  <c r="G167" i="21"/>
  <c r="G14" i="21" s="1"/>
  <c r="G271" i="24" l="1"/>
  <c r="G262" i="24"/>
  <c r="G134" i="24"/>
  <c r="G123" i="24"/>
  <c r="G11" i="24"/>
  <c r="G102" i="24"/>
  <c r="G79" i="24"/>
  <c r="G71" i="24" s="1"/>
  <c r="G45" i="24"/>
  <c r="G44" i="24" s="1"/>
  <c r="G34" i="24"/>
  <c r="G122" i="24" l="1"/>
  <c r="G12" i="24" s="1"/>
  <c r="G70" i="24"/>
  <c r="G10" i="24" s="1"/>
  <c r="H10" i="24" l="1"/>
  <c r="H11" i="24"/>
  <c r="H12" i="24"/>
  <c r="G47" i="35"/>
  <c r="G9" i="35" s="1"/>
  <c r="G20" i="35"/>
  <c r="G89" i="5"/>
  <c r="G69" i="5"/>
  <c r="G65" i="5" s="1"/>
  <c r="G11" i="5" s="1"/>
  <c r="G10" i="5"/>
  <c r="H10" i="5" s="1"/>
  <c r="G39" i="5"/>
  <c r="G28" i="5"/>
  <c r="G17" i="5"/>
  <c r="G16" i="5" l="1"/>
  <c r="G8" i="5" s="1"/>
  <c r="G108" i="25" l="1"/>
  <c r="G101" i="25" s="1"/>
  <c r="G15" i="25" s="1"/>
  <c r="G61" i="25"/>
  <c r="G12" i="25" s="1"/>
  <c r="G53" i="25"/>
  <c r="G11" i="25" s="1"/>
  <c r="G27" i="25"/>
  <c r="G9" i="25" s="1"/>
  <c r="G8" i="25"/>
  <c r="H8" i="25" s="1"/>
  <c r="G155" i="27" l="1"/>
  <c r="G12" i="27" s="1"/>
  <c r="G18" i="27"/>
  <c r="D15" i="30" l="1"/>
  <c r="F18" i="20" s="1"/>
  <c r="G36" i="30" l="1"/>
  <c r="G35" i="28" l="1"/>
  <c r="G25" i="28"/>
  <c r="G10" i="28" s="1"/>
  <c r="G14" i="32"/>
  <c r="G9" i="32" s="1"/>
  <c r="G10" i="32" l="1"/>
  <c r="H9" i="32"/>
  <c r="G48" i="25"/>
  <c r="G10" i="25" s="1"/>
  <c r="H10" i="25" s="1"/>
  <c r="I23" i="20" l="1"/>
  <c r="G28" i="31"/>
  <c r="G11" i="31" s="1"/>
  <c r="H11" i="31" s="1"/>
  <c r="G48" i="36" l="1"/>
  <c r="G11" i="36" s="1"/>
  <c r="G42" i="36"/>
  <c r="E12" i="36"/>
  <c r="F12" i="36"/>
  <c r="H13" i="35"/>
  <c r="H14" i="35"/>
  <c r="H15" i="35"/>
  <c r="D16" i="35"/>
  <c r="F7" i="20" s="1"/>
  <c r="G7" i="20"/>
  <c r="F16" i="35"/>
  <c r="H7" i="20" s="1"/>
  <c r="G8" i="35"/>
  <c r="G151" i="35"/>
  <c r="G158" i="35"/>
  <c r="G165" i="35"/>
  <c r="G12" i="35" s="1"/>
  <c r="G11" i="35" l="1"/>
  <c r="H11" i="35" s="1"/>
  <c r="H10" i="35"/>
  <c r="G10" i="35"/>
  <c r="G16" i="35" s="1"/>
  <c r="G10" i="36"/>
  <c r="G12" i="36"/>
  <c r="H11" i="20"/>
  <c r="F11" i="20"/>
  <c r="G11" i="20"/>
  <c r="I7" i="20" l="1"/>
  <c r="I11" i="20"/>
  <c r="J11" i="20" l="1"/>
  <c r="D17" i="24"/>
  <c r="F12" i="20" s="1"/>
  <c r="D13" i="27"/>
  <c r="F15" i="20" s="1"/>
  <c r="D18" i="25"/>
  <c r="F13" i="20" s="1"/>
  <c r="D10" i="9"/>
  <c r="F19" i="20" s="1"/>
  <c r="D12" i="5" l="1"/>
  <c r="F9" i="20" s="1"/>
  <c r="F8" i="20" l="1"/>
  <c r="D14" i="31" l="1"/>
  <c r="F22" i="20" s="1"/>
  <c r="D18" i="21" l="1"/>
  <c r="F21" i="20" s="1"/>
  <c r="N24" i="20" l="1"/>
  <c r="E14" i="31" l="1"/>
  <c r="E18" i="21"/>
  <c r="G21" i="20" s="1"/>
  <c r="H16" i="20"/>
  <c r="G16" i="20"/>
  <c r="F19" i="26" l="1"/>
  <c r="H14" i="20" s="1"/>
  <c r="G14" i="20"/>
  <c r="G98" i="26" l="1"/>
  <c r="G13" i="26" s="1"/>
  <c r="G27" i="26" l="1"/>
  <c r="G10" i="26" s="1"/>
  <c r="H10" i="26" s="1"/>
  <c r="G23" i="26"/>
  <c r="G9" i="26" s="1"/>
  <c r="H9" i="26" l="1"/>
  <c r="H12" i="20"/>
  <c r="G12" i="20"/>
  <c r="G248" i="24" l="1"/>
  <c r="G13" i="24" s="1"/>
  <c r="H13" i="24" s="1"/>
  <c r="G30" i="24" l="1"/>
  <c r="G29" i="24" s="1"/>
  <c r="G9" i="24" s="1"/>
  <c r="H13" i="20"/>
  <c r="G13" i="20"/>
  <c r="H9" i="24" l="1"/>
  <c r="G91" i="25"/>
  <c r="G14" i="25" s="1"/>
  <c r="H14" i="25" s="1"/>
  <c r="F12" i="5"/>
  <c r="H9" i="20" s="1"/>
  <c r="E12" i="5"/>
  <c r="G9" i="20" s="1"/>
  <c r="F18" i="21"/>
  <c r="H21" i="20" s="1"/>
  <c r="G15" i="3" l="1"/>
  <c r="G67" i="3" l="1"/>
  <c r="G49" i="3" s="1"/>
  <c r="F13" i="27" l="1"/>
  <c r="H15" i="20" s="1"/>
  <c r="E13" i="27"/>
  <c r="G15" i="20" s="1"/>
  <c r="G113" i="27"/>
  <c r="G95" i="27" s="1"/>
  <c r="G11" i="27" s="1"/>
  <c r="G59" i="27"/>
  <c r="G10" i="27" s="1"/>
  <c r="G11" i="28"/>
  <c r="G32" i="30"/>
  <c r="G12" i="30" s="1"/>
  <c r="H12" i="30" s="1"/>
  <c r="F15" i="30" l="1"/>
  <c r="H18" i="20" s="1"/>
  <c r="G18" i="20"/>
  <c r="G13" i="30"/>
  <c r="H13" i="30" s="1"/>
  <c r="G35" i="8"/>
  <c r="G11" i="8" s="1"/>
  <c r="G17" i="8" l="1"/>
  <c r="G14" i="9"/>
  <c r="G9" i="9" s="1"/>
  <c r="H9" i="9" s="1"/>
  <c r="F14" i="31"/>
  <c r="H22" i="20" s="1"/>
  <c r="G38" i="31"/>
  <c r="G13" i="31" s="1"/>
  <c r="H13" i="31" s="1"/>
  <c r="G33" i="31"/>
  <c r="G12" i="31" s="1"/>
  <c r="H12" i="31" s="1"/>
  <c r="G23" i="31"/>
  <c r="G10" i="31" s="1"/>
  <c r="H10" i="31" s="1"/>
  <c r="G18" i="31"/>
  <c r="G9" i="31" s="1"/>
  <c r="H9" i="31" s="1"/>
  <c r="G9" i="8" l="1"/>
  <c r="G14" i="31"/>
  <c r="G22" i="20"/>
  <c r="H23" i="20"/>
  <c r="D10" i="32"/>
  <c r="F23" i="20" l="1"/>
  <c r="G13" i="8"/>
  <c r="I22" i="20"/>
  <c r="J22" i="20" s="1"/>
  <c r="J23" i="20" l="1"/>
  <c r="F24" i="20"/>
  <c r="I20" i="20"/>
  <c r="J20" i="20" s="1"/>
  <c r="H13" i="8"/>
  <c r="H8" i="20"/>
  <c r="G47" i="30" l="1"/>
  <c r="G14" i="30" s="1"/>
  <c r="H14" i="30" s="1"/>
  <c r="G23" i="30"/>
  <c r="G10" i="30" s="1"/>
  <c r="H10" i="30" s="1"/>
  <c r="G19" i="30"/>
  <c r="G121" i="25"/>
  <c r="G17" i="25" s="1"/>
  <c r="G71" i="25"/>
  <c r="G13" i="25" s="1"/>
  <c r="G18" i="25" l="1"/>
  <c r="G9" i="30"/>
  <c r="H9" i="30" s="1"/>
  <c r="G135" i="26"/>
  <c r="G18" i="26" s="1"/>
  <c r="H18" i="26" s="1"/>
  <c r="G108" i="26"/>
  <c r="G16" i="26" s="1"/>
  <c r="G15" i="30" l="1"/>
  <c r="H15" i="30" s="1"/>
  <c r="I13" i="20"/>
  <c r="J13" i="20" s="1"/>
  <c r="G19" i="26"/>
  <c r="G254" i="24"/>
  <c r="G14" i="24" s="1"/>
  <c r="H14" i="24" s="1"/>
  <c r="G8" i="20"/>
  <c r="G96" i="21"/>
  <c r="G9" i="21" s="1"/>
  <c r="I18" i="20" l="1"/>
  <c r="J18" i="20" s="1"/>
  <c r="H9" i="21"/>
  <c r="G18" i="21"/>
  <c r="I21" i="20" s="1"/>
  <c r="J21" i="20" s="1"/>
  <c r="I14" i="20"/>
  <c r="J14" i="20" s="1"/>
  <c r="G21" i="24"/>
  <c r="G8" i="24" s="1"/>
  <c r="H8" i="24" l="1"/>
  <c r="G13" i="3" l="1"/>
  <c r="G14" i="3"/>
  <c r="G17" i="28" l="1"/>
  <c r="G9" i="28" s="1"/>
  <c r="H9" i="28" l="1"/>
  <c r="G17" i="27"/>
  <c r="G9" i="27" s="1"/>
  <c r="G13" i="27" l="1"/>
  <c r="G56" i="5"/>
  <c r="G9" i="5" s="1"/>
  <c r="I15" i="20" l="1"/>
  <c r="J15" i="20" s="1"/>
  <c r="G10" i="9"/>
  <c r="I19" i="20" l="1"/>
  <c r="J19" i="20" s="1"/>
  <c r="H10" i="9"/>
  <c r="G40" i="28"/>
  <c r="G12" i="28" s="1"/>
  <c r="G261" i="24"/>
  <c r="G15" i="24" s="1"/>
  <c r="H12" i="28" l="1"/>
  <c r="G13" i="28"/>
  <c r="H15" i="24"/>
  <c r="G270" i="24"/>
  <c r="G16" i="24" s="1"/>
  <c r="H16" i="24" s="1"/>
  <c r="I16" i="20" l="1"/>
  <c r="J16" i="20" s="1"/>
  <c r="H13" i="28"/>
  <c r="G17" i="24"/>
  <c r="H17" i="24" s="1"/>
  <c r="I12" i="20" l="1"/>
  <c r="J12" i="20" s="1"/>
  <c r="G218" i="3"/>
  <c r="G16" i="3" s="1"/>
  <c r="G17" i="3" s="1"/>
  <c r="I8" i="20" s="1"/>
  <c r="G12" i="5" l="1"/>
  <c r="F10" i="9"/>
  <c r="H19" i="20" s="1"/>
  <c r="H24" i="20" s="1"/>
  <c r="I9" i="20" l="1"/>
  <c r="J9" i="20" l="1"/>
  <c r="I24" i="20"/>
  <c r="H18" i="21"/>
  <c r="K24" i="20" l="1"/>
  <c r="L20" i="20"/>
  <c r="L19" i="20"/>
  <c r="L18" i="20"/>
  <c r="L16" i="20"/>
  <c r="L15" i="20"/>
  <c r="L14" i="20"/>
  <c r="L13" i="20"/>
  <c r="L12" i="20"/>
  <c r="L11" i="20"/>
  <c r="L9" i="20"/>
  <c r="L8" i="20" l="1"/>
  <c r="L7" i="20"/>
  <c r="L24" i="20" s="1"/>
  <c r="E10" i="9" l="1"/>
  <c r="G19" i="20" s="1"/>
  <c r="G24" i="20" s="1"/>
  <c r="J24" i="20" l="1"/>
</calcChain>
</file>

<file path=xl/sharedStrings.xml><?xml version="1.0" encoding="utf-8"?>
<sst xmlns="http://schemas.openxmlformats.org/spreadsheetml/2006/main" count="1320" uniqueCount="814">
  <si>
    <t>Zastupitelé</t>
  </si>
  <si>
    <t xml:space="preserve">Správce: </t>
  </si>
  <si>
    <t>§</t>
  </si>
  <si>
    <t>seskupení položek</t>
  </si>
  <si>
    <t>Název seskupení položek</t>
  </si>
  <si>
    <t>%</t>
  </si>
  <si>
    <t>v tis.Kč</t>
  </si>
  <si>
    <t>Neinvestiční nákupy a související výdaje</t>
  </si>
  <si>
    <t>Celkem</t>
  </si>
  <si>
    <t>Neinvestiční transfery obyvatelstvu</t>
  </si>
  <si>
    <t>Komentář:</t>
  </si>
  <si>
    <t>Ostatní platy</t>
  </si>
  <si>
    <t>Knihy, učební pomůcky a tisk</t>
  </si>
  <si>
    <t>Drobný hmotný dlouhodobý majetek</t>
  </si>
  <si>
    <t>Konzultační, poradenské a právní služby</t>
  </si>
  <si>
    <t>Služby školení a vzdělávání</t>
  </si>
  <si>
    <t>Nákup ostatních služeb</t>
  </si>
  <si>
    <t>Opravy a udržování</t>
  </si>
  <si>
    <t>Programové vybavení</t>
  </si>
  <si>
    <t>§ 6113, seskupení pol. 51 - Neinvestiční nákupy a související výdaje</t>
  </si>
  <si>
    <t>§ 6113, seskupení pol. 54 - Neinvestiční transfery obyvatelstvu</t>
  </si>
  <si>
    <t xml:space="preserve">V souvislosti s platnou legislativou navrhujeme rozpočtovat i tuto položku.  </t>
  </si>
  <si>
    <t>Ing. Luděk Niče</t>
  </si>
  <si>
    <t>ORJ - 01</t>
  </si>
  <si>
    <t>Ostatní osobní výdaje</t>
  </si>
  <si>
    <t>Odměny členů zastupitelstva obcí a krajů</t>
  </si>
  <si>
    <t>Povinné pojistné na sociální zabezpečení a příspěvek na státní politiku zaměstnanosti</t>
  </si>
  <si>
    <t>Ostatní povinné pojistné placené zaměstnavatelem</t>
  </si>
  <si>
    <t>Kursové rozdíly ve výdajích</t>
  </si>
  <si>
    <t>Studená voda</t>
  </si>
  <si>
    <t>Teplo</t>
  </si>
  <si>
    <t>Elektrická energie</t>
  </si>
  <si>
    <t>Pohonné hmoty a maziva</t>
  </si>
  <si>
    <t>Služby telekomunikací a radiokomunikací</t>
  </si>
  <si>
    <t>Služby peněžních ústavů</t>
  </si>
  <si>
    <t xml:space="preserve">Nájemné </t>
  </si>
  <si>
    <t>Cestovné (tuzemské i zahraniční)</t>
  </si>
  <si>
    <t>Pohoštění</t>
  </si>
  <si>
    <t>Účastnické poplatky na konference</t>
  </si>
  <si>
    <t>Ostatní poskytované zálohy a jistiny</t>
  </si>
  <si>
    <t>Věcné dary</t>
  </si>
  <si>
    <t>Nákup kolků</t>
  </si>
  <si>
    <t>Platby daní a poplatků státnímu rozpočtu</t>
  </si>
  <si>
    <t>Náhrady mezd v době nemoci</t>
  </si>
  <si>
    <t>Převody FKSP a sociálnímu fondu obcí a krajů</t>
  </si>
  <si>
    <t>Ostatní neinvestiční výdaje</t>
  </si>
  <si>
    <t>Ostatní neinvestiční transfery obyvatelstvu</t>
  </si>
  <si>
    <t>Nájemné</t>
  </si>
  <si>
    <t>Nespecifikované rezervy</t>
  </si>
  <si>
    <t>§ 6172, seskupení pol. 51 - Neinvestiční nákupy a související výdaje</t>
  </si>
  <si>
    <t>ORJ - 03</t>
  </si>
  <si>
    <t>Položka zahrnuje nákup cenin - kolků pro potřeby odborů KÚOK.</t>
  </si>
  <si>
    <t>Platy zaměstnanců v pracovním poměru</t>
  </si>
  <si>
    <t>Ostatní platby za provedenou práci jinde nezařazené</t>
  </si>
  <si>
    <t>Povinné pojistné na veřejné zdravotní pojištění</t>
  </si>
  <si>
    <t>Povinné pojistné na úrazové pojištění</t>
  </si>
  <si>
    <t>Teplá voda</t>
  </si>
  <si>
    <t>Nákup ostatních paliv a energie</t>
  </si>
  <si>
    <t>Nafta do náhradního zdroje elektrické energie.</t>
  </si>
  <si>
    <t>Položka zahrnuje nákup výrobků a služeb k pohoštění KÚOK.</t>
  </si>
  <si>
    <t>§ 6172, seskupení pol. 54 - Neinvestiční transfery obyvatelstvu</t>
  </si>
  <si>
    <t>ORJ - 04</t>
  </si>
  <si>
    <t>Mgr. Hana Kamasová</t>
  </si>
  <si>
    <t>vedoucí odboru</t>
  </si>
  <si>
    <t>Investiční nákupy a související výdaje</t>
  </si>
  <si>
    <t>§ 6172, seskupení pol. 61 - Investiční nákupy a související výdaje</t>
  </si>
  <si>
    <t>Pozemky</t>
  </si>
  <si>
    <t>ORJ - 17</t>
  </si>
  <si>
    <t>Ing. Miroslav Kubín</t>
  </si>
  <si>
    <t>§ 3315, seskupení pol. 59 - Ostatní neinvestiční výdaje</t>
  </si>
  <si>
    <t xml:space="preserve">Náklady spojené s úhradou poplatků a daní.  </t>
  </si>
  <si>
    <t>Útvar interního auditu</t>
  </si>
  <si>
    <t>ORJ - 16</t>
  </si>
  <si>
    <t>Ing. Věra Štembírková</t>
  </si>
  <si>
    <t>pověřena vedením odboru</t>
  </si>
  <si>
    <t>Odbor ekonomický</t>
  </si>
  <si>
    <t>ORJ - 07</t>
  </si>
  <si>
    <t xml:space="preserve">Kurzové ztráty týkající se pohybu finančních prostředků na bankovních účtech vedených v EUR.  </t>
  </si>
  <si>
    <t xml:space="preserve">Jedná se o služby spojené s vedením bankovních účtů - za vedení účtů, poplatky za položky apod. a o pojištění platebních karet.   </t>
  </si>
  <si>
    <t>§ 6409, seskupení pol. 59 - Ostatní neinvestiční výdaje</t>
  </si>
  <si>
    <t xml:space="preserve">Odbor životního prostředí a zemědělství </t>
  </si>
  <si>
    <t xml:space="preserve">Odbor sociálních věcí </t>
  </si>
  <si>
    <t xml:space="preserve">Odbor dopravy a silničního hospodářství </t>
  </si>
  <si>
    <t>Odbor (kancelář)</t>
  </si>
  <si>
    <t>ORJ</t>
  </si>
  <si>
    <t>ROK 8.11.2011</t>
  </si>
  <si>
    <t>rozdíl</t>
  </si>
  <si>
    <t>9=6-8</t>
  </si>
  <si>
    <t xml:space="preserve">Odbor ekonomický  </t>
  </si>
  <si>
    <t xml:space="preserve">Odbor zdravotnictví </t>
  </si>
  <si>
    <t xml:space="preserve">Útvar interního auditu </t>
  </si>
  <si>
    <t>Ochranné pomůcky</t>
  </si>
  <si>
    <t xml:space="preserve">Jedná se o refundace pojistného (při účasti členů na zasedáních ROK/ZOK,...).  </t>
  </si>
  <si>
    <t xml:space="preserve">Jedná se o průběžné zálohy na drobné výdaje spojené se zajištěním akcí a chodů sekretariátů členů vedení OK vyplácené přes pokladnu. </t>
  </si>
  <si>
    <t>ORJ - 18</t>
  </si>
  <si>
    <t>§ 3341, seskupení pol. 51 - Neinvestiční nákupy a související výdaje</t>
  </si>
  <si>
    <t>§ 3349, seskupení pol. 51 - Neinvestiční nákupy a související výdaje</t>
  </si>
  <si>
    <t>§ 6409, seskupení pol. 51 - Neinvestiční nákupy a související výdaje</t>
  </si>
  <si>
    <t>Úroky vlastní</t>
  </si>
  <si>
    <t xml:space="preserve">Na této položce jsou rozpočtovány prostředky pro možnost čerpání výdajů za konzultační, poradenské a právní služby pro potřeby členů vedení OK. </t>
  </si>
  <si>
    <t xml:space="preserve">Výdaje na úhradu nákladů za daňové poradenství a konzultační činnosti v oblasti účetnictví na základě uzavřených smluv.  </t>
  </si>
  <si>
    <t>Léky a zdravotnický materiál</t>
  </si>
  <si>
    <t>Zpracování dat a služby související s informačními a komunikačními technologiemi</t>
  </si>
  <si>
    <t>§ 5272, seskupení pol. 51 - Neinvestiční nákupy a související výdaje</t>
  </si>
  <si>
    <t>§ 5273, seskupení pol. 51 - Neinvestiční nákupy a související výdaje</t>
  </si>
  <si>
    <t>Prádlo, oděv a obuv</t>
  </si>
  <si>
    <t xml:space="preserve">Finanční prostředky na nákup odborných publikací pro potřeby krizového řízení, podklady pro metodické řízení obcí v oblasti krizového řízení, mapové podklady Olomouckého kraje atd. </t>
  </si>
  <si>
    <t>§ 5529, seskupení pol. 51 - Neinvestiční nákupy a související výdaje</t>
  </si>
  <si>
    <t>Odměny za užití duševního vlastnictví</t>
  </si>
  <si>
    <t>Poštovní služby</t>
  </si>
  <si>
    <t>§ 2143, seskupení pol. 51 - Neinvestiční nákupy a související výdaje</t>
  </si>
  <si>
    <t xml:space="preserve">Na této výdajové položce jsou rozpočtovány prostředky pro možnost pořízení DHM pro sekretariát hejtmana a odboru. </t>
  </si>
  <si>
    <t>ORJ - 08</t>
  </si>
  <si>
    <t xml:space="preserve">Ing. Radek Dosoudil </t>
  </si>
  <si>
    <t>§ 3635, seskupení pol. 51 - Neinvestiční nákupy a související výdaje</t>
  </si>
  <si>
    <t>§ 3636, seskupení pol. 51 - Neinvestiční nákupy a související výdaje</t>
  </si>
  <si>
    <t>§ 3639, seskupení pol. 51 - Neinvestiční nákupy a související výdaje</t>
  </si>
  <si>
    <t>§ 3713, seskupení pol. 51 - Neinvestiční nákupy a související výdaje</t>
  </si>
  <si>
    <t>§ 3713, seskupení pol. 61 - Investiční nákupy a související výdaje</t>
  </si>
  <si>
    <t>Stroje, přístroje a zařízení</t>
  </si>
  <si>
    <t>ORJ - 09</t>
  </si>
  <si>
    <t>Ing. Josef Veselský</t>
  </si>
  <si>
    <t>§ 1032, seskupení pol. 51 - Neinvestiční nákupy a související výdaje</t>
  </si>
  <si>
    <t>Nájemné za půdu</t>
  </si>
  <si>
    <t>§ 1036, seskupení pol. 51 - Neinvestiční nákupy a související výdaje</t>
  </si>
  <si>
    <t>§ 1099, seskupení pol. 51 - Neinvestiční nákupy a související výdaje</t>
  </si>
  <si>
    <t>§ 2369, seskupení pol. 51 - Neinvestiční nákupy a související výdaje</t>
  </si>
  <si>
    <t>§ 3719, seskupení pol. 51 - Neinvestiční nákupy a související výdaje</t>
  </si>
  <si>
    <t>§ 3725, seskupení pol. 51 - Neinvestiční nákupy a související výdaje</t>
  </si>
  <si>
    <t>§ 3729, seskupení pol. 51 - Neinvestiční nákupy a související výdaje</t>
  </si>
  <si>
    <t>§ 3742, seskupení pol. 51 - Neinvestiční nákupy a související výdaje</t>
  </si>
  <si>
    <t>§ 3769, seskupení pol. 51 - Neinvestiční nákupy a související výdaje</t>
  </si>
  <si>
    <t>ORJ - 10</t>
  </si>
  <si>
    <t>Mgr. Miroslav Gajdůšek, MBA</t>
  </si>
  <si>
    <t>§ 3269, seskupení pol. 51 - Neinvestiční nákupy a související výdaje</t>
  </si>
  <si>
    <t>§ 3269, seskupení pol. 54 - Neinvestiční transfery obyvatelstvu</t>
  </si>
  <si>
    <t>ORJ - 11</t>
  </si>
  <si>
    <t>Mgr. Irena Sonntagová</t>
  </si>
  <si>
    <t>§ 4339, seskupení pol. 51 - Neinvestiční nákupy a související výdaje</t>
  </si>
  <si>
    <t>§ 4349, seskupení pol. 51 - Neinvestiční nákupy a související výdaje</t>
  </si>
  <si>
    <t>§ 4399, seskupení pol. 51 - Neinvestiční nákupy a související výdaje</t>
  </si>
  <si>
    <t>ORJ - 12</t>
  </si>
  <si>
    <t>Ing. Ladislav Růžička</t>
  </si>
  <si>
    <t>§ 2212, seskupení pol. 51 - Neinvestiční nákupy a související výdaje</t>
  </si>
  <si>
    <t>§ 2223, seskupení pol. 51 - Neinvestiční nákupy a související výdaje</t>
  </si>
  <si>
    <t>§ 2299, seskupení pol. 51 - Neinvestiční nákupy a související výdaje</t>
  </si>
  <si>
    <t>§ 3319, seskupení pol. 51 - Neinvestiční nákupy a související výdaje</t>
  </si>
  <si>
    <t>Odbor zdravotnictví</t>
  </si>
  <si>
    <t>ORJ - 14</t>
  </si>
  <si>
    <t>Ing. Bohuslav Kolář, MBA</t>
  </si>
  <si>
    <t>Provoz záchytné stanice</t>
  </si>
  <si>
    <t>§ 3513, seskupení pol. 51 - Neinvestiční nákupy a související výdaje</t>
  </si>
  <si>
    <t>§ 3522, seskupení pol. 51 - Neinvestiční nákupy a související výdaje</t>
  </si>
  <si>
    <t>§ 3599, seskupení pol. 51 - Neinvestiční nákupy a související výdaje</t>
  </si>
  <si>
    <t xml:space="preserve">Inzerce pro personální výběrová řízení, psychologická vyšetření.  </t>
  </si>
  <si>
    <t xml:space="preserve">Pohoštění </t>
  </si>
  <si>
    <t xml:space="preserve">Výdaje této položky jsou tvořeny především upgradem SW IntraDoc pro potřeby členů rady, zastupitelstva, politických klubů a  zpracovatelů podkladových materiálů ROK a ZOK. </t>
  </si>
  <si>
    <t>a) Smlouva o úvěrovém rámci ve výši 700 mil. Kč s Komerční bankou, a.s.</t>
  </si>
  <si>
    <t xml:space="preserve">b) Smlouva o úvěru ve výši 900 mil. Kč s Evropskou investiční bankou na projekt "Modernizace silnic II. a III. třídy v Olomouckém kraji. Úvěr je ve fázi splácení.  </t>
  </si>
  <si>
    <t>c) Smlouva o úvěrovém rámci ve výši 3 000 mil. Kč s Evropskou investiční bankou na spolufinancování evropských programů a financování vlastních investičních akcí. Úvěr je ve fázi splácení.</t>
  </si>
  <si>
    <t>Poradenství, analýzy a studie zpracovávané externími experty a organizacemi pro potřebu zabezpečení výkonu státní správy a  samosprávy v oblasti ochrany ovzduší.</t>
  </si>
  <si>
    <t xml:space="preserve">a) Odbory Krajského úřadu Olomouckého kraje </t>
  </si>
  <si>
    <t xml:space="preserve">Léky a zdravotnický materiál </t>
  </si>
  <si>
    <t xml:space="preserve">Zpracování dat a služby související s informačními a komunikačními technologiemi </t>
  </si>
  <si>
    <t xml:space="preserve">Jedná se o finanční prostředky na úhradu nákladů za informační a komunikační technologie (webhosting). </t>
  </si>
  <si>
    <t xml:space="preserve">Dary obyvatelstvu </t>
  </si>
  <si>
    <t>3. Konzultační akce pro pěstouny</t>
  </si>
  <si>
    <t>4. Aktivity kraje v samostatné působnosti v oblasti sociálně-právní ochrany dětí - kulturní, sportovní, jiná zájmová a vzdělávací činnost dětí</t>
  </si>
  <si>
    <t xml:space="preserve">Zajišťování realizace aktivit se zaměřením na sociálně-právní ochranu dětí, a to ve spolupráci s nestátními neziskovými organizacemi a obcemi. Může se jednat o jednodenní i vícedenní aktivity jako jsou tábory a podobně. Jedná se o aktivity v samostatné působnosti.  </t>
  </si>
  <si>
    <t>5. Navazující specifické vzdělávání pro budoucí pěstouny, pěstouny na přechodnou dobu a osvojitele</t>
  </si>
  <si>
    <t>Střednědobý plán rozvoje sociálních služeb</t>
  </si>
  <si>
    <t>1. Realizace seminářů pro sociální pracovníky</t>
  </si>
  <si>
    <t xml:space="preserve">V souvislosti s odborným posuzováním žadatelů pro účely zprostředkování osvojení a pěstounské péče dle § 27 zákona č. 359/1999 Sb., o sociálně-právní ochraně dětí, ve znění pozdějších předpisů, vyvstává potřeba vyžádání doplňujících specializovaných lékařských vyšetření k verifikaci údajů vedoucích ke stanovení případných kontraindikací pro zařazení žadatelů do evidence osob vhodných stát se osvojiteli nebo pěstouny. V souladu s ustanovením § 15 odst. 10 zákona č. 48/1997 Sb., o veřejném zdrav. pojištění, ve znění pozdějších předpisů, takto vyžádaná vyjádření hradí orgán, pro který se vyšetření a vyjádření provádí. Při posuzování dětí vyvstává potřeba specializovaných vyšetření souvisejících s jejich zařazením do evidence dětí vhodných k náhradní rodinné péči. Jedná se o výkon přenesené působnosti.  </t>
  </si>
  <si>
    <t>3. Realizace seminářů pro sociální pracovníky v oblasti sociálně-právní ochrany dětí</t>
  </si>
  <si>
    <t xml:space="preserve">2. Realizace seminářů (školení), workshopů pro oblast prevence sociálního vyloučení a prevence kriminality </t>
  </si>
  <si>
    <t>Úhrada za služby pošt související s odesíláním zdravotní dokumentace žadatelů o náhradní rodinnou péči a specializovaných vyšetření, která jsou nezbytná v rámci rozhodování o zařazení žadatelů do evidence osob vhodných stát se osvojiteli či pěstouny dle § 27 zákona č. 359/1999 Sb., o sociálně-právní ochraně dětí, ve znění pozdějších předpisů. Jedná se o aktivity v přenesené působnosti.</t>
  </si>
  <si>
    <t>Odbor kancelář ředitele</t>
  </si>
  <si>
    <t>1. Předplatné novin a odborných časopisů, jiných nosičů</t>
  </si>
  <si>
    <t xml:space="preserve">1. Veškeré nákupy spotřebního materiálu - elektromateriál, razítka, polymery, sanitární prostředky </t>
  </si>
  <si>
    <t xml:space="preserve">3. Nákup materiálu - tonery pro jednotlivé odbory </t>
  </si>
  <si>
    <t>5. Nákup materiálu - kancelářský papír pro jednotlivé odbory</t>
  </si>
  <si>
    <t>1. Zásady územního rozvoje Olomouckého kraje (ZÚR OK)</t>
  </si>
  <si>
    <t>2. Územně analytické podklady Olomouckého kraje (ÚAP OK)</t>
  </si>
  <si>
    <t>a) porady stavebních úřadů</t>
  </si>
  <si>
    <t>5. Workshop pro zástupce obcí s rozšířenou působností Olomouckého kraje (ORP OK)</t>
  </si>
  <si>
    <t>6. Setkání implementačního týmu projektu Strategie integrované spolupráce česko-polského příhraničí</t>
  </si>
  <si>
    <t xml:space="preserve">1. Členský příspěvek Olomouckého kraje Euroregionu Praděd </t>
  </si>
  <si>
    <t>2. Členský příspěvek Olomouckého kraje Euroregion Glacensis</t>
  </si>
  <si>
    <t xml:space="preserve">Neinvestiční transfery soukromoprávním subjektům </t>
  </si>
  <si>
    <t>1. Propagační a prezentační materiály kraje v oblasti podnikání, obchodu, průmyslu, průmyslových zón, rozvojových ploch a brownfieldů</t>
  </si>
  <si>
    <t>2. Pronájem - pracovní setkání zástupců mikroregionů Olomouckého kraje</t>
  </si>
  <si>
    <t xml:space="preserve">§ 3639, seskupení pol. 52 - Neinvestiční transfery soukromoprávním subjektům </t>
  </si>
  <si>
    <t xml:space="preserve">Neinvestiční transfery obcím </t>
  </si>
  <si>
    <t>1.Poskytování energetických služeb se zaručeným výsledkem - projekty financované metodou EPC</t>
  </si>
  <si>
    <t xml:space="preserve">2. Poskytování energetických služeb se zaručeným výsledkem - projekty financované metodou EPC - víceúspory </t>
  </si>
  <si>
    <t>§ 2141, seskupení pol. 51 - Neinvestiční nákupy a související výdaje</t>
  </si>
  <si>
    <t xml:space="preserve">Zahrnuje finanční prostředky na úhradu nákladů spojených se zasedáním Rady a Zastupitelstva mládeže Olomouckého kraje.  </t>
  </si>
  <si>
    <t xml:space="preserve">2. Porady ředitelů škol a školských zařízení </t>
  </si>
  <si>
    <t>Zahrnuje prostředky na proplacení nákladů spojených se zasedáním Rady a Zastupitelstva mládeže Olomouckého kraje (včetně jednání výborů Zastupitelstva), Národního parlamentu dětí a mládeže a akcí souvisejících s činností Rady a Zastupitelstva mládeže  Olomouckého kraje.</t>
  </si>
  <si>
    <t>§ 3792, seskupení pol. 51 - Neinvestiční nákupy a související výdaje</t>
  </si>
  <si>
    <t xml:space="preserve">Krajská konference environmentálního vzdělávání, výchovy a osvěty Olomouckého kraje </t>
  </si>
  <si>
    <t xml:space="preserve">Environmentální vzdělávání, výchova a osvěta </t>
  </si>
  <si>
    <t xml:space="preserve">1. Nájemné při akcích Olomouckého kraje </t>
  </si>
  <si>
    <t xml:space="preserve">2. Nájemné při akcích realizovaných pro NNO </t>
  </si>
  <si>
    <t xml:space="preserve">Prostředky rozpočtované na této položce zahrnují náklady na pohoštění pro pracovní partnery při jednáních v expozici Olomouckého kraje v době konání veletrhů a výstav cestovního ruchu. </t>
  </si>
  <si>
    <t xml:space="preserve">2. Náklady na organizační zajištění akcí Olomouckého kraje </t>
  </si>
  <si>
    <t>3. Náklady na organizační zajištění konferencí, seminářů, veletrhů, kulatých stojů a jiných akcí</t>
  </si>
  <si>
    <t>4. Monitoring OFF-LINE</t>
  </si>
  <si>
    <t>3. Náklady spojené s financování občerstvení na akcích organizovaných pro NNO</t>
  </si>
  <si>
    <t xml:space="preserve">Neinvestiční transfery obyvatelstvu nemající charakter daru </t>
  </si>
  <si>
    <t xml:space="preserve">Neinvestiční příspěvky zřízeným příspěvkovým organizacím </t>
  </si>
  <si>
    <t xml:space="preserve">Odbor podpory řízení příspěvkových organizací </t>
  </si>
  <si>
    <t>ORJ - 19</t>
  </si>
  <si>
    <t xml:space="preserve">Ing. Miroslava Březinová </t>
  </si>
  <si>
    <t xml:space="preserve">Náhrada za přičlenění honebních pozemků na základě dohod uzavřených mezi Olomouckým krajem a vlastníky pozemků, Městem Hranice a Lesy ČR, s.p., o přičlenění honebních pozemků k vlastní honitbě Olomouckého kraje Valšovice.  </t>
  </si>
  <si>
    <t>Kurzové rozdíly ve výdajích</t>
  </si>
  <si>
    <t>2. Jednání v oblasti snižování nezaměstnanosti v OK a semináře k sociálnímu podnikání</t>
  </si>
  <si>
    <t xml:space="preserve">Zajištění konzultační, poradenské a právní služby pro potřeby Útvaru interního auditu. Lze rovněž využít pro potřeby analýz, případně studií zpracovaných externími experty. Nejde o duplicitní činnosti s již existující právní a daňovou činností pro Olomoucký kraj.  </t>
  </si>
  <si>
    <t xml:space="preserve">Prostředky rozpočtované na této položce zahrnují náklady za úhrady pronájmů prostor při akcích realizovaných pro NNO. </t>
  </si>
  <si>
    <t>1. Náklady na organizační zajištění vybraných komisí Rady AKČR</t>
  </si>
  <si>
    <t xml:space="preserve">Jedná se o výdaje na úhradu nákladů na bezpečnostní schránky zřízené u Komerční banky, a.s. </t>
  </si>
  <si>
    <t xml:space="preserve">Výdaje na úhradu daně z přidané hodnoty na základě daňového přiznání. DPH je odváděno za krátkodobé nájmy (do 48 hod.) včetně vybavení (např. pronájem kongresového sálu), pronájem nebytových prostor a movitých věcí - kantýna, nájem parkovacích míst, úplata za poskytnutí věcného břemene, nájem honebních pozemků, stravovací služby ZELOS, EKO-KOM (zajištění informační kampaně v oblasti vzdělávání a osvěty obyvatel s odpady) a další.  </t>
  </si>
  <si>
    <t xml:space="preserve">Poradenství, analýzy a studie zpracovávané externími experty a organizacemi pro potřebu zabezpečení výkonu státní správy a samosprávy v oblasti odpadového hospodářství.   </t>
  </si>
  <si>
    <t xml:space="preserve">4. Střednědobý plán rozvoje sociálních služeb </t>
  </si>
  <si>
    <t>1. Administrativní služby</t>
  </si>
  <si>
    <t>2. pořizování a zajišťování statistických údajů</t>
  </si>
  <si>
    <t>Odbor kontroly</t>
  </si>
  <si>
    <t>ORJ - 20</t>
  </si>
  <si>
    <t xml:space="preserve">Mgr. Bc. Zuzana Punčochářová </t>
  </si>
  <si>
    <t xml:space="preserve">vedoucí odboru </t>
  </si>
  <si>
    <t xml:space="preserve">Zajištění konzultační, poradenské a právní služby pro potřeby odboru kontroly. Lze také využít pro potřeby analýz, případně studií zpracovaných externími odborníky. Nejde o duplicitní činnosti s již existující právní a daňovou činností pro Olomoucký kraj.  </t>
  </si>
  <si>
    <t xml:space="preserve">Odbor kontroly </t>
  </si>
  <si>
    <t>§ 3399, seskupení pol. 51 - Neinvestiční nákupy a související výdaje</t>
  </si>
  <si>
    <t>Ostatní nákupy jinde nezařazené</t>
  </si>
  <si>
    <t xml:space="preserve">Neinvestiční transfery státnímu rozpočtu </t>
  </si>
  <si>
    <t xml:space="preserve">Poskytnuté náhrady </t>
  </si>
  <si>
    <t xml:space="preserve">Úhrada nákladů řízení při soudních sporech vedených proti Krajskému úřadu Olomouckého kraje, v řízeních spadajících do věcné působnosti ODSH. Úhrada nákladů je prováděna  na základě vydaného rozsudku soudem. </t>
  </si>
  <si>
    <t xml:space="preserve">Úhrada nákladů na zpracování aktualizace strategického dokumentu v oblasti silničního hospodářství "Koncepce optimalizace a rozvoje silniční sítě II. a III. tříd na území Olomouckého kraje". </t>
  </si>
  <si>
    <t>1. Projekt Rodinných pasů v Olomouckém kraji</t>
  </si>
  <si>
    <t xml:space="preserve">2. Semináře, pracovní setkání </t>
  </si>
  <si>
    <t>3. Akce pro rodiny</t>
  </si>
  <si>
    <t xml:space="preserve">Jde o zajištění služby posuzování žadatelů o tzv. příbuzenskou pěstounskou péči na základě požadavku OÚORP. Po realizovaném posouzení dochází k refundaci nákladů ze strany OÚORP. Jedná se o  aktivitu v přenesené působnosti. </t>
  </si>
  <si>
    <t>Posuzování žadatelů o příbuzenskou pěstounskou péči</t>
  </si>
  <si>
    <t>2. Specializovaná lékařská a psychologická vyšetření pro potřeby posuzování žadatelů o náhradní rodinnou péči</t>
  </si>
  <si>
    <t xml:space="preserve">Ing. Svatava Špalková </t>
  </si>
  <si>
    <t xml:space="preserve">Nákup materiálu </t>
  </si>
  <si>
    <t xml:space="preserve">Nákup ochranných pracovních pomůcek podle pracovněprávních předpisů a Vnitřního předpisu Krajského úřadu Olomouckého kraje č. VP 9/2015 - určeno pro zaměstnance odborů.                   </t>
  </si>
  <si>
    <t>Nákup materiálu</t>
  </si>
  <si>
    <t>Poskytnuté náhrady</t>
  </si>
  <si>
    <t xml:space="preserve">Ostatní nákupy jinde nezařazené </t>
  </si>
  <si>
    <t>1. Ostatní nákupy</t>
  </si>
  <si>
    <t xml:space="preserve">2.Členský příspěvek - Jeseníky - Sdružení cestovního ruchu </t>
  </si>
  <si>
    <t>3. Členský příspěvek - Evropská kulturní stezka sv. Cyrila a Metoděje, z.s.p.o.</t>
  </si>
  <si>
    <t xml:space="preserve">4. Členský příspěvek - Střední Morava - Sdružení cestovního ruchu </t>
  </si>
  <si>
    <t xml:space="preserve">Kurzové rozdíly ve výdajích </t>
  </si>
  <si>
    <t>Ostatní nákupy</t>
  </si>
  <si>
    <t xml:space="preserve">Na základě výpočtu poměru podlahové plochy kanceláří zastupitelů a poslaneckých klubů z celkové plochy kanceláří KÚOK (i s ohledem na vývoj cen) byla stanovena výše nákladů za vodné a stočné.    </t>
  </si>
  <si>
    <t xml:space="preserve">Na základě výpočtu poměru podlahové plochy kanceláří zastupitelů a poslaneckých klubů z celkové plochy kanceláří KÚOK (i s ohledem na vývoj cen) byla stanovena výše nákladů za úhradu dálkově dodávané tepelné energie. </t>
  </si>
  <si>
    <t xml:space="preserve">Na základě výpočtu poměru podlahové plochy kanceláří zastupitelů a poslaneckých klubů z celkové plochy kanceláří KÚOK  (i s ohledem na vývoj cen) byla stanovena výše nákladů za elektrickou energii.  </t>
  </si>
  <si>
    <t>Na této položce je čerpáno za PHM do vozidel užívaných členy zastupitelstva.</t>
  </si>
  <si>
    <t xml:space="preserve">Čerpání na této položce představují výdaje za roční poplatky za platební karty užívané uvolněnými členy ZOK a výdaje za pojištění členů zastupitelstva při zahraničních pracovních cestách.  </t>
  </si>
  <si>
    <t xml:space="preserve">Výdaje této rozpočtové položky tvoří úhrady nákladů za školení, semináře a jazykové vzdělávání absolvované členy Zastupitelstva a Rady Olomouckého kraje.  </t>
  </si>
  <si>
    <t xml:space="preserve">Z této položky jsou financovány cestovní výdaje členů ZOK při tuzemských pracovních cestách nárokované zpravidla prostřednictvím klasických cestovních příkazů, popř. systémem paušálních plateb. Prostředky rozpočtované na této položce zahrnují dále náklady cestovních výdajů členů ZOK při zahraničních pracovních cestách nárokované zpravidla prostřednictvím klasických cestovních příkazů včetně nákupů letenek do zahraničí.   </t>
  </si>
  <si>
    <t xml:space="preserve">Z této položky jsou hrazeny výdaje na občerstvení při jednání ZOK-Hynaisova, ROK, výborů a komisí, při oficiálních návštěvách OK včetně zahraničních, občerstvení na různé akce Olomouckého kraje a pro vedení OK (pro hejtmana OK je počítáno s částkou 150 tis. Kč, pro každého náměstka/náměstkyni 100 tis. Kč a zbývající částka ve výši 500 tis. Kč bude použita na občerstvení při konání ROK, ZOK, komisí a výboru a pod.). </t>
  </si>
  <si>
    <t xml:space="preserve">Jedná se o finanční prostředky nárokované na úhradu členského poplatku Olomouckého kraje v Československém ústavu zahraničním.  Z této položky budou hrazeny výdaje např. za vyřízení víz při zahraniční služební cestě.  </t>
  </si>
  <si>
    <t xml:space="preserve">Jedná se o nákup hodnotných dárkových předmětů (v pořizovací ceně nad 3 000,- Kč u jednotlivých případů) typických pro Českou republiku a Olomoucký kraj (sklo, grafické listy apod.), které budou použity jako dary pro oficiální zahraniční návštěvy Olomouckého kraje a jako dary pro významné představitele ČR a partnerských regionů. </t>
  </si>
  <si>
    <t xml:space="preserve">Odbor majetkový, právní a správních činností </t>
  </si>
  <si>
    <t>Budovy, haly a stavby</t>
  </si>
  <si>
    <t>Finanční prostředky na této položce představují roční splátku dle schváleného splátkového kalendáře v souvislosti se smlouvou s UP Olomouc.</t>
  </si>
  <si>
    <t>Úhrada nákladů soudních řízení v případě prohry soudních sporů. Termín pro uhrazení nákladů soudních řízení bývá v rozhodnutí soudu stanoven v řádu několika dní.</t>
  </si>
  <si>
    <t>2. Úhrada nákladů spojených s tvorbou materiálů k problematice ochrany přírody</t>
  </si>
  <si>
    <t xml:space="preserve">1. Poradenství, analýzy a studie zpracovávané externími experty a organizacemi pro potřebu zabezpečení výkonu státní správy v oblasti:  </t>
  </si>
  <si>
    <t>2. Úhrada nákladů na zajištění technického zabezpečení konání veřejného projednání dokumentace a posudku</t>
  </si>
  <si>
    <t>Odbor strategického rozvoje kraje</t>
  </si>
  <si>
    <t>a) Konzultační a poradenská činnost v oblasti územního plánování</t>
  </si>
  <si>
    <t xml:space="preserve">b) Konzultační a poradenská činnost v oblasti stavebního řádu </t>
  </si>
  <si>
    <t>b) digitalizace intraviánu</t>
  </si>
  <si>
    <t xml:space="preserve">c) úhrada nákladů na pořízení změn územních plánů vyplývajících z aktualizace č.1 ZÚR OK dle § 45 odst. 2 stavebního zákona </t>
  </si>
  <si>
    <t>3. Technická pomoc I.</t>
  </si>
  <si>
    <t>Zajištění občerstvení na jednáních u kulatých stolů a panelových diskusích v nezaměstnaností postižených částech Olomouckého kraje. Zajištění občerstvení na semináře k podpoře sociálního podnikání.</t>
  </si>
  <si>
    <t>b) porady úřadů územního plánování a informační dny pro pořizovatele</t>
  </si>
  <si>
    <t>4. Setkání zástupců mikroregionů Olomouckého kraje</t>
  </si>
  <si>
    <t>Evropské seskupení pro územní spolupráci (ESÚS NOVUM)</t>
  </si>
  <si>
    <t xml:space="preserve">1.Pronájem - veletrhy investičních příležitostí </t>
  </si>
  <si>
    <t>3. Pronájem - workshop pro zástupce obcí s rozšířenou působností Olomouckého kraje (ORP OK)</t>
  </si>
  <si>
    <t>Finanční prostředky na pronájem prostor na základě uzavřených smluv, objednávek pro pořádání akcí spojených s realizací projektu kotlíkových dotací, např. semináře pro veřejnost a zástupce obcí, zajištění prostor pro příjem žádostí apod.</t>
  </si>
  <si>
    <t>Zpracování výstupů z analýzy území pro prezentace, přípravu publikací a zveřejnění na internetu. Výstupy budou zpracovány formou map, grafů, apod., které bude možné uveřejnit a dále používat.</t>
  </si>
  <si>
    <t xml:space="preserve">Nákup materiálu v rámci ocenění garantů soutěží. </t>
  </si>
  <si>
    <t>Finanční prostředky zahrnují finanční příspěvek na vyhlášení ocenění Talent Olomouckého kraje. V rámci tohoto vyhlášení jsou oceňováni mimořádně nadaní žáci a studenti škol na území kraje a dále finančně podpořeny i školy a školská zařízení Olomouckého kraje.</t>
  </si>
  <si>
    <t xml:space="preserve">Finanční prostředky na zajištění pravidelných porad s řediteli a ekonomy příspěvkových organizací zřizovaných Olomouckým krajem v oblasti kultury. </t>
  </si>
  <si>
    <t xml:space="preserve">Environmentální vzdělávání, výchova a osvěta v Olomouckém kraji </t>
  </si>
  <si>
    <t xml:space="preserve">Zahrnuje finanční prostředky pro školy na území Olomouckého kraje oceněných v rámci soutěže Zelená škola Olomouckého kraje. </t>
  </si>
  <si>
    <t xml:space="preserve">Mgr. Olga Fidrová </t>
  </si>
  <si>
    <t>Výše výdajů této položky je stanovena výpočtem z položky 5023 – uvolnění a položka 5021.</t>
  </si>
  <si>
    <t xml:space="preserve">Pojistné je odváděno z odměn uvolněných i neuvolněných členů zastupitelstva (9% z pol. 5021). </t>
  </si>
  <si>
    <t>Prostředky určené na dovybavení lékárniček v kancelářích asistentek uvolněných členů ZOK.</t>
  </si>
  <si>
    <t xml:space="preserve">
4. Pronájem - semináře ke kotlíkovým dotacím</t>
  </si>
  <si>
    <t>Zajištění schůze Krajské epidemiologické komise Olomouckého kraje.</t>
  </si>
  <si>
    <t>Prostředky rozpočtované na této položce zahrnují náklady na ostatní nákupy jinde nezařazené, zejména na vyřízení víz při zahraniční služební cestě.</t>
  </si>
  <si>
    <t>Prostředky rozpočtované na této položce jsou alokovány na úhradu kurzových rozdílů při hrazení faktur v cizí měně.</t>
  </si>
  <si>
    <t>Na této výdajové položce jsou rozpočtovány prostředky pro možnost využití poštovních služeb v symbolické výši s ohledem na skutečnost čerpání v předchozích letech.</t>
  </si>
  <si>
    <t>Prostředky rozpočtované na této položce zahrnují náklady spojené s organizačním zajištěním konferencí, seminářů, veletrhů, kulatých stolů a jiných akcí pořádaných pro NNO.</t>
  </si>
  <si>
    <t>Prostředky rozpočtované na této položce zahrnují náklady nutné v rámci uzavřené smlouvy č. 2008/0426/KH/DSM včetně dodatku na monitoring OFF-LINE včetně WEBmonitoringu ISA on-line verze Analytik - fa Anopress IT, a.s. na monitoring off-line.</t>
  </si>
  <si>
    <t>Prostředky rozpočtované na této položce zahrnují náklady spojené se zajištěním věcných darů v ceně od 3 000,00 Kč za kus předávané v rámci akcí, jenž přímo pořádá OTH - např. Ceny kultury OK. O pořízení těchto předmětů - darů rozhoduje ROK.</t>
  </si>
  <si>
    <t>Prostředky rozpočtované na této položce zahrnují částečně náklady v rámci uzavřené smlouvy č. 2003/0489/KH/DSM uzavřenou s ČTK na vybírání a odesílání zpráv z aktuálního zpravodajství ČTK a náklady na publikační a komunikační činnosti.</t>
  </si>
  <si>
    <t xml:space="preserve">Zahrnuje výdaje za:  
- ubytování oficiálních návštěv Olomouckého kraje (pozvaní hosté),  
- za zajištění překladatelských služeb při zahraničních návštěvách včetně překladu písemných materiálů,  
- úhradu průvodcovských služeb při organizaci a zajištění programu oficiálních návštěv kraje,  
- úhradu poplatků za rozhlasové a televizní přijímače užívané (v rámci kanceláří) uvolněnými členy zastupitelstva,  
- úhradu podílu za zajištění úklidu budovy (Jeremenkova 40a) - podíl podlahové plochy zaujímané kancelářemi uvolněných členů vedení a polit. klubů.  </t>
  </si>
  <si>
    <t xml:space="preserve"> </t>
  </si>
  <si>
    <t>2. Nákup odborných publikací, odborných knih pro potřeby zaměstnanců</t>
  </si>
  <si>
    <t>Navrhujeme výši finančních prostředků na cestovné tuzemské cesty ve výši 2 000 tis. Kč a zahraniční cesty ve výši 1 000 tis. Kč.</t>
  </si>
  <si>
    <t xml:space="preserve">Vícetisky územních studií a posouzení. </t>
  </si>
  <si>
    <t xml:space="preserve">Zajištěním provozu webu „Dějiny v pohodě“ v rámci projektu „Inovace výuky českých a československých dějin 20. století na středních školách v Olomouckém a Moravskoslezském kraji“ dle smlouvy 2013/02117/OIEP/DSM uzavřené dne 3. 9. 2013.
</t>
  </si>
  <si>
    <t xml:space="preserve">Krajský úřad je podle § 11 odst. 2 zákona č. 359/1999 Sb., o sociálně-právní ochraně dětí, ve znění pozdějších předpisů, povinen alespoň jednou v roce zabezpečit konzultace o výkonu pěstounské péče. Konzultací se kromě odborníků na řešení výchovných a sociálních problémů zúčastňují pěstouni, kteří mají trvalý pobyt na území kraje, konzultací se mohou zúčastnit též děti svěřené těmto pěstounům do pěstounské péče a další fyzické osoby, které tvoří s pěstounem domácnost. Jedná se o zajištění realizace konzultačních akcí jednodenních či vícedenních pro pěstouny a jejich děti, které budou probíhat v průběhu roku. Jedná se o aktivity v přenesené působnosti.  </t>
  </si>
  <si>
    <t xml:space="preserve">Nájemné - porady ředitelů a ekonomů PO. </t>
  </si>
  <si>
    <t xml:space="preserve">Rezerva na neplnění daňových příjmů.  </t>
  </si>
  <si>
    <t>Výdaje odborů - provozní výdaje</t>
  </si>
  <si>
    <t>§ 3569, seskupení pol. 51 - Neinvestiční nákupy a související výdaje</t>
  </si>
  <si>
    <t>Schválený rozpočet 2017</t>
  </si>
  <si>
    <t>Návrh rozpočtu 2018</t>
  </si>
  <si>
    <t>Očekávaná skutečnost k 31. 12. 2017</t>
  </si>
  <si>
    <t xml:space="preserve">Jedná se o úhradu objednaných příkazových bloků dodavateli. V roce 2017 rozpočtováno u Odboru kancelář ředitele, ORJ - 03. </t>
  </si>
  <si>
    <t>Výdaje na úhradu pojistného jsou navrhovány v návaznosti na výši pojistného dle schválených pojistných smluv a jejich dodatků.</t>
  </si>
  <si>
    <t xml:space="preserve">Občerstvení při pracovních jednáních s pracovníky PO. </t>
  </si>
  <si>
    <t xml:space="preserve">Burzovní poplatky, využití služeb jiné burzy, odhad ceny. </t>
  </si>
  <si>
    <t xml:space="preserve">Úhrada nákladů za zpracování bezpečnostních auditů na posouzení nebezpečných  a kolizních míst na silnicích v majetku Olomouckého kraje a v místech železničních přejezdů - naplňování úkolu Národní strategie bezpečnosti silničního provozu (NSBSP) a Dopravní snídaně (pod patronací Ministerstva dopravy). Úhrada nákladů za zpracování Krajské strategie bezpečnosti silničního provozu. </t>
  </si>
  <si>
    <t xml:space="preserve">Lékařská pohotovostní služba pro děti a dorost, dospělé, zubní, zajišťovaná v Olomouckém kraji Fakultní nemocnicí, Středomoravskou nemocniční a.s., Nemocnicí Hranice a.s., nově na šumpersku a jesenicku, a také lékárenská LPS o svátcích.  </t>
  </si>
  <si>
    <t>Na provoz záchytné stanice při Vojenské nemocnici Olomouc. Předpokládá se nárůst ceny.</t>
  </si>
  <si>
    <t xml:space="preserve">Projekt Rodinných pasů v Olomouckém kraji je realizován od roku 2007. V projektu se bude pokračovat i v roce 2018, a to na základě smlouvy o dílo, která byla uzavřena v roce 2017. Pro rok 2018 jsou očekávány náklady cca 695 tisíc Kč s ohledem na nastavené zadání VZMR, počet realizovaných akcí pro držitele rodinných pasů, počet vydaných pasů, kontaktování potenciálních zájemců ze strany měst a obcí, resp. jejich příspěvkových organizací, provozovatelů zařízení v oblasti kultury, sportu, volnočasových aktivit a cestovního ruchu, administraci projektu, vedení databáze, rozeslání informačních materiálů, výrobu samolepek Rodinný pas s daným grafickým provedením, výrobu informačních letáků s oboustranným plnobarevným tiskem, výrobu drobných propagačních předmětů, výrobu reklamních letáků propagující Rodinný pas, tisk a distribuci Rodinných pasů zapojeným rodinám v Olomouckém kraji, aktualizaci sekce internetových stránek Rodinné pasy a další aktivity. Administrátorem projektu je společnost Sun Drive Communications s.r.o. vybraná v souladu se Směrnicí Olomouckého kraje č. 4/2016 Postup pro zadávání veřejných zakázek Olomouckého kraje. Jedná se o aktivitu v samostatné působnosti. </t>
  </si>
  <si>
    <t xml:space="preserve">V součinnosti s připravovaným materiálem „Akční plán Koncepce rodinné politiky Olomouckého kraj na rok 2018“ (bude předložen ZOK k projednání dne 18. 9. 2017), v rámci priority 1: Institucionální a koncepční zajištění rodinné politiky na krajské a obecní úrovni bude podporována kooperace aktérů rodinné politiky. Jedná se o opatření, v rámci kterého bude probíhat spolupráce s obcemi Olomouckého kraje. Konkrétně jde o realizaci 1 akce – seminářů či workshopu pod vedením zkušeného lektora s cílem podpořit činnost koordinátorů rodinné politiky z jednotlivých obecních úřadů obcí s rozšířenou působností, obcí s pověřeným obecním úřadem a zástupců organizací věnujících se rodině. Finanční prostředky budou použity na zajištění odborných lektorů. Jedná se o aktivitu neinvestiční a v samostatné působnosti. </t>
  </si>
  <si>
    <t xml:space="preserve">V rámci naplňování opatření připravovaného materiálu Akční plán Koncepce rodinné politiky Olomouckého kraje na rok 2018 (předložen ZOK k projednání dne 18. 9. 2017) bude probíhat spolupráce s dalšími aktéry rodinné politiky na regionální i celostátní úrovni. Jedná se především o participaci na akcích typu Týden pro rodinu, Týden manželství, Společnost přátelská rodině, Obec přátelská rodině, Obec přátelská seniorům, různé akce ke Dni rodiny, Dni seniorů, Dni dětí a další aktivity, které podporují prorodinný přístup a propagují a posilují zdravé fungování rodiny. Finanční prostředky budou použity na pronájmy prostor, drobné občerstvení, medializaci, zajištění moderátora, výrobu propagačních předmětů apod. </t>
  </si>
  <si>
    <t>4. Akce pro zaměstnavatele - Společnost přátelská rodině (krajské kolo)</t>
  </si>
  <si>
    <t xml:space="preserve">Již od roku 2007 jsou v Olomouckém kraji oceňovány ty společnosti, které pro své zaměstnance zavádějí opatření pro slaďování rodinného a pracovního života. Realizátorem soutěže je Síť pro rodinu, z.s., která v minulých letech vytvořila podrobnou metodiku hodnocení nominovaných organizaci tak, aby byla zajištěna profesionální úroveň celé kampaně. Hlavní oblasti pro hodnocení jsou zaměstnavatelská oblast, společenská odpovědnost firem, prorodinné aktivity organizace a prostředí firmy. V rámci soutěže budou oslovovány firmy z Olomouckého kraje, přihlášené organizace projdou specifickým hodnocením a vítězná/é organizace bude/budou oceněna/y. Akce proběhne formou objednávky služby. Jedná se o aktivitu neinvestiční a v samostatné působnosti. </t>
  </si>
  <si>
    <t>5. Zpracování zprávy o rodině</t>
  </si>
  <si>
    <t>1. Program prevence kriminilaity z MVČR - podíl OK</t>
  </si>
  <si>
    <t xml:space="preserve">Jedná se o realizaci projektu, jehož cílem je soubor preventivních aktivit zaměřených na oblast prevence majetkové kriminality. Jedná se  o povinnou 10% spoluúčast státní podpory na realizaci pilotního projektu Olomouckého kraje v oblasti prevence kriminality, který bude realizován ve spolupráci se spolupracujícími institucemi (např. Policie ČR, samospráva, NNO). Akce proběhne formou objednávky služby. Jedná se o aktivitu v samostatné působnosti.       
</t>
  </si>
  <si>
    <t>Uvedená částka vychází z připravované Strategie prevence kriminality Olomouckého kraje na období 2017 – 2021. Klade si za cíl podpořit zvýšení odbornosti realizátorů preventivních aktivit a dalších zúčastněných subjektů prostřednictvím cíleně konstruovaných vzdělávacích záměrů. Aktivita je zaměřena na vytváření pracovního týmu odborníků, kteří realizují preventivní programy na místní úrovni. Jedná se o zajištění teambuildingového vícedenního setkání a workshopů, které podpoří vzájemnou spolupráci . Jedná se o aktivitu v samostatné působnosti.</t>
  </si>
  <si>
    <t xml:space="preserve">Krajské úřady dle zákona č. 359/1999 Sb., o sociálně-právní ochraně dětí, ve znění pozdějších předpisů, zajišťují přípravy fyzických osob vhodných stát se osvojiteli nebo pěstouny k přijetí dítěte do rodiny a těmto osobám současně poskytují poradenskou pomoc související s osvojením dítěte nebo svěřením dítěte do pěstounské péče včetně speciální přípravy k přijetí dítěte pěstounem na přechodnou dobu (dále jen přípravy). Přípravy žadatelů o náhradní rodinnou péči pro KÚOK zajišťuje Středisko sociální prevence Olomouc, p.o., která má k uvedené činnosti pověření k výkonu sociálně-právní ochrany dětí. Současně je potřeba operativně zajistit individuální přípravy žadatelů na základě specifických potřeb. Požadované prostředky představují náklady spojené s realizací individuálních příprav žadatelů a specifických vzdělávacích aktivit spojených s doprovázením pěstounů, pěstounů na přechodnou dobu a osvojitelů.  Jedná se o aktivitu v přenesené působnosti.      
</t>
  </si>
  <si>
    <t xml:space="preserve">Realizace seminářů pro sociální pracovníky obecních úřadů obcí s rozšířenou působností v těchto oblastech: sociálně-právní ochrana dětí,  syndrom zanedbávaného a zneužívaného dítěte, náhradní rodinná péče, problematika kurately pro mládež. Tyto aktivity budou realizovány formou jednodenních nebo vícedenních pracovních setkání. Fin.prostředky budou použity na financování lektorů a pronájmů místností prostřednictvím fyzických nebo právnických osob, které zajistí realizaci celé vzdělávací akce. Bude realizován kurz PRIDE pro pracovníky orgánů sociálně-právní ochrany dětí, který zajistí základní vhled do systému práce se zájemci o náhradní rodinnou péči, vč.  odborných příprav nových žadatelů o náhradní rodinnou péči. Během 2,5 dne se účastníkům předají informace zaměřené na týmovou spolupráci kolem ohroženého dítěte v systému sociálně-právní ochrany dětí. Jedná se o aktivitu v přenesené působnosti.      
</t>
  </si>
  <si>
    <t xml:space="preserve">Porady ředitelů příspěvkových organizací </t>
  </si>
  <si>
    <t xml:space="preserve">Finanční prostředky budou použity na zajištění pracovních setkání vybraných pracovníků OSV s řediteli příspěvkových organizací za účelem metodického vedení a řešení aktuálních problémů v sociální oblasti. Prostředky budou využity na pronájem místností, pronájem techniky a drobné občerstvení.  </t>
  </si>
  <si>
    <t>2. Úhrada části nákladů spojených s konáním 6. ročníku akce "Oslavy lesa na Floře". Záštitu nad touto soutěží měl doposud vždy hejtman Olomouckého kraje. Cílem projektu, který je zařazen do programu lesnické pedagogiky, je environmentální osvěta veřejnosti a informovanost o trvale udržitelném lesnickém hospodaření v Olomouckém kraji. V předchozích ročnících byla účast na této dvoudenní akci cca 3.000 účastníků, zejména dětí. Na zajištění přípravy a průběhu akce se podílí řada subjektů. V roce 2014, 2015, 2016 a 2017 to bylo asi 20 organizací, např. Výstaviště Flora, a.s., Lesy České republiky, s.p., Lesy města Olomouce, a.s., Ústav pro hospodářskou úpravu lesů, Sdružení vlastníků soukromých a obecních lesů v ČR, Střední lesnická škola v Hranicích, Agentura ochrany přírody a krajiny, CHKO Litovelské Pomoraví, CHKO Jeseníky, Muzeum Komenského v Přerově, Sdružení lesních pedagogů ČR a další. Na realizaci akce se Olomoucký kraj podílí každoročně.</t>
  </si>
  <si>
    <t>Poradenství, analýzy a studie</t>
  </si>
  <si>
    <t>Zabezpečení konání celostátní porady krajů a Ministerstva životního prostředí k problematice ochrany ovzduší. Porada se koná každoročně vždy na území jiného kraje. V roce 2018 připadla organizace porady Olomouckému kraji.</t>
  </si>
  <si>
    <t xml:space="preserve">Úhrada nákladů na zpracování plánů péče o zvláště chráněná území - přírodní rezervace, přírodní památky. Jedná se o přenesenou působnost kraje (ust. § 77a odst. 4 písm. e)  zákona č. 114/1992 Sb.). Důvodem navýšení oproti roku 2017 je skutečnost, že v roce 2018 budou dopracovány konečné verze plánů péče zadaných v roce 2017 v objemu cca 163 tis. Kč. Dalším důvodem je nutnost zadání zpracování nových plánů péče o území vyhlášená v minulosti, u kterých jsou navrhovány změny a úpravy. </t>
  </si>
  <si>
    <t>Zajištění ekologické výchovy a vzdělávání - přenesená působnost - § 77a) odst. 4 písm. w) zákona č. 114/1992 Sb. - zpracování filmového dokumentu o přírodě Olomouckého kraje. V roce 2017 bylo zadáno zpracování scénáře a pořizování záběrů vzácných druhů živočichů, které pak budou využity ve vlastním dokumentu. Dokument bude určený široké veřejnosti: obyvatelům kraje, jeho návštěvníkům, školní mládeži, k prezentaci přírodních zajímavostí na území kraje</t>
  </si>
  <si>
    <t xml:space="preserve">a) posuzování vlivu na životní prostředí - úhrada nákladů na zpracování posudků na dokumentaci o posouzení vlivu na životní prostředí (ust. § 18 odst. 2 zákona č. 100/2001 Sb., o posuzování vlivu na životní prostředí). Vynaložené finanční prostředky na zpracování posudku jsou následně vyúčtovány krajem oznamovateli záměru, </t>
  </si>
  <si>
    <t xml:space="preserve">b) integrované prevence - úhrada nákladů za zpracování stanovisek odborně způsobilou osobou k předloženým žádostem o integrované povolení (ust. §. 11 zákona č. 76/2002 Sb., o integrované prevenci a omezování znečišťování), </t>
  </si>
  <si>
    <t xml:space="preserve">c) prevence závažných havárií - úhrada nákladů na zpracování posudku k provozovatelem objektu předložené bezpečnostní dokumentaci ke schválení. Dne 1.10.2015 nabyl účinnosti zákon č. 224/2015 Sb., o prevenci závažných havárií způsobených vybranými nebezpečnými chemickými látkami nebo chemickými směsmi (dále jen "zákon"), který k uvedenému datu nahradil  zákon č. 59/2006 Sb. o prevenci závažných havárií způsobených vybranými nebezpečnými chemickými látkami nebo chemickými přípravky.Zákon zavádí povinnost zpracování posudku k provozovatelem předložené bezpečnostní dokumentaci ke schválení. </t>
  </si>
  <si>
    <t>Podle ustanovení § 16, písm. b) zákona, má povinnost v řízeních o schválení návrhů bezpečnostní dokumentace zajistit zpracování posudku k těmto návrhům krajský úřad. Podle ustanovení § 53 zákona, náklady spojené se zpracováním posudků návrhů bezpečnostní dokumentace hradí kraj.  Zákon dále zavádí povinnost provozovateli objektu uhradit správní poplatek za přijetí žádosti o schválení bezpečnostní dokumentace a vydání závazného stanoviska podle tohoto zákona. V důvodové zprávě k zákonu (sněmovní tisk 399/0) je uvedeno, že správní poplatek se zavádí z důvodu jeho využití na úhradu nákladů na zpracování posudků bezpečnostní dokumentace. Na základě této skutečnosti byly sazby správních poplatků za přijetí žádosti o schválení bezpečnostní dokumentace a vydání závazného stanoviska stanoveny diferencovaně pro jednotlivé typy bezpečnostní dokumentace tak, aby pokrývaly náklady spojené se  zpracováním posudků k těmto návrhům bezpečnostní dokumentace. Zvýšené výdaje tedy budou v tomto případě kraji ze 100 % nahrazeny příjmy ze správních poplatků za přijetí žádosti.</t>
  </si>
  <si>
    <t xml:space="preserve">Podle ust. § 18 odst. 2 zákona č. 100/2001 Sb., o posuzování vlivu na životní prostředí, náklady spojené s veřejným projednáním podle § 9 odst. 9 tohoto zákona a náklady spojené  se zveřejňováním podle tohoto zákona nese příslušný krajský úřad. </t>
  </si>
  <si>
    <t>Podlimitní věcná břemena</t>
  </si>
  <si>
    <t>1. Podlimitní věcná břemena do 40 000 Kč</t>
  </si>
  <si>
    <t>1. smlouva s AK Ritter - Šťastný</t>
  </si>
  <si>
    <t xml:space="preserve">2. Úhrada znaleckých posudků a geometrických plánů </t>
  </si>
  <si>
    <t xml:space="preserve">1. Úhrada provizí realitním kancelářím dle uzavřených smluv o zprostředkování odprodeje </t>
  </si>
  <si>
    <t xml:space="preserve">Z této položky jsou hrazeny výdaje na úhradu provizí realitním kancelářím dle uzavřených smluv o zprostředkování odprodeje nepotřebných nemovitých věcí, na inzerci záměrů Olomouckého kraje v tisku, na pořízení fotodokumentace, uveřejnění informací o veřejných zakázkách na centrální adrese a výdaje na pořízení kopii geometrických plánů. Dále budou z této položky nově hrazena věcná břemena vzniklá na náklad Olomouckého kraje jako investora (stavebníka), a nejsou tudíž považována za dlouhodobý majetek.  </t>
  </si>
  <si>
    <t xml:space="preserve">2. Výdaje související s dokončenými investicemi </t>
  </si>
  <si>
    <t>Tato položka je zřízena na výdaje za soudní poplatky, na úhradu poplatků za ověřování listin, ověřování podpisů, případně na úhradu poštovních poplatků organizacím. Položka je navrhována ve výši 100% schváleného rozpočtu roku 2017.</t>
  </si>
  <si>
    <t xml:space="preserve">Tato položka zahrnuje zejména výdaje na úhrady daní z nabytí nemovitých věcí a dále výdaje na finanční odvody při úhradě správních poplatků státu. </t>
  </si>
  <si>
    <t xml:space="preserve">Finanční prostředky na této položce zahrnují úhradu poplatků fyzickým osobám za ověřování podpisů, ověřování listin, případně náklady na poštovní poplatky související s uzavíranými smlouvami na pořízení nemovitých věcí. </t>
  </si>
  <si>
    <t>1. Majetkoprávní vypořádání odkupu pozemků pod silnicemi II. a III. třídy</t>
  </si>
  <si>
    <t>2. Roční splátka dle splátkového kalendáře</t>
  </si>
  <si>
    <t xml:space="preserve">Finanční prostředky na této položce představují roční splátku dle schváleného splátkového kalendáře v souvislosti se smlouvou s UP Olomouc. </t>
  </si>
  <si>
    <t>3. Majetkoprávní vypořádání pozemků u dokončených investičních staveb</t>
  </si>
  <si>
    <t>Nadlimitní věcná břemena</t>
  </si>
  <si>
    <t>1. Nadlimitní věcná břemena nad 40 000 Kč</t>
  </si>
  <si>
    <t xml:space="preserve">Položka je pořizována v souvislosti s úhradou věcných břemen o celkové hodnotě vyšší než 40 000,00 Kč, kam spadají dle vyhlášky č. 410/2009 Sb., § 14 odst. 7 bod d). </t>
  </si>
  <si>
    <t xml:space="preserve">2. Nadlimitní věcná břemena nad 40 000 Kč související s dokončenými investičními akcemi </t>
  </si>
  <si>
    <t xml:space="preserve">Jedná se o refundace mzdy neuvolněných členů ZOK (při účasti členů na zasedáních ROK/ZOK, vedení, ...). S ohledem na téměř pravidelnou účast i neuvolněných členů ZOK na poradách vedení navyšujeme rozpočet této položky.   </t>
  </si>
  <si>
    <t xml:space="preserve">Výdaje položky tvoří především odměny členům Výborů ZOK a Komisí ROK. Návrh položky je proti roku 2017 upraven s ohledem na  připravované změny v legislativě (od 1. 1. 2018). </t>
  </si>
  <si>
    <t xml:space="preserve">Náklady na vyplacení odměn členům Zastupitelstva Olomouckého kraje, a to uvolněným i neuvolněným, (členové ZOK - předsedové výborů, komisí, členové výborů a komisí, členové ROK). Návrh položky je upraven s ohledem na připravované změny v  legislativě od 1. 1. 2018.  </t>
  </si>
  <si>
    <t xml:space="preserve">Z této položky je hrazen poplatek za licenční smlouvu org. OSA (jedná se o předpokládanou cenu s ohledem na inflační koeficient r. 2017 s minimální fin. rezervou v řádu stovek korun). Již pro rok 2017 byla ze strany OSA snaha o navýšení poplatku. Nyní ponecháváme výši položky s nastavením koeficientu platného pro rok 2017. Ustanovení licenční smlouvy pro rok 2018 bude ještě předmětem jednání. </t>
  </si>
  <si>
    <t xml:space="preserve">Na této položce jsou plánovány výdaje za nákup novin a časopisů, případně papírových knih pro členy zastupitelstva OK - cena stanovena s ohledem na očekávané čerpání v roce 2017 a předpokladu 2018.   </t>
  </si>
  <si>
    <t xml:space="preserve">Na této výdajové položce jsou rozpočtovány prostředky pro možnost pořízení DHM do kanceláří uvolněných členů zastupitelstva, politických klubů, případně doplnění výbavy služebních vozidel zastupitelů, apod. Dále jsou na této položce nárokovány finanční prostředky na dovybavení kuchyněk a kanceláří asistentek vedení (skartovačky, rychlovarné konvice, mikrovlnky, rádia, .....). </t>
  </si>
  <si>
    <t xml:space="preserve">Prostředky rozpočtované na této položce jsou určeny pro úhradu výdajů za kancelářské potřeby členů zastupitelstva (včetně uvolněných členů, vybavení klubů, potřeby pro vybavení kuchyněk členů vedení - ubrousky, papírové tácky...), tisk prvků grafického manuálu (hlavičkové papíry, obálky, vizitky..). Dále je zde i poplatek za knihařské práce - (archivace materiálů ze zastupitelstva a rady).   </t>
  </si>
  <si>
    <t xml:space="preserve">Prostředky na úhradu kurzových rozdílů při vyúčtování zahraničních pracovních cest členů zastupitelstva. Přesné čerpání této položky předem nikdy lze určit, je stanovena minimální částka s ohledem čerpání v minulých letech. </t>
  </si>
  <si>
    <t xml:space="preserve">Položka je určena na čerpání prostředků (poštovné) v souvislosti s mimořádným odesíláním materiálů členům ZOK (při předání poště mimo podatelnu) a na případné zasílání odměn členům ZOK, kteří nemají bankovní účty či při zasílání balíků do partnerských regionů.  </t>
  </si>
  <si>
    <t xml:space="preserve">Na této položce jsou čerpány výdaje za tel. služby pro členy zastupitelstva a poslanecké kluby (pevné linky), za provoz mobilních telefonů členů zastupitelstva (vedení) a datových karet do NTB, tabletů členů ZOK (uvolněných i neuvolněných) apod.   </t>
  </si>
  <si>
    <t xml:space="preserve">Prostředky rozpočtované na této položce zahrnují náklady na průběžné opravy vozidel zastupitelů, jsou zde alokovány prostředky na povinné garanční prohlídky, STK a případnou výměnu pneumatik, rovněž se z položky hradí opravy a servis kávovarů v sekretariátech uvolněných členů ZOK.   </t>
  </si>
  <si>
    <t xml:space="preserve">Výdaje za FKSP členů zastupitelstva (vedení OK) byly nárokovány dle informací OŘLZ OKŘ (4% z objemu mzdových prostředků). V případě potřeby bude částka na této položce upravena během roku 2018 rozpočtovou změnou.  </t>
  </si>
  <si>
    <t>Účast Olomouckého kraje na výstavě Má vlast - cestami proměn 2018</t>
  </si>
  <si>
    <t>a) zpracování a nákup dat (úprava Portálu ÚP s ohledem na novelu stavebního zákona)</t>
  </si>
  <si>
    <t>Úkoly nové při naplňování ZÚR OK vydaných usnesením č. UZ/21/32/2008 pod č.j.KUOK/8832/2008/OSR-1/274 dne 22.2.2008 ve znění pozdějších aktualizací (Aktualizace č. 1 ZÚR OK,vydané usnesením č. UZ/19/44/2011 pod č.j. KUOK/28400/2011 ze dne 22.4.2011 a Aktualizace č.2b ZÚR OK,vydané usnesením č. UZ/4/41/2014 pod č.j. KUOK/41993/2017 ze dne 24.4.2017) a vyplývající z pořizování jejich aktualizace dle § 42 odst.1 stavebního zákona,ve znění pozdějších předpisů.</t>
  </si>
  <si>
    <t>a) Aktualizace č.2a ZÚR OK včetně samostatné dokumentace Vyhodnocení vlivů Akt. č. 2a ZÚR OK na udržitelný rozvoj území (vč. vyhodnocení vlivů na ŽP - SEA a vyhodnocení vlivů na EVL a ptačí oblasti - NATURA 2000) a vyhodnocení právního stavu ZÚR OK po Akt. č.2 ZÚR OK dle SOD 2015/00548/OSR/DSM</t>
  </si>
  <si>
    <t>b) Územní studie a posouzení jako podklad pro aktualizace ZÚR OK (mj. Aktualizace ÚS Větrné elektrárny na území OK)</t>
  </si>
  <si>
    <t>Aktualizace dat ÚAP je povinnost ze stavebního zákona, viz. ust. § 28 odst. 1, aktualizace dat musí být prováděna průběžně, úplná aktualizace 1x za dva roky. Krajský úřad při ní zajišťuje aktualizaci v části datového modelu i ve výsledcích a závěrech, tj. v Rozboru udržitelného rozvoje území. Součástí je zpracování dat z ORP a aktualizace údajů o území, zajištění metodik pro zpracování ÚAP obcí.</t>
  </si>
  <si>
    <r>
      <rPr>
        <b/>
        <i/>
        <sz val="11"/>
        <rFont val="Arial"/>
        <family val="2"/>
        <charset val="238"/>
      </rPr>
      <t xml:space="preserve">Soudní náhrady
</t>
    </r>
    <r>
      <rPr>
        <i/>
        <sz val="11"/>
        <rFont val="Arial"/>
        <family val="2"/>
        <charset val="238"/>
      </rPr>
      <t xml:space="preserve">Soudní náhrady k </t>
    </r>
    <r>
      <rPr>
        <sz val="11"/>
        <rFont val="Arial"/>
        <family val="2"/>
        <charset val="238"/>
      </rPr>
      <t>rozsudkům soudů vzniklých v řízení (soudní přezkumy dle Soudního řádu správního). Stanovené dle ustanovení § 60 odst. 1 zákona č. 150/2002 Sb., soudního řádu správního.</t>
    </r>
  </si>
  <si>
    <r>
      <t xml:space="preserve">1. Seminář k Programu obnovy venkova (POV) 2018 pro obce Olomouckého kraje 
</t>
    </r>
    <r>
      <rPr>
        <sz val="11"/>
        <rFont val="Arial"/>
        <family val="2"/>
        <charset val="238"/>
      </rPr>
      <t xml:space="preserve">             </t>
    </r>
    <r>
      <rPr>
        <b/>
        <i/>
        <sz val="11"/>
        <rFont val="Arial"/>
        <family val="2"/>
        <charset val="238"/>
      </rPr>
      <t xml:space="preserve">
</t>
    </r>
    <r>
      <rPr>
        <sz val="11"/>
        <rFont val="Arial"/>
        <family val="2"/>
        <charset val="238"/>
      </rPr>
      <t xml:space="preserve">                                                                                                                                                                                                                                                                                                                                                                                   </t>
    </r>
  </si>
  <si>
    <t xml:space="preserve">Zajištění občerstvení na seminářích POV 2018 pro celkem cca 300 účastníků (5  okresů kraje). </t>
  </si>
  <si>
    <t>3. Porady stavebních úřadů, úřadů územního plánování</t>
  </si>
  <si>
    <t>Výdaje na zajištění občerstvení  pro účastníky porad pro 38 stavebních úřadů a 13 úřadů územního plánování.</t>
  </si>
  <si>
    <t>Zajištění pohoštění pro setkání vedení kraje s partnery z oblasti venkova,zástupci mikroregionů, MAS, obcí a měst. Doposud uskutečněno 18 akcí. Důvodem realizace akcí je přenos aktuálních informací z oblasti reg. rozvoje,  kohezní politiky EU, aktivity kraje směrem k venkovskému prostředí apod.</t>
  </si>
  <si>
    <t>Zajištění pohoštění pro setkání odboru s pracovníky regionálního rozvoje na magistrátech a městských úřadech ORP OK.  Důvodem realizace akce je přenos aktuálních informací z oblasti reg. rozvoje,  kohezní politiky EU, aktivity kraje a měst pro podporu podnikatelů, rozvoj venkova, energetika, koncepční práce apod.</t>
  </si>
  <si>
    <t xml:space="preserve">Zajištění pohoštění pro setkání implementačního týmu projektu Strategie integrované spolupráce česko-polského příhraničí (1x pořádané OK, další setkání pořádají ostatní kraje).
</t>
  </si>
  <si>
    <t xml:space="preserve">7. Pohoštění v rámci prezentace kraje  a místních podnikatelů na konferencích, veletrzích a dalších akcích </t>
  </si>
  <si>
    <t xml:space="preserve">Zajištění  občerstvení na konferencích a veletrzích za účelem propagace investičních příležitostí, rozvojových ploch, průmyslových zón, brownfieldů, apod. Výdaje na zajištění občerstvení na slavnostním večeru spojeném s vyhlášením  soutěže Podnikatel roku 2017 Olomouckého kraje. Schválení této aktivity bude součástí Plánu aktivit na rok 2018, který bude připraven k projednání v ROK v lednu 2018. </t>
  </si>
  <si>
    <t xml:space="preserve">ZOK schválilo dne 29.6.2009, svým usnesením č. UZ/6/50/2009, přidružené členství OK v EUR Praděd a výši členského příspěvku tj. 280 tis.Kč. Smlouvu o přidruženém členství č. 2009/03250/OSR/DSM schválila ROK dne 30.7.2009 svým usnesením č. UZ/18/13/2009. Poskytnutí příspěvku je realizováno vždy dle smlouvy v I. čvrtletí daného kalendářního roku na žádost euroregionu. Aktuálně je v orgánech kraje projednávaná žádost o zvýšení příspěvků krajů Olomouckého a Moravskoslezského na 100 tis.Kč za 1 okres, tj. celkem 400 tis.Kč za 4 okresy OK. 
</t>
  </si>
  <si>
    <t xml:space="preserve">Členské příspěvky mezinárodním nevládním organizacím </t>
  </si>
  <si>
    <t xml:space="preserve">Zakládací dokumenty (Stanovy, Úmluva) ESÚS byly schváleny ZOK dne 12.6.2014 usnesením č. UZ/11/43/2014. Dle Stanov činí celkový roční členský příspěvek min. 120 tis. EUR, z toho podíl OK tvoří 10,88% (13 056 EUR, tj. 359 040 Kč při kurzu 27,50 Kč/1EUR). Konkrétní výši celkového příspěvku však stanoví valné shromáždění ESÚS. Výše čl. příspěvku OK se tedy bude odvíjet od schválené částky valným shromážděním a od aktuálního kurzu, tudíž skutečnou výši členského příspěvku OK nelze nyní přesně vyčíslit. 
</t>
  </si>
  <si>
    <t xml:space="preserve">Propagace investičních příležitostí Ok v tisku. Vydávání prezentačních materiálů a brožur, nákup a výroba propagačních předmětů na veletrhy, konference, soutěže pro podnikatele či jiné prezentační akce, dále grafická příprava těchto materiálů a inzerce. Výroba a grafická příprava šeku pro výherce soutěže Podnikatel roku 2017. Schválení této aktivity bude součástí Plánu aktivit na rok 2018, který bude připraven k projednání v ROK v lednu 2018. </t>
  </si>
  <si>
    <t>2. Náklady na propagaci krajského kola soutěže Vesnice roku 2018</t>
  </si>
  <si>
    <t>Finanční prostředky budou využity na výrobu diplomů, propagačních panelů, výrobu předávacích šeků a vyhodnocení krajského kola soutěže Vesnice roku 2018, grafický návrh, fotografování, korektury, tisk brožury Vesnice roku 2018.</t>
  </si>
  <si>
    <t xml:space="preserve">Pronájem prostor v rámci podpory podnikání na odborných konferencích a veletrzích za účelem podpory podnikání a propagace investičních příležitostí, rozvojových ploch, průmyslových zón a brownfieldů. Dále bude z této položky hrazen pronájem prostor pro vyhlášení vítěze krajského kola soutěže Podnikatel roku 2018 OK. Schválení této aktivity bude součástí Plánu aktivit na rok 2018, který bude připraven k projednání v ROK v lednu 2018. </t>
  </si>
  <si>
    <t>Tradiční aktivita vedení kraje směrem ke klíčovým partnerům z oblasti venkova, zástupcům mikroregionů, MAS, obcí a měst (doposud uskutečněno 17 akcí). Důvodem realizace je přenos aktuálních informací (problematika KP 2014+, regionálního rozvoje, aktivity kraje směrem k venkovskému prostředí apod.) z vedení kraje na zástupce venkova. Finanční prostředky budou využity na pronájem místností včetně techniky a ozvučení.</t>
  </si>
  <si>
    <t>5. Pronájem - setkání KÚOK s úřady územního plánování a stavebními úřady</t>
  </si>
  <si>
    <t>Pronájem místností v případě konání výjezdních porad KUOK s úřady územního plánování a stavebními úřady.</t>
  </si>
  <si>
    <t>1. Zajištění provozu trafostanic v majetku OK velkoodběratelé trafostanic</t>
  </si>
  <si>
    <t>Realizace služeb souvisejících s provozem trafostanic v rámci druhého roku čtyřleté smlouvy č. 2015/03561/OSR/DSM uzavřené na období let 2016-2019. Jedná se o preventivní údržbu, pravidelné prohlídky a periodické revize trafostanic v majetku OK. Schváleno v ROK usnesením č. UR/58/37/2015 ze dne 29.1.2015.</t>
  </si>
  <si>
    <t>(dle zákona č. 248/2000 Sb., o podpoře regionálního rozvoje)
V roce 2018 předpokládáme zpracování analýz  vyplývajících z Strategie rozvoje OK a potřeb území, ve vazbě na přípravu dotačních titulů OK a dalších strategických dokumentů OK.</t>
  </si>
  <si>
    <t xml:space="preserve">3. Zajištění poradenské činnosti v oblasti globálních grantů a kotlíkových dotací </t>
  </si>
  <si>
    <t>Finanční prostředky na externí (na základě smlouvy či objednávky) zpracování případných posudků, hodnocení a analýz nezbytných pro zajištění administrace globálních grantů Olomouckého kraje v rámci OP VK v období udržitelnosti a finanční prostředky na externí (na základě smlouvy či objednávky) zpracování případných posudků, hodnocení a analýz nezbytných pro zajištění administrace kotlíkových dotací (zejména kontrola vyúčtování kotlíkových dotací).</t>
  </si>
  <si>
    <t xml:space="preserve">4. Zajištění poradenské činnosti v oblasti realizace Koncepce rozvoje cyklistické dopravy v Olomouckém kraji </t>
  </si>
  <si>
    <t>Aktivita navazuje na zpracování Koncepce rozvoje cyklistické dopravy v Olomouckém kraji v letech 2016 - 2017. Koncepce bude v orgánech kraje schvalována v lednu 2018. Následně bude zajištěno plnění akčního plánu koncepce v oblastech podpory cyklistické dopravy, cykloturistiky a koordinace a organizace cyklistiky v OK, včetně zajištění facilitace činnosti ustavených pracovních skupin.</t>
  </si>
  <si>
    <t>1. Technické zabezpečení soutěže Vesnice roku 2018</t>
  </si>
  <si>
    <t xml:space="preserve">Náklady na přepravu a činnost 10-ti členné hodnotitelské komise v rámci soutěže Vesnice roku 2018. </t>
  </si>
  <si>
    <t>2. Překlady</t>
  </si>
  <si>
    <t xml:space="preserve">Jedná se o účast na dvou tuzemských veletrzích (Mezinárodní strojírenský veletrh v Brně, REGIONINVEST v Olomouci). Z této položky budou placeny služby spojené s grafickým návrhem, stavbou, demontáží stánku, včetně registračního poplatku, úklidu, vybavení stánku potřebným nábytkem a dalším zařízením (elektřina, osvětlení, voda). Schválení této aktivity bude součástí Plánu aktivit na rok 2018, který bude připraven k projednání v ROK v lednu 2018. </t>
  </si>
  <si>
    <t xml:space="preserve">Organizace a zajištění krajského kola soutěže Podnikatel roku 2018 Olomouckého kraje (kulturní program 60 tis.Kč, autorské poplatky OSA 5 tis.Kč, zvukař, technika, květinová výzdoba 15 tis.Kč). Příprava tiskových zpráv, zveřejnění v regionálním tisku a TV, koordinace vyhlášení vítězů, program. Schválení této aktivity bude součástí Plánu aktivit na rok 2018, který bude připraven k projednání v ROK v lednu 2018. </t>
  </si>
  <si>
    <t>Vydávání informačních publikací, brožur a letáků zaměřených dle aktuálních požadavků místních samospráv, podnikatelů a vedení kraje (např. představení dotačních možností pro podnikatele, představení volných prům. nemovitostí a brownfieldů v kraji). Předpoklad pravidelné aktualizace krajských databází volných prům. nemovitostí, brownfieldů na území kraje, kontaktů na instituce veřejné správy podporující podnikání. Předpoklad zpracování aktuálních statistik o podnikatelské aktivitě a zaměstnanosti v kraji. Zajištění pravidelných setkání zástupců  OK se zástupci jednotlivých ORP věnovaná prezentaci aktivit měst a kraje v oblasti podpory podnikání s cílem vzájemné informovanosti. Pro podnikatele kraje budou uspořádány informační semináře a kulaté stoly se zástupci OK (dotační poradenství, proexportní poradenství, příprava investic...). Podrobnější rozpracování výše uvedených aktivit bude součástí Plánu aktivit v oblasti podpory podnikání na rok 2018, který bude připraven k projednání v ROK v lednu 2018.</t>
  </si>
  <si>
    <t>Schváleno usnesením ROK č. UR/92/30/2016 ze dne 23.3.2016. Dne 18.8.2016 byla uzavřena smlouva č.2016/03638/OSR/DSM s celkovým plněním 336 380 Kč. Pro rok 2017 bylo plánováno čerpání ve výši 235 466 Kč (70% celk. částky). Z důvodu předpokládaného prodloužení termínu implementace EnMS do r. 2018 budou předpokládané finanční nároky v r. 2018:
1. Implementace EnMS a příprava na certifikaci - 200 tis.Kč
2. Certifikace (VZMR na výběr cert. společnosti) - 500 tis.Kč
Jedná se o plnění povinnosti ze zákona č. 406/2000 Sb., o hospodaření energií.</t>
  </si>
  <si>
    <t>Jedná se o realizaci opatření č. 1.2. Akčního plánu ÚEK OK pro splnění operativního cíle Provozování a rozvoj soustav zásobování tepelnou energií na území OK, který je stanoven v nařízení vlády č. 232/2015 Sb.. Cílem realizace opartření je zpracovat strategii, jak řešit atraktivitu a důvěryhodnost CZT, aplikovat ustanovení nové legislativy v praxi, řešit konflikty a stížnosti ve vztahu k činnosti CZT v kraji apod.</t>
  </si>
  <si>
    <t>Jedná se o realizaci opatření č. 3.1. Akčního plánu ÚEK OK pro splnění operativního cíle Využívání obnovitelných a druhotných zdrojů energie na území OK, který je stanoven v nařízení vlády č. 232/2015 Sb. Cílem je získat informace, jaké formy biomasy na území kraje pro energii v příštích letech získávat  a v jakých stávajících příp. i nových zařízeních by bylo technicky i ek. vhodné je využívat, při respektopvání požadavků stanovených v ZÚR OK v platném znění. V rámci realizace opatření by také měla být nastíněna strategie budoucího vývoje v produkci a užití biomasy na území OK (např. dle nákladové efektivity).</t>
  </si>
  <si>
    <t>Členský příspěvek zájmovému sdružení OK4 Inovace</t>
  </si>
  <si>
    <t xml:space="preserve">Členský příspěvek zájmovému sdružení OK 4 INOVACE na zajištění činnosti (zakladatelská smlouva č. 2011/04110/OSR/DSM). Přesná výše provozního rozpočtu bude schválena na Valné hromadě v prosinci 2017.
</t>
  </si>
  <si>
    <t xml:space="preserve">Neinvestiční transfery nefinančním podnikatelským subjektům - právnickým osobám </t>
  </si>
  <si>
    <t xml:space="preserve">Soutěž Podnikatel roku 2017 - ocenění vítěze </t>
  </si>
  <si>
    <t>Soutěž Vesnice roku 2017</t>
  </si>
  <si>
    <t xml:space="preserve">Ocenění obcí Olomouckým krajem v krajském kole soutěže Vesnice roku 2017, za 1. místo 300 tis.Kč na uspořádání slavnostního vyhlášení krajského kola, 2. místo 200 tis.Kč, 3. místo 100 tis.Kč, speciální finanční ocenění čtyřem obcím - celkem 200 tis.Kč. Soutěž má vazbu na celostátní kolo organizované MMR, jedná se o 17. ročník krajského kola soutěže. </t>
  </si>
  <si>
    <t>Schváleno usnesením ROK č. UR/70/46/2007 ze dne 4.10.2007. Dne 21.10.2007 byly uzavřeny 3 smlouvy o poskytování energetických služeb, včetně dodávky souboru opatření a stavebních prací k realizaci energetických úspor. Do roku 2018 přechází pouze jedna smlouva - Nové Zámky - poskytovatel soc. služeb. Další dvě smlouvy budou ukončeny v průběhu roku 2017, ale v roce 2018 bude provedeno vyhodnocení dosažených úspor za rok 2017 (pro všechny tři projekty) a vyplacení víceúspor poskytovateli. Dosažení víceúspory nebo nedosažení smluvní úspory se vypořádává  při ročním vyhodnocení buď ve prospěch zadavatele nebo poskytovatele (v květnu 2018, proto jsou částky odhadnuty).
Smlouvy:
ÚSP Nové Zámky - Mladeč č. 2007/2475/OSR/DSM - 130 tis.Kč
SŠ, ZŠ, MŠ a DD zábřeh č. 2007/2476/OSR/DSM - 20 tis.Kč
Střední škola logistiky a chemie Olomouc č. 2007/2477/OSR/DSM - 150 tis.Kč</t>
  </si>
  <si>
    <t>Poskytování energetických služeb se zaručeným výsledkem - projekty financované metodou EPC  - investice</t>
  </si>
  <si>
    <t xml:space="preserve">Jedná se o výdaje na provádění kontrol v souladu se zákonem č. 167/1998 Sb., o návykových látkách ve vybraných lékárnách a zdravotnických zařízeních, výběrová řízení na uzavírání smluv mezi zdravotními pojišťovnami a zdravotnickými zařízeními, posuzování zdravotního stavu žadatelů o náhradní rodinnou péči, posuzování dětí k osvojení a pěstounské péči, vyhodnocení podaných projektů v rámci programů, kontrolní činnosti na vyúčtování projektů a dotací, posuzování správnosti poskytované zdravotní péče (znalecké komise). 
</t>
  </si>
  <si>
    <t>Zahrnuje platby nezahrnuté na jiných mzdových položkách (odměny vlastním zaměstnancům za vyhrané soutěže organizované jinými organizacemi).</t>
  </si>
  <si>
    <t xml:space="preserve">Dle zákona č. 589/1992 Sb., o pojistném na sociální zabezpečení a příspěvku na státní politiku zaměstnanosti, ve znění pozdějších předpisů (25 %). </t>
  </si>
  <si>
    <t xml:space="preserve">Dle zákona č. 48/1997 Sb., o veřejném zdravotním pojištění a o změně a doplnění některých souvisejících zákonů ve znění pozdějších předpisů (9 %). </t>
  </si>
  <si>
    <t xml:space="preserve">Položka zahrnuje především refundace pojistného (na sociální a zdravotní pojištění) jiným organizacím. </t>
  </si>
  <si>
    <t>1. Nákup a výměna nefunkčních mobilních telefonů, další nákupy za opotřebované nefunkční vybavení</t>
  </si>
  <si>
    <t>3. Obměna běžného nábytku do kanceláří (skříně, stoly, kontejnery), doplněn ukládacích prostor</t>
  </si>
  <si>
    <t xml:space="preserve">4. Nákup sedacího nábytku do kongresového sálu a předsálí </t>
  </si>
  <si>
    <t>2. Drobný materiál - dílna údržby</t>
  </si>
  <si>
    <t>4. Nákup materiálu - kancelářské potřeby (určeno pro 526 zaměstnanců)</t>
  </si>
  <si>
    <t xml:space="preserve">1. Středomoravská vodárenská, a.s., Olomouc - smlouva č. 2003/0645/KŘ/DSM o dodávce vody včetně Dodatku č. 1 a smlouva č. 2006/1251/KŘ/DSM o odvádění odpadních vod - budova KÚOK </t>
  </si>
  <si>
    <t>2. Regionální centrum Olomouc, s. r .o., Olomouc - Smlouva č. 2008/0424/KŘ/DSM o zajištění služeb - budova RCO</t>
  </si>
  <si>
    <t xml:space="preserve">4. ČD Telematika, a.s., Praha - nájemní smlouva č. 2016/03037/OKŘ/DSM - centrální spisovna na Trocnovské ulici v Olomouci </t>
  </si>
  <si>
    <t>1. Veolia Energie ČR, a.s., Ostrava - Smlouva č. 2010/03881/KŘ/DSM o nájmu, provozování parovodní předávací stanice a dodávkách tepla a teplé vody - budova KÚOK</t>
  </si>
  <si>
    <t>2. Regionální centrum Olomouc, s.r.o., Olomouc - Smlouva č. 2008/0424/KŘ/DSM o zajištění služeb - budova RCO</t>
  </si>
  <si>
    <t xml:space="preserve">3. ČD Telematika, a.s., Praha - nájemní smlouva č. 2016/03037/OKŘ/DSM - centrální spisovna na Trocnovské ulici v Olomouci </t>
  </si>
  <si>
    <t xml:space="preserve">Plyn </t>
  </si>
  <si>
    <t>Střední škola železniční, technická a služeb, Šumperk - Smlouva č. 2015/03658/OKŘ/DSM - dohoda o užívání nebytových prostor a úhrada za služby</t>
  </si>
  <si>
    <t>1. Dodavatel bude znám dle výsledku nákupu na komoditní burze - sdružené dodávky elektřiny - budova KÚOK</t>
  </si>
  <si>
    <t>2. Dodavatel bude znám dle výsledku nákupu na komoditní burze - sdružené dodávky elektřiny - budova RCO</t>
  </si>
  <si>
    <t>4. Regionální centrum Olomouc, s.r.o., Olomouc - Smlouva č. 2012/03819/KŘ/DSM o zajištění služeb pro zařízení datového centra (budova RCO)</t>
  </si>
  <si>
    <t>6. ČD Telematika, a.s., Praha - nájemní smlouva č. 2016/03037/OKŘ/DSM - centrální spisovna na Trocnovské ulici v Olomouci</t>
  </si>
  <si>
    <t xml:space="preserve">5. Střední škola železniční, technická a služeb, Šumperk - Smlouva č. 2015/03658/OKŘ/DSM - dohoda o užívání nebytových prostor a úhrada za služby </t>
  </si>
  <si>
    <t>Pohonné hmoty jsou čerpány prostřednictvím karet CCS. Návrh rozpočtu vychází z reality roku 2017.</t>
  </si>
  <si>
    <t>Regionální centrum Olomouc, s.r.o., Olomouc - Smlouva č. 2008/0424/KŘ/DSM o zajištění služeb (jsou účtovány úhrady dle skutečně odebraných jednotek) - budova RCO.</t>
  </si>
  <si>
    <t xml:space="preserve">Úhrada poštovného včetně poplatků za časové razítko. </t>
  </si>
  <si>
    <t xml:space="preserve">1. Dodavatel bude znám dle výsledků výběrového řízení - poskytování telekomunikačních služeb - (telefonní hovory, služby IP VPN, referenční čísla za služby ISDN) </t>
  </si>
  <si>
    <t xml:space="preserve">2.  MERIT GROUP, a.s., Olomouc - Smlouva č. 2003/1070/OIT/DSM o poskytování telekomunikačních služeb </t>
  </si>
  <si>
    <t>3. CESNET, Praha - Smlouva č. 2015/02347/OIT/DSM o připojování, údržbě a provozování zařízení, úhrady za připojení, udržování a provozování telekomunikačních zařízení - INTERNET</t>
  </si>
  <si>
    <t>4. Vodafone Czech Republic, a.s., Praha - Smlouva č. 2016/04870/OKŘ/DSM o poskytování veřejné služby elektronických komunikací (mobilní hovory)</t>
  </si>
  <si>
    <t>5. ČD Telematika, a.s., Praha - nájemní smlouva č. 2016/03037/OKŘ/DSM - centrální spisovna na Trocnovské ulici v Olomouci - internet</t>
  </si>
  <si>
    <t>1. Regionální centrum Olomouc, s.r.o., Olomouc - Smlouva č. 2008/0425/KŘ/DSM, o nájmu nebytových prostor vč. Dodatku č. 1 ke Smlouvě - budova RCO</t>
  </si>
  <si>
    <t>2. Regionální centrum Olomouc, s.r.o., Olomouc - Smlouva č. 2012/03818/KŘ/DSM, o nájmu zařízení datového centra - budova RCO</t>
  </si>
  <si>
    <t>3. Častulíková Marie, Jeseník - Smlouva o nájmu garáže v Jeseníku</t>
  </si>
  <si>
    <t>4.  Dopravní zdravotnictví, a.s., Praha - Smlouva č. 2004/1007/KŘ/DSM o nájmu pozemkové plochy</t>
  </si>
  <si>
    <t>5. LARGO KAB s.r.o., Olomouc - smlouva č. 2007/2186/KŘ/DSM - přenos poplachových zpráv</t>
  </si>
  <si>
    <t>1. Výdaje na semináře, školení, kurzy, workshopy, stáže - úředníci</t>
  </si>
  <si>
    <t xml:space="preserve">Povinné vzdělávání úředníků dle zákona č. 312/2002 Sb., o úřednících ÚSC a o změně některých zákonů, ve znění pozdějších předpisů (vstupní vzdělávání, průběžné vzdělávání, ZOZ, vzdělávání vedoucích úředníků). Další vzdělávání dle plánu vzdělávání úředníků. V roce 2018 je potřeba počítat s možností navýšení finančních prostředků za akreditované vzdělávací akce v souladu s novou metodikou MV ČR, kdy záleží na počtu zaměstnanců zařazaných do kategorie úředník. Počet úředníků ovlivňuje čerpání finančních prostředků z rozpočtu, neboť každý úředník má povinnost splnit 18 vzdělávacích dnů v průběhu 3 let. </t>
  </si>
  <si>
    <t>2. Výdaje na semináře, školení, kurzy, workshopy, stáže pro neúředníky</t>
  </si>
  <si>
    <t>3. Výdaje na semináře, školení, kurzy, workshopy, stáže - hromadné akce</t>
  </si>
  <si>
    <t>V rámci hromadných akcí se pořádají interní semináře pro větší počet zaměstnanců a je zde zahrnut i paušální poplatek za užívání vzdělávacího portálu - SW aplikace e-kurzy a e-personalista, kde roční náklad činí 435 600,00 Kč dle uzavřené smlouvy. Z položky hromadných akcí bude rovněž hrazen 5% podíl z ceny za vzdělávací akce, které budou realizovány v rámci projektu (výzva č. 58) v případě schválení žádosti. V rámci projektu je plánováno cca 20 hromadných akcí ročně. Dále se v rámci této položky realizují hromadné vzdělávací akce dle požadavků.</t>
  </si>
  <si>
    <t>1. Regionální centrum Olomouc, s.r.o. - smlouva č. 2008/0424/KŘ/DSM, o zajištění služeb</t>
  </si>
  <si>
    <t>2. Jan Grézl, Sylva Grézlová - HARYSERVIS II, Olomouc - smlouva č. 2004/334/KŘ/DSM, o zabezpečení úklidových prací</t>
  </si>
  <si>
    <t>3. Jan Grézl, Sylva Grézlová - HARYSERVIS II, Olomouc - smlouva č. 2005/0417/KŘ/DSM, o zabezpečení úklidových prací (16. NP)</t>
  </si>
  <si>
    <t>4. Jan Grézl, Sylva Grézlová - HARYSERVIS II, Olomouc - smlouva č. 2002/0232/SŘ/DSM, o zabezpečení úklidových prací</t>
  </si>
  <si>
    <t>7. Česká pošta, s.p, Praha - smlouva o svozu a rozvozu poštovních zásilek</t>
  </si>
  <si>
    <t xml:space="preserve">8. Česká tisková kancelář, Praha - smlouva č. 2003/0489/KH/DSM, o dodávání zpravodajského servisu ČTK </t>
  </si>
  <si>
    <t xml:space="preserve">10. Technické služby města Olomouce, a.s. - smlouva č. 2001/0142/SŘ/DSM, smlouva o odvozu a zneškodňování odpadů vč. dodatků </t>
  </si>
  <si>
    <t xml:space="preserve">11. Střední odborná škola a Střední odborné učiliště strojírenské a stavební Jeseník - dohoda č. 2010/00187/KŘ/DSM, o užívání nebytových prostor - DP Jeseník </t>
  </si>
  <si>
    <t>12. Střední škola železniční, technická a služeb, Šumperk - dohoda č. 2015/03658/OKŘ/DSM, o užívání nebytových prostor - DP Šumperk</t>
  </si>
  <si>
    <t>13. Dopravní zdravotnictví a.s., Praha - smlouva č. 2012/02004/KŘ/DSM, o závodní preventivní péči</t>
  </si>
  <si>
    <t>14. Revize - klimatizace, UPS, hasicí zařízení s argonitem, ruční hasicí přístroje, hydranty, suchovod, EZS přenos, rozvaděče, nouzové osvětlení, diesel, elektroinstalace, venkovní šachta, sprinklery, vzduchotechnika</t>
  </si>
  <si>
    <t>15. Ostatní úhrady nasmlouvané na objednávky - inzerce, poplatky za televizory, rádia, mytí oken v budovách KÚOK a RCO, mytí garáží, autoprovoz (myčka), úklid kancelářských prostor nad rámec uzavřených smluv, kurýrní služba, mytí žaluzií, výroba informačního systému, zhotovení vizitek aj.</t>
  </si>
  <si>
    <t>16.  likvidace dokumentů ze skartačního řízení</t>
  </si>
  <si>
    <t xml:space="preserve">17. stěhování nábytku při malování a výměně koberců </t>
  </si>
  <si>
    <t xml:space="preserve">18. Edenred CZ s.r.o., 110 00 Praha - smlouva č. 2016/04952/OKŘ/DSM  (obchodní smlouva na závodní stravování zaměstnanců) </t>
  </si>
  <si>
    <t>19. S.O.S., a.s., Olomouc  - smlouva č. 2002/0211/SŘ/DSM, o poskytování služeb včetně dodatků</t>
  </si>
  <si>
    <t xml:space="preserve">20. GRASO, a.s., Olomouc - smlouva č. 2004/0335/KŘ/DSM, o střežení objektu včetně dodatků </t>
  </si>
  <si>
    <t>21. ČD Telematika, a.s., Praha - nájemní smlouva č. 2016/03037/OKŘ/DSM - centrální spisovna na Trocnovské ulici v Olomouci</t>
  </si>
  <si>
    <t>22. Náklady spojené s výběrovými řízeními - centrální adresa, vícetisky, komoditní burza apod</t>
  </si>
  <si>
    <t xml:space="preserve">1.  DIGITAL TELECOMMUNICATIONS, spol. s r.o., Ostrava - smlouva č. 2012/01347/KŘ/DSM - servisní smlouva na telefonní ústřednu </t>
  </si>
  <si>
    <t>2. SITEL, spol. s r.o., Praha - smlouva č. 2003/1081/KŘ/DSM, o provádění servisních služeb na slaboproudých systémech</t>
  </si>
  <si>
    <t>3. Schindler Moravia, s.r.o., Olomouc - smlouva č. 2001/0141/SŘ/DSM - servis výtahů</t>
  </si>
  <si>
    <t>4. Dále ostatní opravy a údržba: opravy závor, garážových vrat, opravy frankovacích strojů, opravy zámků, dveří, opravy žaluzií, veškeré opravy a údržba na budovách KÚOK, na pronajatém objektu budovy RCO</t>
  </si>
  <si>
    <t xml:space="preserve">5. Výměna oken, parapetů a žaluzií v budově KÚOK </t>
  </si>
  <si>
    <t xml:space="preserve">6. Výměna dlažby v budově KÚOK </t>
  </si>
  <si>
    <t xml:space="preserve">Vzhledem k čerpání roku 2017 navrhujeme výši položky náhrady pro rok 2018 ponechat ve stejné výši.     </t>
  </si>
  <si>
    <t xml:space="preserve">Pro rok 2018 navrhujeme příděl ve výši 4 %.             </t>
  </si>
  <si>
    <t xml:space="preserve">Odbor informačních technologií </t>
  </si>
  <si>
    <t>ORJ - 06</t>
  </si>
  <si>
    <t xml:space="preserve">Nákup hardware (pracovní stanice, notebooky, monitory, grafické stanice, tablety, tiskárny, skenery, čtečky čárových kódů, zálohovací pásky, komponenty servery a další obdobný sortiment) s finančním omezením do 40 000,00 Kč. Správa, instalace systémových softwarů, instalace bezpečnostních softwarů, nastavení konfigurace pro jednotlivé agendy, nastavení konfigurace uživatelů. </t>
  </si>
  <si>
    <t xml:space="preserve">Položka zahrnuje výdaje na nákup materiálu na opravy serverů, patrových přepínačů, záložních zdrojů, diskových polí, a ostatních zařízení.  </t>
  </si>
  <si>
    <t>1. Metropolitní síť Olomouc, s.r.o. - o pronájmu optických tras</t>
  </si>
  <si>
    <t>2. JANUS spol. s r.o. - pronájem multifunkčních zařízení včetně oprav, výměny tonerů, servisu a údržby</t>
  </si>
  <si>
    <t>1. Položka zahrnuje výdaje na záležitosti z oblasti zákonů, jejich plnění zabezpečuje OdIT v rámci jednotlivých systémů. Zákon č. 365/2000 Sb., o informačních systémech veřejné správy informační kompetence, zákon č. 227/2000 Sb., o elektronickém podpisu, zákon č. 300/2008 Sb., o elektronických úkonech a autorizované konverzi (datové schránky, zákon č. 111/2009 Sb., o základních registrech, zákon č. 499/2004 Sb., o archivnictví a spisové službě, zákon č. 181/2014 Sb., o kybernetické bezpečnosti</t>
  </si>
  <si>
    <t>2. Dále zahrnuje výdaje na standardy pro nákup ICT služeb, právních služeb (opatření z auditu)</t>
  </si>
  <si>
    <t>1. ANet, s.r.o. - SW docházkový systém</t>
  </si>
  <si>
    <t>2. ARCDATA - SW pro GIS (geografické informační systémy), obecně nástroje GIS</t>
  </si>
  <si>
    <t>3. ASD Software, s.r.o., - veřejné zakázky, dotace, program obnovy venkova, evidence zájmových sdružení, dotační informační systém</t>
  </si>
  <si>
    <t>4. AutoCont, a.s. - eGovernment provozní fáze, technologické centrum, vnitřní integrace, datové sklady, krajská digitální spisovna, digitální mapa veřejné správy</t>
  </si>
  <si>
    <t xml:space="preserve">5. Axenta, roční podpora Nagios - sledování provozu sítě, serverů, logování </t>
  </si>
  <si>
    <t>6. Central European Data Ag., Praha - mapové podklady (dodávka souborů aktualizovaných vektorových dat 1x ročně). Součástí licencí je pokrytí užití StreetNeu na dispečinku Zdravotnické záchranné služby Olomouckého kraje</t>
  </si>
  <si>
    <t xml:space="preserve">8. DTG, a.s., Praha - personální a mzdový systém </t>
  </si>
  <si>
    <t>9. ESMEDIA Interactive s.r.o., Praha - webová prezentace</t>
  </si>
  <si>
    <t>10. Foresta SG, a.s, Vsetín - dotace lesního hospodářství</t>
  </si>
  <si>
    <t>11. Gordic spol. s r.o., Jihlava - GINIS ekonomika, spisová služba, rozšíření spisových služeb v rámci eGovernmentu, rozklikávací rozpočet</t>
  </si>
  <si>
    <t>12. CHAPS, s.r.o., Brno - jízdní řády pro ODSH (portál CISnet)</t>
  </si>
  <si>
    <t>13. IBM Česká republika, spol. s r.o., Praha - úložiště dat pro datové sklady a VKOL</t>
  </si>
  <si>
    <t>14. ICZ, a.s., Praha - technická podpora, správa a údržba jmenných služeb</t>
  </si>
  <si>
    <t>16. Ing. Martin Havel, Rousínov - manažer kybernetické bezpečnosti</t>
  </si>
  <si>
    <t>18. Kvasar, s.r.o., Lutín - pro evidence znečišťování ovzduší</t>
  </si>
  <si>
    <t>19. Marek Cop, Jihlava - smlouva o dílo o poskytování služeb</t>
  </si>
  <si>
    <t>20. Marbes Consulting, s.r.o., Plzeň - Kevis krajský evidenční systém</t>
  </si>
  <si>
    <t>21. Milan Jindáček, Červený Kostelec - poradenská, konzultační a přípravní činnost v rámci přípravy a nasazování GOS projektů (OSV, OŽPZ)</t>
  </si>
  <si>
    <t>22. MP Orga, spol. s r.o., Praha - SW pro evidenci sociální pomoci pro OSV</t>
  </si>
  <si>
    <t xml:space="preserve">23. PER4MANCE s.r.o., Brno - podpora databází ORACLE (pro GINIS, mzdy a personalistiku, CA Clarity, OK Dávky) </t>
  </si>
  <si>
    <t>24. První certifikační autorita, a.s., Praha - agenda pro vystavování kvalifikovaných certifikátů naší krajskou certifikační (registrační) autoritou</t>
  </si>
  <si>
    <t>26. Robert Simandel, Brno - Nagios servisní</t>
  </si>
  <si>
    <t>27. Software 602, a.s., Praha - form server pro správu a tvorbu "chytré formuláře"</t>
  </si>
  <si>
    <t>28. SoftwareOne Czech republic s.r.o., Praha - práva na používání licencí MICROSOFT</t>
  </si>
  <si>
    <t>29. Solutia, s.r.o., Praha - symantec</t>
  </si>
  <si>
    <t>30. STAPRO s.r.o., Pardubice - komunikace Záchranné služby Olomouckého kraje s nemocnicemi</t>
  </si>
  <si>
    <t xml:space="preserve">31. Tender systems - elektronický nástroj </t>
  </si>
  <si>
    <t xml:space="preserve">32. TESCO SW, a.s., Olomouc - SW Fama + facility management </t>
  </si>
  <si>
    <t>33. TESCO SW, a.s., Olomouc - zajištění serverové podpory informačního systému zásobník projektových námětů</t>
  </si>
  <si>
    <t xml:space="preserve">34. T - MAPY spol. s r.o., Hradec Králové - evidence nestátních zdravotnických zařízení </t>
  </si>
  <si>
    <t>35. Wolters Kluwer ČR, a.s., Praha - právní informační systém</t>
  </si>
  <si>
    <t>36. Yamaco Software, Prostějovičky - SW dopravní informační systém</t>
  </si>
  <si>
    <t>37. podpora CISCO ASA</t>
  </si>
  <si>
    <t>38. Smlouva na poskytování uživatelské podpory - rodinajeok.cz</t>
  </si>
  <si>
    <t>39. Spoluúčast na projektu "INTRANET"</t>
  </si>
  <si>
    <t>40. Oracle</t>
  </si>
  <si>
    <t xml:space="preserve">41. Vytvoření architektury ICT Olomouckéhokraje (staqv ASIS) </t>
  </si>
  <si>
    <t>42. Vytvoření architektury ICT Olomouckého kraje v návaznosti na Strategický plán (stav TOBE)</t>
  </si>
  <si>
    <t>43. vytvoření rozdílové analýzy (GAP) a následně akčních plánů</t>
  </si>
  <si>
    <t>44. realizace opatření v návaznosti na nařízení o ochraně osobních údajů</t>
  </si>
  <si>
    <t>45. VmWare Vsphere technická podpora</t>
  </si>
  <si>
    <t>46. VmWare vCenter technická podpora</t>
  </si>
  <si>
    <t>47. Tivoli Storage manager technická podpora</t>
  </si>
  <si>
    <t>49. CEDA StreetNet Crossborder</t>
  </si>
  <si>
    <t>50. virtualizace Desktopu</t>
  </si>
  <si>
    <t xml:space="preserve">51.  požadavky Odboru ekonomického a Odboru kanceláře ředitele </t>
  </si>
  <si>
    <t>56. požadavek OPŘPO - pro získání přehledu o majetku příspěvkových organizací z pohledu jeho složení, rozvoj dle požadavku vedení kraje (např. Inventarizace)</t>
  </si>
  <si>
    <t xml:space="preserve">62. požadavek OŽPZ - úpravy SW dotace LH, úpravy aplikace PRVK TOOL a PRVKOK, informační systém prosprávu zvláště chráněných území </t>
  </si>
  <si>
    <t>66.  požadavek OPŘPO - po vyhodnocení námětů a připomínek ze strany PO a KÚOK - úpravy modů: Závazkové vztahy - pro dary vytvoření vlastního formuláře a přesun databázových položek mezi formuláři, Nepotřebný majetek - možnost zveřejňování nabídek movitého majetku na Portálu PO i ze strany zaměstnanců KÚOK, Komunikace PO</t>
  </si>
  <si>
    <t>67. požadavek OPŘPO - napojení Portálu PO na SSL KÚOK</t>
  </si>
  <si>
    <t>1. Merit Group, a.s., Olomouc - smlouva o dílo - opravy a údržba, poruchový servis - tiskárny, monitory, PC, UPC, datové rozvody</t>
  </si>
  <si>
    <t xml:space="preserve">2. Dále položka zahrnuje výdaje na drobné opravy HW </t>
  </si>
  <si>
    <t xml:space="preserve">Programové vybavení </t>
  </si>
  <si>
    <t>1. Položka zahrnuje výdaje na kredity pro testy od Hogreffe - 20 000,00 Kč a výdaje na ARC data VFR import tool standard</t>
  </si>
  <si>
    <t>2. požadavek OPŘPO - roční poplatek za licence pro 152 příspěvkových organizací (VZ na výběr např. ASPI, Codexis), navýšeno proti roku 2017, změna licenční politiky společnosti</t>
  </si>
  <si>
    <t xml:space="preserve">3. požadavek OPŘPO - FAMA+/Inventarizace - modul Inventarizace umožní příspěvkovým organizacím porovnat evidenční stav majetku se stavem fyzickým, kdy stav fyzický je zjišťován pomocí snímačů čárového kódu (zefektivnění procesu inventarizace, úspora času, který musí příspěvkové organizace inventarizaci věnovat), požadavek zabezpečit licencepro 152 příspěvkových organizací </t>
  </si>
  <si>
    <t>4. požadavek OPŘPO - FAMA+/Prostorový pasport - modul Prostorový pasport umožní využívat příspěvkovým organizacím popisná metadata a grafické zobrazení pozemků, budov a příslušenství příspěvkových organizací, data získaná pasportizací (sociální PO) a zpracováním mapových podkladů (zpracováno OPŘPO), bez licencí nelze tato data PO využívat, požadavek zabezpečit licence pro 152 příspěvkových organizací</t>
  </si>
  <si>
    <t xml:space="preserve">Jedná se o zajištění prostředků na údržbu majetku pořízeného z dotace FM EHP/Norsko v rámci projektu "Brána poznání otevřena"  (rekonstrukce depozitářů Vlastivědného muzea v Olomouci). Dle podmínek FM EHP/Norska je příjemce dotace povinen zajistit  údržbu majetku spolufinancovaného z dotace. Na údržbu majetku je povinen vyčlenit finanční prostředky ve výši 0,5 % ze skutečných celkových výdajů projektu po dobu udržitelnosti projektu (10 let). Částka na údržbu majetku činí 23 217,35 Euro ročně - přibližně 650 tis. Kč Tato rezerva je tvořena již 9. rok.  </t>
  </si>
  <si>
    <t xml:space="preserve">Náklady spojené s dočasnými zábory pozemků pro realizaci staveb.  </t>
  </si>
  <si>
    <t xml:space="preserve">Náklady spojené s přípravou podkladů pro výkup pozemků - geometrické plány, posudky, právní služby apod. </t>
  </si>
  <si>
    <t xml:space="preserve">Náklady spojené s realizací akcí - překlady, náklady spojené s věcnými břemeny ukončených akcí apod. </t>
  </si>
  <si>
    <t>Odbor investic</t>
  </si>
  <si>
    <t>Odbor školství a mládeže</t>
  </si>
  <si>
    <t xml:space="preserve">Finanční prostředky slouží k dofinancování okresních a krajských kol soutěží a přehlídek vyhlašovaných MŠMT realizovaných pověřenými organizacemi v jednotlivých okresech Olomouckého kraje a soutěží, které mají v Olomouckém kraji již dlouholetou tradici (např.: přehlídka "Nejmilejší koncert", realizovaná dětskými domovy, XXX. ročník štafetového běhu "Po stopách Jana Opletala a Memoriál Jiřího Vaci", 7. ročník krajského kola soutěže "SEARCH IT", krajské kolo soutěže ARS POETICA - Puškinův památník, krajské kolo soutěže "České ručičky", krajské kolo soutěže v AJ pro střední odborné školy, 5. ročník studentské konference z Klinické propedeutiky a další tradiční soutěže) a soutěží pořádaných školami a školskými zařízeními zřizovanými Olomouckým krajem. </t>
  </si>
  <si>
    <t>Nákup materiálu pro potřeby odboru, které souvisí s nákupem zápisových lístků pro uchazeče, kteří se hlásí na střední školu a nepřichází ze základních škol. Toto bylo krajským úřadům uloženo v souvislosti s novelizací zákona 561/2004 Sb., o předškolním, základním, středním, vyšším odborném a jiném vzdělávání. Dále na akce Zastupitelstva mládeže Olomouckého kraje.</t>
  </si>
  <si>
    <t xml:space="preserve">1. Nákup materiálu pro potřeby odboru </t>
  </si>
  <si>
    <t xml:space="preserve">2. Talent Olomouckého kraje </t>
  </si>
  <si>
    <t xml:space="preserve">Olomoucký kraj je členem společenství Platform Network, jehož cílem je podpora kooperace mezi regiony a mladými lidmi v Evropě. Konkrétními výstupy jsou nabídky mezinárodních mládežnických kempů, mobility studentů a učitelů, pořádání seminářů a další  mezinárodní spolupráce. Za účelem zlepšení komunikace a lepší prezentace nabízených aktivit členové společenství zřídili webovou  stránku. Na její provoz bude přispívat každý z členských regionů společenství. Dále na výdaje spojené s provozem www stránek ZMOK  www.zmok.cz (hosting, doména) a na aktivity související s činností a posláním ZMOK. </t>
  </si>
  <si>
    <t>Finanční prostředky na zajištění pravidelných porad s řediteli a ekonomy škol a školských zařízení zřizovaných Olomouckým krajem a dále pro akce Zastupitelstva mládeže Olomouckého kraje a Talent Olomouckého kraje .</t>
  </si>
  <si>
    <t xml:space="preserve">Zahrnuje zpracování výroční zprávy, zpracování analýz v oblasti školství, platby faktur za zveřejněné inzeráty v tisku týkající se vyhlášení konkurzních řízení na funkce ředitelů škol a školských zařízení a platby faktur za zrealizované psychologické testy uchazečů konkurzních řízení (konkurzní řízení jsou realizovány v souladu se  zákonem č. 561/2004 Sb., o předškolním, základním, středním, vyšším odborném a jiném vzdělávání a vyhláškou č. 54/2005 Sb., o náležitostech konkurzního řízení a konkurzních komisích) a propagaci učebních oborů vzdělávání. </t>
  </si>
  <si>
    <t>2. Zastupitelstvo mládeže Olomouckého kraje (dále jen ZMOK)</t>
  </si>
  <si>
    <t xml:space="preserve">Na nákup služeb a hrazení výdajů, např.výdaje související s organizací, spoluorganizací akcí zaměřených na aktivity s činností  ZMOK, účast v projektech tematicky zaměřených na mládež a s tím související tématiku.  </t>
  </si>
  <si>
    <t xml:space="preserve">3. Talent Olomouckého kraje </t>
  </si>
  <si>
    <t xml:space="preserve">Finanční prostředky budou použity na zajištění služeb spojených se slavnostním vyhlášením ocenění. </t>
  </si>
  <si>
    <t xml:space="preserve">Zahrnuje finanční prostředky na úhradu nákladů na pohoštění spojených s konáním pravidelných porad s řediteli a ekonomy škol a školských zařízení zřizovaných Olomouckým krajem. </t>
  </si>
  <si>
    <t>1. Zastupitelstvo mládeže Olomouckého kraje</t>
  </si>
  <si>
    <t>3. Talent Olomouckého kraje</t>
  </si>
  <si>
    <t xml:space="preserve">Talent Olomouckého kraje </t>
  </si>
  <si>
    <t xml:space="preserve">Zastupitelstvo Olomouckého kraje </t>
  </si>
  <si>
    <t>1. Podpora polytechnického vzdělávání a řemesel v Olomouckém kraji (stipendia)</t>
  </si>
  <si>
    <t>2. Podpora mezinárodních výměnných pobytů mládeže a mezinárodních vzdělávacích programů v roce 2018</t>
  </si>
  <si>
    <t xml:space="preserve">Podpora programů škol a školských zařízení, které jsou zaměřeny na DVPP v oblasti primární prevence sociálně - patologických jevů </t>
  </si>
  <si>
    <t xml:space="preserve">Zahrnuje finanční příspěvek k zabezpečení krajské konference primární prevence v oblasti tzv. specifické primární prevence škol a školských zařízení, nestátních neziskových organizací a dalšího vzdělávání pedagogických pracovníků vykonávajících funkci školního metodika prevence Vyplývá ze závazné celonárodní Strategie primární prevence sociálně patologických jevů MŠMT na roky 2013–2018 a z korespondujícího Krajského plánu primární prevence Olomouckého kraje na léta 2015-2018.   </t>
  </si>
  <si>
    <t xml:space="preserve">Finanční prostředky na zajištění prostor v rámci realizace Krajské konference environmentálního vzdělávání, výchovy a osvěty Olomouckého kraje 2018. </t>
  </si>
  <si>
    <t>Zahrnuje prostředky na úhradu nákladů na pohoštění pro účastníky Krajské konference environmentálního vzdělávání, výchovy a osvěty Olomouckého kraje 2018.</t>
  </si>
  <si>
    <t>Odbor sportu, kultury a památkové péče</t>
  </si>
  <si>
    <t>ORJ - 13</t>
  </si>
  <si>
    <t>2. Záchranné práce fondu Vědecké knihovny Olomouc</t>
  </si>
  <si>
    <t xml:space="preserve">Nákup materiálu pro potřeby odboru v oblasti kultury. </t>
  </si>
  <si>
    <t xml:space="preserve">Konzultační a poradenská činnost v oblasti památkové péče. </t>
  </si>
  <si>
    <t xml:space="preserve">Administrativní služby a propagace organizací v oblasti kultury.   
</t>
  </si>
  <si>
    <t>1. Pohoštění pro porady orgánů státní památkové péče</t>
  </si>
  <si>
    <t xml:space="preserve">Zahrnuje finanční prostředky na úhradu nákladů na pohoštění spojených s konáním pravidelných porad s řediteli a ekonomy příspěvkových organizací zřizovaných Olomouckým krajem v oblasti kultury.    </t>
  </si>
  <si>
    <t>2. Porady s řediteli a ekonomy</t>
  </si>
  <si>
    <t>§ 3419, seskupení pol. 51 - Neinvestiční nákupy a související výdaje</t>
  </si>
  <si>
    <t xml:space="preserve">Prostředky rozpočtované na této položce zahrnují náklady na dotisk stávajících propagačních materiálů (100 tis. Kč) a na propagační předměty (100 tis. Kč) pro prezentaci kraje na veletrzích cestovního ruchu. Dále jsou zde rozpočtovány prostředky na zhotovení nových propagačních materiálů OK (550 tis. Kč). Zhotovení propagačních materiálů bude upřesněno v edičním plánu na rok 2018. Prostředky rozpočtované na této položce zahrnují náklady na společnou tvorbu propagačních materiálů se sousedními kraji. Pokračování spolupráce mezi moravskými kraji (OK, ZK, MSK a JMK) z let 2005-2017 (300 tis. Kč). Uvedené aktivity vychází z Akčního plánu Programu rozvoje cestovního ruchu Olomouckého kraje na období 2014 - 2020.  </t>
  </si>
  <si>
    <t xml:space="preserve">Prostředky rozpočtované na této položce zahrnují náklady na prodloužení domény olomoucky-kraj.com a prodloužení domén k projektu Cestování časem: http://www.stezkacasu.cz/;  http://www.cestovanicasem.cz/; http://www.podrozowaniewczasie.pl/; http://sciezkaczasu.pl/. </t>
  </si>
  <si>
    <t xml:space="preserve">1. Náklady související se zahraničními aktivitami Olomouckého kraje </t>
  </si>
  <si>
    <t xml:space="preserve">2. Prezentace OK v tištěných a on-line médiích </t>
  </si>
  <si>
    <t xml:space="preserve">Prezentace o turistických atraktivitách kraje a obou turistických regionech v tištěných a on-line médiích. Uvedená aktivita vychází z Akčního plánu Marketingové studie cestovního ruchu Olomouckého kraje na období 2014 - 2020.  </t>
  </si>
  <si>
    <t xml:space="preserve">3. Výstavy domácí i zahraniční, prezentace turistické nabídky kraje ve spolupráci s dalšími subjekty </t>
  </si>
  <si>
    <t>Prostředky rozpočtované na této položce zahrnují náklady na členský příspěvek pro sdružení Jeseníky - Sdružení cestovního ruchu na rok 2018. (Vazba na projekt "Projekt organizace cestovního ruchu (destinačního managementu) v Olomouckém kraji" (schváleno usnesením ROK č. UR/25/76/2005 a usnesením ZOK č. UZ/7/56/2005). Uvedená aktivita je součástí Akčního plánu Programu rozvoje cestovního ruchu Olomouckého kraje na období 2014-2020 - UZ 400.  V roce 2017 došlo na základě valné hromady sdružení a rozhodnutí ZOK k navýšení příspěvku na 3 mil. Kč.</t>
  </si>
  <si>
    <t xml:space="preserve">Finanční prostředky na této položce zahrnují náklady za členský příspěvek. Zastupitelstvo Olomouckého kraje schválilo dne 12. 12. 2015 vstup Olomouckého kraje do zájmového sdružení právnických osob "Evropská kulturní stezka sv. Cyrila a Metoděje, z.s.p.o.". Součástí materiálu byla také informace o předpokládaném zavedení členských příspěvků od roku 2016. Členský příspěvek pro kraje by měl i v roce 2017 i 2018 činit částku 5.000 EUR. 
</t>
  </si>
  <si>
    <t>3.Nájemné prostor mimo KÚOK</t>
  </si>
  <si>
    <t xml:space="preserve">Prostředky rozpočtované na této položce zahrnují náklady za úhrady pronájmů prostor mimo KÚOK např. v rámci konání konference samospráv apod.  </t>
  </si>
  <si>
    <t>Prostředky rozpočtované na této položce zahrnují náklady za služby tajemníků klubů ZOK a na úhradu  smluv o poskytování poradenství.</t>
  </si>
  <si>
    <t>Položky rozpočtované na této položce zahrnují např. náklady spojené s konáním plesu OK (webhosting, webové prezentace apod.)</t>
  </si>
  <si>
    <t xml:space="preserve">Položky rozpočtované na této položce zahrnují zejména náklady na organizační zajištění vybraných komisí a jejich pracovních skupin, Rady AKČR, konference samospráv. </t>
  </si>
  <si>
    <t>1. Náklady spojené s financování občerstvení na akcích organizovaných odborem</t>
  </si>
  <si>
    <t>Prostředky rozpočtované na této položce zahrnují náklady na občerstvení na jednotlivých akcích realizovaných pro NNO.</t>
  </si>
  <si>
    <t>2. Náklady spojené s financování občerstvení na akcích organizovaných odborem</t>
  </si>
  <si>
    <t>Prostředky rozpočtované na této položce zahrnují náklady na plánovaný členský příspěvek Asociaci krajů ČR. Vycházíme z výše příspěvku v roce 2017.</t>
  </si>
  <si>
    <t xml:space="preserve">Jedná se o průběžné zálohy na drobné výdaje spojené se zajištěním akcí a chodů sekretariátů členů vedení OK vyplácené přes pokladnu.    </t>
  </si>
  <si>
    <t>Dovybavení pracoviště krizového řízení v souladu s § 14a) zákona č. 240/2000 Sb., o krizovém řízení, zřizuje pracoviště krizového řízení. Kraj vynakládá finanční prostředky na činnost související s výdaji na pracoviště krizového řízení, jejich zřizování a technické vybavování, zajištění komunikačních prostředků, výdaje na informační podporu krizového řízení a odbornou podporu pro kraje (nákup notebooků,případně tabletů pro práci v terénu).</t>
  </si>
  <si>
    <t>Plyn</t>
  </si>
  <si>
    <t>Odbor kancelář hejtmana</t>
  </si>
  <si>
    <t>Očekávaná skutečnost k 
31. 12. 2017</t>
  </si>
  <si>
    <t>Limit byl schválený ROK jako součást odboru kancelář ředitele. Odbor informačních technologií vznikl k 1.10.2017.</t>
  </si>
  <si>
    <t>Upravený rozpočet k 
30. 9. 2017</t>
  </si>
  <si>
    <t>d) Smlouva o revolvingovém úvěru s Komerční bankou, a.s. na spolufinacování evropských programů.</t>
  </si>
  <si>
    <t>e) Smlouva o úvěru s Komerční bankou, a.s. na kofinancování evropských programů.</t>
  </si>
  <si>
    <t>3. Výdaje Olomouckého kraje na rok 2018</t>
  </si>
  <si>
    <t>Limity schválené ROK 12.6.2017</t>
  </si>
  <si>
    <t>Mgr. Jiří Šafránek</t>
  </si>
  <si>
    <t>RNDr. Bc. Iveta Tichá</t>
  </si>
  <si>
    <t>Skutečnost 2015</t>
  </si>
  <si>
    <t>Skutečnost 2016</t>
  </si>
  <si>
    <t xml:space="preserve">6. Výměna koberců v kancelářích v budově KÚOK </t>
  </si>
  <si>
    <t>7. Malování v budově KÚOK</t>
  </si>
  <si>
    <t>9. AUTO ČECHÁK s.r.o., Praha - Smlouva č. 2016/00400/OPŘPO/DSM, rámcová smlouva o dílo - výdaje na servis a opravy služebních vozidel, záruční a pozáruční opravy služebních vozidel</t>
  </si>
  <si>
    <t>b) rozšíření evidencí záměrů a rozšíření evidence ÚP a SŘ (s ohledem na novelu stavebního zákona)</t>
  </si>
  <si>
    <t>c) správa webové aplikace, evidence záměrů a evidence ÚP a SŘ</t>
  </si>
  <si>
    <t>d) zajištění veřejné, elektronicky dostupné, ověřené a aktualizované služby - žádost pro vyjádření o existenci sítí, určené ke stavebnímu řízení v rámci všech stavebních úřadů v OK</t>
  </si>
  <si>
    <t>51. požadavek OPŘPO - každoroční úhrada poplatku za provoz IS a konzultace s dodavatelem (Tender arena), která vyplývá z podmínek VZ, přepočteno na 1 rok</t>
  </si>
  <si>
    <t>52. požadavek OPŘPO - zajištění zpracování dat poskytnutých dodavateli energií, která se týkají příspěvkových organizací, variantní řešení: umožnit eport do datových skladů nebo do IS Energetický management, varianta bude upřesněna dle výsledků pracovní skuiny k Energetickému managementu</t>
  </si>
  <si>
    <t>53. požadavek OPŘPO - roční podpora AutoCAD LT</t>
  </si>
  <si>
    <t xml:space="preserve">54. požadavek OPŘPO - roční podpora AutoCAD map 3D </t>
  </si>
  <si>
    <t>55. požadavek OPŘPO - zpřístupnění vybraných informací pro veřejnost, Nepotřebný majetek, Závazkové vztahy, Dokumenty organizace (Rozpočet a střednědobý výhled)</t>
  </si>
  <si>
    <t>58. požadavek OSV - rozšíření modulu Bezbariérový přístup ve webové aplikaci Informační portál pro osoby se zdravotním postižením</t>
  </si>
  <si>
    <t>61. požadavek OPŘPO - roční smluvní platba pro PORTÁL PO</t>
  </si>
  <si>
    <t xml:space="preserve">62. požadavek OPŘPO - k realizaci požadavků a zkušeností z praxe při využívání Žádanky za KÚOK </t>
  </si>
  <si>
    <t>Úhrada nákladů na zajištění péče o zvláště chráněná území</t>
  </si>
  <si>
    <t>§ 3744, seskupení pol. 59 - Ostatní neinvestiční výdaje</t>
  </si>
  <si>
    <t>a) Povodí Moravy, s.p. - protipovodňová opatření (dle usnesení ZOK UZ/23/57/2016 ze dne 23.9.2016)</t>
  </si>
  <si>
    <t>b) obec Olšany u Prostějova - sanační zásah ( dle usnesení ZOK UZ/6/75/2017 ze dne 18.9.2017)</t>
  </si>
  <si>
    <t xml:space="preserve">Náklady spojené s následnou péčí o zeleň na již ukončených investičních akcích dle uzavřených smluv.   </t>
  </si>
  <si>
    <t>Organizace soutěží a přehlídek</t>
  </si>
  <si>
    <t>Na této položce jsou minimální finanční prostředky na případné dovybavení Bezpečnostní rady Olomouckého kraje a Krizového štábu Olomouckého kraje (OdKŘ).</t>
  </si>
  <si>
    <t xml:space="preserve">Prostředky rozpočtované na této položce zahrnují náklady v rámci publikační a propagační činnosti OK a na propagaci OK prostřednictvím tištěných materiálů v rámci tzv. ediční řady schválené pro příslušný rok. Jedná se o publikace a informační letáky, které se zhotovují na základě požadavků jednotlivých odborů na základě výsledků veřejných zakázek. Pořízení těchto publikací je předem schváleno ROK.  
</t>
  </si>
  <si>
    <t xml:space="preserve">Zákon č. 257/2001 Sb., (knihovní zákon). </t>
  </si>
  <si>
    <t>Neinvestiční transfery cizím příspěvkovým organizacím</t>
  </si>
  <si>
    <t>Poskytnutí finančního daru prvnímu narozenému občánku kraje v roce 2018.</t>
  </si>
  <si>
    <t>2. Běžná obměna židlí pro změstnance KÚOK (cca 60 ks)</t>
  </si>
  <si>
    <t>3. Regionální centrum Olomouc, s. r. o., Olomouc - Smlouva č. 2008/0424/KŘ/DSM o zajištění služeb - budova RCO</t>
  </si>
  <si>
    <t>Úhrada za bankovní poplatky a cestovní pojištění zaměstnanců KÚOK (Kooperativa pojišťovna, a.s. Praha - Rámcová pojistná smlouva na cestovní pojištění č. 2015/01091/OKŘ/DSM.</t>
  </si>
  <si>
    <t>Vzdělávání zaměstnanců krajského úřadu dle požadavků.</t>
  </si>
  <si>
    <t>Položka zahrnuje výdaje na udržovací poplatky, legislativní update, aktulizace počítačových programů - GPS.</t>
  </si>
  <si>
    <t>5. Statutární město Olomouc - smlouva č. 2003/1201/KŘ/DSM, o užívání podzemního parkoviště</t>
  </si>
  <si>
    <t xml:space="preserve">6. Ing. Jiří Klimíček, Olomouc - smlouva č. 2001/0177/SŘ/DSM, o poskytování poradenství a služeb v oblasti bezpečnosti práce a požární ochrany </t>
  </si>
  <si>
    <t>Výdaje na konference - neúředníci a úředníci.</t>
  </si>
  <si>
    <t>Položka zahrnuje výdaje na úhradu soudních poplatků ze soudních sporů, úhrady advokátům a notářům (případy řešené OMPSČ).</t>
  </si>
  <si>
    <t xml:space="preserve">Výše finančních prostředků na platy zaměstnanců Olomouckého kraje zařazené do KÚOK. Pro udržení průměrného platu z roku 2017 a po odečtu očekávaných refundací ve výši cca 6 000 tis. Kč a 2% nemocnosti je rozpočet naplánovaný pro 526 zaměstnanců. Návrh je propočítán na základě NAŘÍZENÍ VLÁDY č. 341/2017 Sb., ze dne 25. září 2017, o platových poměrech zaměstnanců ve veřejných službách a správě.   </t>
  </si>
  <si>
    <t xml:space="preserve">Podlimitní věcná břemena jsou rozpočtována na úhradu věcných břemen v hodnotě do 40 000,00 Kč, kam podle vyhlášky č. 410/2009 Sb., § 14 odst. 6 bod c) patří. Položka je navrhována ve výši 100 % schváleného rozpočtu roku 2017.  </t>
  </si>
  <si>
    <t>2. Podlimitní věcná břemena do 40 000 Kč</t>
  </si>
  <si>
    <t>Položka zahrnuje zejména výdaje na základě uzavřené smlouvy s AK Ritter – Šťastný, navýšené o ostatní výdaje za právní služby, dále výdaje na úhradu znaleckých posudků a geometrických plánů v souvislosti s realizací jednotlivých dispozic  s nemovitým majetkem.</t>
  </si>
  <si>
    <t>Upravený rozpočet k            30. 9. 2017</t>
  </si>
  <si>
    <t>Očekávaná skutečnost k          31. 12. 2017</t>
  </si>
  <si>
    <t>3a</t>
  </si>
  <si>
    <t>3b</t>
  </si>
  <si>
    <t>7. Consulting 4U, s.r.o.,Olomouc - licenční smlouva na užívání licencí pro informační systém SAP používaný Zdravotnickou záchrannou službou Olomouckého kraje</t>
  </si>
  <si>
    <t>17. Inisoft, s.r.o., Liberec - informační systém o odpadech</t>
  </si>
  <si>
    <t>48. CEDA StreetNet Tourist</t>
  </si>
  <si>
    <t>57. požadavek OSR - aktualizace kotlíkových dotací pro rok 2018</t>
  </si>
  <si>
    <t>59. požadavek OI - aktualizace SW KROS, úpravy portálu PO v části Investiční žádanka, definice na jednání dne 21. 4. 2017</t>
  </si>
  <si>
    <t>Položka zahrnuje výdaje na nákup služeb nezařazených do položky 5168.</t>
  </si>
  <si>
    <t xml:space="preserve">ROK schválila dne 16.6.2005 svým usnesením č. UR/17/55/2005 Smlouvu o mimořádném členství OK v EUR Glacensis, č. 2005/0924/OSR/DSM (70 tis.Kč). Dodatek ke smlouvě, o změně výše členského příspěvku, č. 2008/0848/OSR/D1 byl schválen usnesemím ROK  č. UR/76/38/2008 dne 31.1.2008. Poskytnutí příspěvku je realizováno vždy dle smlouvy v I. čtvrtletí daného kalendářníro roku na žádost euroregionu. Aktuálně je projednávána v orgánech kraje žádost o zvýšení příspěvků krajů Olomouckého, Královéhradeckého a Pardubického na 100 tis.Kč za jeden okres, což u OK činí 100 tis. za okres Šumperk. 
</t>
  </si>
  <si>
    <t>Výdaje na překlady dokumentů a dopisů polských subjektů, dokumentů souvisejících s činností ESÚS NOVUM. Výdaje související s uspořádáním setkání implementačního týmu projektu Strategie integrované spolupráce česko-polského příhraničí 1x pořádané OK (překlady podkladů do polštiny, zajištění tlumočení), 1x za 6 měs. povinné zveřejňování trojjazyčných informací (AJ, PL, ČJ) na webu projektu - vše vyplývá ze Smlouvy o spolupráci č. 2015/00138/OSR/DSM, schválené ZOK usnesením č. UZ/12/45/2014 dne 19.9.2014. Překlady informačních publikací, brožur a letáků v oblasti podpory podnikání do cizích jazyků dle aktuálních potřeb (AJ, CHN,..).</t>
  </si>
  <si>
    <t>Poradenství, analýzy a studie zpracovávané externími experty a organizacemi pro potřebu zabezpečení výkonu státní správy a samosprávy, v oblasti vodního hospodářství. V roce 2012 byla zpracována Databáze ochranných pásem vodních zdrojů na území OK včetně grafických a vektorových vrstev. Pro zachování její aktuálnosti je navržena její pravidelná aktualizace 1x ročně.</t>
  </si>
  <si>
    <t>Zastupitelstvo Olomouckého kraje usnesením UZ/10/26/2014 ze dne 11.04.2014 schválilo členství Olomouckého kraje v zájmovém spolku měst, obcí a mikroregionů s názvem "Odpady Olomouckého kraje, z.s." za účelem společného řešení problematiky nakládání s komunálním odpadem. Dle důvodové zprávy je finanční příspěvek Olomouckého kraje na chod spolku 100 tis. Kč ročně.</t>
  </si>
  <si>
    <t>Nostrifikace - Finanční příspěvek na přezkoušení žadatelů o uznání zahraničního vzdělání.</t>
  </si>
  <si>
    <t xml:space="preserve">Zpracování zprávy o rodině v jejích jednotlivých životních fázích s přihlédnutím k různým oblastem, kde se rodina pohybuje. Materiál bude obsahovat expertízy postihující ekonomickou, sociální a bytovou situaci rodin. Dokument by měl akcentovat trendy současného rodinného života a příklady dobré praxe z obcí a měst Olomouckého kraje. Zpráva bude sloužit jako podklad pro zpracování Koncepce rodinné politiky Olomouckého kraje na období 2019-2022. Zjištěné informace budou využitelné také pro obce v kraji. Akce proběhne formou objednávky služby v rámci veřejné zakázky malého rozsahu. Jedná se o aktivitu neinvestiční a v samostatné působnosti. Odhadované náklady: 200 tisíc Kč.       
</t>
  </si>
  <si>
    <t>Soudní náhrady památkové péče.</t>
  </si>
  <si>
    <t>Prostředky rozpočtované na této položce zahrnují náklady související se zahraničními aktivitami Olomouckého kraje. Jedná se o prostředky na podporu spolupráce s partnerskými zahraničními regiony včetně zajišťování prezentací Olomouckého kraje v zahraničí.</t>
  </si>
  <si>
    <t>Prostředky rozpočtované na této položce zahrnují náklady na podporu medializace Olomouckého kraje (dříve smlouvy s TV Morava, ZZIP, TV Přerov) Dle požadavku vedení OK bude smluvně řešena nová podoba zajištění medializace Olomouckého kraje od 1. 1. 2018.</t>
  </si>
  <si>
    <t>Prostředky rozpočtované na této položce zahrnují částečně náklady v rámci uzavřené smlouvy č. 2014/01311/OTH/DSM (krajské periodikum-měsíčník Olomouckého kraje) a náklady v rámci publikační a propagační činnosti OK. Stávající smlouva na tisk měsíčníku je uzavřena do 03/2018. Již v závěru roku 2017 bude zahájeno výběrové řízení na výrobu měsíčníku OK pro další období dle požadavků vedení kraje.</t>
  </si>
  <si>
    <t>Prostředky rozpočtované na této položce zahrnují částečně náklady v rámci uzavřené smlouvy č. 2014/01311/OTH/DSM (krajské periodikum-měsíčník Olomouckého kraje), náklady v rámci publikační a propagační činnosti OK (např. případné přílohy ke krajskému periodiku, inzerce apod.)a na náklady za komunikační kampaně. Stávající smlouva na distribuci měsíčníku je uzavřena do 03/2018. Již v závěru roku 2017 bude zahájeno výběrové řízení na výrobu měsíčníku OK pro další období dle požadavků vedení kraje.</t>
  </si>
  <si>
    <t>Náklady spojené s projektem Digitální povodňový plán Olomouckého kraje (DPP OK), projekt splnil podmínky příjatelnosti i podmínky věcného hodnocení. Projekt bude financován z Operačního programu ŽP, Zlepšování kvality vody a snižování rizika povodní.Z vlastní finančních zdrojů bude proplacen neveřejný přístup do databáze a v dalším období aktualizace DPP.</t>
  </si>
  <si>
    <t>Jedná se o finanční podporu složek integrovaného záchranného systému (IZS) Olomouckého kraje při přípravě a realizaci cvičení v souladu se schváleným Plánem cvičení na daný rok. Dále se jedná o finanční prostředky vyčleněné na nákup propagačních předmětů, které jsou určeny složkám IZS k prezentaci a propagaci Olomouckého kraje v průběhu roku. Zároveň tento materiál slouží jako ocenění pro děti do škol na různé hasičské soutěže aj. Propagace výchovy a vzdělávání v oblasti ochrany obyvatelstva jerealizována Hasičským záchranným sborem Olomouckého kraje (HZS OK) ve spolupráci s oddělením krizového řízení. Za tímto účelem je materiál uložen u HZS OK.</t>
  </si>
  <si>
    <t>Dohoda se ZZK OK - platba za vytápění prostor humanitárního skladu v Konici.</t>
  </si>
  <si>
    <t>Položka je vyhrazena na platby nájemného za prostory určené k výcviku jednotek sborů dobrovolných hasičů (JSDH) Olomouckého kraje, HZS OK a ostatních složek IZS v souladu s § 10 odst. 5 písm. b.). Orgány kraje organizují instruktáže a školení v oblasti ochrany obyvatelstva a § 11 zákona č. 239/2000 Sb., o integrovaném záchranném systému - hejtman organizuje integrovaných záchranný systém na úrovni kraje.</t>
  </si>
  <si>
    <t>Jedná se o finanční podporu složek integrovaného záchranného systému (IZS) Olomouckého kraje při přípravě a realizaci cvičení v souladu se schváleným plánem cvičení na daný rok. Nákup služeb souvisejících s organizací porad tajemníků bezpečnostních rad obcí s rozšířenou působností a proškolení jednotek požární ochrany a IZS dle § 10 ods. 5 písm. b). Orgány kraje organizují instruktáže a školení v oblasti ochrany obyvatelstva a § 11 zákona č. 239/2000 Sb., o integrovaném záchranném systému - hejtman organizuje integrovaný záchranný systém na úrovni kraje.</t>
  </si>
  <si>
    <t>Finanční prostředky určené k zajištění pohoštění při organizaci odborné podpory pro kraje, na přípravu orgánů krizového řízení, vzdělání, získávání a zvyšování kvalifikace a ostatní výdaje související se zvládnutím krizových situací. Dále na zajištění cvičení a organizaci instrukčně metodických zaměstnání složek IZS dle zákona č. 239/2000 Sb., o integrovaném záchranném systému nebo odborné přípravy JSDH. Položka pohoštění je na oddělení krizového řízení vedena v rámci metodické přípravy tajemníků bezpečnostních rad určených obcí (obcí s rozšířenou působností) a proškolení složek jednotek požární ochrany a složek integrovaného záchranného systému dle § 10 ods. 5 písm. b). Orgány kraje organizují instruktáže a školení v oblasti ochrany obyvatelstva a § 11 zákona č. 239/2000 Sb., o integrovaném záchranném systému - hejtman organizuje integrovaný záchranný systém na úrovni kraje.</t>
  </si>
  <si>
    <t>Zajištění provozu sítě Krize, která je realizována od roku 2003, finanční prostředky budou po schválení v ZOK převedeny HZS OK formou daru.</t>
  </si>
  <si>
    <t>Finanční prostředky určené k zajištění odborné podpory pro kraje, na přípravu orgánů krizového řízení, vzdělání, získávání a zvyšování kvalifikace a ostatní výdaje související se zvládnutím krizových situací. Dále na zajištění cvičení a organizaci instrukčně metodických zaměstnání složek IZS dle zákona č. 239/2000 Sb., o integrovaném záchranném systému nebo odborné přípravy JSDH.</t>
  </si>
  <si>
    <t>Prostředky rozpočtované na této položce jsou alokovány na úhrady pronájmů prostor při akcích Olomouckého kraje - např. Velikonoční zajíček, Mikulášská besídka, Vánoce OK, Ples OK, Sportovec roku, Pedagog roku, Ocenění zasloužilých trenérů, předávání Zlatých křížů, Váleční veteráni, Ceny OK v oblasti cestoního ruchu apod. Dále pronájmy prostor na Moravské dopravní fórum a konferenci Střední Morava křižovatka dopravních a ekonomických zájmů.</t>
  </si>
  <si>
    <t>Prostředky rozpočtované na této položce zahrnují zejména náklady na organizační zajištění tradičních akcí Olomouckého kraje organizovaných odborem (významné návštěvy /prezident, ostatní /, výjezdy ROK,  Ples OK, Předávání zlatých křížů, Setkání se starostkami a starosty, Akce pro děti / veřejnost, Ceny kultury, Sportovec OK, Pedagog OK, Ceny OK v oblasti cestoního ruchu, Ocenění nejlepších trenérů OK, případně Vánoční setkávání hejtmana se seniory OK, Vánoční výzdoba budovy KÚ, Dožínky OK, Vánoce OK).</t>
  </si>
  <si>
    <t>Prostředky rozpočtované na této položce zahrnují náklady spojené s opravami či údržbou věcí a tech. prostředků využívaných při konání akcí pořádaných odborem (např. na opravy propagačního stánku OK).</t>
  </si>
  <si>
    <t>Prostředky rozpočtované na této položce zahrnují náklady spojené s financováním občerstvení na různých akcích OK organizovaných odborem - např. Velikonoční zajíček, Mikulášská besídka, Vánoce OK, Ples OK, Slavnostní podpisy smluv (přímá podpora, sport, kultura + ostatní), Ocenění zasloužilých trenérů OK, Setkání se starostkami a starosty, Ceny OK v oblasti cestoního ruchu, Setkání s válečnými veterány, Sportovec roku, Pedagog roku, předávání Zlatých křížů, Váleční veteráni, Dožínky OK, výjezdní jednání ROK apod. Při návrhu rozpočtu na rok 2018 vycházíme z částky čerpané dle skutečnosti v roce 2016 a průběžné čerpání roku 2017.</t>
  </si>
  <si>
    <t>Položky rozpočtované na této položce zahrnují zejména náklady na občerstvení při akcích realizovaných odborem - např. výjezdy ROK do ORP, jednání Rady AKČR, konference samospráv.</t>
  </si>
  <si>
    <t>Smlouva o dílo - na poskytování služeb v oblasti bezpečnosti a ochrany zdraví při práci, požární ochrany a ochrany životního prostředí pro PO v oblasti školství.</t>
  </si>
  <si>
    <t>Smlouva o dílo - na poskytování služeb v oblasti bezpečnosti a ochrany zdraví při práci, požární ochrany a ochrany životního prostředí pro PO v oblasti kultury.</t>
  </si>
  <si>
    <t xml:space="preserve">Smlouva o dílo - na poskytování služeb v oblasti bezpečnosti a ochrany zdraví při práci, požární ochrany a ochrany životního prostředí pro PO v oblasti zdravotnictví. </t>
  </si>
  <si>
    <t>Smlouva o dílo - na poskytování služeb v oblasti bezpečnosti a ochrany zdraví při práci, požární ochrany a ochrany životního prostředí pro PO v sociální oblasti.</t>
  </si>
  <si>
    <t>Pokračování zajištění optimalizace jističů NN na PO, Portál PO a ostatní.</t>
  </si>
  <si>
    <t>Administrace 2 veřejných zakázek - BOZP a poradenské služby pro PO.</t>
  </si>
  <si>
    <t>Rezerva na případné odvody v rámci porušení rozpočtové kázně.</t>
  </si>
  <si>
    <t xml:space="preserve">Program Zdraví 2020, dle jednání se zainteresovanými organizacemi.       </t>
  </si>
  <si>
    <t xml:space="preserve">4. Zajištění provozu Turistického informačního portálu Olomouckého kraje (provozní a obsahový servis) </t>
  </si>
  <si>
    <t xml:space="preserve">5. Seniorské cestování </t>
  </si>
  <si>
    <t>vedoucí odboru kancelář hejtmana</t>
  </si>
  <si>
    <t>5=4/3</t>
  </si>
  <si>
    <t>6=5/4</t>
  </si>
  <si>
    <t>Dne 21.10.2007 byly uzavřeny 3 smlouvy o poskytování energetických služeb, včetně dodávky souboru opatření a stavebních prací k realizaci energeticky úsporných opatření. Do roku 2018 přechází pouze jedna smlouva - Nové Zámky - poskytovatel soc. služeb. Další dvě smlouvy budou ukončeny v průběhu roku 2017. Finanční závazky vyplývající z nákupu servisních služeb pro rok 2018 jsou realizovány formou čtvrtletních splátek, s poslední splátkou do 30.6.2018.
Smlouva: ÚSP Nové Zámky - Mladeč, č. 2007/2475/OSR/DSM - 57 tis. Kč</t>
  </si>
  <si>
    <t xml:space="preserve">1. Úhrada nákladů spojených s organizací chovatelských přehlídek pro hodnocení kvality chované a kontrolou ulovené zvěře - § 59 odst. 2 písm. b) zákona č. 449/2001Sb., o myslivosti. V současnosti je na území kraje vymezeno krajským úřadem 19 oblastí chovu zvěře. </t>
  </si>
  <si>
    <t>Prostředky rozpočtované na této položce zahrnují náklady za občertsvení na tiskových konferencí a na další akce pořádané pro novináře, příp. s účastí novinářů.</t>
  </si>
  <si>
    <r>
      <t>3. Střední škola železniční, technická a služeb, Šumperk - Smlouva č.</t>
    </r>
    <r>
      <rPr>
        <sz val="10"/>
        <rFont val="Arial"/>
        <family val="2"/>
        <charset val="238"/>
      </rPr>
      <t xml:space="preserve"> </t>
    </r>
    <r>
      <rPr>
        <sz val="11"/>
        <rFont val="Arial"/>
        <family val="2"/>
        <charset val="238"/>
      </rPr>
      <t>2015/03658/OKŘ/DSM, dohoda o užívání nebytových prostor a úhrada za služby</t>
    </r>
  </si>
  <si>
    <t>6. V návrhu rozpočtu je ponechána částka, která bude použita na zajištění prostor na školení, semináře, poskytování metodické pomoci zaměstnancům KÚOK, obcím a příspěvkovým organizacím</t>
  </si>
  <si>
    <t>7. ČD Telematika, a.s., Praha - nájemní smlouva č. 2016/03037/OKŘ/DSM - centrální spisovna na Trocnovské ulici v Olomouci</t>
  </si>
  <si>
    <t>8. LARGO KAB s.r.o., Olomouc - nájem zařízení přenosu poplachových zpráv</t>
  </si>
  <si>
    <t>Finanční prostředky z této položky budou použity na úhradu znaleckých posudků a geometrických plánů souvisejících s realizací dokončených investičních akcí a jsou při přípravě rozpočtu ORJ 04 pořizovány v roce 2018 poprvé, jelikož v minulosti byly čerpány prostřednictvím OI.  Požadovaná částka vychází z předpokladu, kolik bude v roce 2018 nutno vypořádat dokončených investičních akcí.</t>
  </si>
  <si>
    <t>Z této položky jsou hrazeny výdaje související s dokončenými investicemi potřebné k pořízení kopií znaleckých posudků či geometrických plánů a dále pak na úhradu věcných břemen vzniklých na náklad Olomouckého kraje jako investora (stavebníka), která nejsou považována za dlouhodobý majetek. Tyto finanční prostředky byly v minulosti čerpány prostřednictvím OI a od roku 2018 budou nově nárokovány přímo OMPSČ, proto se při přípravě rozpočtu objevují u ORJ 04 poprvé. Při sestavování požadavku vycházel OMPSČ z podrobného rozboru dokončených investičních akcí, které předpokládá v roce 2018 vypořádat.</t>
  </si>
  <si>
    <t>Touto položkou pořizuje OMPSČ finanční prostředky spojené s majetkoprávním vypořádáním pozemků u dokončených investičních staveb. Rozpočtová položka s tímto ORGem se objevuje při přípravě rozpočtu u ORJ 04 poprvé, uvedené prostředky byly v minulých letech čerpány prostřednictvím OI a po dohodě budou od roku 2018 nárokovány přímo OMPSČ. Při stanovení výše požadovaných prostředků vychází OMPSČ z výčtu dokončených investičních akcí, které je nutné v roce 2018 vypořádat.</t>
  </si>
  <si>
    <t>15. Inflex, s.r.o., Olomouc - IntraDoc systém pro přípravu materiálů pro Radu a Zastupitelstvo Olomouckého kraje, systém pro přípravu materiálů na schůze vedení a vedoucích odborů Krajského úřadu Olomouckého kraje</t>
  </si>
  <si>
    <t>Darovací smlouva o převedení finančních prostředků pro vítěze soutěže Podnikatel roku 2017 Olomouckého kraje. Schválení této aktivity bude součástí Plánu aktivit na rok 2018, který bude připraven k projednání v ROK v lednu 2018. Darovací smlouva bude řešena samostatnou důvodovou zprávou.</t>
  </si>
  <si>
    <t xml:space="preserve">Realizace seminářů pro sociální pracovníky obcí (v činnosti sociální práce vedoucí k řešení nepříznivé sociální situace a k sociálnímu začleňování osob). Finanční prostředky budou využity pro realizaci vzdělávacích akcí. Vzdělávací akce jsou nezbytné ke zvyšování kvality a úrovně výkonu sociální práce a rovněž s ohledem na potřebu sdílení dobré praxe při řešení nepříznivé sociální situace osob. Jedná se o aktivitu v rámci výkonu přenesené působnosti. Realizace workshopů pro příspěvkové organizace Olomouckého kraje v oblasti kvality poskytovaných sociálních služeb. Workshopy jsou aktivitou navazující na kontrolní a auditní činnost a mají přispět ke zvyšování kvality poskytovaných sociálních služeb a plnění povinností poskytovatele sociálních služeb a tím celkově zvyšovat připravenost příspěvkových organizací na inspekce poskytování sociálních služeb, které realizuje v PO OK krajská pobočka Úřadu práce ČR. Jedná se o aktivitu v samostatné působnosti. </t>
  </si>
  <si>
    <t>Platy a podobné související výdaje</t>
  </si>
  <si>
    <t>Neinvestiční transfery veřejnoprávním subjektům a mezi peněžními fondy téhož subjektu a platby daní</t>
  </si>
  <si>
    <t xml:space="preserve">Výdaje této položky tvoří v převážné většině úhrady pronájmu prostor pro jednání či setkání mimo sídlo kraje. Rovněž jsou na této položce plánovány výdaje za nájemné prostor pro akce související se zahraničními aktivitami OK (oficiální návštěvy, ...). </t>
  </si>
  <si>
    <t xml:space="preserve">Požadavek do rozpočtu u této položky vychází z rozpočtu roku 2002-2017 při praktické nemožnosti stanovení přesné výše této položky pro rok 2018. Na položce jsou nárokovány i prostředky pro možnou úhradu konferenčních poplatků zástupců Olomouckého kraje na zahraničních konferencích.  </t>
  </si>
  <si>
    <t xml:space="preserve">I přesto, že v období I.-VII. 2017 nebylo na této položce čerpáno, navrhujeme rozpočet této výdajové položky ponechat v symbolické  výši.  </t>
  </si>
  <si>
    <t xml:space="preserve">Dle vyhlášky č. 125/1993 Sb., kterou se stanoví podmínky a sazby zákonného pojištění odpovědnosti zaměstnavatele za škodu při pracovním úraze nebo nemoci z povolání, ve znění pozdějších předpisů (4,2 ‰). </t>
  </si>
  <si>
    <t>Nákup příručních lékárniček na pracovištích, do služebních vozidel a jejich vybavení.</t>
  </si>
  <si>
    <t>Platby na základě uzavřených objednávek - posuzování neopravitelnosti DHDM před pořízením nových předmětů, revizní zprávy vyplývající z revizí technologických zařízení, ostatní konzultace a poradenství, znalecké posudky</t>
  </si>
  <si>
    <t>9. ANOPRESS Praha - smlouva č. 2008/0426/KH/DSM - monitoring OFF-LINE</t>
  </si>
  <si>
    <t xml:space="preserve">8. Nátěr fasády kongresového sálu </t>
  </si>
  <si>
    <t>Výdaje na této položce budou použity na úhradu věcných břemen souvisejících s dokončenými investičními akcemi a nepřesahující hodnotu 40 000,00 Kč (dle vyhlášky č. 410/2009 Sb., § 14 odst. 6 bod c). Uvedené prostředky byly do roku 2017 čerpány prostřednictvím OI. Od roku 2018 budou nárokovány přímo OMPSČ, proto se při přípravě rozpočtu objevují u ORJ 04 poprvé. Výše navrhovaných prostředků představuje 100% schválené částky rozpočtu OI z roku 2017.</t>
  </si>
  <si>
    <t>Zpracování dat a služby související s informačními a komunikačními technologiemi je do rozpočtu OMPSČ opakovaně pořizována v souvislosti s náklady na využívání služeb právního informačního systému BECK-ONLINE, hrazeného z rozpočtu ORJ 04 na základě smlouvy s Nakladatelstvím C. H. Beck, s.r.o.</t>
  </si>
  <si>
    <t>Finanční prostředky na této položce budou použity zejména na majetkoprávní vypořádání odkupů pozemků pod silnicemi II. a III. třídy z vlastnictví třetích osob do vlastnictví Olomouckého kraje a dále na pořízení pozemků, potřebných pro činnost příspěvkových organizací Olomouckého kraje. Dle schválených Zásad pro sestavení návrhu rozpočtu Olomouckého kraje na rok 2018 by výdaje na pořízení nemovitého majetku měly být navrženy ve výši schváleného rozpočtu roku 2017. Například jsou zde vyčleněny finanční prostředky na odkup pozemků v k.ú. Předmostí, Přerov z vlastnictví společnosti CIDEM Hranice, a.s.. Předmětné pozemky jsou součástí areálu Správy silnic Olomouckého kraje, p. o. v Přerově (4 000 tis. Kč). </t>
  </si>
  <si>
    <t xml:space="preserve">Dále jsou zde vyčleněny finanční prostředky na základě podnětu společností ÚSOVSKO a.s. a ÚSOVSKO AGRO s.r.o., na základě tohoto podnětu by Olomoucký kraj měl odkoupit celkem 9 281 m2 silničních pozemků (i při minimální ceně pozemku 50,- Kč/m2 by celková cena pozemků činila 464 050,- Kč). V současné době již vlastníci pozemků požadují po Olomouckém kraji uzavření nájemní smlouvy na předmětné pozemky a rovněž náhradu za bezesmluvní užívání pozemků v minulých letech. </t>
  </si>
  <si>
    <t xml:space="preserve">Položka je pořizována k úhradě věcných břemen o celkové hodnotě vyšší než 40 000,00 Kč souvisejících s dokončenými investicemi Olomouckého kraje. Finanční prostředky na dokončené investiční akce byly v minulosti čerpány prostřednictvím OI a od roku 2018 budou nově nárokovány přímo OMPSČ a jejich výše odpovídá 100% prostředků schválených v rozpočtu OI v roce 2017. </t>
  </si>
  <si>
    <t>25. První certifikační autorita, a.s., Praha - agenda pro vystavování archivních kvalifikovaných časových razítek</t>
  </si>
  <si>
    <t>56.  požadavek OPŘPO - zajištění přesunu energetických dat příspěvkových organizací získaných prostřednictvím Portálu PO a nastavení procesu aktualizace dat, variantní řešení: umožnit export do datových skladů nebo do IS Energetický management, varianta bude upřesněna dle výsledků pracovní skupiny k Energetickému managementu</t>
  </si>
  <si>
    <t xml:space="preserve">60. požadavek OKo - tvorba datových kostek z existujících dat sbíraných z jednotlivých příspěvkových organizací s cílem vytvoření přehledu na časových sadách z hlediska kontrol </t>
  </si>
  <si>
    <t>Neinvestiční transfery a související platby do zahraničí</t>
  </si>
  <si>
    <t xml:space="preserve">Účast Olomouckého kraje na výstavě Má vlast cestami proměn 2018. Podle podmínek organizátorů je možné zapojení krajů ve 2 variantách: OK jako hlavní partner - poplatek cca 181 500 Kč nebo OK jako základní partner - účastnický poplatek cca 60 500 Kč. Pro 10-tý ročník této výstavy je předpoklad zapojení OK jako hlavního partnera. Dále se předpokládá finančně podpořit zúčastněné obce, které budou prezentovat své proměny - cca 5 000 Kč/obec (předpoklad 15-20 obcí).                
</t>
  </si>
  <si>
    <t>Zveřejňování územně plánovacích podkladů a dokumentací ÚPD na Internetu nejen ve fázi po dokončení, ale i v průběhu pořizování, čímž se značně zvyšuje četnost umisťování dokumentací pro dálkový přístup, správa webové aplikace evidence podání územních a stavebních řízení OK, příprava dat ÚPD pro Portál územního plánování, rozvojové požadavky Portálu ÚP, správa dat na Portálu ÚP.</t>
  </si>
  <si>
    <t>§ 3636, seskupení pol. 55 - Neinvestiční transfery a související platby do zahraničí</t>
  </si>
  <si>
    <t>§ 6113, seskupení pol. 50 - Platy a podobné související výdaje</t>
  </si>
  <si>
    <t>§ 6113, seskupení pol. 53 - Neinvestiční transfery veřejnoprávním subjektům a mezi peněžními fondy téhož subjektu a platby daní</t>
  </si>
  <si>
    <t>§ 6330, seskupení pol. 53 - Neinvestiční transfery veřejnoprávním subjektům a mezi peněžními fondy téhož subjektu a platby daní</t>
  </si>
  <si>
    <t>§ 6172, seskupení pol. 50 - Platy a podobné související výdaje</t>
  </si>
  <si>
    <t>§ 6172, seskupení pol. 53 - Neinvestiční transfery veřejnoprávním subjektům a mezi peněžními fondy téhož subjektu a platby daní</t>
  </si>
  <si>
    <t>§ 3639, seskupení pol. 53 - Neinvestiční transfery veřejnoprávním subjektům a mezi peněžními fondy téhož subjektu a platby daní</t>
  </si>
  <si>
    <t>Tradiční aktivita odboru směrem k pracovníkům regionálního rozvoje na magistrátech a městských úřadech ORP OK. Důvodem k realizace akce je přenos aktuálních informací (problematika KP 2014+, regionálního rozvoje, apod.) z krajského úřadu na ORP OK. Finanční prostředky budou využity na pronájem místnosti včetně techniky a ozvučení.</t>
  </si>
  <si>
    <t xml:space="preserve">3. Prezentace kraje na konferencích a veletrzích za účelem propagace investičních příležitostí, rozvojových ploch, průmyslových zón apod. </t>
  </si>
  <si>
    <t xml:space="preserve">4. Služby spojené s organizací soutěže Podnikatel roku 2018 Olomouckého kraje </t>
  </si>
  <si>
    <t xml:space="preserve">5. Poradenská, informační a analytická činnost v oblasti podpory podnikání a zaměstnanosti </t>
  </si>
  <si>
    <t>6. Zpracování výstupů z analýzy území Olomouckého kraje</t>
  </si>
  <si>
    <t>7. Zajištění realizace vybraných  činností Krajské energetické agentury (KEA)</t>
  </si>
  <si>
    <t>8. Plnění cílů akčního plánu Územní energetické koncepce OK - povinnost splnění daná zákonem č. 406/2000 sb., o hospodaření energií</t>
  </si>
  <si>
    <t xml:space="preserve">9. Zavedení systému energetického managementu pro KUOK a PO - povinnost dle zákona č. 406/2000 Sb., o hospodaření energií </t>
  </si>
  <si>
    <t>10. Zpracování strategie, jak zvyšovat konkurenceschopnost SZT (centrální zásobování teplem) a míru spokojenosti zákazníků SZT</t>
  </si>
  <si>
    <t>11. Zpracování studie, která zmapuje doposud nevyužitý potenciál různých zdrojů biomasy pro výrobu ušlechtilých forem energie na území OK</t>
  </si>
  <si>
    <t>Zajištění energetických služeb pro KUOK a příspěvkové organizace OK externím dodavatelem na základě rámcové smlouvy č. 2015/00012/OSR/DSM, která končí 31.12.2017 (spol. E-resourcec,s.r.o.). Pro pokračování v zajištění těchto služeb i v dalším období je třeba vybrat nového poskytovatele vybraných energetických služeb na období let 2018-2020 ve formě VZMR (cca 1,8 milKč na 3 roky). Jená se o splnění povinnosti dle § 7 zákona č. 406/2000 Sb., o hospodaření energií pro budovy užívané orgánem veřejné moci s energeticky vztažnou plochou nad 250m2, zpracování PENB, energetických auditů a posudků apod.</t>
  </si>
  <si>
    <t>Jedná se o realizaci opatření č. 1.5. a 6.3. Akčního plánu ÚEK OK  pro splnění operativního cíle ustanovit dvě pracovní skupiny složené z hl. dodavatelů, odběratelů a distributorů elektřiny a plynu k řešení dalšího rozvoje distribučních sítí na území OK. Dále pak prac. skupinu tvořenou ze zástupců obcí a provozovatelů a distributorů centrálního tepla. Formou poradenských služeb bude zajištěna činnost obou pracovních skupin.</t>
  </si>
  <si>
    <t xml:space="preserve">Schváleno usnesením ROK č. UR/70/46/2007 ze dne 4.10.2007. Dne 21.10.2007 byly uzavřeny 3 smlouvy o poskytování energetických služeb, včetně dodávky souboru opatření a stavebních prací k realizaci energeticky úsporných opatření. Do roku 2018 přechází pouze jedna smlouva - Nové Zámky - poskytovatel soc. služeb. Další dvě smlouvy budou ukončeny v průběhu roku 2017. Finanční závazky vyplývající ze splácení dodávky souboru opatření a stavebních prací (investice) pro rok 2018 jsou realizovány formou měsíčních splátek s poslední splátkou k 30.6.2018.
Smlouva: ÚSP Nové Zámky - Mladeč č. 2007/2475/OSR/DSM - 128 tis. Kč 
</t>
  </si>
  <si>
    <t xml:space="preserve">Pořízení služebních stejnokrojů - odborní zaměstnanci státní správy lesů, myslivosti a rybářství jsou oprávnění při výkonu své funkce nosit služební stejnokroj:                                                                                
- státní správa lesů § 51 odst. 2 zákona č. 289/1995 Sb., o lesích                                                        
- státní správa myslivosti § 61 odst. 4 zákona č. 449/2001 Sb., o myslivosti      
- státní správa rybářství § 25 zákona č. 99/2004 Sb., o rybářství                                                   
Na základě úplného znění VP č. 3/2013, o stanovení okruhu odborných zaměstnanců KÚOK, kterým se k výkonu funkce přiděluje služební stejnokroj, bude mít v roce 2018 nárok na přidělení nebo obnovu stejnokroje 7 zaměstnanců. </t>
  </si>
  <si>
    <t xml:space="preserve">Finanční spoluúčast Olomouckého kraje na realizaci projektu "Intenzifikace odděleného sběru a zajištění využití komunálního odpadu včetně jeho obalové složky" v roce 2017. Rada Olomouckého kraje usnesením UR/76/37/2004 schválila účast Olomouckého kraje ve výše uvedeném projektu. Podle textu uzavřené smlouvy má být rozsah plnění pro další roky vždy do 31. 03. následujícího kalendářního roku konkretizován dodatkem ke smlouvě.  Projekt byl realizován v letech 2004 - 2016. Celková výše nákladů v roce 2004 tvořených zakoupením sběrových nádob a jejich distribucí obcím, informační kampaně o třídění  a recyklaci komunálních odpadů byla 3, 5 mil. Kč a byla plně hrazena firmou EKO-KOM, a.s. </t>
  </si>
  <si>
    <t>Celková výše nákladů v roce 2005 byla 4,5 mil Kč. Z toho příspěvek firmy EKO-KOM, a.s. byl ve výši 4 mil. Kč. Celková výše nákladů v roce 2006 až 2009 byla shodně 5,2 mil Kč. Z toho příspěvek firmy EKO-KOM, a.s. byl ve výši 4,2 mil. Kč. V roce 2010 byly celkové náklady projektu 4 mil. Kč. Z toho spoluúčast kraje činila 900 tis. Kč. V roce 2011 byly celkové náklady projektu 3,9 mil. Kč. Z toho spoluúčast kraje činila 800 tis. Kč. V roce 2012  byly celkové náklady projektu 3,9 mil. Kč. Z toho spoluúčast kraje činila 700 tis. Kč. V roce 2013 činily celkové náklady projektu 3,2 mil. Kč. Z toho spoluúčast kraje činila 700 tis. Kč. V roce 2013 byly celkové náklady projektu 3,2 mil. Kč. Z toho  spoluúčast kraje činila 700 tis. Kč. V roce 2014 byly celkové  náklady projektu na 3,4 mil. Kč. Z toho spoluúčast kraje činila 700 tis. Kč. V roce 2015 byly celkové náklady projektu 3,6 mil. Kč. Z toho spoluúčast kraje činila 700 tis. Kč. V roce 2016 byly celkové náklady projektu na 4,8 mil. Kč. Z toho spoluúčast kraje činila 700 tis. Kč. V roce 2017 byly celkové náklady 1, 06 mil. Kč. Z toho spoluúčast kraje činila 700 tis. Kč. Podle zástupců firmy EKO-KOM a.s., je předpoklad , že v roce 2018 budou z její strany na realizaci projektu opětovně poskytnuty finanční prostředky. Vzhledem ke skutečnosti, že realizace tohoto projektu je pro kraj a zejména obce na území kraje velice výhodná (doposud bylo pro obce nakoupeno 3 786 kontejnerů na separovaný sběr odpadu), je navrhováno pro rok 2018 spolufinancování projektu ze strany kraje ve stejné výši.</t>
  </si>
  <si>
    <t>Přírodní rezervace, přírodní památky - celkem 102 území. Kraje zajišťují péči o tato zvláště chráněná území v přenesené působnosti kraje (ust. § 77a odst. 2 zákona č. 114/1992 Sb.) V roce 2018 bude nutno zajistit péči o území nově vyhlášená v rámci soustavy NATURA 2000.</t>
  </si>
  <si>
    <t>§ 3121, seskupení pol. 53 - Neinvestiční transfery veřejnoprávním subjektům a mezi peněžními fondy téhož subjektu a platby daní</t>
  </si>
  <si>
    <t>§ 3233, seskupení pol. 53 - Neinvestiční transfery veřejnoprávním subjektům a mezi peněžními fondy téhož subjektu a platby daní</t>
  </si>
  <si>
    <t>§ 3299, seskupení pol. 53 - Neinvestiční transfery veřejnoprávním subjektům a mezi peněžními fondy téhož subjektu a platby daní</t>
  </si>
  <si>
    <t>§ 3541, seskupení pol. 53 - Neinvestiční transfery veřejnoprávním subjektům a mezi peněžními fondy téhož subjektu a platby daní</t>
  </si>
  <si>
    <t>§ 3792, seskupení pol. 53 - Neinvestiční transfery veřejnoprávním subjektům a mezi peněžními fondy téhož subjektu a platby daní</t>
  </si>
  <si>
    <t xml:space="preserve">Zahrnuje finanční prostředky na úhradu nákladů v rámci slavnostního vyhlášení ocenění. </t>
  </si>
  <si>
    <t xml:space="preserve">Cílem příspěvků je finanční podpora škol a školských zařízení se sídlem v Olomouckém kraji v rámci výjezdů dětí a mládeže do zahraničí, dále příspěvek na náklady spojených s organizací mezinárodní výměny mládeže z partnerských zahraničních škol a školských zařízení na území Olomouckého kraje a také kofinancování mezinárodních vzdělávacích projektů v rámci programu Erasmus+ či v rámci vzdělávacích projektů realizovaných s podporou významných mezinárodních nadačních fondů (Visegrádský fond, Česko-německý fond budoucnosti apod.).  
</t>
  </si>
  <si>
    <t xml:space="preserve">Finančními prostředky budou realizovány činnosti vyplývající z Koncepce environmentální výchovy a osvěty Olomouckého kraje - uspořádání XIIII. ročníku Krajské konference environmentálního vzdělávání, výchovy a osvěty, podpora realizace tradičních a významných akcí regionálního charakteru zaměřených na EVVO, vydání publikace Ekologická výchova Olomouckého kraje, realizace akcí lesní pedagogiky v Olomouckém kraji v roce 2018, zajištění realizace seminářů a školení pro pedagogické pracovníky podpora realizace vzdělávacích akcí zaměřených zejména na děti a mládež ve spolupráci s externími subjekty, podpora ekologického poradenství, zajištění služeb v oblasti EVVO, které významně přispívají k naplnění koncepce EVVO.   </t>
  </si>
  <si>
    <t xml:space="preserve">Olomoucký kraj prostřednictvím cílů a opatření definovaných ve Střednědobém plánu rozvoje sociálních služeb v Olomouckém kraji pro roky 2018 - 2020 zajišťuje své zákonné povinnosti - dostupnost poskytování sociálních služeb na svém území sítí sociálních služeb, síť sociálních služeb je financována prostřednictvím rozpočtu Olomouckého kraje. K nastavení efektivního systému financování sociálních služeb v Olomouckém kraji, který reaguje na odpovědnost krajů za rozhodování o výši dotace ze státního rozpočtu jednotlivým poskytovatelům sociálních služeb napomáhá i metoda benchmarking (modul benchmarking - KISSOS), kterou Olomoucký kraj zpracovává data již od roku 2007. KISSoS (Krajský informační systém sociálních služeb) obsahuje další moduly-„Podpora vyrovnávací platby“,„MPSV výkaznictví“, „Dotační řízení obcí“, „Elektronický katalog poskytovatelů sociálních služeb v Olomouckém kraji“, který zajišťuje dostupnost informací o možnostech a způsobech poskytování sociálních služeb na území OK a modul Krajská síť sociálních služeb OK, do kterého poskytovatelé podávají žádosti o vstup svých služeb do sítě a o změnu jednotek služeb. Aktualizace modulů a vznik nových modulů KISSoS je plánován v rámci projektu, je však reálnou obavou pozdní zahájení jeho realizace, a to vzhledem k nově nastaveným podmínkám řídícím orgánem a k průtahům  při zadávání veřejných zakázek a jejich vyhodnocení. Je tedy nezbytné zajistit finační prostředky na servisní podporu celého informačního systému a jeho modulů. V případě, že bude aktivita projektu do konce roku 2017 zahájena, finanční prostředky budou vráceny do rozpočtu kraje.  Současně vznikla po schválení projektu potřeba zapracovat v modulu „Dotační řízení“, formuláře k finačnímu vypořádání dotace a  potřeba nového modulu se zaměřením na rodinu a depistáž, obsahující dotazníková šetření a vyhodnocení.  </t>
  </si>
  <si>
    <t xml:space="preserve">Náklady spojené se soudním jednáním - v návaznosti na ustanovení § 16 zákona č. 500/2004 Sb., správní řád, ve znění pozdějších předpisů, je nezbytné počítat s nutností zajištění tlumočení a překladů občanům ČR příslušejícím k národnostní menšině, která tradičně a dlouhodobě žije na území ČR, případně zajištění jiného tlumočení v rámci správního řízení v působnosti oddělení sociální pomoci a oddělení sociálně-právní ochrany (např. do českého znakového jazyka, apod.). Částka reaguje na správní řád upravující postavení příslušného orgánu krajského úřadu v procesu správního řízení. Jedná se o aktivity v rámci výkonu přenesené působnosti.   
</t>
  </si>
  <si>
    <t>Náklady na soudní spory (náklady řízení) v oblasti registrací poskytovatelů sociálních služeb a správních deliktů. Jedná se o náklady spojené s výkonem přenesené působnosti. Náklady na úhradu soudních poplatků, které by vznikly v souvislosti s prohranými soudními spory v případech žalob proti rozhodnutí vydaným oddělením sociální pomoci.</t>
  </si>
  <si>
    <t xml:space="preserve">V rámci platné legislativy v oblasti působnosti při zajištění sociálních služeb je krajům dle § 95 zákona č.108/2006 Sb., o sociálních službách, ve znění pozdějších předpisů, uložena mimo jiné povinnost zpracovávat střednědobý plán rozvoje sociálních služeb ve spolupráci s obcemi na území kraje, se zástupci poskytovatelů a se zástupci osob, jimž jsou sociální služby poskytovány; informovat obce na území kraje o výsledcích zjištěných v procesu plánování; sledovat a vyhodnocovat plnění plánů rozvoje sociálních služeb za účasti zainteresovaných subjektů; zajišťovat dostupnost poskytování sociálních služeb na svém území v souladu se střednědobým plánem rozvoje a určovat stav sociálních služeb na svém území. Olomoucký kraj má k plnění této povinnosti schválenu organizační strukturu plánování sociálních služeb - pracovní skupiny složené se zástupců výše uvedených zainteresovaných subjektů. Členové pracovních skupin dobrovolně a bez nároku na odměnu intenzivně pracují na podkladech pro rozhodování orgánů kraje k plnění výše uvedených povinností. Požadované finanční prostředky jsou určeny k organizačnímu zajištění činnosti skupin včetně drobného občerstvení a k realizaci pravidelného každoročního podzimního pracovního setkání  se všemi poskytovateli sociálních služeb v OK zařazenými do sítě sociálních služeb v kraji.  Jedním z opatření rámcových cílů je podpora informovanosti v sociální oblasti- v roce 2017 byly přeloženy důležité informace z webových stránek OK do znakového jazyka, v roce 2018 bude nezbytné překlad aktualizovat - 50 tis Kč.        
</t>
  </si>
  <si>
    <t>§ 3314, seskupení pol. 53 - Neinvestiční transfery veřejnoprávním subjektům a mezi peněžními fondy téhož subjektu a platby daní</t>
  </si>
  <si>
    <t>§ 3315, seskupení pol. 53 - Neinvestiční transfery veřejnoprávním subjektům a mezi peněžními fondy téhož subjektu a platby daní</t>
  </si>
  <si>
    <t>Hry VIII. zimní olympiády dětí a mládeže 2018</t>
  </si>
  <si>
    <t xml:space="preserve">Jedná se o pokračování cyklu Olympiád dětí a mládeže - zimní verze. V termínu od 28.1. - 2. 2. 2018 se uskuteční v Pardubickém kraji již VIII. zimní olympiáda dětí a mládeže za účasti 14 krajů. Zahrnuje finanční prostředky na úhradu komplexních organizačních nákladů pro účastníky, dopravu účastníků, odměnu trenérům. Celkový předpokládaný počet účastníků za Olomoucký kraj je 126. Oproti předchozí zimní olympiádě v Ústeckém kraji (VII. zimní ODM 2016) došlo k navýšení počtu sportovců o 33 účastníků.   </t>
  </si>
  <si>
    <t xml:space="preserve">Jedná se o pokračování cyklu Olympiád dětí a mládeže - zimní verze. V termínu od 28.1 - 2. 2. 2018 se uskuteční v Pardubickém kraji již VIII. zimní olympiáda dětí a mládeže za účasti 14 krajů. Zahrnuje finanční prostředky na nákup sportovního ošacení pro účastníky a doprovod. </t>
  </si>
  <si>
    <t>§ 3544, seskupení pol. 53 - Neinvestiční transfery veřejnoprávním subjektům a mezi peněžními fondy téhož subjektu a platby daní</t>
  </si>
  <si>
    <t xml:space="preserve">Zajištění provozu Turistického informačního portálu Olomouckého kraje (552 tis. Kč) - částka je určena na technickou správu portálu dle Smlouvy o zajištění provozu serveru internetového portálu cestovního ruchu (2010/05397/KH/DSM, smlouva je uzavřenana dobu neurčitou)  Rozvoj Turistického informačního portálu Olomouckého kraje (150 tis. Kč). Zajištění technologické aktuálnosti portálu a jeho průběžný rozvoj s ohledem na aktuální vývoj v oblasti internetu (např. nové grafické prvky, flash animace, sociální sítě, virální marketing). vytvoření nových aplikací a zajištění webhostingu (50 tis. Kč) Uvedené aktivity je součástí Akčního plánu Programu rozvoje cestovního ruchu Olomouckého kraje na období 2014 - 2020 (UR/23/6/2013 a UZ/11/53/2014). </t>
  </si>
  <si>
    <t xml:space="preserve">Na této položce jsou zahrnuty náklady na realizaci veletrhů (pronájem prostor a sektorů vč. grafického zpracování, technické přípojky, atd.) a na zajištění roadshow na podporu letní a zimní sezony (cca 20 jednodenních prezentací v ČR, Slovensku a Polsku, v místech s větší kumulací lidí - nákupní centra, nádraží apod.). Dále je třeba zajistit aktivity, které vychází z nabídek ostatních spolupracujících subjektů ČR, akcí ve spolupráci s moravskými kraji v důležitých zdrojových trzích - ČR, Slovensko, Polsko, Německo, Rakousko,Itálie, východní trhy apod. Na této položce jsou také rozpočtovány akce, mající za cíl zajistit větší propagaci turistického potenciálu Olomouckého kraje (zahájení cykloturistické sezóny v Olomouckém kraji, setkání turistických informačních center Olomouckého kraje …). Navrhované akce jsou v souladu s cílem Olomouckého kraje - intenzivnější využití turistického potenciálu Olomouckého kraje. Dále je zde zahrnuto zabezpečení aktualizace fotobanky, společných prezentací se statutárním městem Olomouc, sdruženími cestovního ruchu a dále dle rozhodnutí vedení kraje. Uvedené aktivity vychází z Akčního plánu Marketingové studie cestovního ruchu Olomouckého kraje na období 2014 - 2020.  </t>
  </si>
  <si>
    <t xml:space="preserve">Zajištění provozu Turistického informačního portálu Olomouckého kraje (provozní a obsahový servis) na sdružení cestovního ruchu (J-SCR:430 tis. Kč a SM-SCR:430 tis. Kč), která budou provádět obsahovou správu portálu. Uvedená aktivita je součástí Akčního plánu Programu rozvoje cestovního ruchu Olomouckého kraje na období 2014 - 2020.  </t>
  </si>
  <si>
    <t xml:space="preserve">Uvedená aktivita na podporu domácího cestovního ruchu úspěšně proběhla v letech 2008 až 2016 (vyjma roku 2009). V roce 2018 je předpoklad, že se uskuteční celkem cca 70 zájezdů za účasti cca 3000 seniorů. Uvedená aktivita je součástí Akčního plánu Programu rozvoje cestovního ruchu Olomouckého kraje na období 2014-2020.  </t>
  </si>
  <si>
    <t>Prostředky rozpočtované na této položce zahrnují náklady na členský příspěvek pro sdružení Střední Morava - Sdružení cestovního ruchu na rok 2018. (Vazba na projekt "Projekt organizace cestovního ruchu (destinačního managementu) v Olomouckém kraji" (schváleno usnesením ROK č. UR/25/76/2005 a usnesením ZOK č. UZ/7/56/2005). Uvedená aktivita je součástí Akčního plánu Programu rozvoje cestovního ruchu Olomouckého kraje na období 2014-2020.</t>
  </si>
  <si>
    <t>§ 6172, seskupení pol.53 - Neinvestiční transfery veřejnoprávním subjektům a mezi peněžními fondy téhož subjektu a platby daní</t>
  </si>
  <si>
    <t>§ 5511, seskupení pol. 53 - Neinvestiční transfery veřejnoprávním subjektům a mezi peněžními fondy téhož subjektu a platby daní</t>
  </si>
  <si>
    <t xml:space="preserve">Prostředky rozpočtované na této položce jsou alokovány na úhradu výdajů za upomínkové předměty, u kterých je pořizovací cena do 3 000,00 Kč (v jednotlivých případech), které jsou určeny k propagačním účelům Olomouckého kraje (na základě požadavků hejtmana), na nákup propagačních předmětů s využitím loga OK, dále na květiny a poháry předávané na různých akcích hejtmanem či náměstky OK. Dále se jedná se o předměty do 3 000,00 Kč předávaných v rámci akcí, jenž přímo pořádá odbor - např. Velikonoční zajíček, Vánoce OK, Ples OK, Sportovec roku, Pedagog roku, Ocenění zasloužilých trenérů, předávání Zlatých křížů, Váleční veteráni, Ceny OK v oblasti cestoního ruchu apod. </t>
  </si>
  <si>
    <t>Prostředky rozpočtované v této položce zahrnují náklady na prodloužení domény www.ples-ok.cz a provoz jiných domén spojených s akcemi OK.</t>
  </si>
  <si>
    <t>Prostředky rozpočtované na této položce zahrnují náklady za propagaci akcí OK dle uzavřené smlouvy č. 2014/03473/OTH/DSM (TK Plus s.r.o. Prostějov).</t>
  </si>
  <si>
    <t>2. Úhrada nájemného v souvislosti s vypořádáním dokončených investičních akcí Olomouckého kraje. Položka je navrhována ve výši 100 tis. Kč, což odpovídá 100% schválených prostředků nárokovaných v roce 2017 u tého položky prostřednictvím OI.</t>
  </si>
  <si>
    <t xml:space="preserve">Úhrada na základě Základní smlouvy schválené usnesením Zastupitelstva Olomouckého kraje UZ 10/3/2006 ze dne 25.5.2006, uzavřené s Ministerstvem kultury ČR </t>
  </si>
  <si>
    <t>§ 3532, seskupení pol. 51 - Neinvestiční nákupy a související výdaje</t>
  </si>
  <si>
    <t>Služby pro výkon státní správy v oblasti výběrových řízeních zdravotnických zařízení dle zákona č. 48/1997 Sb., včetně provedení analýzy zdravotního stavu obyvatel OK a systém hospicové péče v OK.</t>
  </si>
  <si>
    <t xml:space="preserve">Úhrada nákladů na očkování proti TBC.Kalmetizace dle zákona č. 258/2000 Sb.,§45 o ochraně veřejného zdraví, předfinancování. </t>
  </si>
  <si>
    <t>Úhrada nákladů za likvidaci nepoužitelných léčiv dle zákona č. 378/2007 Sb., §89 o léčivech.</t>
  </si>
  <si>
    <t>Položka zahrnuje výdaje na nákup dálničních známek (včetně zahraničních při zahraničních služebních cestách) pro služební vozidla KÚOK.</t>
  </si>
  <si>
    <t>1. Nájemné za pronájem pozemků v souvislosti s majetkoprávním vypořádáním investičních akcí Olomouckého kraje. Tato položka je navrhována ve výši 100% schváleného rozpočtu roku 2017.</t>
  </si>
  <si>
    <t>f) Smlouva o úvěru s PPF bankou, a.s. na financování investic a oprav.</t>
  </si>
  <si>
    <t xml:space="preserve">Pronájem školících prostor s příslušenstvím v průběhu III. - IV. čtvrtletí 2018 pro pořádání "Metodických dnů Krajského úřadu Olomouckého kraje" pro obce s rozšířenou působností, se zaměřením na řešení dopravních přestupků.       </t>
  </si>
  <si>
    <t xml:space="preserve">Jedná se o finanční prostředky, které budou určeny na úhradu poplatku na zajištění nízkorychlostního kontrolního vážení vozidel na silnicích I., II. a III. tříd v Olomouckém kraji, a to na základě schválené objednávky „ s Centrem služeb pro silničnídopravu Praha, příspěvkovou organizací Ministerstva dopravy. Podle zákona č. 13/1997 Sb., o pozemních komunikacích ve znění pozdějších předpisů, kraj zajišťuje kontrolní vážení vozidel na silnicích II. a III. tříd a na silnicích I. tříd se souhlasemvlastníka (ŘSD ČR). Tato služba bude na rok 2018 objednána na základě objednávky kraje u Centra služeb pro silniční dopravu, s. p. o. Praha.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</si>
</sst>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_\&quot;tis.Kč&quot;"/>
    <numFmt numFmtId="165" formatCode="\-#,##0_\&quot;tis.Kč&quot;"/>
    <numFmt numFmtId="166" formatCode="00"/>
  </numFmts>
  <fonts count="31" x14ac:knownFonts="1">
    <font>
      <sz val="11"/>
      <color theme="1"/>
      <name val="Calibri"/>
      <family val="2"/>
      <charset val="238"/>
      <scheme val="minor"/>
    </font>
    <font>
      <b/>
      <sz val="11"/>
      <color theme="1"/>
      <name val="Calibri"/>
      <family val="2"/>
      <charset val="238"/>
      <scheme val="minor"/>
    </font>
    <font>
      <sz val="11"/>
      <color theme="1"/>
      <name val="Arial"/>
      <family val="2"/>
      <charset val="238"/>
    </font>
    <font>
      <sz val="10"/>
      <color theme="1"/>
      <name val="Arial"/>
      <family val="2"/>
      <charset val="238"/>
    </font>
    <font>
      <sz val="8"/>
      <color theme="1"/>
      <name val="Arial"/>
      <family val="2"/>
      <charset val="238"/>
    </font>
    <font>
      <b/>
      <sz val="11"/>
      <color theme="1"/>
      <name val="Arial"/>
      <family val="2"/>
      <charset val="238"/>
    </font>
    <font>
      <b/>
      <u/>
      <sz val="11"/>
      <color theme="1"/>
      <name val="Arial"/>
      <family val="2"/>
      <charset val="238"/>
    </font>
    <font>
      <sz val="11"/>
      <name val="Arial"/>
      <family val="2"/>
      <charset val="238"/>
    </font>
    <font>
      <b/>
      <sz val="18"/>
      <color theme="1"/>
      <name val="Arial"/>
      <family val="2"/>
      <charset val="238"/>
    </font>
    <font>
      <b/>
      <i/>
      <sz val="11"/>
      <color theme="1"/>
      <name val="Arial"/>
      <family val="2"/>
      <charset val="238"/>
    </font>
    <font>
      <b/>
      <sz val="11"/>
      <name val="Arial"/>
      <family val="2"/>
      <charset val="238"/>
    </font>
    <font>
      <sz val="10"/>
      <name val="Arial"/>
      <family val="2"/>
      <charset val="238"/>
    </font>
    <font>
      <b/>
      <sz val="16"/>
      <name val="Arial"/>
      <family val="2"/>
      <charset val="238"/>
    </font>
    <font>
      <b/>
      <sz val="12"/>
      <name val="Arial"/>
      <family val="2"/>
      <charset val="238"/>
    </font>
    <font>
      <sz val="11"/>
      <color rgb="FFFF0000"/>
      <name val="Arial"/>
      <family val="2"/>
      <charset val="238"/>
    </font>
    <font>
      <sz val="10"/>
      <color rgb="FFFF0000"/>
      <name val="Arial"/>
      <family val="2"/>
      <charset val="238"/>
    </font>
    <font>
      <sz val="10"/>
      <color rgb="FFFFFF00"/>
      <name val="Arial"/>
      <family val="2"/>
      <charset val="238"/>
    </font>
    <font>
      <sz val="11"/>
      <color rgb="FFFFFF00"/>
      <name val="Arial"/>
      <family val="2"/>
      <charset val="238"/>
    </font>
    <font>
      <b/>
      <sz val="11"/>
      <name val="Calibri"/>
      <family val="2"/>
      <charset val="238"/>
      <scheme val="minor"/>
    </font>
    <font>
      <b/>
      <i/>
      <sz val="11"/>
      <name val="Arial CE"/>
      <charset val="238"/>
    </font>
    <font>
      <b/>
      <i/>
      <sz val="11"/>
      <name val="Arial"/>
      <family val="2"/>
      <charset val="238"/>
    </font>
    <font>
      <sz val="11"/>
      <name val="Calibri"/>
      <family val="2"/>
      <charset val="238"/>
      <scheme val="minor"/>
    </font>
    <font>
      <b/>
      <u/>
      <sz val="11"/>
      <name val="Arial"/>
      <family val="2"/>
      <charset val="238"/>
    </font>
    <font>
      <b/>
      <i/>
      <sz val="11"/>
      <name val="Calibri"/>
      <family val="2"/>
      <charset val="238"/>
      <scheme val="minor"/>
    </font>
    <font>
      <i/>
      <sz val="11"/>
      <name val="Arial"/>
      <family val="2"/>
      <charset val="238"/>
    </font>
    <font>
      <b/>
      <sz val="18"/>
      <name val="Arial"/>
      <family val="2"/>
      <charset val="238"/>
    </font>
    <font>
      <sz val="8"/>
      <name val="Arial"/>
      <family val="2"/>
      <charset val="238"/>
    </font>
    <font>
      <i/>
      <sz val="11"/>
      <name val="Calibri"/>
      <family val="2"/>
      <charset val="238"/>
      <scheme val="minor"/>
    </font>
    <font>
      <b/>
      <sz val="11"/>
      <name val="Arial CE"/>
      <charset val="238"/>
    </font>
    <font>
      <sz val="11"/>
      <name val="Arial CE"/>
      <charset val="238"/>
    </font>
    <font>
      <b/>
      <i/>
      <sz val="8"/>
      <name val="Arial"/>
      <family val="2"/>
      <charset val="238"/>
    </font>
  </fonts>
  <fills count="4">
    <fill>
      <patternFill patternType="none"/>
    </fill>
    <fill>
      <patternFill patternType="gray125"/>
    </fill>
    <fill>
      <patternFill patternType="solid">
        <fgColor rgb="FFCCFFFF"/>
        <bgColor indexed="64"/>
      </patternFill>
    </fill>
    <fill>
      <patternFill patternType="solid">
        <fgColor theme="0"/>
        <bgColor indexed="64"/>
      </patternFill>
    </fill>
  </fills>
  <borders count="46">
    <border>
      <left/>
      <right/>
      <top/>
      <bottom/>
      <diagonal/>
    </border>
    <border>
      <left style="double">
        <color auto="1"/>
      </left>
      <right style="thin">
        <color auto="1"/>
      </right>
      <top style="double">
        <color auto="1"/>
      </top>
      <bottom style="double">
        <color auto="1"/>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style="double">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double">
        <color auto="1"/>
      </right>
      <top style="double">
        <color auto="1"/>
      </top>
      <bottom/>
      <diagonal/>
    </border>
    <border>
      <left style="double">
        <color auto="1"/>
      </left>
      <right style="thin">
        <color auto="1"/>
      </right>
      <top/>
      <bottom/>
      <diagonal/>
    </border>
    <border>
      <left style="thin">
        <color auto="1"/>
      </left>
      <right style="thin">
        <color auto="1"/>
      </right>
      <top/>
      <bottom/>
      <diagonal/>
    </border>
    <border>
      <left style="thin">
        <color auto="1"/>
      </left>
      <right style="double">
        <color auto="1"/>
      </right>
      <top/>
      <bottom/>
      <diagonal/>
    </border>
    <border>
      <left style="double">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right/>
      <top/>
      <bottom style="double">
        <color indexed="64"/>
      </bottom>
      <diagonal/>
    </border>
    <border>
      <left/>
      <right/>
      <top style="double">
        <color indexed="64"/>
      </top>
      <bottom/>
      <diagonal/>
    </border>
    <border>
      <left style="thin">
        <color indexed="64"/>
      </left>
      <right/>
      <top/>
      <bottom/>
      <diagonal/>
    </border>
    <border>
      <left/>
      <right style="thin">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double">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auto="1"/>
      </left>
      <right style="double">
        <color auto="1"/>
      </right>
      <top style="double">
        <color indexed="64"/>
      </top>
      <bottom style="thin">
        <color indexed="64"/>
      </bottom>
      <diagonal/>
    </border>
    <border>
      <left style="thin">
        <color auto="1"/>
      </left>
      <right style="double">
        <color auto="1"/>
      </right>
      <top style="thin">
        <color indexed="64"/>
      </top>
      <bottom style="thin">
        <color indexed="64"/>
      </bottom>
      <diagonal/>
    </border>
    <border>
      <left/>
      <right style="thin">
        <color indexed="64"/>
      </right>
      <top/>
      <bottom style="thin">
        <color indexed="64"/>
      </bottom>
      <diagonal/>
    </border>
    <border>
      <left style="double">
        <color indexed="64"/>
      </left>
      <right/>
      <top/>
      <bottom style="thin">
        <color indexed="64"/>
      </bottom>
      <diagonal/>
    </border>
    <border>
      <left style="double">
        <color auto="1"/>
      </left>
      <right style="double">
        <color auto="1"/>
      </right>
      <top style="double">
        <color auto="1"/>
      </top>
      <bottom style="double">
        <color auto="1"/>
      </bottom>
      <diagonal/>
    </border>
    <border>
      <left style="double">
        <color auto="1"/>
      </left>
      <right style="double">
        <color auto="1"/>
      </right>
      <top style="double">
        <color auto="1"/>
      </top>
      <bottom style="thin">
        <color auto="1"/>
      </bottom>
      <diagonal/>
    </border>
    <border>
      <left style="double">
        <color auto="1"/>
      </left>
      <right style="double">
        <color auto="1"/>
      </right>
      <top style="thin">
        <color auto="1"/>
      </top>
      <bottom style="thin">
        <color auto="1"/>
      </bottom>
      <diagonal/>
    </border>
    <border>
      <left style="thin">
        <color auto="1"/>
      </left>
      <right style="double">
        <color auto="1"/>
      </right>
      <top style="thin">
        <color auto="1"/>
      </top>
      <bottom style="double">
        <color auto="1"/>
      </bottom>
      <diagonal/>
    </border>
  </borders>
  <cellStyleXfs count="2">
    <xf numFmtId="0" fontId="0" fillId="0" borderId="0"/>
    <xf numFmtId="0" fontId="11" fillId="0" borderId="0"/>
  </cellStyleXfs>
  <cellXfs count="496">
    <xf numFmtId="0" fontId="0" fillId="0" borderId="0" xfId="0"/>
    <xf numFmtId="0" fontId="2" fillId="0" borderId="0" xfId="0" applyFont="1"/>
    <xf numFmtId="0" fontId="3" fillId="0" borderId="0" xfId="0" applyFont="1"/>
    <xf numFmtId="3" fontId="2" fillId="0" borderId="0" xfId="0" applyNumberFormat="1" applyFont="1"/>
    <xf numFmtId="3" fontId="3" fillId="0" borderId="0" xfId="0" applyNumberFormat="1" applyFont="1"/>
    <xf numFmtId="0" fontId="4" fillId="0" borderId="0" xfId="0" applyFont="1" applyAlignment="1">
      <alignment horizontal="center"/>
    </xf>
    <xf numFmtId="0" fontId="2" fillId="0" borderId="8" xfId="0" applyFont="1" applyBorder="1"/>
    <xf numFmtId="3" fontId="2" fillId="0" borderId="8" xfId="0" applyNumberFormat="1" applyFont="1" applyBorder="1"/>
    <xf numFmtId="4" fontId="2" fillId="0" borderId="9" xfId="0" applyNumberFormat="1" applyFont="1" applyBorder="1"/>
    <xf numFmtId="0" fontId="5" fillId="0" borderId="0" xfId="0" applyFont="1"/>
    <xf numFmtId="0" fontId="2" fillId="0" borderId="0" xfId="0" applyFont="1" applyAlignment="1">
      <alignment horizontal="center"/>
    </xf>
    <xf numFmtId="0" fontId="3" fillId="0" borderId="0" xfId="0" applyFont="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0" xfId="0" applyFont="1" applyAlignment="1">
      <alignment horizontal="left"/>
    </xf>
    <xf numFmtId="0" fontId="5" fillId="0" borderId="0" xfId="0" applyFont="1" applyAlignment="1">
      <alignment horizontal="left"/>
    </xf>
    <xf numFmtId="0" fontId="6" fillId="0" borderId="0" xfId="0" applyFont="1" applyAlignment="1">
      <alignment horizontal="left"/>
    </xf>
    <xf numFmtId="0" fontId="5" fillId="2" borderId="16" xfId="0" applyFont="1" applyFill="1" applyBorder="1" applyAlignment="1">
      <alignment horizontal="left"/>
    </xf>
    <xf numFmtId="0" fontId="2" fillId="2" borderId="16" xfId="0" applyFont="1" applyFill="1" applyBorder="1" applyAlignment="1">
      <alignment horizontal="center"/>
    </xf>
    <xf numFmtId="0" fontId="2" fillId="2" borderId="16" xfId="0" applyFont="1" applyFill="1" applyBorder="1"/>
    <xf numFmtId="3" fontId="2" fillId="2" borderId="16" xfId="0" applyNumberFormat="1" applyFont="1" applyFill="1" applyBorder="1"/>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3" fontId="3" fillId="2" borderId="2" xfId="0" applyNumberFormat="1" applyFont="1" applyFill="1" applyBorder="1" applyAlignment="1">
      <alignment horizontal="center" vertical="center" wrapText="1"/>
    </xf>
    <xf numFmtId="3" fontId="5" fillId="2" borderId="2" xfId="0" applyNumberFormat="1" applyFont="1" applyFill="1" applyBorder="1"/>
    <xf numFmtId="4" fontId="5" fillId="2" borderId="3" xfId="0" applyNumberFormat="1" applyFont="1" applyFill="1" applyBorder="1"/>
    <xf numFmtId="164" fontId="7" fillId="0" borderId="0" xfId="0" applyNumberFormat="1" applyFont="1"/>
    <xf numFmtId="0" fontId="8" fillId="0" borderId="0" xfId="0" applyFont="1" applyAlignment="1">
      <alignment horizontal="left"/>
    </xf>
    <xf numFmtId="0" fontId="12" fillId="0" borderId="0" xfId="1" applyFont="1" applyFill="1"/>
    <xf numFmtId="0" fontId="11" fillId="0" borderId="0" xfId="1" applyFill="1"/>
    <xf numFmtId="0" fontId="13" fillId="0" borderId="0" xfId="1" applyFont="1" applyFill="1"/>
    <xf numFmtId="0" fontId="10" fillId="3" borderId="0" xfId="1" applyFont="1" applyFill="1"/>
    <xf numFmtId="3" fontId="7" fillId="3" borderId="0" xfId="1" applyNumberFormat="1" applyFont="1" applyFill="1"/>
    <xf numFmtId="0" fontId="7" fillId="0" borderId="0" xfId="1" applyFont="1" applyFill="1"/>
    <xf numFmtId="0" fontId="11" fillId="3" borderId="0" xfId="1" applyFill="1"/>
    <xf numFmtId="0" fontId="11" fillId="2" borderId="11" xfId="1" applyFill="1" applyBorder="1" applyAlignment="1">
      <alignment horizontal="center"/>
    </xf>
    <xf numFmtId="3" fontId="11" fillId="2" borderId="11" xfId="1" applyNumberFormat="1" applyFont="1" applyFill="1" applyBorder="1" applyAlignment="1">
      <alignment horizontal="center" vertical="center" wrapText="1"/>
    </xf>
    <xf numFmtId="0" fontId="11" fillId="2" borderId="2" xfId="1" applyFill="1" applyBorder="1" applyAlignment="1">
      <alignment horizontal="center" vertical="center"/>
    </xf>
    <xf numFmtId="3" fontId="10" fillId="2" borderId="2" xfId="1" applyNumberFormat="1" applyFont="1" applyFill="1" applyBorder="1"/>
    <xf numFmtId="0" fontId="9" fillId="0" borderId="0" xfId="0" applyFont="1" applyBorder="1" applyAlignment="1">
      <alignment horizontal="left"/>
    </xf>
    <xf numFmtId="0" fontId="11" fillId="2" borderId="34" xfId="1" applyFill="1" applyBorder="1" applyAlignment="1">
      <alignment horizontal="center" vertical="center"/>
    </xf>
    <xf numFmtId="0" fontId="11" fillId="2" borderId="35" xfId="1" applyFill="1" applyBorder="1"/>
    <xf numFmtId="3" fontId="11" fillId="2" borderId="36" xfId="1" applyNumberFormat="1" applyFont="1" applyFill="1" applyBorder="1" applyAlignment="1">
      <alignment horizontal="center" vertical="center" wrapText="1"/>
    </xf>
    <xf numFmtId="3" fontId="11" fillId="2" borderId="37" xfId="1" applyNumberFormat="1" applyFont="1" applyFill="1" applyBorder="1" applyAlignment="1">
      <alignment horizontal="center" vertical="center" wrapText="1"/>
    </xf>
    <xf numFmtId="3" fontId="10" fillId="2" borderId="15" xfId="1" applyNumberFormat="1" applyFont="1" applyFill="1" applyBorder="1"/>
    <xf numFmtId="3" fontId="10" fillId="2" borderId="13" xfId="1" applyNumberFormat="1" applyFont="1" applyFill="1" applyBorder="1"/>
    <xf numFmtId="0" fontId="15" fillId="0" borderId="0" xfId="1" applyFont="1" applyFill="1"/>
    <xf numFmtId="0" fontId="14" fillId="0" borderId="0" xfId="1" applyFont="1" applyFill="1"/>
    <xf numFmtId="0" fontId="16" fillId="0" borderId="0" xfId="1" applyFont="1" applyFill="1"/>
    <xf numFmtId="0" fontId="17" fillId="0" borderId="0" xfId="1" applyFont="1" applyFill="1"/>
    <xf numFmtId="0" fontId="11" fillId="0" borderId="0" xfId="1" applyFont="1" applyFill="1"/>
    <xf numFmtId="4" fontId="11" fillId="0" borderId="0" xfId="1" applyNumberFormat="1" applyFont="1" applyFill="1"/>
    <xf numFmtId="0" fontId="11" fillId="0" borderId="16" xfId="1" applyFont="1" applyFill="1" applyBorder="1"/>
    <xf numFmtId="0" fontId="11" fillId="3" borderId="0" xfId="1" applyFont="1" applyFill="1"/>
    <xf numFmtId="4" fontId="11" fillId="3" borderId="0" xfId="1" applyNumberFormat="1" applyFont="1" applyFill="1"/>
    <xf numFmtId="0" fontId="10" fillId="3" borderId="0" xfId="0" applyFont="1" applyFill="1" applyAlignment="1">
      <alignment horizontal="left"/>
    </xf>
    <xf numFmtId="0" fontId="7" fillId="3" borderId="0" xfId="0" applyFont="1" applyFill="1" applyAlignment="1">
      <alignment horizontal="center"/>
    </xf>
    <xf numFmtId="0" fontId="7" fillId="3" borderId="0" xfId="0" applyFont="1" applyFill="1"/>
    <xf numFmtId="3" fontId="7" fillId="3" borderId="0" xfId="0" applyNumberFormat="1" applyFont="1" applyFill="1"/>
    <xf numFmtId="3" fontId="2" fillId="0" borderId="0" xfId="0" applyNumberFormat="1" applyFont="1"/>
    <xf numFmtId="3" fontId="2" fillId="0" borderId="8" xfId="0" applyNumberFormat="1" applyFont="1" applyBorder="1"/>
    <xf numFmtId="3" fontId="2" fillId="2" borderId="16" xfId="0" applyNumberFormat="1" applyFont="1" applyFill="1" applyBorder="1"/>
    <xf numFmtId="3" fontId="7" fillId="0" borderId="8" xfId="0" applyNumberFormat="1" applyFont="1" applyBorder="1"/>
    <xf numFmtId="3" fontId="7" fillId="0" borderId="11" xfId="0" applyNumberFormat="1" applyFont="1" applyBorder="1"/>
    <xf numFmtId="164" fontId="7" fillId="0" borderId="0" xfId="0" applyNumberFormat="1" applyFont="1" applyFill="1"/>
    <xf numFmtId="0" fontId="7" fillId="3" borderId="0" xfId="0" applyNumberFormat="1" applyFont="1" applyFill="1"/>
    <xf numFmtId="0" fontId="11" fillId="2" borderId="3" xfId="0" applyFont="1" applyFill="1" applyBorder="1" applyAlignment="1">
      <alignment horizontal="center" vertical="center"/>
    </xf>
    <xf numFmtId="4" fontId="11" fillId="2" borderId="12" xfId="1" applyNumberFormat="1" applyFont="1" applyFill="1" applyBorder="1" applyAlignment="1">
      <alignment horizontal="center" vertical="center" wrapText="1"/>
    </xf>
    <xf numFmtId="4" fontId="10" fillId="2" borderId="3" xfId="1" applyNumberFormat="1" applyFont="1" applyFill="1" applyBorder="1"/>
    <xf numFmtId="164" fontId="7" fillId="3" borderId="0" xfId="0" applyNumberFormat="1" applyFont="1" applyFill="1"/>
    <xf numFmtId="3" fontId="7" fillId="3" borderId="8" xfId="0" applyNumberFormat="1" applyFont="1" applyFill="1" applyBorder="1" applyProtection="1">
      <protection locked="0"/>
    </xf>
    <xf numFmtId="3" fontId="19" fillId="0" borderId="0" xfId="0" applyNumberFormat="1" applyFont="1" applyBorder="1" applyAlignment="1">
      <alignment vertical="center"/>
    </xf>
    <xf numFmtId="3" fontId="7" fillId="3" borderId="8" xfId="0" applyNumberFormat="1" applyFont="1" applyFill="1" applyBorder="1"/>
    <xf numFmtId="3" fontId="7" fillId="3" borderId="5" xfId="0" applyNumberFormat="1" applyFont="1" applyFill="1" applyBorder="1" applyProtection="1">
      <protection locked="0"/>
    </xf>
    <xf numFmtId="4" fontId="7" fillId="0" borderId="9" xfId="0" applyNumberFormat="1" applyFont="1" applyBorder="1"/>
    <xf numFmtId="3" fontId="7" fillId="0" borderId="0" xfId="0" applyNumberFormat="1" applyFont="1"/>
    <xf numFmtId="3" fontId="11" fillId="0" borderId="0" xfId="0" applyNumberFormat="1" applyFont="1"/>
    <xf numFmtId="0" fontId="7" fillId="0" borderId="0" xfId="0" applyFont="1"/>
    <xf numFmtId="0" fontId="20" fillId="0" borderId="0" xfId="0" applyFont="1" applyBorder="1" applyAlignment="1">
      <alignment horizontal="left"/>
    </xf>
    <xf numFmtId="0" fontId="20" fillId="0" borderId="0" xfId="0" applyFont="1"/>
    <xf numFmtId="0" fontId="11" fillId="0" borderId="0" xfId="0" applyFont="1"/>
    <xf numFmtId="4" fontId="10" fillId="2" borderId="3" xfId="0" applyNumberFormat="1" applyFont="1" applyFill="1" applyBorder="1"/>
    <xf numFmtId="0" fontId="10" fillId="0" borderId="0" xfId="0" applyFont="1" applyAlignment="1">
      <alignment horizontal="left"/>
    </xf>
    <xf numFmtId="0" fontId="7" fillId="0" borderId="0" xfId="0" applyFont="1" applyAlignment="1">
      <alignment horizontal="center"/>
    </xf>
    <xf numFmtId="0" fontId="22" fillId="0" borderId="0" xfId="0" applyFont="1" applyAlignment="1">
      <alignment horizontal="left"/>
    </xf>
    <xf numFmtId="0" fontId="10" fillId="2" borderId="16" xfId="0" applyFont="1" applyFill="1" applyBorder="1" applyAlignment="1">
      <alignment horizontal="left"/>
    </xf>
    <xf numFmtId="0" fontId="7" fillId="2" borderId="16" xfId="0" applyFont="1" applyFill="1" applyBorder="1" applyAlignment="1">
      <alignment horizontal="center"/>
    </xf>
    <xf numFmtId="0" fontId="7" fillId="2" borderId="16" xfId="0" applyFont="1" applyFill="1" applyBorder="1"/>
    <xf numFmtId="3" fontId="7" fillId="2" borderId="16" xfId="0" applyNumberFormat="1" applyFont="1" applyFill="1" applyBorder="1"/>
    <xf numFmtId="0" fontId="11" fillId="2" borderId="42" xfId="1" applyFill="1" applyBorder="1" applyAlignment="1">
      <alignment horizontal="center" wrapText="1"/>
    </xf>
    <xf numFmtId="3" fontId="10" fillId="2" borderId="42" xfId="1" applyNumberFormat="1" applyFont="1" applyFill="1" applyBorder="1"/>
    <xf numFmtId="3" fontId="7" fillId="3" borderId="8" xfId="0" applyNumberFormat="1" applyFont="1" applyFill="1" applyBorder="1" applyAlignment="1">
      <alignment vertical="center"/>
    </xf>
    <xf numFmtId="0" fontId="9" fillId="0" borderId="0" xfId="0" applyFont="1" applyBorder="1" applyAlignment="1">
      <alignment horizontal="left"/>
    </xf>
    <xf numFmtId="0" fontId="11" fillId="2" borderId="42" xfId="1" applyFill="1" applyBorder="1" applyAlignment="1">
      <alignment horizontal="center"/>
    </xf>
    <xf numFmtId="0" fontId="7" fillId="0" borderId="0" xfId="0" applyFont="1" applyAlignment="1">
      <alignment horizontal="justify" wrapText="1"/>
    </xf>
    <xf numFmtId="164" fontId="10" fillId="3" borderId="0" xfId="0" applyNumberFormat="1" applyFont="1" applyFill="1" applyBorder="1" applyAlignment="1"/>
    <xf numFmtId="164" fontId="18" fillId="3" borderId="0" xfId="0" applyNumberFormat="1" applyFont="1" applyFill="1" applyBorder="1" applyAlignment="1"/>
    <xf numFmtId="0" fontId="7" fillId="0" borderId="0" xfId="0" applyFont="1" applyAlignment="1">
      <alignment horizontal="left"/>
    </xf>
    <xf numFmtId="164" fontId="10" fillId="0" borderId="0" xfId="0" applyNumberFormat="1" applyFont="1" applyBorder="1" applyAlignment="1"/>
    <xf numFmtId="164" fontId="18" fillId="0" borderId="0" xfId="0" applyNumberFormat="1" applyFont="1" applyBorder="1" applyAlignment="1"/>
    <xf numFmtId="0" fontId="7" fillId="0" borderId="0" xfId="0" applyFont="1" applyAlignment="1">
      <alignment horizontal="justify" vertical="top" wrapText="1"/>
    </xf>
    <xf numFmtId="0" fontId="21" fillId="0" borderId="0" xfId="0" applyFont="1" applyAlignment="1">
      <alignment horizontal="justify" vertical="top" wrapText="1"/>
    </xf>
    <xf numFmtId="0" fontId="21" fillId="0" borderId="0" xfId="0" applyFont="1" applyAlignment="1">
      <alignment vertical="top" wrapText="1"/>
    </xf>
    <xf numFmtId="0" fontId="7" fillId="0" borderId="0" xfId="0" applyFont="1" applyAlignment="1">
      <alignment horizontal="left" wrapText="1"/>
    </xf>
    <xf numFmtId="0" fontId="21" fillId="0" borderId="0" xfId="0" applyFont="1" applyAlignment="1">
      <alignment wrapText="1"/>
    </xf>
    <xf numFmtId="0" fontId="20" fillId="0" borderId="0" xfId="0" applyFont="1" applyAlignment="1">
      <alignment horizontal="left"/>
    </xf>
    <xf numFmtId="0" fontId="21" fillId="0" borderId="0" xfId="0" applyFont="1" applyAlignment="1">
      <alignment horizontal="justify" wrapText="1"/>
    </xf>
    <xf numFmtId="0" fontId="25" fillId="3" borderId="0" xfId="0" applyFont="1" applyFill="1" applyAlignment="1">
      <alignment horizontal="left"/>
    </xf>
    <xf numFmtId="0" fontId="7" fillId="3" borderId="0" xfId="0" applyFont="1" applyFill="1" applyAlignment="1">
      <alignment horizontal="left"/>
    </xf>
    <xf numFmtId="0" fontId="10" fillId="3" borderId="0" xfId="0" applyFont="1" applyFill="1" applyAlignment="1">
      <alignment horizontal="center"/>
    </xf>
    <xf numFmtId="0" fontId="11" fillId="3" borderId="0" xfId="0" applyFont="1" applyFill="1" applyAlignment="1">
      <alignment horizontal="center"/>
    </xf>
    <xf numFmtId="0" fontId="11" fillId="3" borderId="0" xfId="0" applyFont="1" applyFill="1"/>
    <xf numFmtId="3" fontId="11" fillId="3" borderId="0" xfId="0" applyNumberFormat="1" applyFont="1" applyFill="1"/>
    <xf numFmtId="0" fontId="11" fillId="2" borderId="1" xfId="0" applyFont="1" applyFill="1" applyBorder="1" applyAlignment="1">
      <alignment horizontal="center" vertical="center"/>
    </xf>
    <xf numFmtId="0" fontId="11" fillId="2" borderId="2" xfId="0" applyFont="1" applyFill="1" applyBorder="1" applyAlignment="1">
      <alignment horizontal="center" vertical="center" wrapText="1"/>
    </xf>
    <xf numFmtId="0" fontId="11" fillId="2" borderId="2" xfId="0" applyFont="1" applyFill="1" applyBorder="1" applyAlignment="1">
      <alignment horizontal="center" vertical="center"/>
    </xf>
    <xf numFmtId="3" fontId="11" fillId="2" borderId="2" xfId="0" applyNumberFormat="1" applyFont="1" applyFill="1" applyBorder="1" applyAlignment="1">
      <alignment horizontal="center" vertical="center" wrapText="1"/>
    </xf>
    <xf numFmtId="0" fontId="26" fillId="2" borderId="1" xfId="0" applyFont="1" applyFill="1" applyBorder="1" applyAlignment="1">
      <alignment horizontal="center"/>
    </xf>
    <xf numFmtId="0" fontId="26" fillId="2" borderId="2" xfId="0" applyFont="1" applyFill="1" applyBorder="1" applyAlignment="1">
      <alignment horizontal="center"/>
    </xf>
    <xf numFmtId="3" fontId="26" fillId="2" borderId="2" xfId="0" applyNumberFormat="1" applyFont="1" applyFill="1" applyBorder="1" applyAlignment="1">
      <alignment horizontal="center" wrapText="1"/>
    </xf>
    <xf numFmtId="0" fontId="26" fillId="2" borderId="3" xfId="0" applyFont="1" applyFill="1" applyBorder="1" applyAlignment="1">
      <alignment horizontal="center"/>
    </xf>
    <xf numFmtId="0" fontId="26" fillId="3" borderId="0" xfId="0" applyFont="1" applyFill="1" applyAlignment="1">
      <alignment horizontal="center"/>
    </xf>
    <xf numFmtId="0" fontId="26" fillId="0" borderId="0" xfId="0" applyFont="1" applyAlignment="1">
      <alignment horizontal="center"/>
    </xf>
    <xf numFmtId="0" fontId="7" fillId="3" borderId="4" xfId="0" applyFont="1" applyFill="1" applyBorder="1" applyAlignment="1" applyProtection="1">
      <alignment horizontal="center"/>
      <protection locked="0"/>
    </xf>
    <xf numFmtId="0" fontId="7" fillId="3" borderId="5" xfId="0" applyFont="1" applyFill="1" applyBorder="1" applyAlignment="1" applyProtection="1">
      <alignment horizontal="center"/>
      <protection locked="0"/>
    </xf>
    <xf numFmtId="0" fontId="7" fillId="3" borderId="5" xfId="0" applyFont="1" applyFill="1" applyBorder="1" applyAlignment="1" applyProtection="1">
      <alignment wrapText="1"/>
      <protection locked="0"/>
    </xf>
    <xf numFmtId="3" fontId="7" fillId="3" borderId="5" xfId="0" applyNumberFormat="1" applyFont="1" applyFill="1" applyBorder="1" applyAlignment="1" applyProtection="1">
      <alignment wrapText="1"/>
      <protection locked="0"/>
    </xf>
    <xf numFmtId="4" fontId="7" fillId="3" borderId="6" xfId="0" applyNumberFormat="1" applyFont="1" applyFill="1" applyBorder="1"/>
    <xf numFmtId="0" fontId="7" fillId="3" borderId="7" xfId="0" applyFont="1" applyFill="1" applyBorder="1" applyAlignment="1" applyProtection="1">
      <alignment horizontal="center"/>
      <protection locked="0"/>
    </xf>
    <xf numFmtId="0" fontId="7" fillId="3" borderId="8" xfId="0" applyFont="1" applyFill="1" applyBorder="1" applyAlignment="1" applyProtection="1">
      <alignment horizontal="center"/>
      <protection locked="0"/>
    </xf>
    <xf numFmtId="0" fontId="7" fillId="3" borderId="8" xfId="0" applyFont="1" applyFill="1" applyBorder="1" applyAlignment="1" applyProtection="1">
      <alignment wrapText="1"/>
      <protection locked="0"/>
    </xf>
    <xf numFmtId="3" fontId="7" fillId="3" borderId="8" xfId="0" applyNumberFormat="1" applyFont="1" applyFill="1" applyBorder="1" applyAlignment="1" applyProtection="1">
      <alignment wrapText="1"/>
      <protection locked="0"/>
    </xf>
    <xf numFmtId="4" fontId="7" fillId="3" borderId="9" xfId="0" applyNumberFormat="1" applyFont="1" applyFill="1" applyBorder="1"/>
    <xf numFmtId="0" fontId="7" fillId="3" borderId="7" xfId="0" applyFont="1" applyFill="1" applyBorder="1" applyAlignment="1">
      <alignment horizontal="center"/>
    </xf>
    <xf numFmtId="0" fontId="7" fillId="3" borderId="8" xfId="0" applyFont="1" applyFill="1" applyBorder="1" applyAlignment="1">
      <alignment horizontal="center"/>
    </xf>
    <xf numFmtId="0" fontId="7" fillId="3" borderId="8" xfId="0" applyFont="1" applyFill="1" applyBorder="1" applyAlignment="1">
      <alignment wrapText="1"/>
    </xf>
    <xf numFmtId="3" fontId="7" fillId="3" borderId="8" xfId="0" applyNumberFormat="1" applyFont="1" applyFill="1" applyBorder="1" applyAlignment="1">
      <alignment wrapText="1"/>
    </xf>
    <xf numFmtId="0" fontId="7" fillId="3" borderId="8" xfId="0" applyFont="1" applyFill="1" applyBorder="1"/>
    <xf numFmtId="0" fontId="7" fillId="0" borderId="7" xfId="0" applyFont="1" applyBorder="1" applyAlignment="1">
      <alignment horizontal="center"/>
    </xf>
    <xf numFmtId="0" fontId="7" fillId="0" borderId="8" xfId="0" applyFont="1" applyBorder="1" applyAlignment="1">
      <alignment horizontal="center"/>
    </xf>
    <xf numFmtId="0" fontId="7" fillId="0" borderId="8" xfId="0" applyFont="1" applyBorder="1" applyAlignment="1">
      <alignment vertical="center" wrapText="1"/>
    </xf>
    <xf numFmtId="3" fontId="7" fillId="0" borderId="8" xfId="0" applyNumberFormat="1" applyFont="1" applyBorder="1" applyAlignment="1">
      <alignment vertical="center" wrapText="1"/>
    </xf>
    <xf numFmtId="4" fontId="7" fillId="0" borderId="9" xfId="0" applyNumberFormat="1" applyFont="1" applyBorder="1" applyAlignment="1">
      <alignment vertical="center"/>
    </xf>
    <xf numFmtId="0" fontId="7" fillId="0" borderId="8" xfId="0" applyFont="1" applyBorder="1"/>
    <xf numFmtId="0" fontId="7" fillId="0" borderId="10" xfId="0" applyFont="1" applyBorder="1" applyAlignment="1">
      <alignment horizontal="center"/>
    </xf>
    <xf numFmtId="0" fontId="7" fillId="0" borderId="11" xfId="0" applyFont="1" applyBorder="1" applyAlignment="1">
      <alignment horizontal="center"/>
    </xf>
    <xf numFmtId="0" fontId="7" fillId="0" borderId="11" xfId="0" applyFont="1" applyBorder="1" applyAlignment="1">
      <alignment vertical="center" wrapText="1"/>
    </xf>
    <xf numFmtId="3" fontId="7" fillId="0" borderId="11" xfId="0" applyNumberFormat="1" applyFont="1" applyBorder="1" applyAlignment="1">
      <alignment vertical="center" wrapText="1"/>
    </xf>
    <xf numFmtId="3" fontId="7" fillId="3" borderId="11" xfId="0" applyNumberFormat="1" applyFont="1" applyFill="1" applyBorder="1" applyAlignment="1"/>
    <xf numFmtId="4" fontId="7" fillId="0" borderId="12" xfId="0" applyNumberFormat="1" applyFont="1" applyBorder="1" applyAlignment="1">
      <alignment vertical="center"/>
    </xf>
    <xf numFmtId="3" fontId="10" fillId="2" borderId="2" xfId="0" applyNumberFormat="1" applyFont="1" applyFill="1" applyBorder="1"/>
    <xf numFmtId="0" fontId="10" fillId="3" borderId="0" xfId="0" applyFont="1" applyFill="1"/>
    <xf numFmtId="0" fontId="10" fillId="0" borderId="0" xfId="0" applyFont="1"/>
    <xf numFmtId="0" fontId="20" fillId="3" borderId="0" xfId="0" applyFont="1" applyFill="1" applyBorder="1" applyAlignment="1">
      <alignment horizontal="left"/>
    </xf>
    <xf numFmtId="0" fontId="22" fillId="3" borderId="0" xfId="0" applyFont="1" applyFill="1" applyAlignment="1">
      <alignment horizontal="left"/>
    </xf>
    <xf numFmtId="3" fontId="10" fillId="3" borderId="0" xfId="0" applyNumberFormat="1" applyFont="1" applyFill="1"/>
    <xf numFmtId="0" fontId="7" fillId="3" borderId="0" xfId="0" applyFont="1" applyFill="1" applyAlignment="1">
      <alignment horizontal="justify" wrapText="1"/>
    </xf>
    <xf numFmtId="0" fontId="21" fillId="3" borderId="0" xfId="0" applyFont="1" applyFill="1" applyAlignment="1">
      <alignment horizontal="justify" wrapText="1"/>
    </xf>
    <xf numFmtId="3" fontId="7" fillId="3" borderId="0" xfId="0" applyNumberFormat="1" applyFont="1" applyFill="1" applyBorder="1"/>
    <xf numFmtId="0" fontId="7" fillId="3" borderId="0" xfId="0" applyFont="1" applyFill="1" applyBorder="1"/>
    <xf numFmtId="0" fontId="10" fillId="3" borderId="0" xfId="0" applyFont="1" applyFill="1" applyBorder="1" applyAlignment="1">
      <alignment horizontal="left"/>
    </xf>
    <xf numFmtId="0" fontId="7" fillId="3" borderId="0" xfId="0" applyFont="1" applyFill="1" applyBorder="1" applyAlignment="1">
      <alignment horizontal="center"/>
    </xf>
    <xf numFmtId="164" fontId="10" fillId="3" borderId="0" xfId="0" applyNumberFormat="1" applyFont="1" applyFill="1" applyBorder="1" applyAlignment="1">
      <alignment horizontal="right"/>
    </xf>
    <xf numFmtId="0" fontId="10" fillId="3" borderId="0" xfId="0" applyFont="1" applyFill="1" applyAlignment="1"/>
    <xf numFmtId="0" fontId="25" fillId="0" borderId="0" xfId="0" applyFont="1" applyAlignment="1">
      <alignment horizontal="left"/>
    </xf>
    <xf numFmtId="0" fontId="10" fillId="0" borderId="0" xfId="0" applyFont="1" applyAlignment="1">
      <alignment horizontal="center"/>
    </xf>
    <xf numFmtId="0" fontId="11" fillId="0" borderId="0" xfId="0" applyFont="1" applyAlignment="1">
      <alignment horizontal="center"/>
    </xf>
    <xf numFmtId="0" fontId="7" fillId="0" borderId="4" xfId="0" applyFont="1" applyBorder="1" applyAlignment="1" applyProtection="1">
      <alignment horizontal="center"/>
      <protection locked="0"/>
    </xf>
    <xf numFmtId="0" fontId="7" fillId="0" borderId="5" xfId="0" applyFont="1" applyBorder="1" applyAlignment="1" applyProtection="1">
      <alignment horizontal="center"/>
      <protection locked="0"/>
    </xf>
    <xf numFmtId="0" fontId="7" fillId="0" borderId="5" xfId="0" applyFont="1" applyBorder="1" applyAlignment="1" applyProtection="1">
      <alignment wrapText="1"/>
      <protection locked="0"/>
    </xf>
    <xf numFmtId="3" fontId="7" fillId="0" borderId="5" xfId="0" applyNumberFormat="1" applyFont="1" applyBorder="1" applyAlignment="1" applyProtection="1">
      <alignment wrapText="1"/>
      <protection locked="0"/>
    </xf>
    <xf numFmtId="4" fontId="7" fillId="0" borderId="6" xfId="0" applyNumberFormat="1" applyFont="1" applyBorder="1"/>
    <xf numFmtId="0" fontId="7" fillId="0" borderId="7" xfId="0" applyFont="1" applyBorder="1" applyAlignment="1" applyProtection="1">
      <alignment horizontal="center"/>
      <protection locked="0"/>
    </xf>
    <xf numFmtId="0" fontId="7" fillId="0" borderId="8" xfId="0" applyFont="1" applyBorder="1" applyAlignment="1" applyProtection="1">
      <alignment horizontal="center"/>
      <protection locked="0"/>
    </xf>
    <xf numFmtId="0" fontId="7" fillId="0" borderId="8" xfId="0" applyFont="1" applyBorder="1" applyAlignment="1" applyProtection="1">
      <alignment wrapText="1"/>
      <protection locked="0"/>
    </xf>
    <xf numFmtId="3" fontId="7" fillId="0" borderId="8" xfId="0" applyNumberFormat="1" applyFont="1" applyBorder="1" applyAlignment="1" applyProtection="1">
      <alignment wrapText="1"/>
      <protection locked="0"/>
    </xf>
    <xf numFmtId="0" fontId="7" fillId="0" borderId="8" xfId="0" applyFont="1" applyBorder="1" applyAlignment="1">
      <alignment wrapText="1"/>
    </xf>
    <xf numFmtId="3" fontId="7" fillId="0" borderId="8" xfId="0" applyNumberFormat="1" applyFont="1" applyBorder="1" applyAlignment="1">
      <alignment wrapText="1"/>
    </xf>
    <xf numFmtId="0" fontId="10" fillId="0" borderId="0" xfId="0" applyFont="1" applyFill="1" applyBorder="1" applyAlignment="1">
      <alignment horizontal="left"/>
    </xf>
    <xf numFmtId="0" fontId="18" fillId="3" borderId="0" xfId="0" applyFont="1" applyFill="1" applyAlignment="1">
      <alignment horizontal="left" wrapText="1"/>
    </xf>
    <xf numFmtId="164" fontId="24" fillId="0" borderId="0" xfId="0" applyNumberFormat="1" applyFont="1" applyBorder="1" applyAlignment="1"/>
    <xf numFmtId="164" fontId="27" fillId="0" borderId="0" xfId="0" applyNumberFormat="1" applyFont="1" applyBorder="1" applyAlignment="1"/>
    <xf numFmtId="0" fontId="7" fillId="0" borderId="0" xfId="0" applyFont="1" applyAlignment="1"/>
    <xf numFmtId="0" fontId="7" fillId="0" borderId="0" xfId="0" applyFont="1" applyAlignment="1">
      <alignment wrapText="1"/>
    </xf>
    <xf numFmtId="0" fontId="7" fillId="0" borderId="0" xfId="0" applyFont="1" applyAlignment="1">
      <alignment horizontal="justify"/>
    </xf>
    <xf numFmtId="0" fontId="21" fillId="0" borderId="0" xfId="0" applyFont="1" applyAlignment="1">
      <alignment horizontal="left"/>
    </xf>
    <xf numFmtId="0" fontId="10" fillId="0" borderId="0" xfId="0" applyFont="1" applyAlignment="1"/>
    <xf numFmtId="3" fontId="7" fillId="0" borderId="8" xfId="0" applyNumberFormat="1" applyFont="1" applyBorder="1" applyAlignment="1">
      <alignment vertical="center"/>
    </xf>
    <xf numFmtId="4" fontId="7" fillId="0" borderId="9" xfId="0" applyNumberFormat="1" applyFont="1" applyBorder="1" applyAlignment="1">
      <alignment vertical="center" shrinkToFit="1"/>
    </xf>
    <xf numFmtId="0" fontId="7" fillId="0" borderId="11" xfId="0" applyFont="1" applyBorder="1" applyAlignment="1">
      <alignment wrapText="1"/>
    </xf>
    <xf numFmtId="0" fontId="21" fillId="0" borderId="0" xfId="0" applyFont="1" applyBorder="1" applyAlignment="1">
      <alignment horizontal="justify" wrapText="1"/>
    </xf>
    <xf numFmtId="3" fontId="24" fillId="3" borderId="0" xfId="0" applyNumberFormat="1" applyFont="1" applyFill="1" applyAlignment="1">
      <alignment horizontal="right"/>
    </xf>
    <xf numFmtId="0" fontId="24" fillId="3" borderId="0" xfId="0" applyFont="1" applyFill="1" applyAlignment="1">
      <alignment horizontal="right"/>
    </xf>
    <xf numFmtId="0" fontId="7" fillId="3" borderId="0" xfId="0" applyFont="1" applyFill="1" applyAlignment="1">
      <alignment horizontal="right"/>
    </xf>
    <xf numFmtId="164" fontId="24" fillId="3" borderId="0" xfId="0" applyNumberFormat="1" applyFont="1" applyFill="1" applyBorder="1" applyAlignment="1">
      <alignment horizontal="right"/>
    </xf>
    <xf numFmtId="164" fontId="27" fillId="3" borderId="0" xfId="0" applyNumberFormat="1" applyFont="1" applyFill="1" applyBorder="1" applyAlignment="1">
      <alignment horizontal="right"/>
    </xf>
    <xf numFmtId="0" fontId="21" fillId="0" borderId="0" xfId="0" applyFont="1" applyAlignment="1">
      <alignment horizontal="justify"/>
    </xf>
    <xf numFmtId="0" fontId="10" fillId="0" borderId="0" xfId="0" applyFont="1" applyAlignment="1">
      <alignment horizontal="justify"/>
    </xf>
    <xf numFmtId="164" fontId="24" fillId="0" borderId="0" xfId="0" applyNumberFormat="1" applyFont="1" applyBorder="1" applyAlignment="1">
      <alignment horizontal="left"/>
    </xf>
    <xf numFmtId="164" fontId="27" fillId="0" borderId="0" xfId="0" applyNumberFormat="1" applyFont="1" applyBorder="1" applyAlignment="1">
      <alignment horizontal="left"/>
    </xf>
    <xf numFmtId="0" fontId="21" fillId="0" borderId="0" xfId="0" applyFont="1" applyBorder="1" applyAlignment="1">
      <alignment horizontal="justify"/>
    </xf>
    <xf numFmtId="0" fontId="7" fillId="0" borderId="0" xfId="0" applyFont="1" applyBorder="1"/>
    <xf numFmtId="0" fontId="7" fillId="0" borderId="0" xfId="0" applyFont="1" applyBorder="1" applyAlignment="1">
      <alignment horizontal="left"/>
    </xf>
    <xf numFmtId="0" fontId="7" fillId="0" borderId="0" xfId="0" applyFont="1" applyBorder="1" applyAlignment="1">
      <alignment horizontal="center"/>
    </xf>
    <xf numFmtId="3" fontId="7" fillId="0" borderId="0" xfId="0" applyNumberFormat="1" applyFont="1" applyBorder="1"/>
    <xf numFmtId="0" fontId="7" fillId="0" borderId="0" xfId="0" applyFont="1" applyFill="1"/>
    <xf numFmtId="0" fontId="7" fillId="0" borderId="0" xfId="0" applyFont="1" applyFill="1" applyBorder="1" applyAlignment="1">
      <alignment horizontal="center"/>
    </xf>
    <xf numFmtId="0" fontId="7" fillId="0" borderId="0" xfId="0" applyFont="1" applyFill="1" applyBorder="1"/>
    <xf numFmtId="3" fontId="7" fillId="0" borderId="0" xfId="0" applyNumberFormat="1" applyFont="1" applyFill="1" applyBorder="1"/>
    <xf numFmtId="164" fontId="10" fillId="0" borderId="0" xfId="0" applyNumberFormat="1" applyFont="1" applyFill="1" applyBorder="1" applyAlignment="1">
      <alignment horizontal="right"/>
    </xf>
    <xf numFmtId="0" fontId="10" fillId="0" borderId="0" xfId="0" applyFont="1" applyAlignment="1">
      <alignment horizontal="left" vertical="top"/>
    </xf>
    <xf numFmtId="0" fontId="7" fillId="0" borderId="0" xfId="0" applyFont="1" applyAlignment="1">
      <alignment vertical="top" wrapText="1"/>
    </xf>
    <xf numFmtId="0" fontId="10" fillId="3" borderId="0" xfId="0" applyFont="1" applyFill="1" applyBorder="1" applyAlignment="1"/>
    <xf numFmtId="165" fontId="28" fillId="0" borderId="0" xfId="0" applyNumberFormat="1" applyFont="1"/>
    <xf numFmtId="0" fontId="21" fillId="0" borderId="0" xfId="0" applyFont="1"/>
    <xf numFmtId="0" fontId="7" fillId="0" borderId="18" xfId="0" applyFont="1" applyBorder="1"/>
    <xf numFmtId="0" fontId="10" fillId="0" borderId="0" xfId="0" applyFont="1" applyBorder="1" applyAlignment="1">
      <alignment horizontal="left"/>
    </xf>
    <xf numFmtId="0" fontId="7" fillId="0" borderId="4" xfId="0" applyFont="1" applyBorder="1" applyAlignment="1">
      <alignment horizontal="center"/>
    </xf>
    <xf numFmtId="0" fontId="7" fillId="0" borderId="5" xfId="0" applyFont="1" applyBorder="1" applyAlignment="1">
      <alignment horizontal="center"/>
    </xf>
    <xf numFmtId="0" fontId="7" fillId="0" borderId="19" xfId="0" applyFont="1" applyBorder="1"/>
    <xf numFmtId="3" fontId="7" fillId="0" borderId="5" xfId="0" applyNumberFormat="1" applyFont="1" applyBorder="1"/>
    <xf numFmtId="0" fontId="7" fillId="0" borderId="18" xfId="0" applyFont="1" applyBorder="1" applyAlignment="1">
      <alignment wrapText="1"/>
    </xf>
    <xf numFmtId="0" fontId="7" fillId="0" borderId="5" xfId="0" applyFont="1" applyBorder="1"/>
    <xf numFmtId="0" fontId="24" fillId="0" borderId="0" xfId="0" applyFont="1" applyBorder="1" applyAlignment="1">
      <alignment horizontal="justify"/>
    </xf>
    <xf numFmtId="0" fontId="7" fillId="0" borderId="0" xfId="0" applyFont="1" applyAlignment="1">
      <alignment horizontal="justify" vertical="justify" wrapText="1"/>
    </xf>
    <xf numFmtId="0" fontId="21" fillId="0" borderId="0" xfId="0" applyFont="1" applyAlignment="1">
      <alignment horizontal="justify" wrapText="1"/>
    </xf>
    <xf numFmtId="0" fontId="20" fillId="0" borderId="0" xfId="0" applyFont="1" applyBorder="1" applyAlignment="1">
      <alignment horizontal="left"/>
    </xf>
    <xf numFmtId="0" fontId="20" fillId="3" borderId="0" xfId="0" applyFont="1" applyFill="1" applyBorder="1" applyAlignment="1">
      <alignment horizontal="left"/>
    </xf>
    <xf numFmtId="164" fontId="10" fillId="0" borderId="0" xfId="0" applyNumberFormat="1" applyFont="1" applyBorder="1" applyAlignment="1"/>
    <xf numFmtId="164" fontId="18" fillId="0" borderId="0" xfId="0" applyNumberFormat="1" applyFont="1" applyBorder="1" applyAlignment="1"/>
    <xf numFmtId="0" fontId="7"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left"/>
    </xf>
    <xf numFmtId="0" fontId="7" fillId="3" borderId="0" xfId="0" applyFont="1" applyFill="1" applyAlignment="1">
      <alignment horizontal="justify" wrapText="1"/>
    </xf>
    <xf numFmtId="0" fontId="21" fillId="3" borderId="0" xfId="0" applyFont="1" applyFill="1" applyAlignment="1">
      <alignment horizontal="justify" wrapText="1"/>
    </xf>
    <xf numFmtId="164" fontId="10" fillId="3" borderId="0" xfId="0" applyNumberFormat="1" applyFont="1" applyFill="1" applyBorder="1" applyAlignment="1"/>
    <xf numFmtId="164" fontId="10" fillId="0" borderId="0" xfId="0" applyNumberFormat="1" applyFont="1" applyBorder="1" applyAlignment="1"/>
    <xf numFmtId="164" fontId="18" fillId="0" borderId="0" xfId="0" applyNumberFormat="1" applyFont="1" applyBorder="1" applyAlignment="1"/>
    <xf numFmtId="0" fontId="21" fillId="0" borderId="0" xfId="0" applyFont="1" applyAlignment="1">
      <alignment horizontal="justify" wrapText="1"/>
    </xf>
    <xf numFmtId="0" fontId="7" fillId="0" borderId="0" xfId="0" applyFont="1" applyAlignment="1">
      <alignment horizontal="justify" vertical="top" wrapText="1"/>
    </xf>
    <xf numFmtId="0" fontId="7" fillId="3" borderId="0" xfId="0" applyFont="1" applyFill="1" applyBorder="1" applyAlignment="1">
      <alignment horizontal="justify" wrapText="1"/>
    </xf>
    <xf numFmtId="0" fontId="7" fillId="0" borderId="0" xfId="0" applyFont="1" applyAlignment="1">
      <alignment horizontal="justify" wrapText="1"/>
    </xf>
    <xf numFmtId="0" fontId="21" fillId="0" borderId="0" xfId="0" applyFont="1" applyAlignment="1">
      <alignment horizontal="justify" wrapText="1"/>
    </xf>
    <xf numFmtId="0" fontId="7" fillId="0" borderId="0" xfId="0" applyFont="1" applyAlignment="1">
      <alignment horizontal="left"/>
    </xf>
    <xf numFmtId="0" fontId="7" fillId="0" borderId="0" xfId="0" applyFont="1" applyAlignment="1">
      <alignment wrapText="1"/>
    </xf>
    <xf numFmtId="0" fontId="20" fillId="0" borderId="0" xfId="0" applyFont="1" applyBorder="1" applyAlignment="1">
      <alignment horizontal="left"/>
    </xf>
    <xf numFmtId="0" fontId="7" fillId="0" borderId="0" xfId="0" applyFont="1" applyAlignment="1">
      <alignment horizontal="left"/>
    </xf>
    <xf numFmtId="0" fontId="21" fillId="0" borderId="0" xfId="0" applyFont="1" applyAlignment="1">
      <alignment horizontal="justify" wrapText="1"/>
    </xf>
    <xf numFmtId="0" fontId="7" fillId="0" borderId="0" xfId="0" applyFont="1" applyAlignment="1">
      <alignment horizontal="center" wrapText="1"/>
    </xf>
    <xf numFmtId="0" fontId="7" fillId="0" borderId="0" xfId="0" applyFont="1" applyAlignment="1">
      <alignment horizontal="left"/>
    </xf>
    <xf numFmtId="164" fontId="10" fillId="0" borderId="0" xfId="0" applyNumberFormat="1" applyFont="1" applyBorder="1" applyAlignment="1"/>
    <xf numFmtId="164" fontId="18" fillId="0" borderId="0" xfId="0" applyNumberFormat="1" applyFont="1" applyBorder="1" applyAlignment="1"/>
    <xf numFmtId="0" fontId="21" fillId="0" borderId="0" xfId="0" applyFont="1" applyAlignment="1">
      <alignment horizontal="justify" vertical="top" wrapText="1"/>
    </xf>
    <xf numFmtId="0" fontId="20" fillId="0" borderId="0" xfId="0" applyFont="1" applyAlignment="1">
      <alignment horizontal="left"/>
    </xf>
    <xf numFmtId="0" fontId="7" fillId="3" borderId="0" xfId="0" applyFont="1" applyFill="1" applyAlignment="1">
      <alignment horizontal="justify" wrapText="1"/>
    </xf>
    <xf numFmtId="164" fontId="10" fillId="0" borderId="0" xfId="0" applyNumberFormat="1" applyFont="1" applyBorder="1" applyAlignment="1"/>
    <xf numFmtId="164" fontId="18" fillId="0" borderId="0" xfId="0" applyNumberFormat="1" applyFont="1" applyBorder="1" applyAlignment="1"/>
    <xf numFmtId="0" fontId="21" fillId="0" borderId="0" xfId="0" applyFont="1" applyAlignment="1">
      <alignment wrapText="1"/>
    </xf>
    <xf numFmtId="0" fontId="7" fillId="0" borderId="0" xfId="0" applyFont="1" applyAlignment="1">
      <alignment horizontal="justify" wrapText="1"/>
    </xf>
    <xf numFmtId="0" fontId="21" fillId="0" borderId="0" xfId="0" applyFont="1" applyAlignment="1">
      <alignment horizontal="justify" wrapText="1"/>
    </xf>
    <xf numFmtId="0" fontId="7" fillId="0" borderId="0" xfId="0" applyFont="1" applyAlignment="1">
      <alignment horizontal="left"/>
    </xf>
    <xf numFmtId="0" fontId="20" fillId="0" borderId="0" xfId="0" applyFont="1" applyAlignment="1">
      <alignment horizontal="left"/>
    </xf>
    <xf numFmtId="0" fontId="7" fillId="0" borderId="0" xfId="0" applyFont="1" applyAlignment="1">
      <alignment horizontal="justify" vertical="justify" wrapText="1"/>
    </xf>
    <xf numFmtId="0" fontId="21" fillId="0" borderId="0" xfId="0" applyFont="1" applyAlignment="1">
      <alignment horizontal="justify" vertical="justify" wrapText="1"/>
    </xf>
    <xf numFmtId="166" fontId="10" fillId="3" borderId="8" xfId="1" applyNumberFormat="1" applyFont="1" applyFill="1" applyBorder="1" applyAlignment="1"/>
    <xf numFmtId="3" fontId="10" fillId="3" borderId="8" xfId="1" applyNumberFormat="1" applyFont="1" applyFill="1" applyBorder="1" applyAlignment="1">
      <alignment horizontal="right"/>
    </xf>
    <xf numFmtId="3" fontId="10" fillId="3" borderId="19" xfId="1" applyNumberFormat="1" applyFont="1" applyFill="1" applyBorder="1" applyAlignment="1">
      <alignment horizontal="right"/>
    </xf>
    <xf numFmtId="3" fontId="10" fillId="3" borderId="0" xfId="1" applyNumberFormat="1" applyFont="1" applyFill="1" applyBorder="1" applyAlignment="1">
      <alignment horizontal="right"/>
    </xf>
    <xf numFmtId="0" fontId="10" fillId="3" borderId="0" xfId="1" applyFont="1" applyFill="1" applyAlignment="1">
      <alignment horizontal="right"/>
    </xf>
    <xf numFmtId="0" fontId="21" fillId="0" borderId="0" xfId="0" applyFont="1" applyAlignment="1">
      <alignment horizontal="justify" wrapText="1"/>
    </xf>
    <xf numFmtId="0" fontId="7" fillId="0" borderId="0" xfId="0" applyFont="1" applyFill="1" applyBorder="1" applyAlignment="1">
      <alignment horizontal="justify" wrapText="1"/>
    </xf>
    <xf numFmtId="0" fontId="10" fillId="3" borderId="20" xfId="1" applyFont="1" applyFill="1" applyBorder="1" applyAlignment="1"/>
    <xf numFmtId="0" fontId="10" fillId="3" borderId="21" xfId="1" applyFont="1" applyFill="1" applyBorder="1" applyAlignment="1"/>
    <xf numFmtId="166" fontId="10" fillId="3" borderId="21" xfId="1" applyNumberFormat="1" applyFont="1" applyFill="1" applyBorder="1" applyAlignment="1"/>
    <xf numFmtId="3" fontId="10" fillId="3" borderId="21" xfId="1" applyNumberFormat="1" applyFont="1" applyFill="1" applyBorder="1" applyAlignment="1"/>
    <xf numFmtId="4" fontId="10" fillId="3" borderId="38" xfId="1" applyNumberFormat="1" applyFont="1" applyFill="1" applyBorder="1" applyAlignment="1"/>
    <xf numFmtId="3" fontId="10" fillId="3" borderId="36" xfId="1" applyNumberFormat="1" applyFont="1" applyFill="1" applyBorder="1" applyAlignment="1"/>
    <xf numFmtId="3" fontId="10" fillId="3" borderId="22" xfId="1" applyNumberFormat="1" applyFont="1" applyFill="1" applyBorder="1"/>
    <xf numFmtId="3" fontId="10" fillId="3" borderId="43" xfId="1" applyNumberFormat="1" applyFont="1" applyFill="1" applyBorder="1"/>
    <xf numFmtId="0" fontId="10" fillId="0" borderId="23" xfId="1" applyFont="1" applyFill="1" applyBorder="1"/>
    <xf numFmtId="0" fontId="10" fillId="0" borderId="24" xfId="1" applyFont="1" applyFill="1" applyBorder="1"/>
    <xf numFmtId="166" fontId="10" fillId="0" borderId="24" xfId="1" applyNumberFormat="1" applyFont="1" applyFill="1" applyBorder="1"/>
    <xf numFmtId="3" fontId="10" fillId="0" borderId="24" xfId="1" applyNumberFormat="1" applyFont="1" applyFill="1" applyBorder="1"/>
    <xf numFmtId="3" fontId="10" fillId="0" borderId="33" xfId="1" applyNumberFormat="1" applyFont="1" applyFill="1" applyBorder="1"/>
    <xf numFmtId="3" fontId="10" fillId="0" borderId="25" xfId="1" applyNumberFormat="1" applyFont="1" applyFill="1" applyBorder="1"/>
    <xf numFmtId="0" fontId="10" fillId="0" borderId="0" xfId="1" applyFont="1" applyFill="1"/>
    <xf numFmtId="3" fontId="10" fillId="0" borderId="44" xfId="1" applyNumberFormat="1" applyFont="1" applyFill="1" applyBorder="1"/>
    <xf numFmtId="3" fontId="10" fillId="0" borderId="0" xfId="1" applyNumberFormat="1" applyFont="1" applyFill="1"/>
    <xf numFmtId="166" fontId="10" fillId="3" borderId="24" xfId="1" applyNumberFormat="1" applyFont="1" applyFill="1" applyBorder="1"/>
    <xf numFmtId="3" fontId="10" fillId="3" borderId="24" xfId="1" applyNumberFormat="1" applyFont="1" applyFill="1" applyBorder="1"/>
    <xf numFmtId="4" fontId="10" fillId="3" borderId="39" xfId="1" applyNumberFormat="1" applyFont="1" applyFill="1" applyBorder="1" applyAlignment="1"/>
    <xf numFmtId="3" fontId="10" fillId="3" borderId="33" xfId="1" applyNumberFormat="1" applyFont="1" applyFill="1" applyBorder="1"/>
    <xf numFmtId="3" fontId="10" fillId="3" borderId="25" xfId="1" applyNumberFormat="1" applyFont="1" applyFill="1" applyBorder="1"/>
    <xf numFmtId="3" fontId="10" fillId="3" borderId="44" xfId="1" applyNumberFormat="1" applyFont="1" applyFill="1" applyBorder="1"/>
    <xf numFmtId="3" fontId="10" fillId="3" borderId="28" xfId="1" applyNumberFormat="1" applyFont="1" applyFill="1" applyBorder="1"/>
    <xf numFmtId="3" fontId="10" fillId="3" borderId="26" xfId="1" applyNumberFormat="1" applyFont="1" applyFill="1" applyBorder="1"/>
    <xf numFmtId="3" fontId="10" fillId="3" borderId="24" xfId="1" applyNumberFormat="1" applyFont="1" applyFill="1" applyBorder="1" applyAlignment="1"/>
    <xf numFmtId="3" fontId="10" fillId="3" borderId="33" xfId="1" applyNumberFormat="1" applyFont="1" applyFill="1" applyBorder="1" applyAlignment="1"/>
    <xf numFmtId="0" fontId="7" fillId="3" borderId="0" xfId="1" applyFont="1" applyFill="1"/>
    <xf numFmtId="0" fontId="10" fillId="3" borderId="23" xfId="1" applyFont="1" applyFill="1" applyBorder="1"/>
    <xf numFmtId="0" fontId="10" fillId="3" borderId="24" xfId="1" applyFont="1" applyFill="1" applyBorder="1"/>
    <xf numFmtId="0" fontId="10" fillId="3" borderId="0" xfId="1" applyFont="1" applyFill="1" applyBorder="1"/>
    <xf numFmtId="3" fontId="10" fillId="3" borderId="0" xfId="1" applyNumberFormat="1" applyFont="1" applyFill="1" applyBorder="1"/>
    <xf numFmtId="3" fontId="10" fillId="3" borderId="0" xfId="1" applyNumberFormat="1" applyFont="1" applyFill="1"/>
    <xf numFmtId="0" fontId="10" fillId="3" borderId="32" xfId="1" applyFont="1" applyFill="1" applyBorder="1" applyAlignment="1">
      <alignment horizontal="left"/>
    </xf>
    <xf numFmtId="0" fontId="10" fillId="3" borderId="33" xfId="1" applyFont="1" applyFill="1" applyBorder="1" applyAlignment="1">
      <alignment horizontal="left"/>
    </xf>
    <xf numFmtId="0" fontId="10" fillId="3" borderId="23" xfId="1" applyFont="1" applyFill="1" applyBorder="1" applyAlignment="1"/>
    <xf numFmtId="0" fontId="10" fillId="3" borderId="24" xfId="1" applyFont="1" applyFill="1" applyBorder="1" applyAlignment="1"/>
    <xf numFmtId="0" fontId="10" fillId="3" borderId="29" xfId="1" applyFont="1" applyFill="1" applyBorder="1"/>
    <xf numFmtId="3" fontId="10" fillId="3" borderId="29" xfId="1" applyNumberFormat="1" applyFont="1" applyFill="1" applyBorder="1"/>
    <xf numFmtId="3" fontId="10" fillId="3" borderId="37" xfId="1" applyNumberFormat="1" applyFont="1" applyFill="1" applyBorder="1"/>
    <xf numFmtId="3" fontId="10" fillId="3" borderId="31" xfId="1" applyNumberFormat="1" applyFont="1" applyFill="1" applyBorder="1"/>
    <xf numFmtId="3" fontId="10" fillId="3" borderId="16" xfId="1" applyNumberFormat="1" applyFont="1" applyFill="1" applyBorder="1"/>
    <xf numFmtId="0" fontId="7" fillId="3" borderId="0" xfId="0" applyFont="1" applyFill="1" applyAlignment="1">
      <alignment horizontal="left"/>
    </xf>
    <xf numFmtId="4" fontId="10" fillId="3" borderId="45" xfId="1" applyNumberFormat="1" applyFont="1" applyFill="1" applyBorder="1" applyAlignment="1"/>
    <xf numFmtId="0" fontId="21" fillId="0" borderId="0" xfId="0" applyFont="1" applyAlignment="1">
      <alignment horizontal="justify" wrapText="1"/>
    </xf>
    <xf numFmtId="0" fontId="7" fillId="0" borderId="0" xfId="0" applyFont="1" applyAlignment="1">
      <alignment horizontal="left"/>
    </xf>
    <xf numFmtId="0" fontId="7" fillId="0" borderId="0" xfId="0" applyFont="1" applyAlignment="1">
      <alignment horizontal="justify" wrapText="1"/>
    </xf>
    <xf numFmtId="0" fontId="10" fillId="3" borderId="0" xfId="0" applyFont="1" applyFill="1" applyBorder="1" applyAlignment="1">
      <alignment wrapText="1"/>
    </xf>
    <xf numFmtId="0" fontId="7" fillId="0" borderId="0" xfId="0" applyFont="1" applyAlignment="1">
      <alignment horizontal="justify" wrapText="1"/>
    </xf>
    <xf numFmtId="0" fontId="7" fillId="0" borderId="0" xfId="0" applyFont="1" applyAlignment="1">
      <alignment horizontal="left" vertical="top"/>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3" borderId="7" xfId="0" applyFont="1" applyFill="1" applyBorder="1" applyAlignment="1">
      <alignment horizontal="center" vertical="center"/>
    </xf>
    <xf numFmtId="4" fontId="7" fillId="3" borderId="9" xfId="0" applyNumberFormat="1" applyFont="1" applyFill="1" applyBorder="1" applyAlignment="1">
      <alignment vertical="center"/>
    </xf>
    <xf numFmtId="0" fontId="7" fillId="0" borderId="0" xfId="0" applyFont="1" applyAlignment="1">
      <alignment horizontal="left" vertical="top"/>
    </xf>
    <xf numFmtId="0" fontId="11" fillId="3" borderId="0" xfId="0" applyFont="1" applyFill="1" applyAlignment="1">
      <alignment horizontal="right"/>
    </xf>
    <xf numFmtId="0" fontId="11" fillId="0" borderId="0" xfId="0" applyFont="1" applyAlignment="1">
      <alignment horizontal="right"/>
    </xf>
    <xf numFmtId="0" fontId="3" fillId="0" borderId="0" xfId="0" applyFont="1" applyAlignment="1">
      <alignment horizontal="right"/>
    </xf>
    <xf numFmtId="4" fontId="11" fillId="0" borderId="0" xfId="1" applyNumberFormat="1" applyFont="1" applyFill="1" applyAlignment="1">
      <alignment horizontal="right"/>
    </xf>
    <xf numFmtId="0" fontId="7" fillId="0" borderId="0" xfId="0" applyFont="1" applyAlignment="1">
      <alignment horizontal="justify" vertical="top" wrapText="1"/>
    </xf>
    <xf numFmtId="0" fontId="7" fillId="3" borderId="7" xfId="0" applyFont="1" applyFill="1" applyBorder="1" applyAlignment="1" applyProtection="1">
      <alignment horizontal="center" vertical="center"/>
      <protection locked="0"/>
    </xf>
    <xf numFmtId="0" fontId="7" fillId="3" borderId="8" xfId="0" applyFont="1" applyFill="1" applyBorder="1" applyAlignment="1" applyProtection="1">
      <alignment horizontal="center" vertical="center"/>
      <protection locked="0"/>
    </xf>
    <xf numFmtId="0" fontId="7" fillId="3" borderId="8" xfId="0" applyFont="1" applyFill="1" applyBorder="1" applyAlignment="1" applyProtection="1">
      <alignment vertical="center" wrapText="1"/>
      <protection locked="0"/>
    </xf>
    <xf numFmtId="3" fontId="7" fillId="3" borderId="8" xfId="0" applyNumberFormat="1" applyFont="1" applyFill="1" applyBorder="1" applyAlignment="1" applyProtection="1">
      <alignment vertical="center" wrapText="1"/>
      <protection locked="0"/>
    </xf>
    <xf numFmtId="3" fontId="7" fillId="3" borderId="8" xfId="0" applyNumberFormat="1" applyFont="1" applyFill="1" applyBorder="1" applyAlignment="1" applyProtection="1">
      <alignment vertical="center"/>
      <protection locked="0"/>
    </xf>
    <xf numFmtId="0" fontId="7" fillId="3" borderId="8" xfId="0" applyFont="1" applyFill="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3" fontId="7" fillId="3" borderId="11" xfId="0" applyNumberFormat="1" applyFont="1" applyFill="1" applyBorder="1" applyAlignment="1">
      <alignment vertical="center"/>
    </xf>
    <xf numFmtId="0" fontId="7" fillId="0" borderId="0" xfId="0" applyFont="1" applyAlignment="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3" fontId="7" fillId="0" borderId="0" xfId="0" applyNumberFormat="1" applyFont="1" applyAlignment="1">
      <alignment vertical="center"/>
    </xf>
    <xf numFmtId="0" fontId="7" fillId="0" borderId="0" xfId="0" applyFont="1" applyBorder="1" applyAlignment="1">
      <alignment vertical="center" wrapText="1"/>
    </xf>
    <xf numFmtId="0" fontId="21" fillId="3" borderId="0" xfId="0" applyFont="1" applyFill="1" applyAlignment="1">
      <alignment horizontal="justify" vertical="top" wrapText="1"/>
    </xf>
    <xf numFmtId="164" fontId="10" fillId="0" borderId="0" xfId="0" applyNumberFormat="1" applyFont="1" applyBorder="1" applyAlignment="1"/>
    <xf numFmtId="164" fontId="18" fillId="0" borderId="0" xfId="0" applyNumberFormat="1" applyFont="1" applyBorder="1" applyAlignment="1"/>
    <xf numFmtId="0" fontId="7" fillId="0" borderId="0" xfId="0" applyFont="1" applyAlignment="1">
      <alignment horizontal="left"/>
    </xf>
    <xf numFmtId="164" fontId="21" fillId="0" borderId="0" xfId="0" applyNumberFormat="1" applyFont="1" applyBorder="1" applyAlignment="1">
      <alignment vertical="center"/>
    </xf>
    <xf numFmtId="0" fontId="30" fillId="0" borderId="0" xfId="0" applyFont="1" applyBorder="1" applyAlignment="1">
      <alignment horizontal="left"/>
    </xf>
    <xf numFmtId="0" fontId="30" fillId="0" borderId="17" xfId="0" applyFont="1" applyBorder="1" applyAlignment="1">
      <alignment horizontal="left"/>
    </xf>
    <xf numFmtId="0" fontId="11" fillId="2" borderId="13" xfId="1" applyFill="1" applyBorder="1" applyAlignment="1">
      <alignment horizontal="center" vertical="center"/>
    </xf>
    <xf numFmtId="0" fontId="11" fillId="2" borderId="15" xfId="1" applyFill="1" applyBorder="1" applyAlignment="1">
      <alignment horizontal="center" vertical="center"/>
    </xf>
    <xf numFmtId="0" fontId="11" fillId="2" borderId="30" xfId="1" applyFill="1" applyBorder="1" applyAlignment="1">
      <alignment horizontal="center"/>
    </xf>
    <xf numFmtId="0" fontId="11" fillId="2" borderId="31" xfId="1" applyFill="1" applyBorder="1" applyAlignment="1">
      <alignment horizontal="center"/>
    </xf>
    <xf numFmtId="0" fontId="10" fillId="3" borderId="32" xfId="1" applyFont="1" applyFill="1" applyBorder="1" applyAlignment="1">
      <alignment horizontal="left" wrapText="1"/>
    </xf>
    <xf numFmtId="0" fontId="10" fillId="3" borderId="33" xfId="1" applyFont="1" applyFill="1" applyBorder="1" applyAlignment="1">
      <alignment horizontal="left" wrapText="1"/>
    </xf>
    <xf numFmtId="0" fontId="10" fillId="3" borderId="32" xfId="1" applyFont="1" applyFill="1" applyBorder="1" applyAlignment="1">
      <alignment horizontal="left"/>
    </xf>
    <xf numFmtId="0" fontId="10" fillId="3" borderId="33" xfId="1" applyFont="1" applyFill="1" applyBorder="1" applyAlignment="1">
      <alignment horizontal="left"/>
    </xf>
    <xf numFmtId="0" fontId="10" fillId="3" borderId="32" xfId="1" applyFont="1" applyFill="1" applyBorder="1" applyAlignment="1">
      <alignment wrapText="1"/>
    </xf>
    <xf numFmtId="0" fontId="21" fillId="3" borderId="33" xfId="0" applyFont="1" applyFill="1" applyBorder="1" applyAlignment="1">
      <alignment wrapText="1"/>
    </xf>
    <xf numFmtId="0" fontId="10" fillId="3" borderId="27" xfId="1" applyFont="1" applyFill="1" applyBorder="1" applyAlignment="1">
      <alignment horizontal="left"/>
    </xf>
    <xf numFmtId="0" fontId="10" fillId="3" borderId="29" xfId="1" applyFont="1" applyFill="1" applyBorder="1" applyAlignment="1">
      <alignment horizontal="left"/>
    </xf>
    <xf numFmtId="0" fontId="11" fillId="3" borderId="33" xfId="1" applyFont="1" applyFill="1" applyBorder="1" applyAlignment="1">
      <alignment horizontal="left"/>
    </xf>
    <xf numFmtId="0" fontId="10" fillId="2" borderId="1" xfId="1" applyFont="1" applyFill="1" applyBorder="1" applyAlignment="1">
      <alignment horizontal="left"/>
    </xf>
    <xf numFmtId="0" fontId="10" fillId="2" borderId="2" xfId="1" applyFont="1" applyFill="1" applyBorder="1" applyAlignment="1">
      <alignment horizontal="left"/>
    </xf>
    <xf numFmtId="0" fontId="10" fillId="3" borderId="41" xfId="1" applyFont="1" applyFill="1" applyBorder="1" applyAlignment="1">
      <alignment horizontal="left"/>
    </xf>
    <xf numFmtId="0" fontId="10" fillId="3" borderId="40" xfId="1" applyFont="1" applyFill="1" applyBorder="1" applyAlignment="1">
      <alignment horizontal="left"/>
    </xf>
    <xf numFmtId="0" fontId="7" fillId="3" borderId="0" xfId="0" applyFont="1" applyFill="1" applyAlignment="1">
      <alignment horizontal="justify" wrapText="1"/>
    </xf>
    <xf numFmtId="0" fontId="21" fillId="3" borderId="0" xfId="0" applyFont="1" applyFill="1" applyAlignment="1">
      <alignment horizontal="justify" wrapText="1"/>
    </xf>
    <xf numFmtId="0" fontId="7" fillId="3" borderId="0" xfId="0" applyFont="1" applyFill="1" applyAlignment="1">
      <alignment horizontal="justify" vertical="top" wrapText="1"/>
    </xf>
    <xf numFmtId="164" fontId="10" fillId="3" borderId="0" xfId="0" applyNumberFormat="1" applyFont="1" applyFill="1" applyBorder="1" applyAlignment="1"/>
    <xf numFmtId="164" fontId="18" fillId="3" borderId="0" xfId="0" applyNumberFormat="1" applyFont="1" applyFill="1" applyBorder="1" applyAlignment="1"/>
    <xf numFmtId="0" fontId="21" fillId="0" borderId="0" xfId="0" applyFont="1" applyAlignment="1"/>
    <xf numFmtId="164" fontId="10" fillId="2" borderId="16" xfId="0" applyNumberFormat="1" applyFont="1" applyFill="1" applyBorder="1" applyAlignment="1">
      <alignment horizontal="right"/>
    </xf>
    <xf numFmtId="164" fontId="10" fillId="3" borderId="17" xfId="0" applyNumberFormat="1" applyFont="1" applyFill="1" applyBorder="1" applyAlignment="1"/>
    <xf numFmtId="164" fontId="18" fillId="3" borderId="17" xfId="0" applyNumberFormat="1" applyFont="1" applyFill="1" applyBorder="1" applyAlignment="1"/>
    <xf numFmtId="0" fontId="21" fillId="0" borderId="17" xfId="0" applyFont="1" applyBorder="1" applyAlignment="1"/>
    <xf numFmtId="0" fontId="21" fillId="3" borderId="0" xfId="0" applyFont="1" applyFill="1" applyAlignment="1">
      <alignment horizontal="justify" vertical="top" wrapText="1"/>
    </xf>
    <xf numFmtId="0" fontId="0" fillId="0" borderId="0" xfId="0" applyAlignment="1"/>
    <xf numFmtId="3" fontId="25" fillId="3" borderId="0" xfId="0" applyNumberFormat="1" applyFont="1" applyFill="1" applyAlignment="1">
      <alignment horizontal="center"/>
    </xf>
    <xf numFmtId="0" fontId="10" fillId="2" borderId="13" xfId="0" applyFont="1" applyFill="1" applyBorder="1" applyAlignment="1">
      <alignment horizontal="left"/>
    </xf>
    <xf numFmtId="0" fontId="10" fillId="2" borderId="14" xfId="0" applyFont="1" applyFill="1" applyBorder="1" applyAlignment="1">
      <alignment horizontal="left"/>
    </xf>
    <xf numFmtId="0" fontId="10" fillId="2" borderId="15" xfId="0" applyFont="1" applyFill="1" applyBorder="1" applyAlignment="1">
      <alignment horizontal="left"/>
    </xf>
    <xf numFmtId="0" fontId="10" fillId="2" borderId="16" xfId="0" applyFont="1" applyFill="1" applyBorder="1" applyAlignment="1">
      <alignment horizontal="left" wrapText="1"/>
    </xf>
    <xf numFmtId="0" fontId="21" fillId="0" borderId="16" xfId="0" applyFont="1" applyBorder="1" applyAlignment="1">
      <alignment wrapText="1"/>
    </xf>
    <xf numFmtId="0" fontId="21" fillId="3" borderId="17" xfId="0" applyFont="1" applyFill="1" applyBorder="1" applyAlignment="1"/>
    <xf numFmtId="0" fontId="0" fillId="0" borderId="0" xfId="0" applyAlignment="1">
      <alignment horizontal="justify"/>
    </xf>
    <xf numFmtId="0" fontId="7" fillId="0" borderId="0" xfId="0" applyFont="1" applyAlignment="1">
      <alignment horizontal="left" wrapText="1"/>
    </xf>
    <xf numFmtId="0" fontId="0" fillId="0" borderId="0" xfId="0" applyAlignment="1">
      <alignment wrapText="1"/>
    </xf>
    <xf numFmtId="0" fontId="7" fillId="0" borderId="0" xfId="0" applyFont="1" applyAlignment="1">
      <alignment horizontal="left" vertical="top" wrapText="1"/>
    </xf>
    <xf numFmtId="164" fontId="24" fillId="0" borderId="0" xfId="0" applyNumberFormat="1" applyFont="1" applyBorder="1" applyAlignment="1"/>
    <xf numFmtId="164" fontId="27" fillId="0" borderId="0" xfId="0" applyNumberFormat="1" applyFont="1" applyBorder="1" applyAlignment="1"/>
    <xf numFmtId="0" fontId="7" fillId="0" borderId="0" xfId="0" applyFont="1" applyAlignment="1">
      <alignment horizontal="left"/>
    </xf>
    <xf numFmtId="0" fontId="7" fillId="0" borderId="0" xfId="0" applyFont="1" applyAlignment="1">
      <alignment horizontal="justify" vertical="top" wrapText="1"/>
    </xf>
    <xf numFmtId="164" fontId="20" fillId="0" borderId="0" xfId="0" applyNumberFormat="1" applyFont="1" applyBorder="1" applyAlignment="1"/>
    <xf numFmtId="164" fontId="23" fillId="0" borderId="0" xfId="0" applyNumberFormat="1" applyFont="1" applyBorder="1" applyAlignment="1"/>
    <xf numFmtId="0" fontId="20" fillId="0" borderId="0" xfId="0" applyFont="1" applyAlignment="1">
      <alignment horizontal="left" wrapText="1"/>
    </xf>
    <xf numFmtId="0" fontId="7" fillId="0" borderId="0" xfId="0" applyFont="1" applyAlignment="1">
      <alignment horizontal="left" vertical="top"/>
    </xf>
    <xf numFmtId="0" fontId="7" fillId="0" borderId="0" xfId="0" applyFont="1" applyAlignment="1">
      <alignment horizontal="justify" wrapText="1"/>
    </xf>
    <xf numFmtId="0" fontId="21" fillId="0" borderId="0" xfId="0" applyFont="1" applyAlignment="1">
      <alignment horizontal="justify" wrapText="1"/>
    </xf>
    <xf numFmtId="164" fontId="10" fillId="0" borderId="0" xfId="0" applyNumberFormat="1" applyFont="1" applyBorder="1" applyAlignment="1"/>
    <xf numFmtId="164" fontId="18" fillId="0" borderId="0" xfId="0" applyNumberFormat="1" applyFont="1" applyBorder="1" applyAlignment="1"/>
    <xf numFmtId="0" fontId="21" fillId="0" borderId="0" xfId="0" applyFont="1" applyAlignment="1">
      <alignment vertical="top" wrapText="1"/>
    </xf>
    <xf numFmtId="0" fontId="0" fillId="0" borderId="0" xfId="0" applyAlignment="1">
      <alignment horizontal="left" vertical="top" wrapText="1"/>
    </xf>
    <xf numFmtId="0" fontId="21" fillId="0" borderId="0" xfId="0" applyFont="1" applyAlignment="1">
      <alignment wrapText="1"/>
    </xf>
    <xf numFmtId="0" fontId="21" fillId="0" borderId="0" xfId="0" applyFont="1" applyAlignment="1">
      <alignment horizontal="left" vertical="top" wrapText="1"/>
    </xf>
    <xf numFmtId="0" fontId="7" fillId="3" borderId="0" xfId="0" applyFont="1" applyFill="1" applyAlignment="1">
      <alignment horizontal="left" wrapText="1"/>
    </xf>
    <xf numFmtId="0" fontId="21" fillId="0" borderId="0" xfId="0" applyFont="1" applyAlignment="1">
      <alignment horizontal="justify" vertical="top" wrapText="1"/>
    </xf>
    <xf numFmtId="0" fontId="7" fillId="0" borderId="0" xfId="0" applyFont="1" applyAlignment="1">
      <alignment horizontal="justify"/>
    </xf>
    <xf numFmtId="0" fontId="7" fillId="0" borderId="0" xfId="0" applyFont="1" applyAlignment="1">
      <alignment horizontal="left" vertical="center" wrapText="1"/>
    </xf>
    <xf numFmtId="3" fontId="25" fillId="0" borderId="0" xfId="0" applyNumberFormat="1" applyFont="1" applyAlignment="1">
      <alignment horizontal="center"/>
    </xf>
    <xf numFmtId="0" fontId="7" fillId="3" borderId="0" xfId="0" applyFont="1" applyFill="1" applyAlignment="1" applyProtection="1">
      <alignment horizontal="justify" vertical="top" wrapText="1"/>
      <protection locked="0"/>
    </xf>
    <xf numFmtId="0" fontId="7" fillId="0" borderId="0" xfId="0" applyFont="1" applyAlignment="1">
      <alignment wrapText="1"/>
    </xf>
    <xf numFmtId="0" fontId="7" fillId="0" borderId="0" xfId="0" applyFont="1" applyBorder="1" applyAlignment="1">
      <alignment horizontal="justify" vertical="top" wrapText="1"/>
    </xf>
    <xf numFmtId="0" fontId="20" fillId="3" borderId="0" xfId="0" applyFont="1" applyFill="1" applyAlignment="1">
      <alignment horizontal="left" wrapText="1"/>
    </xf>
    <xf numFmtId="164" fontId="20" fillId="3" borderId="0" xfId="0" applyNumberFormat="1" applyFont="1" applyFill="1" applyBorder="1" applyAlignment="1"/>
    <xf numFmtId="0" fontId="7" fillId="0" borderId="0" xfId="0" applyFont="1" applyAlignment="1">
      <alignment horizontal="justify" vertical="top"/>
    </xf>
    <xf numFmtId="164" fontId="23" fillId="3" borderId="0" xfId="0" applyNumberFormat="1" applyFont="1" applyFill="1" applyBorder="1" applyAlignment="1"/>
    <xf numFmtId="0" fontId="21" fillId="0" borderId="0" xfId="0" applyFont="1" applyBorder="1" applyAlignment="1">
      <alignment horizontal="justify" vertical="top" wrapText="1"/>
    </xf>
    <xf numFmtId="0" fontId="7" fillId="3" borderId="0" xfId="0" applyFont="1" applyFill="1" applyBorder="1" applyAlignment="1">
      <alignment horizontal="justify" vertical="top"/>
    </xf>
    <xf numFmtId="0" fontId="7" fillId="3" borderId="0" xfId="0" applyFont="1" applyFill="1" applyBorder="1" applyAlignment="1">
      <alignment horizontal="justify" vertical="top" wrapText="1"/>
    </xf>
    <xf numFmtId="0" fontId="0" fillId="0" borderId="0" xfId="0" applyAlignment="1">
      <alignment horizontal="justify" vertical="top" wrapText="1"/>
    </xf>
    <xf numFmtId="164" fontId="7" fillId="3" borderId="0" xfId="0" applyNumberFormat="1" applyFont="1" applyFill="1" applyAlignment="1">
      <alignment horizontal="right" vertical="top" wrapText="1"/>
    </xf>
    <xf numFmtId="164" fontId="2" fillId="0" borderId="0" xfId="0" applyNumberFormat="1" applyFont="1" applyAlignment="1">
      <alignment horizontal="right" vertical="top" wrapText="1"/>
    </xf>
    <xf numFmtId="164" fontId="2" fillId="0" borderId="0" xfId="0" applyNumberFormat="1" applyFont="1" applyAlignment="1">
      <alignment horizontal="right"/>
    </xf>
    <xf numFmtId="164" fontId="7" fillId="3" borderId="0" xfId="0" applyNumberFormat="1" applyFont="1" applyFill="1" applyBorder="1" applyAlignment="1"/>
    <xf numFmtId="164" fontId="21" fillId="3" borderId="0" xfId="0" applyNumberFormat="1" applyFont="1" applyFill="1" applyBorder="1" applyAlignment="1"/>
    <xf numFmtId="164" fontId="7" fillId="3" borderId="0" xfId="0" applyNumberFormat="1" applyFont="1" applyFill="1" applyBorder="1" applyAlignment="1">
      <alignment vertical="center"/>
    </xf>
    <xf numFmtId="164" fontId="21" fillId="3" borderId="0" xfId="0" applyNumberFormat="1" applyFont="1" applyFill="1" applyBorder="1" applyAlignment="1">
      <alignment vertical="center"/>
    </xf>
    <xf numFmtId="0" fontId="20" fillId="0" borderId="17" xfId="0" applyFont="1" applyBorder="1" applyAlignment="1">
      <alignment horizontal="left"/>
    </xf>
    <xf numFmtId="0" fontId="20" fillId="0" borderId="0" xfId="0" applyFont="1" applyBorder="1" applyAlignment="1">
      <alignment horizontal="left"/>
    </xf>
    <xf numFmtId="0" fontId="10" fillId="0" borderId="0" xfId="0" applyFont="1" applyAlignment="1">
      <alignment horizontal="justify"/>
    </xf>
    <xf numFmtId="0" fontId="21" fillId="0" borderId="0" xfId="0" applyFont="1" applyAlignment="1">
      <alignment horizontal="justify"/>
    </xf>
    <xf numFmtId="0" fontId="10" fillId="0" borderId="17" xfId="0" applyFont="1" applyBorder="1" applyAlignment="1">
      <alignment horizontal="justify"/>
    </xf>
    <xf numFmtId="0" fontId="21" fillId="0" borderId="17" xfId="0" applyFont="1" applyBorder="1" applyAlignment="1">
      <alignment horizontal="justify"/>
    </xf>
    <xf numFmtId="164" fontId="24" fillId="3" borderId="0" xfId="0" applyNumberFormat="1" applyFont="1" applyFill="1" applyBorder="1" applyAlignment="1">
      <alignment horizontal="right"/>
    </xf>
    <xf numFmtId="164" fontId="27" fillId="3" borderId="0" xfId="0" applyNumberFormat="1" applyFont="1" applyFill="1" applyBorder="1" applyAlignment="1">
      <alignment horizontal="right"/>
    </xf>
    <xf numFmtId="0" fontId="7" fillId="0" borderId="0" xfId="0" applyFont="1" applyFill="1" applyBorder="1" applyAlignment="1">
      <alignment horizontal="justify" vertical="top" wrapText="1"/>
    </xf>
    <xf numFmtId="0" fontId="20" fillId="3" borderId="0" xfId="0" applyFont="1" applyFill="1" applyBorder="1" applyAlignment="1">
      <alignment horizontal="left"/>
    </xf>
    <xf numFmtId="164" fontId="20" fillId="0" borderId="0" xfId="0" applyNumberFormat="1" applyFont="1" applyBorder="1" applyAlignment="1">
      <alignment wrapText="1"/>
    </xf>
    <xf numFmtId="164" fontId="23" fillId="0" borderId="0" xfId="0" applyNumberFormat="1" applyFont="1" applyBorder="1" applyAlignment="1">
      <alignment wrapText="1"/>
    </xf>
    <xf numFmtId="0" fontId="20" fillId="0" borderId="0" xfId="0" applyFont="1" applyFill="1" applyBorder="1" applyAlignment="1">
      <alignment horizontal="left" wrapText="1"/>
    </xf>
    <xf numFmtId="0" fontId="20" fillId="0" borderId="0" xfId="0" applyFont="1" applyFill="1" applyBorder="1" applyAlignment="1">
      <alignment horizontal="left"/>
    </xf>
    <xf numFmtId="0" fontId="24" fillId="0" borderId="0" xfId="0" applyFont="1" applyAlignment="1">
      <alignment horizontal="justify" vertical="top" wrapText="1"/>
    </xf>
    <xf numFmtId="0" fontId="27" fillId="0" borderId="0" xfId="0" applyFont="1" applyAlignment="1">
      <alignment horizontal="justify" vertical="top" wrapText="1"/>
    </xf>
    <xf numFmtId="0" fontId="24" fillId="0" borderId="0" xfId="0" applyFont="1" applyFill="1" applyBorder="1" applyAlignment="1">
      <alignment horizontal="left"/>
    </xf>
    <xf numFmtId="0" fontId="24" fillId="0" borderId="0" xfId="0" applyFont="1" applyAlignment="1">
      <alignment horizontal="left" vertical="top" wrapText="1"/>
    </xf>
    <xf numFmtId="0" fontId="25" fillId="0" borderId="0" xfId="0" applyFont="1" applyAlignment="1">
      <alignment horizontal="left" wrapText="1"/>
    </xf>
    <xf numFmtId="0" fontId="20" fillId="0" borderId="0" xfId="0" applyFont="1" applyAlignment="1">
      <alignment horizontal="left" vertical="top" wrapText="1"/>
    </xf>
    <xf numFmtId="0" fontId="20" fillId="0" borderId="0" xfId="0" applyFont="1" applyAlignment="1">
      <alignment vertical="top" wrapText="1"/>
    </xf>
    <xf numFmtId="164" fontId="10" fillId="0" borderId="17" xfId="0" applyNumberFormat="1" applyFont="1" applyBorder="1" applyAlignment="1">
      <alignment horizontal="right"/>
    </xf>
    <xf numFmtId="164" fontId="20" fillId="0" borderId="0" xfId="0" applyNumberFormat="1" applyFont="1" applyBorder="1" applyAlignment="1">
      <alignment vertical="top"/>
    </xf>
    <xf numFmtId="164" fontId="23" fillId="0" borderId="0" xfId="0" applyNumberFormat="1" applyFont="1" applyBorder="1" applyAlignment="1">
      <alignment vertical="top"/>
    </xf>
    <xf numFmtId="0" fontId="20" fillId="3" borderId="0" xfId="0" applyFont="1" applyFill="1" applyBorder="1" applyAlignment="1">
      <alignment horizontal="left" wrapText="1"/>
    </xf>
    <xf numFmtId="0" fontId="7" fillId="3" borderId="0" xfId="0" applyFont="1" applyFill="1" applyBorder="1" applyAlignment="1">
      <alignment horizontal="justify" wrapText="1"/>
    </xf>
    <xf numFmtId="0" fontId="20" fillId="3" borderId="0" xfId="0" applyFont="1" applyFill="1" applyBorder="1" applyAlignment="1">
      <alignment wrapText="1"/>
    </xf>
    <xf numFmtId="0" fontId="20" fillId="0" borderId="0" xfId="0" applyFont="1" applyAlignment="1">
      <alignment horizontal="justify" wrapText="1"/>
    </xf>
    <xf numFmtId="0" fontId="27" fillId="0" borderId="0" xfId="0" applyFont="1" applyAlignment="1">
      <alignment wrapText="1"/>
    </xf>
    <xf numFmtId="0" fontId="20" fillId="0" borderId="0" xfId="0" applyFont="1" applyAlignment="1">
      <alignment horizontal="left"/>
    </xf>
    <xf numFmtId="164" fontId="10" fillId="0" borderId="0" xfId="0" applyNumberFormat="1" applyFont="1" applyBorder="1" applyAlignment="1">
      <alignment horizontal="right"/>
    </xf>
    <xf numFmtId="0" fontId="7" fillId="0" borderId="0" xfId="0" applyFont="1" applyBorder="1" applyAlignment="1">
      <alignment horizontal="justify" wrapText="1"/>
    </xf>
    <xf numFmtId="0" fontId="7" fillId="0" borderId="0" xfId="0" applyFont="1" applyFill="1" applyAlignment="1">
      <alignment horizontal="justify" vertical="top" wrapText="1"/>
    </xf>
    <xf numFmtId="0" fontId="21" fillId="0" borderId="0" xfId="0" applyFont="1" applyFill="1" applyAlignment="1">
      <alignment horizontal="justify" vertical="top" wrapText="1"/>
    </xf>
    <xf numFmtId="0" fontId="23" fillId="0" borderId="0" xfId="0" applyFont="1" applyAlignment="1">
      <alignment horizontal="left" vertical="top" wrapText="1"/>
    </xf>
    <xf numFmtId="0" fontId="23" fillId="0" borderId="0" xfId="0" applyFont="1" applyAlignment="1">
      <alignment horizontal="left"/>
    </xf>
    <xf numFmtId="0" fontId="0" fillId="0" borderId="0" xfId="0" applyAlignment="1">
      <alignment horizontal="justify" wrapText="1"/>
    </xf>
    <xf numFmtId="0" fontId="20" fillId="0" borderId="0" xfId="0" applyFont="1" applyAlignment="1">
      <alignment horizontal="justify" vertical="top" wrapText="1"/>
    </xf>
    <xf numFmtId="0" fontId="7" fillId="3" borderId="0" xfId="0" applyFont="1" applyFill="1" applyAlignment="1">
      <alignment horizontal="justify" vertical="top"/>
    </xf>
    <xf numFmtId="164" fontId="7" fillId="0" borderId="0" xfId="0" applyNumberFormat="1" applyFont="1" applyBorder="1" applyAlignment="1">
      <alignment vertical="center"/>
    </xf>
    <xf numFmtId="164" fontId="21" fillId="0" borderId="0" xfId="0" applyNumberFormat="1" applyFont="1" applyBorder="1" applyAlignment="1">
      <alignment vertical="center"/>
    </xf>
    <xf numFmtId="3" fontId="29" fillId="0" borderId="0" xfId="0" applyNumberFormat="1" applyFont="1" applyBorder="1" applyAlignment="1">
      <alignment horizontal="justify" vertical="top" wrapText="1"/>
    </xf>
    <xf numFmtId="0" fontId="0" fillId="0" borderId="0" xfId="0" applyAlignment="1">
      <alignment vertical="top" wrapText="1"/>
    </xf>
    <xf numFmtId="164" fontId="7" fillId="0" borderId="0" xfId="0" applyNumberFormat="1" applyFont="1" applyBorder="1" applyAlignment="1">
      <alignment vertical="top"/>
    </xf>
    <xf numFmtId="0" fontId="0" fillId="0" borderId="0" xfId="0" applyFont="1" applyAlignment="1">
      <alignment vertical="top"/>
    </xf>
    <xf numFmtId="164" fontId="10" fillId="0" borderId="17" xfId="0" applyNumberFormat="1" applyFont="1" applyBorder="1" applyAlignment="1"/>
    <xf numFmtId="0" fontId="0" fillId="0" borderId="17" xfId="0" applyBorder="1" applyAlignment="1"/>
    <xf numFmtId="0" fontId="2" fillId="0" borderId="0" xfId="0" applyFont="1" applyAlignment="1">
      <alignment horizontal="justify" vertical="top" wrapText="1"/>
    </xf>
    <xf numFmtId="3" fontId="8" fillId="0" borderId="0" xfId="0" applyNumberFormat="1" applyFont="1" applyAlignment="1">
      <alignment horizontal="center"/>
    </xf>
    <xf numFmtId="0" fontId="5" fillId="2" borderId="13" xfId="0" applyFont="1" applyFill="1" applyBorder="1" applyAlignment="1">
      <alignment horizontal="left"/>
    </xf>
    <xf numFmtId="0" fontId="5" fillId="2" borderId="14" xfId="0" applyFont="1" applyFill="1" applyBorder="1" applyAlignment="1">
      <alignment horizontal="left"/>
    </xf>
    <xf numFmtId="0" fontId="5" fillId="2" borderId="15" xfId="0" applyFont="1" applyFill="1" applyBorder="1" applyAlignment="1">
      <alignment horizontal="left"/>
    </xf>
    <xf numFmtId="164" fontId="5" fillId="2" borderId="16" xfId="0" applyNumberFormat="1" applyFont="1" applyFill="1" applyBorder="1" applyAlignment="1">
      <alignment horizontal="right"/>
    </xf>
    <xf numFmtId="164" fontId="5" fillId="0" borderId="0" xfId="0" applyNumberFormat="1" applyFont="1" applyBorder="1" applyAlignment="1"/>
    <xf numFmtId="164" fontId="1" fillId="0" borderId="0" xfId="0" applyNumberFormat="1" applyFont="1" applyBorder="1" applyAlignment="1"/>
    <xf numFmtId="0" fontId="9" fillId="0" borderId="17" xfId="0" applyFont="1" applyBorder="1" applyAlignment="1">
      <alignment horizontal="left"/>
    </xf>
    <xf numFmtId="0" fontId="7" fillId="0" borderId="0" xfId="0" applyFont="1" applyAlignment="1">
      <alignment horizontal="justify" vertical="justify" wrapText="1"/>
    </xf>
    <xf numFmtId="0" fontId="21" fillId="0" borderId="0" xfId="0" applyFont="1" applyAlignment="1">
      <alignment horizontal="justify" vertical="justify" wrapText="1"/>
    </xf>
    <xf numFmtId="0" fontId="21" fillId="3" borderId="0" xfId="0" applyFont="1" applyFill="1" applyAlignment="1">
      <alignment vertical="top" wrapText="1"/>
    </xf>
    <xf numFmtId="0" fontId="7" fillId="0" borderId="0" xfId="0" applyFont="1" applyAlignment="1">
      <alignment vertical="top" wrapText="1"/>
    </xf>
    <xf numFmtId="0" fontId="10" fillId="0" borderId="0" xfId="0" applyFont="1" applyAlignment="1">
      <alignment horizontal="left" vertical="justify" wrapText="1"/>
    </xf>
    <xf numFmtId="0" fontId="20" fillId="0" borderId="0" xfId="0" applyFont="1" applyAlignment="1">
      <alignment horizontal="left" vertical="justify" wrapText="1"/>
    </xf>
    <xf numFmtId="0" fontId="7" fillId="3" borderId="0" xfId="0" applyFont="1" applyFill="1" applyAlignment="1">
      <alignment horizontal="left" vertical="top" wrapText="1"/>
    </xf>
    <xf numFmtId="0" fontId="7" fillId="3" borderId="0" xfId="0" applyFont="1" applyFill="1" applyAlignment="1">
      <alignment horizontal="justify"/>
    </xf>
  </cellXfs>
  <cellStyles count="2">
    <cellStyle name="Normální" xfId="0" builtinId="0"/>
    <cellStyle name="Normální 2" xfId="1"/>
  </cellStyles>
  <dxfs count="0"/>
  <tableStyles count="0" defaultTableStyle="TableStyleMedium2" defaultPivotStyle="PivotStyleLight16"/>
  <colors>
    <mruColors>
      <color rgb="FFCCFFFF"/>
      <color rgb="FFD818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R197"/>
  <sheetViews>
    <sheetView showGridLines="0" view="pageBreakPreview" zoomScaleNormal="100" zoomScaleSheetLayoutView="100" workbookViewId="0">
      <selection activeCell="J9" sqref="J9"/>
    </sheetView>
  </sheetViews>
  <sheetFormatPr defaultRowHeight="12.75" x14ac:dyDescent="0.2"/>
  <cols>
    <col min="1" max="1" width="9.140625" style="30"/>
    <col min="2" max="2" width="33.85546875" style="30" customWidth="1"/>
    <col min="3" max="3" width="4.28515625" style="30" customWidth="1"/>
    <col min="4" max="5" width="15.7109375" style="51" hidden="1" customWidth="1"/>
    <col min="6" max="6" width="15.7109375" style="51" customWidth="1"/>
    <col min="7" max="8" width="15.7109375" style="51" hidden="1" customWidth="1"/>
    <col min="9" max="9" width="15.7109375" style="51" customWidth="1"/>
    <col min="10" max="10" width="9" style="52" customWidth="1"/>
    <col min="11" max="11" width="14" style="30" hidden="1" customWidth="1"/>
    <col min="12" max="12" width="10.7109375" style="30" hidden="1" customWidth="1"/>
    <col min="13" max="13" width="3.140625" style="30" customWidth="1"/>
    <col min="14" max="14" width="14.5703125" style="30" hidden="1" customWidth="1"/>
    <col min="15" max="15" width="10.140625" style="47" customWidth="1"/>
    <col min="16" max="16" width="10.140625" style="49" customWidth="1"/>
    <col min="17" max="17" width="10.140625" style="30" customWidth="1"/>
    <col min="18" max="18" width="10" style="30" bestFit="1" customWidth="1"/>
    <col min="19" max="16384" width="9.140625" style="30"/>
  </cols>
  <sheetData>
    <row r="1" spans="1:18" ht="20.25" x14ac:dyDescent="0.3">
      <c r="A1" s="29" t="s">
        <v>626</v>
      </c>
    </row>
    <row r="2" spans="1:18" ht="15.75" x14ac:dyDescent="0.25">
      <c r="A2" s="31"/>
    </row>
    <row r="3" spans="1:18" ht="15.75" x14ac:dyDescent="0.25">
      <c r="A3" s="31" t="s">
        <v>161</v>
      </c>
    </row>
    <row r="4" spans="1:18" ht="13.5" thickBot="1" x14ac:dyDescent="0.25">
      <c r="D4" s="53"/>
      <c r="E4" s="53"/>
      <c r="F4" s="53"/>
      <c r="G4" s="53"/>
      <c r="H4" s="53"/>
      <c r="I4" s="53"/>
      <c r="J4" s="330" t="s">
        <v>6</v>
      </c>
    </row>
    <row r="5" spans="1:18" ht="39" customHeight="1" thickTop="1" thickBot="1" x14ac:dyDescent="0.25">
      <c r="A5" s="353" t="s">
        <v>83</v>
      </c>
      <c r="B5" s="354"/>
      <c r="C5" s="38" t="s">
        <v>84</v>
      </c>
      <c r="D5" s="117" t="s">
        <v>630</v>
      </c>
      <c r="E5" s="117" t="s">
        <v>631</v>
      </c>
      <c r="F5" s="117" t="s">
        <v>316</v>
      </c>
      <c r="G5" s="24" t="s">
        <v>670</v>
      </c>
      <c r="H5" s="24" t="s">
        <v>671</v>
      </c>
      <c r="I5" s="117" t="s">
        <v>317</v>
      </c>
      <c r="J5" s="67" t="s">
        <v>5</v>
      </c>
      <c r="K5" s="43" t="s">
        <v>85</v>
      </c>
      <c r="L5" s="41" t="s">
        <v>86</v>
      </c>
      <c r="N5" s="90" t="s">
        <v>627</v>
      </c>
    </row>
    <row r="6" spans="1:18" ht="14.25" thickTop="1" thickBot="1" x14ac:dyDescent="0.25">
      <c r="A6" s="355">
        <v>1</v>
      </c>
      <c r="B6" s="356"/>
      <c r="C6" s="36">
        <v>2</v>
      </c>
      <c r="D6" s="37" t="s">
        <v>672</v>
      </c>
      <c r="E6" s="37" t="s">
        <v>673</v>
      </c>
      <c r="F6" s="37">
        <v>3</v>
      </c>
      <c r="G6" s="37">
        <v>4</v>
      </c>
      <c r="H6" s="37">
        <v>5</v>
      </c>
      <c r="I6" s="37">
        <v>4</v>
      </c>
      <c r="J6" s="68" t="s">
        <v>715</v>
      </c>
      <c r="K6" s="44">
        <v>8</v>
      </c>
      <c r="L6" s="42" t="s">
        <v>87</v>
      </c>
      <c r="N6" s="94">
        <v>6</v>
      </c>
    </row>
    <row r="7" spans="1:18" s="32" customFormat="1" ht="18" customHeight="1" thickTop="1" x14ac:dyDescent="0.25">
      <c r="A7" s="272" t="s">
        <v>0</v>
      </c>
      <c r="B7" s="273"/>
      <c r="C7" s="274">
        <v>1</v>
      </c>
      <c r="D7" s="275">
        <v>25921</v>
      </c>
      <c r="E7" s="275">
        <v>28085</v>
      </c>
      <c r="F7" s="275">
        <f>SUM('01'!D16)</f>
        <v>28939</v>
      </c>
      <c r="G7" s="275">
        <f>SUM('01'!E16)</f>
        <v>32341</v>
      </c>
      <c r="H7" s="275">
        <f>SUM('01'!F16)</f>
        <v>32341</v>
      </c>
      <c r="I7" s="275">
        <f>SUM('01'!G16)</f>
        <v>35041</v>
      </c>
      <c r="J7" s="276">
        <f>I7/F7*100</f>
        <v>121.08573205708559</v>
      </c>
      <c r="K7" s="277">
        <v>38588</v>
      </c>
      <c r="L7" s="278" t="e">
        <f>#REF!-K7</f>
        <v>#REF!</v>
      </c>
      <c r="N7" s="279">
        <v>32403</v>
      </c>
    </row>
    <row r="8" spans="1:18" s="286" customFormat="1" ht="18" customHeight="1" x14ac:dyDescent="0.25">
      <c r="A8" s="280" t="s">
        <v>176</v>
      </c>
      <c r="B8" s="281"/>
      <c r="C8" s="282">
        <v>3</v>
      </c>
      <c r="D8" s="283">
        <v>305370</v>
      </c>
      <c r="E8" s="283">
        <v>315147</v>
      </c>
      <c r="F8" s="283">
        <f>SUM('03'!D17)</f>
        <v>358801</v>
      </c>
      <c r="G8" s="283">
        <f>SUM('03'!E17)</f>
        <v>368097</v>
      </c>
      <c r="H8" s="283">
        <f>SUM('03'!F17)</f>
        <v>368097</v>
      </c>
      <c r="I8" s="283">
        <f>SUM('03'!G17)</f>
        <v>364269</v>
      </c>
      <c r="J8" s="291">
        <f>I8/F8*100</f>
        <v>101.52396453744555</v>
      </c>
      <c r="K8" s="284">
        <v>302250</v>
      </c>
      <c r="L8" s="285" t="e">
        <f>#REF!-K8</f>
        <v>#REF!</v>
      </c>
      <c r="N8" s="287">
        <v>355801</v>
      </c>
      <c r="R8" s="288"/>
    </row>
    <row r="9" spans="1:18" s="32" customFormat="1" ht="33.75" customHeight="1" x14ac:dyDescent="0.25">
      <c r="A9" s="357" t="s">
        <v>266</v>
      </c>
      <c r="B9" s="358"/>
      <c r="C9" s="289">
        <v>4</v>
      </c>
      <c r="D9" s="290">
        <v>37794</v>
      </c>
      <c r="E9" s="290">
        <f>24167+14</f>
        <v>24181</v>
      </c>
      <c r="F9" s="290">
        <f>SUM('04'!D12)</f>
        <v>7508</v>
      </c>
      <c r="G9" s="290">
        <f>SUM('04'!E12)</f>
        <v>8962</v>
      </c>
      <c r="H9" s="290">
        <f>SUM('04'!F12)</f>
        <v>8962</v>
      </c>
      <c r="I9" s="290">
        <f>SUM('04'!G12)</f>
        <v>10786</v>
      </c>
      <c r="J9" s="291">
        <f t="shared" ref="J9:J23" si="0">I9/F9*100</f>
        <v>143.66009589770911</v>
      </c>
      <c r="K9" s="292">
        <v>24165</v>
      </c>
      <c r="L9" s="293" t="e">
        <f>#REF!-K9</f>
        <v>#REF!</v>
      </c>
      <c r="N9" s="294">
        <v>7508</v>
      </c>
    </row>
    <row r="10" spans="1:18" s="32" customFormat="1" ht="18" customHeight="1" x14ac:dyDescent="0.25">
      <c r="A10" s="357" t="s">
        <v>497</v>
      </c>
      <c r="B10" s="358"/>
      <c r="C10" s="289">
        <v>6</v>
      </c>
      <c r="D10" s="290">
        <v>24589</v>
      </c>
      <c r="E10" s="290">
        <v>28131</v>
      </c>
      <c r="F10" s="290">
        <v>0</v>
      </c>
      <c r="G10" s="290">
        <v>0</v>
      </c>
      <c r="H10" s="290">
        <v>0</v>
      </c>
      <c r="I10" s="290">
        <f>SUM('06'!G9)</f>
        <v>29261</v>
      </c>
      <c r="J10" s="291"/>
      <c r="K10" s="295"/>
      <c r="L10" s="296"/>
      <c r="N10" s="294">
        <v>0</v>
      </c>
    </row>
    <row r="11" spans="1:18" s="32" customFormat="1" ht="18" customHeight="1" x14ac:dyDescent="0.25">
      <c r="A11" s="300" t="s">
        <v>88</v>
      </c>
      <c r="B11" s="301"/>
      <c r="C11" s="289">
        <v>7</v>
      </c>
      <c r="D11" s="290">
        <v>46380</v>
      </c>
      <c r="E11" s="290">
        <v>45038</v>
      </c>
      <c r="F11" s="290">
        <f>'07'!D12</f>
        <v>123743</v>
      </c>
      <c r="G11" s="290">
        <f>'07'!E12</f>
        <v>155065</v>
      </c>
      <c r="H11" s="290">
        <f>'07'!F12</f>
        <v>56399</v>
      </c>
      <c r="I11" s="290">
        <f>'07'!G12</f>
        <v>105204</v>
      </c>
      <c r="J11" s="291">
        <f t="shared" si="0"/>
        <v>85.018142440380458</v>
      </c>
      <c r="K11" s="295">
        <v>186098</v>
      </c>
      <c r="L11" s="296" t="e">
        <f>#REF!-K11</f>
        <v>#REF!</v>
      </c>
      <c r="N11" s="294">
        <v>123743</v>
      </c>
    </row>
    <row r="12" spans="1:18" s="299" customFormat="1" ht="18" customHeight="1" x14ac:dyDescent="0.25">
      <c r="A12" s="361" t="s">
        <v>273</v>
      </c>
      <c r="B12" s="362"/>
      <c r="C12" s="289">
        <v>8</v>
      </c>
      <c r="D12" s="297">
        <v>7505</v>
      </c>
      <c r="E12" s="297">
        <v>9297</v>
      </c>
      <c r="F12" s="297">
        <f>SUM('08'!D17)</f>
        <v>12641</v>
      </c>
      <c r="G12" s="297">
        <f>SUM('08'!E17)</f>
        <v>12638</v>
      </c>
      <c r="H12" s="297">
        <f>SUM('08'!F17)</f>
        <v>12638</v>
      </c>
      <c r="I12" s="297">
        <f>SUM('08'!G17)</f>
        <v>11231</v>
      </c>
      <c r="J12" s="291">
        <f t="shared" si="0"/>
        <v>88.845819159876598</v>
      </c>
      <c r="K12" s="298">
        <v>115005</v>
      </c>
      <c r="L12" s="293" t="e">
        <f>#REF!-K12</f>
        <v>#REF!</v>
      </c>
      <c r="N12" s="294">
        <v>12641</v>
      </c>
    </row>
    <row r="13" spans="1:18" s="302" customFormat="1" ht="18" customHeight="1" x14ac:dyDescent="0.25">
      <c r="A13" s="300" t="s">
        <v>80</v>
      </c>
      <c r="B13" s="301"/>
      <c r="C13" s="289">
        <v>9</v>
      </c>
      <c r="D13" s="290">
        <v>4793</v>
      </c>
      <c r="E13" s="290">
        <v>5130</v>
      </c>
      <c r="F13" s="290">
        <f>SUM('09'!D18)</f>
        <v>6079</v>
      </c>
      <c r="G13" s="290">
        <f>SUM('09'!E18)</f>
        <v>5942</v>
      </c>
      <c r="H13" s="290">
        <f>SUM('09'!F18)</f>
        <v>5942</v>
      </c>
      <c r="I13" s="290">
        <f>SUM('09'!G18)</f>
        <v>19722</v>
      </c>
      <c r="J13" s="291">
        <f t="shared" si="0"/>
        <v>324.42835992761968</v>
      </c>
      <c r="K13" s="292">
        <v>27857</v>
      </c>
      <c r="L13" s="293" t="e">
        <f>#REF!-K13</f>
        <v>#REF!</v>
      </c>
      <c r="N13" s="294">
        <v>6079</v>
      </c>
      <c r="R13" s="303"/>
    </row>
    <row r="14" spans="1:18" s="302" customFormat="1" ht="18" customHeight="1" x14ac:dyDescent="0.25">
      <c r="A14" s="300" t="s">
        <v>567</v>
      </c>
      <c r="B14" s="301"/>
      <c r="C14" s="301">
        <v>10</v>
      </c>
      <c r="D14" s="290">
        <v>14184</v>
      </c>
      <c r="E14" s="290">
        <f>10107+870</f>
        <v>10977</v>
      </c>
      <c r="F14" s="290">
        <f>SUM('10'!D19)</f>
        <v>21572</v>
      </c>
      <c r="G14" s="290">
        <f>SUM('10'!E19)</f>
        <v>15965</v>
      </c>
      <c r="H14" s="290">
        <f>SUM('10'!F19)</f>
        <v>15965</v>
      </c>
      <c r="I14" s="290">
        <f>SUM('10'!G19)</f>
        <v>8713</v>
      </c>
      <c r="J14" s="291">
        <f t="shared" si="0"/>
        <v>40.390320786204335</v>
      </c>
      <c r="K14" s="292">
        <v>92496</v>
      </c>
      <c r="L14" s="293" t="e">
        <f>#REF!-K14</f>
        <v>#REF!</v>
      </c>
      <c r="N14" s="294">
        <v>21572</v>
      </c>
    </row>
    <row r="15" spans="1:18" s="32" customFormat="1" ht="18" customHeight="1" x14ac:dyDescent="0.25">
      <c r="A15" s="300" t="s">
        <v>81</v>
      </c>
      <c r="B15" s="301"/>
      <c r="C15" s="301">
        <v>11</v>
      </c>
      <c r="D15" s="290">
        <v>5245</v>
      </c>
      <c r="E15" s="290">
        <v>1330</v>
      </c>
      <c r="F15" s="290">
        <f>SUM('11'!D13)</f>
        <v>1571</v>
      </c>
      <c r="G15" s="290">
        <f>SUM('11'!E13)</f>
        <v>1767</v>
      </c>
      <c r="H15" s="290">
        <f>SUM('11'!F13)</f>
        <v>1767</v>
      </c>
      <c r="I15" s="290">
        <f>SUM('11'!G13)</f>
        <v>1908</v>
      </c>
      <c r="J15" s="291">
        <f t="shared" si="0"/>
        <v>121.45130490133673</v>
      </c>
      <c r="K15" s="292">
        <v>9789</v>
      </c>
      <c r="L15" s="293" t="e">
        <f>#REF!-K15</f>
        <v>#REF!</v>
      </c>
      <c r="N15" s="294">
        <v>1571</v>
      </c>
      <c r="R15" s="304"/>
    </row>
    <row r="16" spans="1:18" s="32" customFormat="1" ht="18" customHeight="1" x14ac:dyDescent="0.25">
      <c r="A16" s="359" t="s">
        <v>82</v>
      </c>
      <c r="B16" s="360"/>
      <c r="C16" s="301">
        <v>12</v>
      </c>
      <c r="D16" s="290">
        <v>835</v>
      </c>
      <c r="E16" s="290">
        <v>3238</v>
      </c>
      <c r="F16" s="290">
        <f>SUM('12'!D13)</f>
        <v>780</v>
      </c>
      <c r="G16" s="290">
        <f>SUM('12'!E13)</f>
        <v>1042</v>
      </c>
      <c r="H16" s="290">
        <f>SUM('12'!F13)</f>
        <v>1042</v>
      </c>
      <c r="I16" s="290">
        <f>SUM('12'!G13)</f>
        <v>700</v>
      </c>
      <c r="J16" s="291">
        <f t="shared" si="0"/>
        <v>89.743589743589752</v>
      </c>
      <c r="K16" s="295">
        <v>800194</v>
      </c>
      <c r="L16" s="296" t="e">
        <f>#REF!-K16</f>
        <v>#REF!</v>
      </c>
      <c r="M16" s="304"/>
      <c r="N16" s="294">
        <v>780</v>
      </c>
      <c r="O16" s="304"/>
      <c r="P16" s="304"/>
      <c r="Q16" s="304"/>
      <c r="R16" s="304"/>
    </row>
    <row r="17" spans="1:18" s="32" customFormat="1" ht="18" customHeight="1" x14ac:dyDescent="0.25">
      <c r="A17" s="305" t="s">
        <v>590</v>
      </c>
      <c r="B17" s="306"/>
      <c r="C17" s="301">
        <v>13</v>
      </c>
      <c r="D17" s="290">
        <v>9093</v>
      </c>
      <c r="E17" s="290">
        <v>1</v>
      </c>
      <c r="F17" s="290">
        <f>SUM('13'!D13)</f>
        <v>0</v>
      </c>
      <c r="G17" s="290">
        <f>SUM('13'!E13)</f>
        <v>0</v>
      </c>
      <c r="H17" s="290">
        <f>SUM('13'!F13)</f>
        <v>0</v>
      </c>
      <c r="I17" s="290">
        <f>SUM('13'!G13)</f>
        <v>40211</v>
      </c>
      <c r="J17" s="291"/>
      <c r="K17" s="295"/>
      <c r="L17" s="296"/>
      <c r="M17" s="304"/>
      <c r="N17" s="294">
        <v>0</v>
      </c>
      <c r="O17" s="304"/>
      <c r="P17" s="304"/>
      <c r="Q17" s="304"/>
      <c r="R17" s="304"/>
    </row>
    <row r="18" spans="1:18" s="302" customFormat="1" ht="18" customHeight="1" x14ac:dyDescent="0.25">
      <c r="A18" s="307" t="s">
        <v>89</v>
      </c>
      <c r="B18" s="308"/>
      <c r="C18" s="308">
        <v>14</v>
      </c>
      <c r="D18" s="297">
        <v>18917</v>
      </c>
      <c r="E18" s="297">
        <v>21869</v>
      </c>
      <c r="F18" s="297">
        <f>SUM('14'!D15)</f>
        <v>23764</v>
      </c>
      <c r="G18" s="297">
        <f>SUM('14'!E15)</f>
        <v>29395</v>
      </c>
      <c r="H18" s="297">
        <f>SUM('14'!F15)</f>
        <v>29395</v>
      </c>
      <c r="I18" s="297">
        <f>SUM('14'!G15)</f>
        <v>41660</v>
      </c>
      <c r="J18" s="291">
        <f t="shared" si="0"/>
        <v>175.30718734219829</v>
      </c>
      <c r="K18" s="298">
        <v>27308</v>
      </c>
      <c r="L18" s="293" t="e">
        <f>#REF!-K18</f>
        <v>#REF!</v>
      </c>
      <c r="N18" s="294">
        <v>23764</v>
      </c>
      <c r="R18" s="303"/>
    </row>
    <row r="19" spans="1:18" s="32" customFormat="1" ht="18" customHeight="1" x14ac:dyDescent="0.25">
      <c r="A19" s="363" t="s">
        <v>90</v>
      </c>
      <c r="B19" s="364"/>
      <c r="C19" s="309">
        <v>16</v>
      </c>
      <c r="D19" s="310">
        <f>SUM('16'!B10)</f>
        <v>0</v>
      </c>
      <c r="E19" s="310">
        <f>SUM('16'!C10)</f>
        <v>0</v>
      </c>
      <c r="F19" s="310">
        <f>SUM('16'!D10)</f>
        <v>10</v>
      </c>
      <c r="G19" s="310">
        <f>SUM('16'!E10)</f>
        <v>10</v>
      </c>
      <c r="H19" s="310">
        <f>SUM('16'!F10)</f>
        <v>0</v>
      </c>
      <c r="I19" s="310">
        <f>SUM('16'!G10)</f>
        <v>10</v>
      </c>
      <c r="J19" s="291">
        <f t="shared" si="0"/>
        <v>100</v>
      </c>
      <c r="K19" s="292">
        <v>20</v>
      </c>
      <c r="L19" s="293" t="e">
        <f>#REF!-K19</f>
        <v>#REF!</v>
      </c>
      <c r="N19" s="294">
        <v>10</v>
      </c>
    </row>
    <row r="20" spans="1:18" s="32" customFormat="1" ht="18" customHeight="1" thickBot="1" x14ac:dyDescent="0.3">
      <c r="A20" s="359" t="s">
        <v>566</v>
      </c>
      <c r="B20" s="365"/>
      <c r="C20" s="301">
        <v>17</v>
      </c>
      <c r="D20" s="290">
        <v>487</v>
      </c>
      <c r="E20" s="290">
        <v>989</v>
      </c>
      <c r="F20" s="290">
        <f>SUM('17'!D13)</f>
        <v>6640</v>
      </c>
      <c r="G20" s="290">
        <f>SUM('17'!E13)</f>
        <v>7059</v>
      </c>
      <c r="H20" s="290">
        <f>SUM('17'!F13)</f>
        <v>1859</v>
      </c>
      <c r="I20" s="290">
        <f>SUM('17'!G13)</f>
        <v>7140</v>
      </c>
      <c r="J20" s="291">
        <f t="shared" si="0"/>
        <v>107.53012048192771</v>
      </c>
      <c r="K20" s="311">
        <v>1750</v>
      </c>
      <c r="L20" s="293" t="e">
        <f>#REF!-K20</f>
        <v>#REF!</v>
      </c>
      <c r="N20" s="294">
        <v>6640</v>
      </c>
    </row>
    <row r="21" spans="1:18" s="32" customFormat="1" ht="18" customHeight="1" thickTop="1" thickBot="1" x14ac:dyDescent="0.3">
      <c r="A21" s="359" t="s">
        <v>620</v>
      </c>
      <c r="B21" s="360"/>
      <c r="C21" s="301">
        <v>18</v>
      </c>
      <c r="D21" s="290">
        <v>27425</v>
      </c>
      <c r="E21" s="290">
        <v>34572</v>
      </c>
      <c r="F21" s="290">
        <f>SUM('18'!D18)</f>
        <v>38573</v>
      </c>
      <c r="G21" s="290">
        <f>SUM('18'!E18)</f>
        <v>39559</v>
      </c>
      <c r="H21" s="290">
        <f>SUM('18'!F18)</f>
        <v>39559</v>
      </c>
      <c r="I21" s="290">
        <f>SUM('18'!G18)</f>
        <v>37237</v>
      </c>
      <c r="J21" s="291">
        <f t="shared" si="0"/>
        <v>96.536437404402037</v>
      </c>
      <c r="K21" s="312"/>
      <c r="L21" s="313"/>
      <c r="N21" s="294">
        <v>38573</v>
      </c>
    </row>
    <row r="22" spans="1:18" s="32" customFormat="1" ht="33.75" customHeight="1" thickTop="1" x14ac:dyDescent="0.25">
      <c r="A22" s="361" t="s">
        <v>211</v>
      </c>
      <c r="B22" s="362"/>
      <c r="C22" s="265">
        <v>19</v>
      </c>
      <c r="D22" s="266">
        <v>566</v>
      </c>
      <c r="E22" s="266">
        <v>33070</v>
      </c>
      <c r="F22" s="266">
        <f>SUM('19'!D14)</f>
        <v>55678</v>
      </c>
      <c r="G22" s="266">
        <f>SUM('19'!E14)</f>
        <v>61107</v>
      </c>
      <c r="H22" s="266">
        <f>SUM('19'!F14)</f>
        <v>61107</v>
      </c>
      <c r="I22" s="266">
        <f>SUM('19'!G14)</f>
        <v>56413</v>
      </c>
      <c r="J22" s="291">
        <f t="shared" si="0"/>
        <v>101.32009052049284</v>
      </c>
      <c r="K22" s="267"/>
      <c r="L22" s="268"/>
      <c r="M22" s="269"/>
      <c r="N22" s="294">
        <v>55678</v>
      </c>
    </row>
    <row r="23" spans="1:18" s="32" customFormat="1" ht="18" customHeight="1" thickBot="1" x14ac:dyDescent="0.3">
      <c r="A23" s="368" t="s">
        <v>231</v>
      </c>
      <c r="B23" s="369"/>
      <c r="C23" s="301">
        <v>20</v>
      </c>
      <c r="D23" s="290">
        <f>SUM('20'!B10)</f>
        <v>0</v>
      </c>
      <c r="E23" s="290">
        <f>SUM('20'!C10)</f>
        <v>0</v>
      </c>
      <c r="F23" s="290">
        <f>SUM('20'!D10)</f>
        <v>15</v>
      </c>
      <c r="G23" s="290">
        <f>SUM('20'!E10)</f>
        <v>437</v>
      </c>
      <c r="H23" s="290">
        <f>SUM('20'!F10)</f>
        <v>437</v>
      </c>
      <c r="I23" s="290">
        <f>SUM('20'!G10)</f>
        <v>465</v>
      </c>
      <c r="J23" s="315">
        <f t="shared" si="0"/>
        <v>3100</v>
      </c>
      <c r="K23" s="312"/>
      <c r="L23" s="313"/>
      <c r="N23" s="294">
        <v>15</v>
      </c>
    </row>
    <row r="24" spans="1:18" s="34" customFormat="1" ht="25.5" customHeight="1" thickTop="1" thickBot="1" x14ac:dyDescent="0.3">
      <c r="A24" s="366" t="s">
        <v>314</v>
      </c>
      <c r="B24" s="367"/>
      <c r="C24" s="367"/>
      <c r="D24" s="39">
        <f>SUM(D7:D23)</f>
        <v>529104</v>
      </c>
      <c r="E24" s="39">
        <f>SUM(E7:E23)</f>
        <v>561055</v>
      </c>
      <c r="F24" s="39">
        <f>SUM(F7:F23)</f>
        <v>686314</v>
      </c>
      <c r="G24" s="39">
        <f t="shared" ref="G24:H24" si="1">SUM(G7:G23)</f>
        <v>739386</v>
      </c>
      <c r="H24" s="39">
        <f t="shared" si="1"/>
        <v>635510</v>
      </c>
      <c r="I24" s="39">
        <f>SUM(I7:I23)</f>
        <v>769971</v>
      </c>
      <c r="J24" s="69">
        <f>I24/G24*100</f>
        <v>104.13654031858867</v>
      </c>
      <c r="K24" s="45" t="e">
        <f>SUM(K7:K11,K12,K13,K14,K15,K16,#REF!,K18,#REF!,K19,K20)</f>
        <v>#REF!</v>
      </c>
      <c r="L24" s="46" t="e">
        <f>SUM(L7:L11,L12,L13,L14,L15,L16,#REF!,L18,#REF!,L19,L20)</f>
        <v>#REF!</v>
      </c>
      <c r="N24" s="91">
        <f>SUM(N7:N23)</f>
        <v>686778</v>
      </c>
      <c r="O24" s="48"/>
      <c r="P24" s="50"/>
    </row>
    <row r="25" spans="1:18" ht="13.5" thickTop="1" x14ac:dyDescent="0.2">
      <c r="A25" s="352"/>
      <c r="B25" s="352"/>
      <c r="C25" s="352"/>
      <c r="D25" s="352"/>
      <c r="E25" s="352"/>
      <c r="F25" s="352"/>
      <c r="G25" s="352"/>
      <c r="H25" s="352"/>
      <c r="I25" s="352"/>
      <c r="J25" s="352"/>
      <c r="K25" s="35"/>
      <c r="L25" s="35"/>
    </row>
    <row r="26" spans="1:18" x14ac:dyDescent="0.2">
      <c r="A26" s="351"/>
      <c r="B26" s="351"/>
      <c r="C26" s="351"/>
      <c r="D26" s="351"/>
      <c r="E26" s="351"/>
      <c r="F26" s="351"/>
      <c r="G26" s="351"/>
      <c r="H26" s="351"/>
      <c r="I26" s="351"/>
      <c r="J26" s="351"/>
      <c r="K26" s="35"/>
      <c r="L26" s="35"/>
    </row>
    <row r="27" spans="1:18" x14ac:dyDescent="0.2">
      <c r="A27" s="35"/>
      <c r="B27" s="35"/>
      <c r="C27" s="35"/>
      <c r="D27" s="54"/>
      <c r="E27" s="54"/>
      <c r="F27" s="54"/>
      <c r="G27" s="54"/>
      <c r="H27" s="54"/>
      <c r="I27" s="54"/>
      <c r="J27" s="55"/>
      <c r="K27" s="35"/>
      <c r="L27" s="35"/>
    </row>
    <row r="28" spans="1:18" x14ac:dyDescent="0.2">
      <c r="A28" s="35"/>
      <c r="B28" s="35"/>
      <c r="C28" s="35"/>
      <c r="D28" s="54"/>
      <c r="E28" s="54"/>
      <c r="F28" s="54"/>
      <c r="G28" s="54"/>
      <c r="H28" s="54"/>
      <c r="I28" s="54"/>
      <c r="J28" s="55"/>
      <c r="K28" s="35"/>
      <c r="L28" s="35"/>
    </row>
    <row r="29" spans="1:18" ht="14.25" x14ac:dyDescent="0.2">
      <c r="D29" s="33"/>
      <c r="E29" s="33"/>
      <c r="F29" s="33"/>
      <c r="G29" s="33"/>
      <c r="H29" s="33"/>
      <c r="I29" s="33"/>
    </row>
    <row r="39" spans="10:10" x14ac:dyDescent="0.2">
      <c r="J39" s="51"/>
    </row>
    <row r="40" spans="10:10" x14ac:dyDescent="0.2">
      <c r="J40" s="51"/>
    </row>
    <row r="41" spans="10:10" x14ac:dyDescent="0.2">
      <c r="J41" s="51"/>
    </row>
    <row r="42" spans="10:10" x14ac:dyDescent="0.2">
      <c r="J42" s="51"/>
    </row>
    <row r="43" spans="10:10" x14ac:dyDescent="0.2">
      <c r="J43" s="51"/>
    </row>
    <row r="44" spans="10:10" x14ac:dyDescent="0.2">
      <c r="J44" s="51"/>
    </row>
    <row r="45" spans="10:10" x14ac:dyDescent="0.2">
      <c r="J45" s="51"/>
    </row>
    <row r="46" spans="10:10" x14ac:dyDescent="0.2">
      <c r="J46" s="51"/>
    </row>
    <row r="47" spans="10:10" x14ac:dyDescent="0.2">
      <c r="J47" s="51"/>
    </row>
    <row r="48" spans="10:10" x14ac:dyDescent="0.2">
      <c r="J48" s="51"/>
    </row>
    <row r="49" spans="10:10" x14ac:dyDescent="0.2">
      <c r="J49" s="51"/>
    </row>
    <row r="50" spans="10:10" x14ac:dyDescent="0.2">
      <c r="J50" s="51"/>
    </row>
    <row r="51" spans="10:10" x14ac:dyDescent="0.2">
      <c r="J51" s="51"/>
    </row>
    <row r="52" spans="10:10" x14ac:dyDescent="0.2">
      <c r="J52" s="51"/>
    </row>
    <row r="53" spans="10:10" x14ac:dyDescent="0.2">
      <c r="J53" s="51"/>
    </row>
    <row r="54" spans="10:10" x14ac:dyDescent="0.2">
      <c r="J54" s="51"/>
    </row>
    <row r="55" spans="10:10" x14ac:dyDescent="0.2">
      <c r="J55" s="51"/>
    </row>
    <row r="56" spans="10:10" x14ac:dyDescent="0.2">
      <c r="J56" s="51"/>
    </row>
    <row r="57" spans="10:10" x14ac:dyDescent="0.2">
      <c r="J57" s="51"/>
    </row>
    <row r="58" spans="10:10" x14ac:dyDescent="0.2">
      <c r="J58" s="51"/>
    </row>
    <row r="59" spans="10:10" x14ac:dyDescent="0.2">
      <c r="J59" s="51"/>
    </row>
    <row r="60" spans="10:10" x14ac:dyDescent="0.2">
      <c r="J60" s="51"/>
    </row>
    <row r="61" spans="10:10" x14ac:dyDescent="0.2">
      <c r="J61" s="51"/>
    </row>
    <row r="62" spans="10:10" x14ac:dyDescent="0.2">
      <c r="J62" s="51"/>
    </row>
    <row r="63" spans="10:10" x14ac:dyDescent="0.2">
      <c r="J63" s="51"/>
    </row>
    <row r="64" spans="10:10" x14ac:dyDescent="0.2">
      <c r="J64" s="51"/>
    </row>
    <row r="65" spans="10:10" x14ac:dyDescent="0.2">
      <c r="J65" s="51"/>
    </row>
    <row r="66" spans="10:10" x14ac:dyDescent="0.2">
      <c r="J66" s="51"/>
    </row>
    <row r="67" spans="10:10" x14ac:dyDescent="0.2">
      <c r="J67" s="51"/>
    </row>
    <row r="68" spans="10:10" x14ac:dyDescent="0.2">
      <c r="J68" s="51"/>
    </row>
    <row r="69" spans="10:10" x14ac:dyDescent="0.2">
      <c r="J69" s="51"/>
    </row>
    <row r="70" spans="10:10" x14ac:dyDescent="0.2">
      <c r="J70" s="51"/>
    </row>
    <row r="71" spans="10:10" x14ac:dyDescent="0.2">
      <c r="J71" s="51"/>
    </row>
    <row r="72" spans="10:10" x14ac:dyDescent="0.2">
      <c r="J72" s="51"/>
    </row>
    <row r="73" spans="10:10" x14ac:dyDescent="0.2">
      <c r="J73" s="51"/>
    </row>
    <row r="74" spans="10:10" x14ac:dyDescent="0.2">
      <c r="J74" s="51"/>
    </row>
    <row r="75" spans="10:10" x14ac:dyDescent="0.2">
      <c r="J75" s="51"/>
    </row>
    <row r="76" spans="10:10" x14ac:dyDescent="0.2">
      <c r="J76" s="51"/>
    </row>
    <row r="77" spans="10:10" x14ac:dyDescent="0.2">
      <c r="J77" s="51"/>
    </row>
    <row r="78" spans="10:10" x14ac:dyDescent="0.2">
      <c r="J78" s="51"/>
    </row>
    <row r="79" spans="10:10" x14ac:dyDescent="0.2">
      <c r="J79" s="51"/>
    </row>
    <row r="80" spans="10:10" x14ac:dyDescent="0.2">
      <c r="J80" s="51"/>
    </row>
    <row r="81" spans="10:10" x14ac:dyDescent="0.2">
      <c r="J81" s="51"/>
    </row>
    <row r="82" spans="10:10" x14ac:dyDescent="0.2">
      <c r="J82" s="51"/>
    </row>
    <row r="83" spans="10:10" x14ac:dyDescent="0.2">
      <c r="J83" s="51"/>
    </row>
    <row r="84" spans="10:10" x14ac:dyDescent="0.2">
      <c r="J84" s="51"/>
    </row>
    <row r="85" spans="10:10" x14ac:dyDescent="0.2">
      <c r="J85" s="51"/>
    </row>
    <row r="86" spans="10:10" x14ac:dyDescent="0.2">
      <c r="J86" s="51"/>
    </row>
    <row r="87" spans="10:10" x14ac:dyDescent="0.2">
      <c r="J87" s="51"/>
    </row>
    <row r="88" spans="10:10" x14ac:dyDescent="0.2">
      <c r="J88" s="51"/>
    </row>
    <row r="89" spans="10:10" x14ac:dyDescent="0.2">
      <c r="J89" s="51"/>
    </row>
    <row r="90" spans="10:10" x14ac:dyDescent="0.2">
      <c r="J90" s="51"/>
    </row>
    <row r="91" spans="10:10" x14ac:dyDescent="0.2">
      <c r="J91" s="51"/>
    </row>
    <row r="92" spans="10:10" x14ac:dyDescent="0.2">
      <c r="J92" s="51"/>
    </row>
    <row r="93" spans="10:10" x14ac:dyDescent="0.2">
      <c r="J93" s="51"/>
    </row>
    <row r="94" spans="10:10" x14ac:dyDescent="0.2">
      <c r="J94" s="51"/>
    </row>
    <row r="95" spans="10:10" x14ac:dyDescent="0.2">
      <c r="J95" s="51"/>
    </row>
    <row r="96" spans="10:10" x14ac:dyDescent="0.2">
      <c r="J96" s="51"/>
    </row>
    <row r="97" spans="10:10" x14ac:dyDescent="0.2">
      <c r="J97" s="51"/>
    </row>
    <row r="98" spans="10:10" x14ac:dyDescent="0.2">
      <c r="J98" s="51"/>
    </row>
    <row r="99" spans="10:10" x14ac:dyDescent="0.2">
      <c r="J99" s="51"/>
    </row>
    <row r="100" spans="10:10" x14ac:dyDescent="0.2">
      <c r="J100" s="51"/>
    </row>
    <row r="101" spans="10:10" x14ac:dyDescent="0.2">
      <c r="J101" s="51"/>
    </row>
    <row r="102" spans="10:10" x14ac:dyDescent="0.2">
      <c r="J102" s="51"/>
    </row>
    <row r="103" spans="10:10" x14ac:dyDescent="0.2">
      <c r="J103" s="51"/>
    </row>
    <row r="104" spans="10:10" x14ac:dyDescent="0.2">
      <c r="J104" s="51"/>
    </row>
    <row r="105" spans="10:10" x14ac:dyDescent="0.2">
      <c r="J105" s="51"/>
    </row>
    <row r="106" spans="10:10" x14ac:dyDescent="0.2">
      <c r="J106" s="51"/>
    </row>
    <row r="107" spans="10:10" x14ac:dyDescent="0.2">
      <c r="J107" s="51"/>
    </row>
    <row r="108" spans="10:10" x14ac:dyDescent="0.2">
      <c r="J108" s="51"/>
    </row>
    <row r="109" spans="10:10" x14ac:dyDescent="0.2">
      <c r="J109" s="51"/>
    </row>
    <row r="110" spans="10:10" x14ac:dyDescent="0.2">
      <c r="J110" s="51"/>
    </row>
    <row r="111" spans="10:10" x14ac:dyDescent="0.2">
      <c r="J111" s="51"/>
    </row>
    <row r="112" spans="10:10" x14ac:dyDescent="0.2">
      <c r="J112" s="51"/>
    </row>
    <row r="113" spans="10:10" x14ac:dyDescent="0.2">
      <c r="J113" s="51"/>
    </row>
    <row r="114" spans="10:10" x14ac:dyDescent="0.2">
      <c r="J114" s="51"/>
    </row>
    <row r="115" spans="10:10" x14ac:dyDescent="0.2">
      <c r="J115" s="51"/>
    </row>
    <row r="116" spans="10:10" x14ac:dyDescent="0.2">
      <c r="J116" s="51"/>
    </row>
    <row r="117" spans="10:10" x14ac:dyDescent="0.2">
      <c r="J117" s="51"/>
    </row>
    <row r="118" spans="10:10" x14ac:dyDescent="0.2">
      <c r="J118" s="51"/>
    </row>
    <row r="119" spans="10:10" x14ac:dyDescent="0.2">
      <c r="J119" s="51"/>
    </row>
    <row r="120" spans="10:10" x14ac:dyDescent="0.2">
      <c r="J120" s="51"/>
    </row>
    <row r="121" spans="10:10" x14ac:dyDescent="0.2">
      <c r="J121" s="51"/>
    </row>
    <row r="122" spans="10:10" x14ac:dyDescent="0.2">
      <c r="J122" s="51"/>
    </row>
    <row r="123" spans="10:10" x14ac:dyDescent="0.2">
      <c r="J123" s="51"/>
    </row>
    <row r="124" spans="10:10" x14ac:dyDescent="0.2">
      <c r="J124" s="51"/>
    </row>
    <row r="125" spans="10:10" x14ac:dyDescent="0.2">
      <c r="J125" s="51"/>
    </row>
    <row r="126" spans="10:10" x14ac:dyDescent="0.2">
      <c r="J126" s="51"/>
    </row>
    <row r="127" spans="10:10" x14ac:dyDescent="0.2">
      <c r="J127" s="51"/>
    </row>
    <row r="128" spans="10:10" x14ac:dyDescent="0.2">
      <c r="J128" s="51"/>
    </row>
    <row r="129" spans="10:10" x14ac:dyDescent="0.2">
      <c r="J129" s="51"/>
    </row>
    <row r="130" spans="10:10" x14ac:dyDescent="0.2">
      <c r="J130" s="51"/>
    </row>
    <row r="131" spans="10:10" x14ac:dyDescent="0.2">
      <c r="J131" s="51"/>
    </row>
    <row r="132" spans="10:10" x14ac:dyDescent="0.2">
      <c r="J132" s="51"/>
    </row>
    <row r="133" spans="10:10" x14ac:dyDescent="0.2">
      <c r="J133" s="51"/>
    </row>
    <row r="134" spans="10:10" x14ac:dyDescent="0.2">
      <c r="J134" s="51"/>
    </row>
    <row r="135" spans="10:10" x14ac:dyDescent="0.2">
      <c r="J135" s="51"/>
    </row>
    <row r="136" spans="10:10" x14ac:dyDescent="0.2">
      <c r="J136" s="51"/>
    </row>
    <row r="137" spans="10:10" x14ac:dyDescent="0.2">
      <c r="J137" s="51"/>
    </row>
    <row r="138" spans="10:10" x14ac:dyDescent="0.2">
      <c r="J138" s="51"/>
    </row>
    <row r="139" spans="10:10" x14ac:dyDescent="0.2">
      <c r="J139" s="51"/>
    </row>
    <row r="140" spans="10:10" x14ac:dyDescent="0.2">
      <c r="J140" s="51"/>
    </row>
    <row r="141" spans="10:10" x14ac:dyDescent="0.2">
      <c r="J141" s="51"/>
    </row>
    <row r="142" spans="10:10" x14ac:dyDescent="0.2">
      <c r="J142" s="51"/>
    </row>
    <row r="143" spans="10:10" x14ac:dyDescent="0.2">
      <c r="J143" s="51"/>
    </row>
    <row r="144" spans="10:10" x14ac:dyDescent="0.2">
      <c r="J144" s="51"/>
    </row>
    <row r="145" spans="10:10" x14ac:dyDescent="0.2">
      <c r="J145" s="51"/>
    </row>
    <row r="146" spans="10:10" x14ac:dyDescent="0.2">
      <c r="J146" s="51"/>
    </row>
    <row r="147" spans="10:10" x14ac:dyDescent="0.2">
      <c r="J147" s="51"/>
    </row>
    <row r="148" spans="10:10" x14ac:dyDescent="0.2">
      <c r="J148" s="51"/>
    </row>
    <row r="149" spans="10:10" x14ac:dyDescent="0.2">
      <c r="J149" s="51"/>
    </row>
    <row r="150" spans="10:10" x14ac:dyDescent="0.2">
      <c r="J150" s="51"/>
    </row>
    <row r="151" spans="10:10" x14ac:dyDescent="0.2">
      <c r="J151" s="51"/>
    </row>
    <row r="152" spans="10:10" x14ac:dyDescent="0.2">
      <c r="J152" s="51"/>
    </row>
    <row r="153" spans="10:10" x14ac:dyDescent="0.2">
      <c r="J153" s="51"/>
    </row>
    <row r="154" spans="10:10" x14ac:dyDescent="0.2">
      <c r="J154" s="51"/>
    </row>
    <row r="155" spans="10:10" x14ac:dyDescent="0.2">
      <c r="J155" s="51"/>
    </row>
    <row r="156" spans="10:10" x14ac:dyDescent="0.2">
      <c r="J156" s="51"/>
    </row>
    <row r="157" spans="10:10" x14ac:dyDescent="0.2">
      <c r="J157" s="51"/>
    </row>
    <row r="158" spans="10:10" x14ac:dyDescent="0.2">
      <c r="J158" s="51"/>
    </row>
    <row r="159" spans="10:10" x14ac:dyDescent="0.2">
      <c r="J159" s="51"/>
    </row>
    <row r="160" spans="10:10" x14ac:dyDescent="0.2">
      <c r="J160" s="51"/>
    </row>
    <row r="161" spans="10:10" x14ac:dyDescent="0.2">
      <c r="J161" s="51"/>
    </row>
    <row r="162" spans="10:10" x14ac:dyDescent="0.2">
      <c r="J162" s="51"/>
    </row>
    <row r="163" spans="10:10" x14ac:dyDescent="0.2">
      <c r="J163" s="51"/>
    </row>
    <row r="164" spans="10:10" x14ac:dyDescent="0.2">
      <c r="J164" s="51"/>
    </row>
    <row r="165" spans="10:10" x14ac:dyDescent="0.2">
      <c r="J165" s="51"/>
    </row>
    <row r="166" spans="10:10" x14ac:dyDescent="0.2">
      <c r="J166" s="51"/>
    </row>
    <row r="167" spans="10:10" x14ac:dyDescent="0.2">
      <c r="J167" s="51"/>
    </row>
    <row r="168" spans="10:10" x14ac:dyDescent="0.2">
      <c r="J168" s="51"/>
    </row>
    <row r="169" spans="10:10" x14ac:dyDescent="0.2">
      <c r="J169" s="51"/>
    </row>
    <row r="170" spans="10:10" x14ac:dyDescent="0.2">
      <c r="J170" s="51"/>
    </row>
    <row r="171" spans="10:10" x14ac:dyDescent="0.2">
      <c r="J171" s="51"/>
    </row>
    <row r="172" spans="10:10" x14ac:dyDescent="0.2">
      <c r="J172" s="51"/>
    </row>
    <row r="173" spans="10:10" x14ac:dyDescent="0.2">
      <c r="J173" s="51"/>
    </row>
    <row r="174" spans="10:10" x14ac:dyDescent="0.2">
      <c r="J174" s="51"/>
    </row>
    <row r="175" spans="10:10" x14ac:dyDescent="0.2">
      <c r="J175" s="51"/>
    </row>
    <row r="176" spans="10:10" x14ac:dyDescent="0.2">
      <c r="J176" s="51"/>
    </row>
    <row r="177" spans="10:10" x14ac:dyDescent="0.2">
      <c r="J177" s="51"/>
    </row>
    <row r="178" spans="10:10" x14ac:dyDescent="0.2">
      <c r="J178" s="51"/>
    </row>
    <row r="179" spans="10:10" x14ac:dyDescent="0.2">
      <c r="J179" s="51"/>
    </row>
    <row r="180" spans="10:10" x14ac:dyDescent="0.2">
      <c r="J180" s="51"/>
    </row>
    <row r="181" spans="10:10" x14ac:dyDescent="0.2">
      <c r="J181" s="51"/>
    </row>
    <row r="182" spans="10:10" x14ac:dyDescent="0.2">
      <c r="J182" s="51"/>
    </row>
    <row r="183" spans="10:10" x14ac:dyDescent="0.2">
      <c r="J183" s="51"/>
    </row>
    <row r="184" spans="10:10" x14ac:dyDescent="0.2">
      <c r="J184" s="51"/>
    </row>
    <row r="185" spans="10:10" x14ac:dyDescent="0.2">
      <c r="J185" s="51"/>
    </row>
    <row r="186" spans="10:10" x14ac:dyDescent="0.2">
      <c r="J186" s="51"/>
    </row>
    <row r="187" spans="10:10" x14ac:dyDescent="0.2">
      <c r="J187" s="51"/>
    </row>
    <row r="188" spans="10:10" x14ac:dyDescent="0.2">
      <c r="J188" s="51"/>
    </row>
    <row r="189" spans="10:10" x14ac:dyDescent="0.2">
      <c r="J189" s="51"/>
    </row>
    <row r="190" spans="10:10" x14ac:dyDescent="0.2">
      <c r="J190" s="51"/>
    </row>
    <row r="191" spans="10:10" x14ac:dyDescent="0.2">
      <c r="J191" s="51"/>
    </row>
    <row r="192" spans="10:10" x14ac:dyDescent="0.2">
      <c r="J192" s="51"/>
    </row>
    <row r="193" spans="10:10" x14ac:dyDescent="0.2">
      <c r="J193" s="51"/>
    </row>
    <row r="194" spans="10:10" x14ac:dyDescent="0.2">
      <c r="J194" s="51"/>
    </row>
    <row r="195" spans="10:10" x14ac:dyDescent="0.2">
      <c r="J195" s="51"/>
    </row>
    <row r="196" spans="10:10" x14ac:dyDescent="0.2">
      <c r="J196" s="51"/>
    </row>
    <row r="197" spans="10:10" x14ac:dyDescent="0.2">
      <c r="J197" s="51"/>
    </row>
  </sheetData>
  <mergeCells count="14">
    <mergeCell ref="A26:J26"/>
    <mergeCell ref="A25:J25"/>
    <mergeCell ref="A5:B5"/>
    <mergeCell ref="A6:B6"/>
    <mergeCell ref="A9:B9"/>
    <mergeCell ref="A16:B16"/>
    <mergeCell ref="A12:B12"/>
    <mergeCell ref="A10:B10"/>
    <mergeCell ref="A19:B19"/>
    <mergeCell ref="A20:B20"/>
    <mergeCell ref="A24:C24"/>
    <mergeCell ref="A21:B21"/>
    <mergeCell ref="A22:B22"/>
    <mergeCell ref="A23:B23"/>
  </mergeCells>
  <pageMargins left="0.70866141732283472" right="0.70866141732283472" top="0.78740157480314965" bottom="0.78740157480314965" header="0.31496062992125984" footer="0.31496062992125984"/>
  <pageSetup paperSize="9" scale="99" firstPageNumber="20" orientation="portrait" useFirstPageNumber="1" r:id="rId1"/>
  <headerFooter>
    <oddFooter>&amp;L&amp;"-,Kurzíva"Zastupitelstvo Olomouckého kraje 18-12-2017
6. - Rozpočet Olomouckého kraje 2018 - návrh rozpočtu
Příloha č. 3a): Výdaje odborů &amp;R&amp;"-,Kurzíva"Strana &amp;P (celkem 171)</oddFooter>
  </headerFooter>
  <colBreaks count="1" manualBreakCount="1">
    <brk id="12" max="26"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173"/>
  <sheetViews>
    <sheetView showGridLines="0" view="pageBreakPreview" zoomScaleNormal="100" zoomScaleSheetLayoutView="100" workbookViewId="0">
      <selection activeCell="H13" sqref="H13"/>
    </sheetView>
  </sheetViews>
  <sheetFormatPr defaultRowHeight="14.25" x14ac:dyDescent="0.2"/>
  <cols>
    <col min="1" max="1" width="8.5703125" style="84" customWidth="1"/>
    <col min="2" max="2" width="9.140625" style="84"/>
    <col min="3" max="3" width="58.7109375" style="78" customWidth="1"/>
    <col min="4" max="4" width="14.140625" style="76" customWidth="1"/>
    <col min="5" max="6" width="14.140625" style="76" hidden="1" customWidth="1"/>
    <col min="7" max="7" width="14.140625" style="76" customWidth="1"/>
    <col min="8" max="8" width="9.140625" style="78" customWidth="1"/>
    <col min="9" max="9" width="13.5703125" style="78" customWidth="1"/>
    <col min="10" max="12" width="9.140625" style="78"/>
    <col min="13" max="13" width="13.28515625" style="78" customWidth="1"/>
    <col min="14" max="16384" width="9.140625" style="78"/>
  </cols>
  <sheetData>
    <row r="1" spans="1:8" ht="23.25" x14ac:dyDescent="0.35">
      <c r="A1" s="165" t="s">
        <v>81</v>
      </c>
      <c r="G1" s="413" t="s">
        <v>136</v>
      </c>
      <c r="H1" s="413"/>
    </row>
    <row r="3" spans="1:8" x14ac:dyDescent="0.2">
      <c r="A3" s="98" t="s">
        <v>1</v>
      </c>
      <c r="B3" s="98" t="s">
        <v>137</v>
      </c>
    </row>
    <row r="4" spans="1:8" x14ac:dyDescent="0.2">
      <c r="B4" s="98" t="s">
        <v>63</v>
      </c>
    </row>
    <row r="5" spans="1:8" ht="12" customHeight="1" x14ac:dyDescent="0.2"/>
    <row r="6" spans="1:8" s="81" customFormat="1" ht="13.5" thickBot="1" x14ac:dyDescent="0.25">
      <c r="A6" s="167"/>
      <c r="B6" s="167"/>
      <c r="D6" s="77"/>
      <c r="E6" s="77"/>
      <c r="F6" s="77"/>
      <c r="G6" s="77"/>
      <c r="H6" s="328" t="s">
        <v>6</v>
      </c>
    </row>
    <row r="7" spans="1:8" s="81" customFormat="1" ht="39.75" thickTop="1" thickBot="1" x14ac:dyDescent="0.25">
      <c r="A7" s="114" t="s">
        <v>2</v>
      </c>
      <c r="B7" s="115" t="s">
        <v>3</v>
      </c>
      <c r="C7" s="116" t="s">
        <v>4</v>
      </c>
      <c r="D7" s="117" t="s">
        <v>316</v>
      </c>
      <c r="E7" s="24" t="s">
        <v>623</v>
      </c>
      <c r="F7" s="24" t="s">
        <v>318</v>
      </c>
      <c r="G7" s="117" t="s">
        <v>317</v>
      </c>
      <c r="H7" s="67" t="s">
        <v>5</v>
      </c>
    </row>
    <row r="8" spans="1:8" s="123" customFormat="1" ht="12.75" thickTop="1" thickBot="1" x14ac:dyDescent="0.25">
      <c r="A8" s="118">
        <v>1</v>
      </c>
      <c r="B8" s="119">
        <v>2</v>
      </c>
      <c r="C8" s="119">
        <v>3</v>
      </c>
      <c r="D8" s="120">
        <v>4</v>
      </c>
      <c r="E8" s="120">
        <v>5</v>
      </c>
      <c r="F8" s="120">
        <v>6</v>
      </c>
      <c r="G8" s="120">
        <v>5</v>
      </c>
      <c r="H8" s="121" t="s">
        <v>716</v>
      </c>
    </row>
    <row r="9" spans="1:8" ht="15" thickTop="1" x14ac:dyDescent="0.2">
      <c r="A9" s="139">
        <v>4339</v>
      </c>
      <c r="B9" s="140">
        <v>51</v>
      </c>
      <c r="C9" s="144" t="s">
        <v>7</v>
      </c>
      <c r="D9" s="63">
        <v>720</v>
      </c>
      <c r="E9" s="63">
        <v>826</v>
      </c>
      <c r="F9" s="63">
        <v>826</v>
      </c>
      <c r="G9" s="63">
        <f>SUM(G17)</f>
        <v>995</v>
      </c>
      <c r="H9" s="75">
        <f>G9/D9*100</f>
        <v>138.19444444444443</v>
      </c>
    </row>
    <row r="10" spans="1:8" x14ac:dyDescent="0.2">
      <c r="A10" s="139">
        <v>4349</v>
      </c>
      <c r="B10" s="140">
        <v>51</v>
      </c>
      <c r="C10" s="144" t="s">
        <v>7</v>
      </c>
      <c r="D10" s="63">
        <v>290</v>
      </c>
      <c r="E10" s="63">
        <v>290</v>
      </c>
      <c r="F10" s="63">
        <v>290</v>
      </c>
      <c r="G10" s="63">
        <f>SUM(G59)</f>
        <v>260</v>
      </c>
      <c r="H10" s="75">
        <f>G10/D10*100</f>
        <v>89.65517241379311</v>
      </c>
    </row>
    <row r="11" spans="1:8" x14ac:dyDescent="0.2">
      <c r="A11" s="139">
        <v>4399</v>
      </c>
      <c r="B11" s="140">
        <v>51</v>
      </c>
      <c r="C11" s="144" t="s">
        <v>7</v>
      </c>
      <c r="D11" s="63">
        <v>512</v>
      </c>
      <c r="E11" s="63">
        <v>621</v>
      </c>
      <c r="F11" s="63">
        <v>621</v>
      </c>
      <c r="G11" s="63">
        <f>SUM(G95)</f>
        <v>631</v>
      </c>
      <c r="H11" s="75">
        <f>G11/D11*100</f>
        <v>123.2421875</v>
      </c>
    </row>
    <row r="12" spans="1:8" ht="15" thickBot="1" x14ac:dyDescent="0.25">
      <c r="A12" s="139">
        <v>6172</v>
      </c>
      <c r="B12" s="140">
        <v>51</v>
      </c>
      <c r="C12" s="144" t="s">
        <v>7</v>
      </c>
      <c r="D12" s="63">
        <v>49</v>
      </c>
      <c r="E12" s="63">
        <v>30</v>
      </c>
      <c r="F12" s="63">
        <v>30</v>
      </c>
      <c r="G12" s="63">
        <f>SUM(G155)</f>
        <v>22</v>
      </c>
      <c r="H12" s="75">
        <f>G12/D12*100</f>
        <v>44.897959183673471</v>
      </c>
    </row>
    <row r="13" spans="1:8" s="153" customFormat="1" ht="16.5" thickTop="1" thickBot="1" x14ac:dyDescent="0.3">
      <c r="A13" s="383" t="s">
        <v>8</v>
      </c>
      <c r="B13" s="384"/>
      <c r="C13" s="385"/>
      <c r="D13" s="151">
        <f>SUM(D9:D12)</f>
        <v>1571</v>
      </c>
      <c r="E13" s="151">
        <f>SUM(E9:E12)</f>
        <v>1767</v>
      </c>
      <c r="F13" s="151">
        <f>SUM(F9:F12)</f>
        <v>1767</v>
      </c>
      <c r="G13" s="151">
        <f>SUM(G9:G12)</f>
        <v>1908</v>
      </c>
      <c r="H13" s="82">
        <f>G13/D13*100</f>
        <v>121.45130490133673</v>
      </c>
    </row>
    <row r="14" spans="1:8" ht="5.0999999999999996" customHeight="1" thickTop="1" x14ac:dyDescent="0.2">
      <c r="A14" s="78"/>
      <c r="B14" s="78"/>
      <c r="D14" s="78"/>
      <c r="E14" s="78"/>
      <c r="F14" s="78"/>
      <c r="G14" s="78"/>
    </row>
    <row r="15" spans="1:8" ht="12" customHeight="1" x14ac:dyDescent="0.2">
      <c r="A15" s="79"/>
      <c r="B15" s="79"/>
      <c r="C15" s="79"/>
      <c r="D15" s="79"/>
      <c r="E15" s="79"/>
      <c r="F15" s="79"/>
      <c r="G15" s="79"/>
      <c r="H15" s="79"/>
    </row>
    <row r="16" spans="1:8" ht="15" x14ac:dyDescent="0.25">
      <c r="A16" s="85" t="s">
        <v>10</v>
      </c>
    </row>
    <row r="17" spans="1:9" ht="17.25" customHeight="1" thickBot="1" x14ac:dyDescent="0.3">
      <c r="A17" s="86" t="s">
        <v>138</v>
      </c>
      <c r="B17" s="87"/>
      <c r="C17" s="88"/>
      <c r="D17" s="89"/>
      <c r="E17" s="89"/>
      <c r="F17" s="89"/>
      <c r="G17" s="376">
        <f>SUM(G18)</f>
        <v>995</v>
      </c>
      <c r="H17" s="376"/>
      <c r="I17" s="27"/>
    </row>
    <row r="18" spans="1:9" ht="15.75" thickTop="1" x14ac:dyDescent="0.25">
      <c r="A18" s="83" t="s">
        <v>16</v>
      </c>
      <c r="G18" s="403">
        <f>SUM(G19,G30,G38,G45,G52)</f>
        <v>995</v>
      </c>
      <c r="H18" s="404"/>
    </row>
    <row r="19" spans="1:9" ht="15" customHeight="1" x14ac:dyDescent="0.25">
      <c r="A19" s="106" t="s">
        <v>238</v>
      </c>
      <c r="G19" s="397">
        <v>695</v>
      </c>
      <c r="H19" s="398"/>
    </row>
    <row r="20" spans="1:9" ht="14.25" customHeight="1" x14ac:dyDescent="0.2">
      <c r="A20" s="396" t="s">
        <v>326</v>
      </c>
      <c r="B20" s="396"/>
      <c r="C20" s="396"/>
      <c r="D20" s="396"/>
      <c r="E20" s="396"/>
      <c r="F20" s="396"/>
      <c r="G20" s="396"/>
      <c r="H20" s="396"/>
    </row>
    <row r="21" spans="1:9" ht="14.25" customHeight="1" x14ac:dyDescent="0.2">
      <c r="A21" s="396"/>
      <c r="B21" s="396"/>
      <c r="C21" s="396"/>
      <c r="D21" s="396"/>
      <c r="E21" s="396"/>
      <c r="F21" s="396"/>
      <c r="G21" s="396"/>
      <c r="H21" s="396"/>
    </row>
    <row r="22" spans="1:9" ht="14.25" customHeight="1" x14ac:dyDescent="0.2">
      <c r="A22" s="396"/>
      <c r="B22" s="396"/>
      <c r="C22" s="396"/>
      <c r="D22" s="396"/>
      <c r="E22" s="396"/>
      <c r="F22" s="396"/>
      <c r="G22" s="396"/>
      <c r="H22" s="396"/>
    </row>
    <row r="23" spans="1:9" ht="14.25" customHeight="1" x14ac:dyDescent="0.2">
      <c r="A23" s="396"/>
      <c r="B23" s="396"/>
      <c r="C23" s="396"/>
      <c r="D23" s="396"/>
      <c r="E23" s="396"/>
      <c r="F23" s="396"/>
      <c r="G23" s="396"/>
      <c r="H23" s="396"/>
    </row>
    <row r="24" spans="1:9" ht="14.25" customHeight="1" x14ac:dyDescent="0.2">
      <c r="A24" s="396"/>
      <c r="B24" s="396"/>
      <c r="C24" s="396"/>
      <c r="D24" s="396"/>
      <c r="E24" s="396"/>
      <c r="F24" s="396"/>
      <c r="G24" s="396"/>
      <c r="H24" s="396"/>
    </row>
    <row r="25" spans="1:9" ht="14.25" customHeight="1" x14ac:dyDescent="0.2">
      <c r="A25" s="396"/>
      <c r="B25" s="396"/>
      <c r="C25" s="396"/>
      <c r="D25" s="396"/>
      <c r="E25" s="396"/>
      <c r="F25" s="396"/>
      <c r="G25" s="396"/>
      <c r="H25" s="396"/>
    </row>
    <row r="26" spans="1:9" ht="14.25" customHeight="1" x14ac:dyDescent="0.2">
      <c r="A26" s="396"/>
      <c r="B26" s="396"/>
      <c r="C26" s="396"/>
      <c r="D26" s="396"/>
      <c r="E26" s="396"/>
      <c r="F26" s="396"/>
      <c r="G26" s="396"/>
      <c r="H26" s="396"/>
    </row>
    <row r="27" spans="1:9" ht="15" customHeight="1" x14ac:dyDescent="0.2">
      <c r="A27" s="396"/>
      <c r="B27" s="396"/>
      <c r="C27" s="396"/>
      <c r="D27" s="396"/>
      <c r="E27" s="396"/>
      <c r="F27" s="396"/>
      <c r="G27" s="396"/>
      <c r="H27" s="396"/>
    </row>
    <row r="28" spans="1:9" ht="42.75" customHeight="1" x14ac:dyDescent="0.2">
      <c r="A28" s="396"/>
      <c r="B28" s="396"/>
      <c r="C28" s="396"/>
      <c r="D28" s="396"/>
      <c r="E28" s="396"/>
      <c r="F28" s="396"/>
      <c r="G28" s="396"/>
      <c r="H28" s="396"/>
    </row>
    <row r="29" spans="1:9" ht="5.0999999999999996" customHeight="1" x14ac:dyDescent="0.25">
      <c r="A29" s="83"/>
      <c r="G29" s="99"/>
      <c r="H29" s="100"/>
    </row>
    <row r="30" spans="1:9" ht="15" customHeight="1" x14ac:dyDescent="0.25">
      <c r="A30" s="106" t="s">
        <v>239</v>
      </c>
      <c r="G30" s="397">
        <v>10</v>
      </c>
      <c r="H30" s="398"/>
    </row>
    <row r="31" spans="1:9" ht="15" customHeight="1" x14ac:dyDescent="0.2">
      <c r="A31" s="396" t="s">
        <v>327</v>
      </c>
      <c r="B31" s="396"/>
      <c r="C31" s="396"/>
      <c r="D31" s="396"/>
      <c r="E31" s="396"/>
      <c r="F31" s="396"/>
      <c r="G31" s="396"/>
      <c r="H31" s="396"/>
    </row>
    <row r="32" spans="1:9" ht="15" customHeight="1" x14ac:dyDescent="0.2">
      <c r="A32" s="396"/>
      <c r="B32" s="396"/>
      <c r="C32" s="396"/>
      <c r="D32" s="396"/>
      <c r="E32" s="396"/>
      <c r="F32" s="396"/>
      <c r="G32" s="396"/>
      <c r="H32" s="396"/>
    </row>
    <row r="33" spans="1:8" ht="12.75" customHeight="1" x14ac:dyDescent="0.2">
      <c r="A33" s="396"/>
      <c r="B33" s="396"/>
      <c r="C33" s="396"/>
      <c r="D33" s="396"/>
      <c r="E33" s="396"/>
      <c r="F33" s="396"/>
      <c r="G33" s="396"/>
      <c r="H33" s="396"/>
    </row>
    <row r="34" spans="1:8" ht="15" customHeight="1" x14ac:dyDescent="0.2">
      <c r="A34" s="396"/>
      <c r="B34" s="396"/>
      <c r="C34" s="396"/>
      <c r="D34" s="396"/>
      <c r="E34" s="396"/>
      <c r="F34" s="396"/>
      <c r="G34" s="396"/>
      <c r="H34" s="396"/>
    </row>
    <row r="35" spans="1:8" ht="15" customHeight="1" x14ac:dyDescent="0.2">
      <c r="A35" s="396"/>
      <c r="B35" s="396"/>
      <c r="C35" s="396"/>
      <c r="D35" s="396"/>
      <c r="E35" s="396"/>
      <c r="F35" s="396"/>
      <c r="G35" s="396"/>
      <c r="H35" s="396"/>
    </row>
    <row r="36" spans="1:8" ht="29.25" customHeight="1" x14ac:dyDescent="0.2">
      <c r="A36" s="396"/>
      <c r="B36" s="396"/>
      <c r="C36" s="396"/>
      <c r="D36" s="396"/>
      <c r="E36" s="396"/>
      <c r="F36" s="396"/>
      <c r="G36" s="396"/>
      <c r="H36" s="396"/>
    </row>
    <row r="37" spans="1:8" ht="5.0999999999999996" customHeight="1" x14ac:dyDescent="0.25">
      <c r="A37" s="107"/>
      <c r="B37" s="107"/>
      <c r="C37" s="107"/>
      <c r="D37" s="107"/>
      <c r="E37" s="107"/>
      <c r="F37" s="107"/>
      <c r="G37" s="107"/>
      <c r="H37" s="107"/>
    </row>
    <row r="38" spans="1:8" ht="15" customHeight="1" x14ac:dyDescent="0.25">
      <c r="A38" s="106" t="s">
        <v>240</v>
      </c>
      <c r="G38" s="397">
        <f>60-10</f>
        <v>50</v>
      </c>
      <c r="H38" s="398"/>
    </row>
    <row r="39" spans="1:8" ht="15" customHeight="1" x14ac:dyDescent="0.2">
      <c r="A39" s="396" t="s">
        <v>328</v>
      </c>
      <c r="B39" s="396"/>
      <c r="C39" s="396"/>
      <c r="D39" s="396"/>
      <c r="E39" s="396"/>
      <c r="F39" s="396"/>
      <c r="G39" s="396"/>
      <c r="H39" s="396"/>
    </row>
    <row r="40" spans="1:8" ht="15" customHeight="1" x14ac:dyDescent="0.2">
      <c r="A40" s="396"/>
      <c r="B40" s="396"/>
      <c r="C40" s="396"/>
      <c r="D40" s="396"/>
      <c r="E40" s="396"/>
      <c r="F40" s="396"/>
      <c r="G40" s="396"/>
      <c r="H40" s="396"/>
    </row>
    <row r="41" spans="1:8" ht="15" customHeight="1" x14ac:dyDescent="0.2">
      <c r="A41" s="396"/>
      <c r="B41" s="396"/>
      <c r="C41" s="396"/>
      <c r="D41" s="396"/>
      <c r="E41" s="396"/>
      <c r="F41" s="396"/>
      <c r="G41" s="396"/>
      <c r="H41" s="396"/>
    </row>
    <row r="42" spans="1:8" ht="15" customHeight="1" x14ac:dyDescent="0.2">
      <c r="A42" s="396"/>
      <c r="B42" s="396"/>
      <c r="C42" s="396"/>
      <c r="D42" s="396"/>
      <c r="E42" s="396"/>
      <c r="F42" s="396"/>
      <c r="G42" s="396"/>
      <c r="H42" s="396"/>
    </row>
    <row r="43" spans="1:8" ht="24.75" customHeight="1" x14ac:dyDescent="0.2">
      <c r="A43" s="396"/>
      <c r="B43" s="396"/>
      <c r="C43" s="396"/>
      <c r="D43" s="396"/>
      <c r="E43" s="396"/>
      <c r="F43" s="396"/>
      <c r="G43" s="396"/>
      <c r="H43" s="396"/>
    </row>
    <row r="44" spans="1:8" ht="5.0999999999999996" customHeight="1" x14ac:dyDescent="0.2">
      <c r="A44" s="231"/>
      <c r="B44" s="231"/>
      <c r="C44" s="231"/>
      <c r="D44" s="231"/>
      <c r="E44" s="231"/>
      <c r="F44" s="231"/>
      <c r="G44" s="231"/>
      <c r="H44" s="231"/>
    </row>
    <row r="45" spans="1:8" ht="15" customHeight="1" x14ac:dyDescent="0.25">
      <c r="A45" s="233" t="s">
        <v>329</v>
      </c>
      <c r="G45" s="397">
        <f>60-20</f>
        <v>40</v>
      </c>
      <c r="H45" s="398"/>
    </row>
    <row r="46" spans="1:8" ht="12.75" customHeight="1" x14ac:dyDescent="0.2">
      <c r="A46" s="396" t="s">
        <v>330</v>
      </c>
      <c r="B46" s="396"/>
      <c r="C46" s="396"/>
      <c r="D46" s="396"/>
      <c r="E46" s="396"/>
      <c r="F46" s="396"/>
      <c r="G46" s="396"/>
      <c r="H46" s="396"/>
    </row>
    <row r="47" spans="1:8" ht="12.75" customHeight="1" x14ac:dyDescent="0.2">
      <c r="A47" s="396"/>
      <c r="B47" s="396"/>
      <c r="C47" s="396"/>
      <c r="D47" s="396"/>
      <c r="E47" s="396"/>
      <c r="F47" s="396"/>
      <c r="G47" s="396"/>
      <c r="H47" s="396"/>
    </row>
    <row r="48" spans="1:8" ht="12.75" customHeight="1" x14ac:dyDescent="0.2">
      <c r="A48" s="396"/>
      <c r="B48" s="396"/>
      <c r="C48" s="396"/>
      <c r="D48" s="396"/>
      <c r="E48" s="396"/>
      <c r="F48" s="396"/>
      <c r="G48" s="396"/>
      <c r="H48" s="396"/>
    </row>
    <row r="49" spans="1:9" ht="12.75" customHeight="1" x14ac:dyDescent="0.2">
      <c r="A49" s="396"/>
      <c r="B49" s="396"/>
      <c r="C49" s="396"/>
      <c r="D49" s="396"/>
      <c r="E49" s="396"/>
      <c r="F49" s="396"/>
      <c r="G49" s="396"/>
      <c r="H49" s="396"/>
    </row>
    <row r="50" spans="1:9" ht="49.5" customHeight="1" x14ac:dyDescent="0.2">
      <c r="A50" s="396"/>
      <c r="B50" s="396"/>
      <c r="C50" s="396"/>
      <c r="D50" s="396"/>
      <c r="E50" s="396"/>
      <c r="F50" s="396"/>
      <c r="G50" s="396"/>
      <c r="H50" s="396"/>
    </row>
    <row r="51" spans="1:9" ht="5.0999999999999996" customHeight="1" x14ac:dyDescent="0.2">
      <c r="A51" s="231"/>
      <c r="B51" s="231"/>
      <c r="C51" s="231"/>
      <c r="D51" s="231"/>
      <c r="E51" s="231"/>
      <c r="F51" s="231"/>
      <c r="G51" s="231"/>
      <c r="H51" s="231"/>
    </row>
    <row r="52" spans="1:9" ht="15" customHeight="1" x14ac:dyDescent="0.25">
      <c r="A52" s="233" t="s">
        <v>331</v>
      </c>
      <c r="G52" s="397">
        <v>200</v>
      </c>
      <c r="H52" s="398"/>
    </row>
    <row r="53" spans="1:9" ht="20.25" customHeight="1" x14ac:dyDescent="0.2">
      <c r="A53" s="396" t="s">
        <v>685</v>
      </c>
      <c r="B53" s="396"/>
      <c r="C53" s="396"/>
      <c r="D53" s="396"/>
      <c r="E53" s="396"/>
      <c r="F53" s="396"/>
      <c r="G53" s="396"/>
      <c r="H53" s="396"/>
    </row>
    <row r="54" spans="1:9" ht="17.25" customHeight="1" x14ac:dyDescent="0.2">
      <c r="A54" s="396"/>
      <c r="B54" s="396"/>
      <c r="C54" s="396"/>
      <c r="D54" s="396"/>
      <c r="E54" s="396"/>
      <c r="F54" s="396"/>
      <c r="G54" s="396"/>
      <c r="H54" s="396"/>
    </row>
    <row r="55" spans="1:9" ht="12.75" customHeight="1" x14ac:dyDescent="0.2">
      <c r="A55" s="396"/>
      <c r="B55" s="396"/>
      <c r="C55" s="396"/>
      <c r="D55" s="396"/>
      <c r="E55" s="396"/>
      <c r="F55" s="396"/>
      <c r="G55" s="396"/>
      <c r="H55" s="396"/>
    </row>
    <row r="56" spans="1:9" ht="12.75" customHeight="1" x14ac:dyDescent="0.2">
      <c r="A56" s="396"/>
      <c r="B56" s="396"/>
      <c r="C56" s="396"/>
      <c r="D56" s="396"/>
      <c r="E56" s="396"/>
      <c r="F56" s="396"/>
      <c r="G56" s="396"/>
      <c r="H56" s="396"/>
    </row>
    <row r="57" spans="1:9" ht="22.5" customHeight="1" x14ac:dyDescent="0.2">
      <c r="A57" s="396"/>
      <c r="B57" s="396"/>
      <c r="C57" s="396"/>
      <c r="D57" s="396"/>
      <c r="E57" s="396"/>
      <c r="F57" s="396"/>
      <c r="G57" s="396"/>
      <c r="H57" s="396"/>
    </row>
    <row r="58" spans="1:9" ht="15" x14ac:dyDescent="0.25">
      <c r="A58" s="232"/>
      <c r="B58" s="232"/>
      <c r="C58" s="232"/>
      <c r="D58" s="232"/>
      <c r="E58" s="232"/>
      <c r="F58" s="232"/>
      <c r="G58" s="232"/>
      <c r="H58" s="232"/>
    </row>
    <row r="59" spans="1:9" ht="17.25" customHeight="1" thickBot="1" x14ac:dyDescent="0.3">
      <c r="A59" s="86" t="s">
        <v>139</v>
      </c>
      <c r="B59" s="87"/>
      <c r="C59" s="88"/>
      <c r="D59" s="89"/>
      <c r="E59" s="89"/>
      <c r="F59" s="89"/>
      <c r="G59" s="376">
        <f>SUM(G60)</f>
        <v>260</v>
      </c>
      <c r="H59" s="376"/>
      <c r="I59" s="27"/>
    </row>
    <row r="60" spans="1:9" ht="15.75" thickTop="1" x14ac:dyDescent="0.25">
      <c r="A60" s="83" t="s">
        <v>16</v>
      </c>
      <c r="G60" s="403">
        <f>SUM(G61,G68,G74,G82,G86)</f>
        <v>260</v>
      </c>
      <c r="H60" s="404"/>
    </row>
    <row r="61" spans="1:9" ht="15" customHeight="1" x14ac:dyDescent="0.25">
      <c r="A61" s="106" t="s">
        <v>332</v>
      </c>
      <c r="G61" s="397">
        <f>100-10</f>
        <v>90</v>
      </c>
      <c r="H61" s="398"/>
    </row>
    <row r="62" spans="1:9" x14ac:dyDescent="0.2">
      <c r="A62" s="396" t="s">
        <v>333</v>
      </c>
      <c r="B62" s="396"/>
      <c r="C62" s="396"/>
      <c r="D62" s="396"/>
      <c r="E62" s="396"/>
      <c r="F62" s="396"/>
      <c r="G62" s="396"/>
      <c r="H62" s="396"/>
    </row>
    <row r="63" spans="1:9" x14ac:dyDescent="0.2">
      <c r="A63" s="396"/>
      <c r="B63" s="396"/>
      <c r="C63" s="396"/>
      <c r="D63" s="396"/>
      <c r="E63" s="396"/>
      <c r="F63" s="396"/>
      <c r="G63" s="396"/>
      <c r="H63" s="396"/>
    </row>
    <row r="64" spans="1:9" x14ac:dyDescent="0.2">
      <c r="A64" s="396"/>
      <c r="B64" s="396"/>
      <c r="C64" s="396"/>
      <c r="D64" s="396"/>
      <c r="E64" s="396"/>
      <c r="F64" s="396"/>
      <c r="G64" s="396"/>
      <c r="H64" s="396"/>
    </row>
    <row r="65" spans="1:8" x14ac:dyDescent="0.2">
      <c r="A65" s="396"/>
      <c r="B65" s="396"/>
      <c r="C65" s="396"/>
      <c r="D65" s="396"/>
      <c r="E65" s="396"/>
      <c r="F65" s="396"/>
      <c r="G65" s="396"/>
      <c r="H65" s="396"/>
    </row>
    <row r="66" spans="1:8" ht="5.0999999999999996" customHeight="1" x14ac:dyDescent="0.2">
      <c r="A66" s="331"/>
      <c r="B66" s="331"/>
      <c r="C66" s="331"/>
      <c r="D66" s="331"/>
      <c r="E66" s="331"/>
      <c r="F66" s="331"/>
      <c r="G66" s="331"/>
      <c r="H66" s="331"/>
    </row>
    <row r="67" spans="1:8" ht="15" customHeight="1" x14ac:dyDescent="0.25">
      <c r="A67" s="399" t="s">
        <v>174</v>
      </c>
      <c r="B67" s="407"/>
      <c r="C67" s="407"/>
      <c r="D67" s="407"/>
      <c r="E67" s="407"/>
      <c r="F67" s="407"/>
      <c r="G67" s="99"/>
      <c r="H67" s="100"/>
    </row>
    <row r="68" spans="1:8" ht="15" x14ac:dyDescent="0.25">
      <c r="A68" s="407"/>
      <c r="B68" s="407"/>
      <c r="C68" s="407"/>
      <c r="D68" s="407"/>
      <c r="E68" s="407"/>
      <c r="F68" s="407"/>
      <c r="G68" s="397">
        <f>60-30</f>
        <v>30</v>
      </c>
      <c r="H68" s="398"/>
    </row>
    <row r="69" spans="1:8" ht="14.25" customHeight="1" x14ac:dyDescent="0.2">
      <c r="A69" s="396" t="s">
        <v>334</v>
      </c>
      <c r="B69" s="410"/>
      <c r="C69" s="410"/>
      <c r="D69" s="410"/>
      <c r="E69" s="410"/>
      <c r="F69" s="410"/>
      <c r="G69" s="410"/>
      <c r="H69" s="410"/>
    </row>
    <row r="70" spans="1:8" ht="14.25" customHeight="1" x14ac:dyDescent="0.2">
      <c r="A70" s="410"/>
      <c r="B70" s="410"/>
      <c r="C70" s="410"/>
      <c r="D70" s="410"/>
      <c r="E70" s="410"/>
      <c r="F70" s="410"/>
      <c r="G70" s="410"/>
      <c r="H70" s="410"/>
    </row>
    <row r="71" spans="1:8" ht="14.25" customHeight="1" x14ac:dyDescent="0.2">
      <c r="A71" s="410"/>
      <c r="B71" s="410"/>
      <c r="C71" s="410"/>
      <c r="D71" s="410"/>
      <c r="E71" s="410"/>
      <c r="F71" s="410"/>
      <c r="G71" s="410"/>
      <c r="H71" s="410"/>
    </row>
    <row r="72" spans="1:8" ht="33" customHeight="1" x14ac:dyDescent="0.2">
      <c r="A72" s="410"/>
      <c r="B72" s="410"/>
      <c r="C72" s="410"/>
      <c r="D72" s="410"/>
      <c r="E72" s="410"/>
      <c r="F72" s="410"/>
      <c r="G72" s="410"/>
      <c r="H72" s="410"/>
    </row>
    <row r="73" spans="1:8" ht="5.0999999999999996" customHeight="1" x14ac:dyDescent="0.25">
      <c r="A73" s="83"/>
      <c r="G73" s="99"/>
      <c r="H73" s="100"/>
    </row>
    <row r="74" spans="1:8" ht="15" x14ac:dyDescent="0.25">
      <c r="A74" s="106" t="s">
        <v>166</v>
      </c>
      <c r="G74" s="397">
        <v>30</v>
      </c>
      <c r="H74" s="398"/>
    </row>
    <row r="75" spans="1:8" x14ac:dyDescent="0.2">
      <c r="A75" s="396" t="s">
        <v>311</v>
      </c>
      <c r="B75" s="410"/>
      <c r="C75" s="410"/>
      <c r="D75" s="410"/>
      <c r="E75" s="410"/>
      <c r="F75" s="410"/>
      <c r="G75" s="410"/>
      <c r="H75" s="410"/>
    </row>
    <row r="76" spans="1:8" x14ac:dyDescent="0.2">
      <c r="A76" s="410"/>
      <c r="B76" s="410"/>
      <c r="C76" s="410"/>
      <c r="D76" s="410"/>
      <c r="E76" s="410"/>
      <c r="F76" s="410"/>
      <c r="G76" s="410"/>
      <c r="H76" s="410"/>
    </row>
    <row r="77" spans="1:8" x14ac:dyDescent="0.2">
      <c r="A77" s="410"/>
      <c r="B77" s="410"/>
      <c r="C77" s="410"/>
      <c r="D77" s="410"/>
      <c r="E77" s="410"/>
      <c r="F77" s="410"/>
      <c r="G77" s="410"/>
      <c r="H77" s="410"/>
    </row>
    <row r="78" spans="1:8" x14ac:dyDescent="0.2">
      <c r="A78" s="410"/>
      <c r="B78" s="410"/>
      <c r="C78" s="410"/>
      <c r="D78" s="410"/>
      <c r="E78" s="410"/>
      <c r="F78" s="410"/>
      <c r="G78" s="410"/>
      <c r="H78" s="410"/>
    </row>
    <row r="79" spans="1:8" ht="31.5" customHeight="1" x14ac:dyDescent="0.2">
      <c r="A79" s="410"/>
      <c r="B79" s="410"/>
      <c r="C79" s="410"/>
      <c r="D79" s="410"/>
      <c r="E79" s="410"/>
      <c r="F79" s="410"/>
      <c r="G79" s="410"/>
      <c r="H79" s="410"/>
    </row>
    <row r="80" spans="1:8" ht="5.0999999999999996" customHeight="1" x14ac:dyDescent="0.2">
      <c r="A80" s="102"/>
      <c r="B80" s="102"/>
      <c r="C80" s="102"/>
      <c r="D80" s="102"/>
      <c r="E80" s="102"/>
      <c r="F80" s="102"/>
      <c r="G80" s="102"/>
      <c r="H80" s="102"/>
    </row>
    <row r="81" spans="1:9" ht="15" customHeight="1" x14ac:dyDescent="0.2">
      <c r="A81" s="469" t="s">
        <v>167</v>
      </c>
      <c r="B81" s="469"/>
      <c r="C81" s="469"/>
      <c r="D81" s="469"/>
      <c r="E81" s="469"/>
      <c r="F81" s="469"/>
      <c r="G81" s="102"/>
      <c r="H81" s="102"/>
    </row>
    <row r="82" spans="1:9" ht="15" customHeight="1" x14ac:dyDescent="0.25">
      <c r="A82" s="469"/>
      <c r="B82" s="469"/>
      <c r="C82" s="469"/>
      <c r="D82" s="469"/>
      <c r="E82" s="469"/>
      <c r="F82" s="469"/>
      <c r="G82" s="397">
        <v>80</v>
      </c>
      <c r="H82" s="398"/>
    </row>
    <row r="83" spans="1:9" x14ac:dyDescent="0.2">
      <c r="A83" s="396" t="s">
        <v>168</v>
      </c>
      <c r="B83" s="396"/>
      <c r="C83" s="396"/>
      <c r="D83" s="396"/>
      <c r="E83" s="396"/>
      <c r="F83" s="396"/>
      <c r="G83" s="396"/>
      <c r="H83" s="396"/>
    </row>
    <row r="84" spans="1:9" ht="27.75" customHeight="1" x14ac:dyDescent="0.2">
      <c r="A84" s="396"/>
      <c r="B84" s="396"/>
      <c r="C84" s="396"/>
      <c r="D84" s="396"/>
      <c r="E84" s="396"/>
      <c r="F84" s="396"/>
      <c r="G84" s="396"/>
      <c r="H84" s="396"/>
    </row>
    <row r="85" spans="1:9" ht="5.0999999999999996" customHeight="1" x14ac:dyDescent="0.2">
      <c r="A85" s="102"/>
      <c r="B85" s="102"/>
      <c r="C85" s="102"/>
      <c r="D85" s="102"/>
      <c r="E85" s="102"/>
      <c r="F85" s="102"/>
      <c r="G85" s="102"/>
      <c r="H85" s="102"/>
    </row>
    <row r="86" spans="1:9" ht="28.5" customHeight="1" x14ac:dyDescent="0.25">
      <c r="A86" s="451" t="s">
        <v>169</v>
      </c>
      <c r="B86" s="451"/>
      <c r="C86" s="451"/>
      <c r="D86" s="451"/>
      <c r="E86" s="451"/>
      <c r="F86" s="451"/>
      <c r="G86" s="397">
        <v>30</v>
      </c>
      <c r="H86" s="398"/>
    </row>
    <row r="87" spans="1:9" ht="15.75" customHeight="1" x14ac:dyDescent="0.2">
      <c r="A87" s="396" t="s">
        <v>335</v>
      </c>
      <c r="B87" s="396"/>
      <c r="C87" s="396"/>
      <c r="D87" s="396"/>
      <c r="E87" s="396"/>
      <c r="F87" s="396"/>
      <c r="G87" s="396"/>
      <c r="H87" s="396"/>
    </row>
    <row r="88" spans="1:9" ht="15" customHeight="1" x14ac:dyDescent="0.2">
      <c r="A88" s="396"/>
      <c r="B88" s="396"/>
      <c r="C88" s="396"/>
      <c r="D88" s="396"/>
      <c r="E88" s="396"/>
      <c r="F88" s="396"/>
      <c r="G88" s="396"/>
      <c r="H88" s="396"/>
    </row>
    <row r="89" spans="1:9" ht="15" customHeight="1" x14ac:dyDescent="0.2">
      <c r="A89" s="396"/>
      <c r="B89" s="396"/>
      <c r="C89" s="396"/>
      <c r="D89" s="396"/>
      <c r="E89" s="396"/>
      <c r="F89" s="396"/>
      <c r="G89" s="396"/>
      <c r="H89" s="396"/>
    </row>
    <row r="90" spans="1:9" ht="15" customHeight="1" x14ac:dyDescent="0.2">
      <c r="A90" s="396"/>
      <c r="B90" s="396"/>
      <c r="C90" s="396"/>
      <c r="D90" s="396"/>
      <c r="E90" s="396"/>
      <c r="F90" s="396"/>
      <c r="G90" s="396"/>
      <c r="H90" s="396"/>
    </row>
    <row r="91" spans="1:9" ht="15" customHeight="1" x14ac:dyDescent="0.2">
      <c r="A91" s="396"/>
      <c r="B91" s="396"/>
      <c r="C91" s="396"/>
      <c r="D91" s="396"/>
      <c r="E91" s="396"/>
      <c r="F91" s="396"/>
      <c r="G91" s="396"/>
      <c r="H91" s="396"/>
    </row>
    <row r="92" spans="1:9" ht="15" customHeight="1" x14ac:dyDescent="0.2">
      <c r="A92" s="396"/>
      <c r="B92" s="396"/>
      <c r="C92" s="396"/>
      <c r="D92" s="396"/>
      <c r="E92" s="396"/>
      <c r="F92" s="396"/>
      <c r="G92" s="396"/>
      <c r="H92" s="396"/>
    </row>
    <row r="93" spans="1:9" ht="40.5" customHeight="1" x14ac:dyDescent="0.2">
      <c r="A93" s="396"/>
      <c r="B93" s="396"/>
      <c r="C93" s="396"/>
      <c r="D93" s="396"/>
      <c r="E93" s="396"/>
      <c r="F93" s="396"/>
      <c r="G93" s="396"/>
      <c r="H93" s="396"/>
    </row>
    <row r="94" spans="1:9" ht="5.0999999999999996" customHeight="1" x14ac:dyDescent="0.25">
      <c r="A94" s="83"/>
      <c r="G94" s="99"/>
      <c r="H94" s="100"/>
    </row>
    <row r="95" spans="1:9" ht="17.25" customHeight="1" thickBot="1" x14ac:dyDescent="0.3">
      <c r="A95" s="86" t="s">
        <v>140</v>
      </c>
      <c r="B95" s="87"/>
      <c r="C95" s="88"/>
      <c r="D95" s="89"/>
      <c r="E95" s="89"/>
      <c r="F95" s="89"/>
      <c r="G95" s="376">
        <f>SUM(G96,G101,G113,G150)</f>
        <v>631</v>
      </c>
      <c r="H95" s="376"/>
      <c r="I95" s="27"/>
    </row>
    <row r="96" spans="1:9" ht="15.75" thickTop="1" x14ac:dyDescent="0.25">
      <c r="A96" s="83" t="s">
        <v>14</v>
      </c>
      <c r="G96" s="403">
        <v>50</v>
      </c>
      <c r="H96" s="404"/>
    </row>
    <row r="97" spans="1:9" ht="15" customHeight="1" x14ac:dyDescent="0.25">
      <c r="A97" s="106" t="s">
        <v>242</v>
      </c>
      <c r="G97" s="99"/>
      <c r="H97" s="100"/>
    </row>
    <row r="98" spans="1:9" ht="15" customHeight="1" x14ac:dyDescent="0.2">
      <c r="A98" s="396" t="s">
        <v>241</v>
      </c>
      <c r="B98" s="396"/>
      <c r="C98" s="396"/>
      <c r="D98" s="396"/>
      <c r="E98" s="396"/>
      <c r="F98" s="396"/>
      <c r="G98" s="396"/>
      <c r="H98" s="396"/>
    </row>
    <row r="99" spans="1:9" ht="15" customHeight="1" x14ac:dyDescent="0.2">
      <c r="A99" s="396"/>
      <c r="B99" s="396"/>
      <c r="C99" s="396"/>
      <c r="D99" s="396"/>
      <c r="E99" s="396"/>
      <c r="F99" s="396"/>
      <c r="G99" s="396"/>
      <c r="H99" s="396"/>
    </row>
    <row r="100" spans="1:9" ht="5.0999999999999996" customHeight="1" x14ac:dyDescent="0.25">
      <c r="A100" s="83"/>
      <c r="G100" s="99"/>
      <c r="H100" s="100"/>
    </row>
    <row r="101" spans="1:9" s="58" customFormat="1" ht="17.25" customHeight="1" x14ac:dyDescent="0.25">
      <c r="A101" s="56" t="s">
        <v>163</v>
      </c>
      <c r="B101" s="162"/>
      <c r="C101" s="160"/>
      <c r="D101" s="159"/>
      <c r="E101" s="159"/>
      <c r="F101" s="159"/>
      <c r="G101" s="403">
        <f>416-44</f>
        <v>372</v>
      </c>
      <c r="H101" s="404"/>
      <c r="I101" s="70"/>
    </row>
    <row r="102" spans="1:9" s="58" customFormat="1" ht="15" customHeight="1" x14ac:dyDescent="0.2">
      <c r="A102" s="459" t="s">
        <v>170</v>
      </c>
      <c r="B102" s="459"/>
      <c r="C102" s="459"/>
      <c r="D102" s="459"/>
      <c r="E102" s="459"/>
      <c r="F102" s="459"/>
      <c r="G102" s="459"/>
      <c r="H102" s="459"/>
      <c r="I102" s="70"/>
    </row>
    <row r="103" spans="1:9" s="58" customFormat="1" ht="30.75" customHeight="1" x14ac:dyDescent="0.2">
      <c r="A103" s="423" t="s">
        <v>783</v>
      </c>
      <c r="B103" s="422"/>
      <c r="C103" s="422"/>
      <c r="D103" s="422"/>
      <c r="E103" s="422"/>
      <c r="F103" s="422"/>
      <c r="G103" s="422"/>
      <c r="H103" s="422"/>
      <c r="I103" s="70"/>
    </row>
    <row r="104" spans="1:9" s="58" customFormat="1" ht="17.25" customHeight="1" x14ac:dyDescent="0.2">
      <c r="A104" s="422"/>
      <c r="B104" s="422"/>
      <c r="C104" s="422"/>
      <c r="D104" s="422"/>
      <c r="E104" s="422"/>
      <c r="F104" s="422"/>
      <c r="G104" s="422"/>
      <c r="H104" s="422"/>
      <c r="I104" s="70"/>
    </row>
    <row r="105" spans="1:9" s="58" customFormat="1" ht="17.25" customHeight="1" x14ac:dyDescent="0.2">
      <c r="A105" s="422"/>
      <c r="B105" s="422"/>
      <c r="C105" s="422"/>
      <c r="D105" s="422"/>
      <c r="E105" s="422"/>
      <c r="F105" s="422"/>
      <c r="G105" s="422"/>
      <c r="H105" s="422"/>
      <c r="I105" s="70"/>
    </row>
    <row r="106" spans="1:9" s="58" customFormat="1" ht="17.25" customHeight="1" x14ac:dyDescent="0.2">
      <c r="A106" s="422"/>
      <c r="B106" s="422"/>
      <c r="C106" s="422"/>
      <c r="D106" s="422"/>
      <c r="E106" s="422"/>
      <c r="F106" s="422"/>
      <c r="G106" s="422"/>
      <c r="H106" s="422"/>
      <c r="I106" s="70"/>
    </row>
    <row r="107" spans="1:9" s="58" customFormat="1" ht="17.25" customHeight="1" x14ac:dyDescent="0.2">
      <c r="A107" s="422"/>
      <c r="B107" s="422"/>
      <c r="C107" s="422"/>
      <c r="D107" s="422"/>
      <c r="E107" s="422"/>
      <c r="F107" s="422"/>
      <c r="G107" s="422"/>
      <c r="H107" s="422"/>
      <c r="I107" s="70"/>
    </row>
    <row r="108" spans="1:9" s="58" customFormat="1" ht="17.25" customHeight="1" x14ac:dyDescent="0.2">
      <c r="A108" s="422"/>
      <c r="B108" s="422"/>
      <c r="C108" s="422"/>
      <c r="D108" s="422"/>
      <c r="E108" s="422"/>
      <c r="F108" s="422"/>
      <c r="G108" s="422"/>
      <c r="H108" s="422"/>
      <c r="I108" s="70"/>
    </row>
    <row r="109" spans="1:9" s="58" customFormat="1" ht="17.25" customHeight="1" x14ac:dyDescent="0.2">
      <c r="A109" s="422"/>
      <c r="B109" s="422"/>
      <c r="C109" s="422"/>
      <c r="D109" s="422"/>
      <c r="E109" s="422"/>
      <c r="F109" s="422"/>
      <c r="G109" s="422"/>
      <c r="H109" s="422"/>
      <c r="I109" s="70"/>
    </row>
    <row r="110" spans="1:9" s="58" customFormat="1" ht="17.25" customHeight="1" x14ac:dyDescent="0.2">
      <c r="A110" s="422"/>
      <c r="B110" s="422"/>
      <c r="C110" s="422"/>
      <c r="D110" s="422"/>
      <c r="E110" s="422"/>
      <c r="F110" s="422"/>
      <c r="G110" s="422"/>
      <c r="H110" s="422"/>
      <c r="I110" s="70"/>
    </row>
    <row r="111" spans="1:9" s="58" customFormat="1" ht="93.75" customHeight="1" x14ac:dyDescent="0.2">
      <c r="A111" s="422"/>
      <c r="B111" s="422"/>
      <c r="C111" s="422"/>
      <c r="D111" s="422"/>
      <c r="E111" s="422"/>
      <c r="F111" s="422"/>
      <c r="G111" s="422"/>
      <c r="H111" s="422"/>
      <c r="I111" s="70"/>
    </row>
    <row r="112" spans="1:9" s="58" customFormat="1" ht="5.0999999999999996" customHeight="1" x14ac:dyDescent="0.25">
      <c r="A112" s="161"/>
      <c r="B112" s="162"/>
      <c r="C112" s="160"/>
      <c r="D112" s="159"/>
      <c r="E112" s="159"/>
      <c r="F112" s="159"/>
      <c r="G112" s="163"/>
      <c r="H112" s="163"/>
      <c r="I112" s="70"/>
    </row>
    <row r="113" spans="1:9" ht="15" x14ac:dyDescent="0.25">
      <c r="A113" s="83" t="s">
        <v>16</v>
      </c>
      <c r="G113" s="403">
        <f>SUM(G114,G124,G132,G139)</f>
        <v>170</v>
      </c>
      <c r="H113" s="404"/>
      <c r="I113" s="27"/>
    </row>
    <row r="114" spans="1:9" s="58" customFormat="1" ht="15" customHeight="1" x14ac:dyDescent="0.25">
      <c r="A114" s="154" t="s">
        <v>171</v>
      </c>
      <c r="B114" s="162"/>
      <c r="C114" s="160"/>
      <c r="D114" s="159"/>
      <c r="E114" s="159"/>
      <c r="F114" s="159"/>
      <c r="G114" s="397">
        <f>60-40</f>
        <v>20</v>
      </c>
      <c r="H114" s="398"/>
      <c r="I114" s="70"/>
    </row>
    <row r="115" spans="1:9" ht="14.25" customHeight="1" x14ac:dyDescent="0.2">
      <c r="A115" s="396" t="s">
        <v>729</v>
      </c>
      <c r="B115" s="396"/>
      <c r="C115" s="396"/>
      <c r="D115" s="396"/>
      <c r="E115" s="396"/>
      <c r="F115" s="396"/>
      <c r="G115" s="396"/>
      <c r="H115" s="396"/>
    </row>
    <row r="116" spans="1:9" ht="14.25" customHeight="1" x14ac:dyDescent="0.2">
      <c r="A116" s="396"/>
      <c r="B116" s="396"/>
      <c r="C116" s="396"/>
      <c r="D116" s="396"/>
      <c r="E116" s="396"/>
      <c r="F116" s="396"/>
      <c r="G116" s="396"/>
      <c r="H116" s="396"/>
    </row>
    <row r="117" spans="1:9" ht="14.25" customHeight="1" x14ac:dyDescent="0.2">
      <c r="A117" s="396"/>
      <c r="B117" s="396"/>
      <c r="C117" s="396"/>
      <c r="D117" s="396"/>
      <c r="E117" s="396"/>
      <c r="F117" s="396"/>
      <c r="G117" s="396"/>
      <c r="H117" s="396"/>
    </row>
    <row r="118" spans="1:9" ht="14.25" customHeight="1" x14ac:dyDescent="0.2">
      <c r="A118" s="396"/>
      <c r="B118" s="396"/>
      <c r="C118" s="396"/>
      <c r="D118" s="396"/>
      <c r="E118" s="396"/>
      <c r="F118" s="396"/>
      <c r="G118" s="396"/>
      <c r="H118" s="396"/>
    </row>
    <row r="119" spans="1:9" ht="14.25" customHeight="1" x14ac:dyDescent="0.2">
      <c r="A119" s="396"/>
      <c r="B119" s="396"/>
      <c r="C119" s="396"/>
      <c r="D119" s="396"/>
      <c r="E119" s="396"/>
      <c r="F119" s="396"/>
      <c r="G119" s="396"/>
      <c r="H119" s="396"/>
    </row>
    <row r="120" spans="1:9" ht="14.25" customHeight="1" x14ac:dyDescent="0.2">
      <c r="A120" s="396"/>
      <c r="B120" s="396"/>
      <c r="C120" s="396"/>
      <c r="D120" s="396"/>
      <c r="E120" s="396"/>
      <c r="F120" s="396"/>
      <c r="G120" s="396"/>
      <c r="H120" s="396"/>
    </row>
    <row r="121" spans="1:9" ht="14.25" customHeight="1" x14ac:dyDescent="0.2">
      <c r="A121" s="396"/>
      <c r="B121" s="396"/>
      <c r="C121" s="396"/>
      <c r="D121" s="396"/>
      <c r="E121" s="396"/>
      <c r="F121" s="396"/>
      <c r="G121" s="396"/>
      <c r="H121" s="396"/>
    </row>
    <row r="122" spans="1:9" ht="30" customHeight="1" x14ac:dyDescent="0.2">
      <c r="A122" s="396"/>
      <c r="B122" s="396"/>
      <c r="C122" s="396"/>
      <c r="D122" s="396"/>
      <c r="E122" s="396"/>
      <c r="F122" s="396"/>
      <c r="G122" s="396"/>
      <c r="H122" s="396"/>
    </row>
    <row r="123" spans="1:9" ht="5.0999999999999996" customHeight="1" x14ac:dyDescent="0.2">
      <c r="A123" s="101"/>
      <c r="B123" s="101"/>
      <c r="C123" s="101"/>
      <c r="D123" s="101"/>
      <c r="E123" s="101"/>
      <c r="F123" s="101"/>
      <c r="G123" s="101"/>
      <c r="H123" s="101"/>
    </row>
    <row r="124" spans="1:9" s="58" customFormat="1" ht="29.25" customHeight="1" x14ac:dyDescent="0.25">
      <c r="A124" s="456" t="s">
        <v>243</v>
      </c>
      <c r="B124" s="407"/>
      <c r="C124" s="407"/>
      <c r="D124" s="407"/>
      <c r="E124" s="407"/>
      <c r="F124" s="407"/>
      <c r="G124" s="397">
        <v>10</v>
      </c>
      <c r="H124" s="398"/>
      <c r="I124" s="70"/>
    </row>
    <row r="125" spans="1:9" ht="14.25" customHeight="1" x14ac:dyDescent="0.2">
      <c r="A125" s="396" t="s">
        <v>172</v>
      </c>
      <c r="B125" s="396"/>
      <c r="C125" s="396"/>
      <c r="D125" s="396"/>
      <c r="E125" s="396"/>
      <c r="F125" s="396"/>
      <c r="G125" s="396"/>
      <c r="H125" s="396"/>
    </row>
    <row r="126" spans="1:9" ht="14.25" customHeight="1" x14ac:dyDescent="0.2">
      <c r="A126" s="396"/>
      <c r="B126" s="396"/>
      <c r="C126" s="396"/>
      <c r="D126" s="396"/>
      <c r="E126" s="396"/>
      <c r="F126" s="396"/>
      <c r="G126" s="396"/>
      <c r="H126" s="396"/>
    </row>
    <row r="127" spans="1:9" ht="14.25" customHeight="1" x14ac:dyDescent="0.2">
      <c r="A127" s="396"/>
      <c r="B127" s="396"/>
      <c r="C127" s="396"/>
      <c r="D127" s="396"/>
      <c r="E127" s="396"/>
      <c r="F127" s="396"/>
      <c r="G127" s="396"/>
      <c r="H127" s="396"/>
    </row>
    <row r="128" spans="1:9" ht="14.25" customHeight="1" x14ac:dyDescent="0.2">
      <c r="A128" s="396"/>
      <c r="B128" s="396"/>
      <c r="C128" s="396"/>
      <c r="D128" s="396"/>
      <c r="E128" s="396"/>
      <c r="F128" s="396"/>
      <c r="G128" s="396"/>
      <c r="H128" s="396"/>
    </row>
    <row r="129" spans="1:9" ht="14.25" customHeight="1" x14ac:dyDescent="0.2">
      <c r="A129" s="396"/>
      <c r="B129" s="396"/>
      <c r="C129" s="396"/>
      <c r="D129" s="396"/>
      <c r="E129" s="396"/>
      <c r="F129" s="396"/>
      <c r="G129" s="396"/>
      <c r="H129" s="396"/>
    </row>
    <row r="130" spans="1:9" ht="30.75" customHeight="1" x14ac:dyDescent="0.2">
      <c r="A130" s="396"/>
      <c r="B130" s="396"/>
      <c r="C130" s="396"/>
      <c r="D130" s="396"/>
      <c r="E130" s="396"/>
      <c r="F130" s="396"/>
      <c r="G130" s="396"/>
      <c r="H130" s="396"/>
    </row>
    <row r="131" spans="1:9" ht="5.0999999999999996" customHeight="1" x14ac:dyDescent="0.2">
      <c r="A131" s="101"/>
      <c r="B131" s="101"/>
      <c r="C131" s="101"/>
      <c r="D131" s="101"/>
      <c r="E131" s="101"/>
      <c r="F131" s="101"/>
      <c r="G131" s="101"/>
      <c r="H131" s="101"/>
    </row>
    <row r="132" spans="1:9" s="58" customFormat="1" ht="15" customHeight="1" x14ac:dyDescent="0.25">
      <c r="A132" s="154" t="s">
        <v>173</v>
      </c>
      <c r="B132" s="162"/>
      <c r="C132" s="160"/>
      <c r="D132" s="159"/>
      <c r="E132" s="159"/>
      <c r="F132" s="159"/>
      <c r="G132" s="397">
        <f>80-20</f>
        <v>60</v>
      </c>
      <c r="H132" s="398"/>
      <c r="I132" s="70"/>
    </row>
    <row r="133" spans="1:9" ht="14.25" customHeight="1" x14ac:dyDescent="0.2">
      <c r="A133" s="396" t="s">
        <v>336</v>
      </c>
      <c r="B133" s="396"/>
      <c r="C133" s="396"/>
      <c r="D133" s="396"/>
      <c r="E133" s="396"/>
      <c r="F133" s="396"/>
      <c r="G133" s="396"/>
      <c r="H133" s="396"/>
    </row>
    <row r="134" spans="1:9" ht="14.25" customHeight="1" x14ac:dyDescent="0.2">
      <c r="A134" s="396"/>
      <c r="B134" s="396"/>
      <c r="C134" s="396"/>
      <c r="D134" s="396"/>
      <c r="E134" s="396"/>
      <c r="F134" s="396"/>
      <c r="G134" s="396"/>
      <c r="H134" s="396"/>
    </row>
    <row r="135" spans="1:9" ht="14.25" customHeight="1" x14ac:dyDescent="0.2">
      <c r="A135" s="396"/>
      <c r="B135" s="396"/>
      <c r="C135" s="396"/>
      <c r="D135" s="396"/>
      <c r="E135" s="396"/>
      <c r="F135" s="396"/>
      <c r="G135" s="396"/>
      <c r="H135" s="396"/>
    </row>
    <row r="136" spans="1:9" ht="14.25" customHeight="1" x14ac:dyDescent="0.2">
      <c r="A136" s="396"/>
      <c r="B136" s="396"/>
      <c r="C136" s="396"/>
      <c r="D136" s="396"/>
      <c r="E136" s="396"/>
      <c r="F136" s="396"/>
      <c r="G136" s="396"/>
      <c r="H136" s="396"/>
    </row>
    <row r="137" spans="1:9" ht="57" customHeight="1" x14ac:dyDescent="0.2">
      <c r="A137" s="396"/>
      <c r="B137" s="396"/>
      <c r="C137" s="396"/>
      <c r="D137" s="396"/>
      <c r="E137" s="396"/>
      <c r="F137" s="396"/>
      <c r="G137" s="396"/>
      <c r="H137" s="396"/>
    </row>
    <row r="138" spans="1:9" ht="5.0999999999999996" customHeight="1" x14ac:dyDescent="0.2">
      <c r="A138" s="101"/>
      <c r="B138" s="101"/>
      <c r="C138" s="101"/>
      <c r="D138" s="101"/>
      <c r="E138" s="101"/>
      <c r="F138" s="101"/>
      <c r="G138" s="101"/>
      <c r="H138" s="101"/>
    </row>
    <row r="139" spans="1:9" s="58" customFormat="1" ht="15" customHeight="1" x14ac:dyDescent="0.25">
      <c r="A139" s="154" t="s">
        <v>223</v>
      </c>
      <c r="B139" s="162"/>
      <c r="C139" s="160"/>
      <c r="D139" s="159"/>
      <c r="E139" s="159"/>
      <c r="F139" s="159"/>
      <c r="G139" s="397">
        <v>80</v>
      </c>
      <c r="H139" s="398"/>
      <c r="I139" s="70"/>
    </row>
    <row r="140" spans="1:9" ht="14.25" customHeight="1" x14ac:dyDescent="0.2">
      <c r="A140" s="396" t="s">
        <v>786</v>
      </c>
      <c r="B140" s="396"/>
      <c r="C140" s="396"/>
      <c r="D140" s="396"/>
      <c r="E140" s="396"/>
      <c r="F140" s="396"/>
      <c r="G140" s="396"/>
      <c r="H140" s="396"/>
    </row>
    <row r="141" spans="1:9" ht="14.25" customHeight="1" x14ac:dyDescent="0.2">
      <c r="A141" s="396"/>
      <c r="B141" s="396"/>
      <c r="C141" s="396"/>
      <c r="D141" s="396"/>
      <c r="E141" s="396"/>
      <c r="F141" s="396"/>
      <c r="G141" s="396"/>
      <c r="H141" s="396"/>
    </row>
    <row r="142" spans="1:9" ht="14.25" customHeight="1" x14ac:dyDescent="0.2">
      <c r="A142" s="396"/>
      <c r="B142" s="396"/>
      <c r="C142" s="396"/>
      <c r="D142" s="396"/>
      <c r="E142" s="396"/>
      <c r="F142" s="396"/>
      <c r="G142" s="396"/>
      <c r="H142" s="396"/>
    </row>
    <row r="143" spans="1:9" ht="14.25" customHeight="1" x14ac:dyDescent="0.2">
      <c r="A143" s="396"/>
      <c r="B143" s="396"/>
      <c r="C143" s="396"/>
      <c r="D143" s="396"/>
      <c r="E143" s="396"/>
      <c r="F143" s="396"/>
      <c r="G143" s="396"/>
      <c r="H143" s="396"/>
    </row>
    <row r="144" spans="1:9" ht="14.25" customHeight="1" x14ac:dyDescent="0.2">
      <c r="A144" s="396"/>
      <c r="B144" s="396"/>
      <c r="C144" s="396"/>
      <c r="D144" s="396"/>
      <c r="E144" s="396"/>
      <c r="F144" s="396"/>
      <c r="G144" s="396"/>
      <c r="H144" s="396"/>
    </row>
    <row r="145" spans="1:9" ht="14.25" customHeight="1" x14ac:dyDescent="0.2">
      <c r="A145" s="396"/>
      <c r="B145" s="396"/>
      <c r="C145" s="396"/>
      <c r="D145" s="396"/>
      <c r="E145" s="396"/>
      <c r="F145" s="396"/>
      <c r="G145" s="396"/>
      <c r="H145" s="396"/>
    </row>
    <row r="146" spans="1:9" ht="14.25" customHeight="1" x14ac:dyDescent="0.2">
      <c r="A146" s="396"/>
      <c r="B146" s="396"/>
      <c r="C146" s="396"/>
      <c r="D146" s="396"/>
      <c r="E146" s="396"/>
      <c r="F146" s="396"/>
      <c r="G146" s="396"/>
      <c r="H146" s="396"/>
    </row>
    <row r="147" spans="1:9" ht="14.25" customHeight="1" x14ac:dyDescent="0.2">
      <c r="A147" s="396"/>
      <c r="B147" s="396"/>
      <c r="C147" s="396"/>
      <c r="D147" s="396"/>
      <c r="E147" s="396"/>
      <c r="F147" s="396"/>
      <c r="G147" s="396"/>
      <c r="H147" s="396"/>
    </row>
    <row r="148" spans="1:9" ht="87" customHeight="1" x14ac:dyDescent="0.2">
      <c r="A148" s="396"/>
      <c r="B148" s="396"/>
      <c r="C148" s="396"/>
      <c r="D148" s="396"/>
      <c r="E148" s="396"/>
      <c r="F148" s="396"/>
      <c r="G148" s="396"/>
      <c r="H148" s="396"/>
    </row>
    <row r="149" spans="1:9" ht="5.0999999999999996" customHeight="1" x14ac:dyDescent="0.2">
      <c r="A149" s="101"/>
      <c r="B149" s="101"/>
      <c r="C149" s="101"/>
      <c r="D149" s="101"/>
      <c r="E149" s="101"/>
      <c r="F149" s="101"/>
      <c r="G149" s="101"/>
      <c r="H149" s="101"/>
    </row>
    <row r="150" spans="1:9" ht="15" customHeight="1" x14ac:dyDescent="0.25">
      <c r="A150" s="83" t="s">
        <v>37</v>
      </c>
      <c r="G150" s="403">
        <f>52-13</f>
        <v>39</v>
      </c>
      <c r="H150" s="404"/>
    </row>
    <row r="151" spans="1:9" ht="15" customHeight="1" x14ac:dyDescent="0.25">
      <c r="A151" s="228" t="s">
        <v>337</v>
      </c>
      <c r="G151" s="229"/>
      <c r="H151" s="230"/>
    </row>
    <row r="152" spans="1:9" x14ac:dyDescent="0.2">
      <c r="A152" s="396" t="s">
        <v>338</v>
      </c>
      <c r="B152" s="410"/>
      <c r="C152" s="410"/>
      <c r="D152" s="410"/>
      <c r="E152" s="410"/>
      <c r="F152" s="410"/>
      <c r="G152" s="410"/>
      <c r="H152" s="410"/>
    </row>
    <row r="153" spans="1:9" ht="28.5" customHeight="1" x14ac:dyDescent="0.2">
      <c r="A153" s="410"/>
      <c r="B153" s="410"/>
      <c r="C153" s="410"/>
      <c r="D153" s="410"/>
      <c r="E153" s="410"/>
      <c r="F153" s="410"/>
      <c r="G153" s="410"/>
      <c r="H153" s="410"/>
    </row>
    <row r="154" spans="1:9" ht="5.0999999999999996" customHeight="1" x14ac:dyDescent="0.25">
      <c r="A154" s="83"/>
      <c r="G154" s="99"/>
      <c r="H154" s="100"/>
    </row>
    <row r="155" spans="1:9" ht="17.25" customHeight="1" thickBot="1" x14ac:dyDescent="0.3">
      <c r="A155" s="86" t="s">
        <v>49</v>
      </c>
      <c r="B155" s="87"/>
      <c r="C155" s="88"/>
      <c r="D155" s="89"/>
      <c r="E155" s="89"/>
      <c r="F155" s="89"/>
      <c r="G155" s="376">
        <f>SUM(G156,G161,G169)</f>
        <v>22</v>
      </c>
      <c r="H155" s="376"/>
      <c r="I155" s="27"/>
    </row>
    <row r="156" spans="1:9" ht="15.75" thickTop="1" x14ac:dyDescent="0.25">
      <c r="A156" s="83" t="s">
        <v>109</v>
      </c>
      <c r="G156" s="403">
        <v>3</v>
      </c>
      <c r="H156" s="404"/>
    </row>
    <row r="157" spans="1:9" x14ac:dyDescent="0.2">
      <c r="A157" s="396" t="s">
        <v>175</v>
      </c>
      <c r="B157" s="410"/>
      <c r="C157" s="410"/>
      <c r="D157" s="410"/>
      <c r="E157" s="410"/>
      <c r="F157" s="410"/>
      <c r="G157" s="410"/>
      <c r="H157" s="410"/>
    </row>
    <row r="158" spans="1:9" x14ac:dyDescent="0.2">
      <c r="A158" s="410"/>
      <c r="B158" s="410"/>
      <c r="C158" s="410"/>
      <c r="D158" s="410"/>
      <c r="E158" s="410"/>
      <c r="F158" s="410"/>
      <c r="G158" s="410"/>
      <c r="H158" s="410"/>
    </row>
    <row r="159" spans="1:9" ht="30.75" customHeight="1" x14ac:dyDescent="0.2">
      <c r="A159" s="410"/>
      <c r="B159" s="410"/>
      <c r="C159" s="410"/>
      <c r="D159" s="410"/>
      <c r="E159" s="410"/>
      <c r="F159" s="410"/>
      <c r="G159" s="410"/>
      <c r="H159" s="410"/>
    </row>
    <row r="160" spans="1:9" ht="5.0999999999999996" customHeight="1" x14ac:dyDescent="0.2">
      <c r="A160" s="102"/>
      <c r="B160" s="102"/>
      <c r="C160" s="102"/>
      <c r="D160" s="102"/>
      <c r="E160" s="102"/>
      <c r="F160" s="102"/>
      <c r="G160" s="102"/>
      <c r="H160" s="102"/>
    </row>
    <row r="161" spans="1:8" ht="15" customHeight="1" x14ac:dyDescent="0.25">
      <c r="A161" s="83" t="s">
        <v>16</v>
      </c>
      <c r="G161" s="403">
        <f>10-5</f>
        <v>5</v>
      </c>
      <c r="H161" s="404"/>
    </row>
    <row r="162" spans="1:8" x14ac:dyDescent="0.2">
      <c r="A162" s="396" t="s">
        <v>784</v>
      </c>
      <c r="B162" s="410"/>
      <c r="C162" s="410"/>
      <c r="D162" s="410"/>
      <c r="E162" s="410"/>
      <c r="F162" s="410"/>
      <c r="G162" s="410"/>
      <c r="H162" s="410"/>
    </row>
    <row r="163" spans="1:8" x14ac:dyDescent="0.2">
      <c r="A163" s="410"/>
      <c r="B163" s="410"/>
      <c r="C163" s="410"/>
      <c r="D163" s="410"/>
      <c r="E163" s="410"/>
      <c r="F163" s="410"/>
      <c r="G163" s="410"/>
      <c r="H163" s="410"/>
    </row>
    <row r="164" spans="1:8" x14ac:dyDescent="0.2">
      <c r="A164" s="410"/>
      <c r="B164" s="410"/>
      <c r="C164" s="410"/>
      <c r="D164" s="410"/>
      <c r="E164" s="410"/>
      <c r="F164" s="410"/>
      <c r="G164" s="410"/>
      <c r="H164" s="410"/>
    </row>
    <row r="165" spans="1:8" x14ac:dyDescent="0.2">
      <c r="A165" s="410"/>
      <c r="B165" s="410"/>
      <c r="C165" s="410"/>
      <c r="D165" s="410"/>
      <c r="E165" s="410"/>
      <c r="F165" s="410"/>
      <c r="G165" s="410"/>
      <c r="H165" s="410"/>
    </row>
    <row r="166" spans="1:8" x14ac:dyDescent="0.2">
      <c r="A166" s="410"/>
      <c r="B166" s="410"/>
      <c r="C166" s="410"/>
      <c r="D166" s="410"/>
      <c r="E166" s="410"/>
      <c r="F166" s="410"/>
      <c r="G166" s="410"/>
      <c r="H166" s="410"/>
    </row>
    <row r="167" spans="1:8" ht="15.75" customHeight="1" x14ac:dyDescent="0.2">
      <c r="A167" s="410"/>
      <c r="B167" s="410"/>
      <c r="C167" s="410"/>
      <c r="D167" s="410"/>
      <c r="E167" s="410"/>
      <c r="F167" s="410"/>
      <c r="G167" s="410"/>
      <c r="H167" s="410"/>
    </row>
    <row r="168" spans="1:8" ht="5.0999999999999996" customHeight="1" x14ac:dyDescent="0.2">
      <c r="A168" s="102"/>
      <c r="B168" s="102"/>
      <c r="C168" s="102"/>
      <c r="D168" s="102"/>
      <c r="E168" s="102"/>
      <c r="F168" s="102"/>
      <c r="G168" s="102"/>
      <c r="H168" s="102"/>
    </row>
    <row r="169" spans="1:8" ht="15" customHeight="1" x14ac:dyDescent="0.25">
      <c r="A169" s="83" t="s">
        <v>235</v>
      </c>
      <c r="G169" s="403">
        <f>34-20</f>
        <v>14</v>
      </c>
      <c r="H169" s="404"/>
    </row>
    <row r="170" spans="1:8" x14ac:dyDescent="0.2">
      <c r="A170" s="396" t="s">
        <v>785</v>
      </c>
      <c r="B170" s="410"/>
      <c r="C170" s="410"/>
      <c r="D170" s="410"/>
      <c r="E170" s="410"/>
      <c r="F170" s="410"/>
      <c r="G170" s="410"/>
      <c r="H170" s="410"/>
    </row>
    <row r="171" spans="1:8" x14ac:dyDescent="0.2">
      <c r="A171" s="410"/>
      <c r="B171" s="410"/>
      <c r="C171" s="410"/>
      <c r="D171" s="410"/>
      <c r="E171" s="410"/>
      <c r="F171" s="410"/>
      <c r="G171" s="410"/>
      <c r="H171" s="410"/>
    </row>
    <row r="172" spans="1:8" ht="18.75" customHeight="1" x14ac:dyDescent="0.2">
      <c r="A172" s="405"/>
      <c r="B172" s="405"/>
      <c r="C172" s="405"/>
      <c r="D172" s="405"/>
      <c r="E172" s="405"/>
      <c r="F172" s="405"/>
      <c r="G172" s="405"/>
      <c r="H172" s="405"/>
    </row>
    <row r="173" spans="1:8" ht="15" x14ac:dyDescent="0.25">
      <c r="A173" s="83"/>
      <c r="G173" s="99"/>
      <c r="H173" s="100"/>
    </row>
  </sheetData>
  <mergeCells count="54">
    <mergeCell ref="A53:H57"/>
    <mergeCell ref="G19:H19"/>
    <mergeCell ref="G30:H30"/>
    <mergeCell ref="A86:F86"/>
    <mergeCell ref="G86:H86"/>
    <mergeCell ref="A31:H36"/>
    <mergeCell ref="A39:H43"/>
    <mergeCell ref="G59:H59"/>
    <mergeCell ref="G38:H38"/>
    <mergeCell ref="G45:H45"/>
    <mergeCell ref="A46:H50"/>
    <mergeCell ref="G1:H1"/>
    <mergeCell ref="A13:C13"/>
    <mergeCell ref="G17:H17"/>
    <mergeCell ref="G18:H18"/>
    <mergeCell ref="G52:H52"/>
    <mergeCell ref="G150:H150"/>
    <mergeCell ref="G113:H113"/>
    <mergeCell ref="A115:H122"/>
    <mergeCell ref="A125:H130"/>
    <mergeCell ref="A20:H28"/>
    <mergeCell ref="G95:H95"/>
    <mergeCell ref="G96:H96"/>
    <mergeCell ref="G114:H114"/>
    <mergeCell ref="G124:H124"/>
    <mergeCell ref="G132:H132"/>
    <mergeCell ref="A124:F124"/>
    <mergeCell ref="G101:H101"/>
    <mergeCell ref="A102:H102"/>
    <mergeCell ref="A103:H111"/>
    <mergeCell ref="A140:H148"/>
    <mergeCell ref="G139:H139"/>
    <mergeCell ref="G169:H169"/>
    <mergeCell ref="A170:H172"/>
    <mergeCell ref="A152:H153"/>
    <mergeCell ref="G155:H155"/>
    <mergeCell ref="G156:H156"/>
    <mergeCell ref="A157:H159"/>
    <mergeCell ref="G161:H161"/>
    <mergeCell ref="A162:H167"/>
    <mergeCell ref="A133:H137"/>
    <mergeCell ref="A98:H99"/>
    <mergeCell ref="G60:H60"/>
    <mergeCell ref="A87:H93"/>
    <mergeCell ref="A83:H84"/>
    <mergeCell ref="A62:H65"/>
    <mergeCell ref="A69:H72"/>
    <mergeCell ref="G61:H61"/>
    <mergeCell ref="A81:F82"/>
    <mergeCell ref="G82:H82"/>
    <mergeCell ref="A75:H79"/>
    <mergeCell ref="A67:F68"/>
    <mergeCell ref="G68:H68"/>
    <mergeCell ref="G74:H74"/>
  </mergeCells>
  <pageMargins left="0.70866141732283472" right="0.70866141732283472" top="0.78740157480314965" bottom="0.78740157480314965" header="0.31496062992125984" footer="0.31496062992125984"/>
  <pageSetup paperSize="9" scale="75" firstPageNumber="47" orientation="portrait" useFirstPageNumber="1" r:id="rId1"/>
  <headerFooter>
    <oddFooter>&amp;L&amp;"-,Kurzíva"Zastupitelstvo Olomouckého kraje 18-12-2017
6. - Rozpočet Olomouckého kraje 2018 - návrh rozpočtu
Příloha č. 3a): Výdaje odborů &amp;R&amp;"-,Kurzíva"Strana &amp;P (celkem 171)</oddFooter>
  </headerFooter>
  <rowBreaks count="2" manualBreakCount="2">
    <brk id="57" max="7" man="1"/>
    <brk id="112" max="7" man="1"/>
  </rowBreaks>
  <colBreaks count="1" manualBreakCount="1">
    <brk id="12" max="107"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M47"/>
  <sheetViews>
    <sheetView showGridLines="0" view="pageBreakPreview" zoomScaleNormal="100" zoomScaleSheetLayoutView="100" workbookViewId="0">
      <selection activeCell="H12" sqref="H12"/>
    </sheetView>
  </sheetViews>
  <sheetFormatPr defaultRowHeight="14.25" x14ac:dyDescent="0.2"/>
  <cols>
    <col min="1" max="1" width="8.5703125" style="84" customWidth="1"/>
    <col min="2" max="2" width="9.140625" style="84"/>
    <col min="3" max="3" width="58.7109375" style="78" customWidth="1"/>
    <col min="4" max="4" width="14.140625" style="76" customWidth="1"/>
    <col min="5" max="5" width="14.140625" style="76" hidden="1" customWidth="1"/>
    <col min="6" max="6" width="14.28515625" style="76" hidden="1" customWidth="1"/>
    <col min="7" max="7" width="14.140625" style="76" customWidth="1"/>
    <col min="8" max="8" width="9.140625" style="78" customWidth="1"/>
    <col min="9" max="9" width="16.140625" style="78" customWidth="1"/>
    <col min="10" max="10" width="9.140625" style="78"/>
    <col min="11" max="11" width="14.42578125" style="78" bestFit="1" customWidth="1"/>
    <col min="12" max="12" width="9.140625" style="78"/>
    <col min="13" max="13" width="13.28515625" style="78" customWidth="1"/>
    <col min="14" max="16384" width="9.140625" style="78"/>
  </cols>
  <sheetData>
    <row r="1" spans="1:8" ht="23.25" x14ac:dyDescent="0.35">
      <c r="A1" s="165" t="s">
        <v>82</v>
      </c>
      <c r="G1" s="413" t="s">
        <v>141</v>
      </c>
      <c r="H1" s="413"/>
    </row>
    <row r="3" spans="1:8" x14ac:dyDescent="0.2">
      <c r="A3" s="98" t="s">
        <v>1</v>
      </c>
      <c r="B3" s="98" t="s">
        <v>142</v>
      </c>
    </row>
    <row r="4" spans="1:8" x14ac:dyDescent="0.2">
      <c r="B4" s="98" t="s">
        <v>63</v>
      </c>
    </row>
    <row r="6" spans="1:8" s="81" customFormat="1" ht="13.5" thickBot="1" x14ac:dyDescent="0.25">
      <c r="A6" s="167"/>
      <c r="B6" s="167"/>
      <c r="D6" s="77"/>
      <c r="E6" s="77"/>
      <c r="F6" s="77"/>
      <c r="G6" s="77"/>
      <c r="H6" s="328" t="s">
        <v>6</v>
      </c>
    </row>
    <row r="7" spans="1:8" s="81" customFormat="1" ht="39.75" thickTop="1" thickBot="1" x14ac:dyDescent="0.25">
      <c r="A7" s="114" t="s">
        <v>2</v>
      </c>
      <c r="B7" s="115" t="s">
        <v>3</v>
      </c>
      <c r="C7" s="116" t="s">
        <v>4</v>
      </c>
      <c r="D7" s="117" t="s">
        <v>316</v>
      </c>
      <c r="E7" s="24" t="s">
        <v>623</v>
      </c>
      <c r="F7" s="24" t="s">
        <v>318</v>
      </c>
      <c r="G7" s="117" t="s">
        <v>317</v>
      </c>
      <c r="H7" s="67" t="s">
        <v>5</v>
      </c>
    </row>
    <row r="8" spans="1:8" s="123" customFormat="1" ht="12.75" thickTop="1" thickBot="1" x14ac:dyDescent="0.25">
      <c r="A8" s="118">
        <v>1</v>
      </c>
      <c r="B8" s="119">
        <v>2</v>
      </c>
      <c r="C8" s="119">
        <v>3</v>
      </c>
      <c r="D8" s="120">
        <v>4</v>
      </c>
      <c r="E8" s="120">
        <v>5</v>
      </c>
      <c r="F8" s="120">
        <v>6</v>
      </c>
      <c r="G8" s="120">
        <v>5</v>
      </c>
      <c r="H8" s="121" t="s">
        <v>716</v>
      </c>
    </row>
    <row r="9" spans="1:8" ht="15" thickTop="1" x14ac:dyDescent="0.2">
      <c r="A9" s="218">
        <v>2212</v>
      </c>
      <c r="B9" s="219">
        <v>51</v>
      </c>
      <c r="C9" s="223" t="s">
        <v>7</v>
      </c>
      <c r="D9" s="221">
        <v>90</v>
      </c>
      <c r="E9" s="221">
        <v>90</v>
      </c>
      <c r="F9" s="221">
        <v>90</v>
      </c>
      <c r="G9" s="221">
        <f>SUM(G17)</f>
        <v>90</v>
      </c>
      <c r="H9" s="172">
        <f>G9/D9*100</f>
        <v>100</v>
      </c>
    </row>
    <row r="10" spans="1:8" x14ac:dyDescent="0.2">
      <c r="A10" s="139">
        <v>2223</v>
      </c>
      <c r="B10" s="140">
        <v>51</v>
      </c>
      <c r="C10" s="144" t="s">
        <v>7</v>
      </c>
      <c r="D10" s="63">
        <v>570</v>
      </c>
      <c r="E10" s="63">
        <v>552</v>
      </c>
      <c r="F10" s="63">
        <v>552</v>
      </c>
      <c r="G10" s="63">
        <f>SUM(G25)</f>
        <v>540</v>
      </c>
      <c r="H10" s="75">
        <f>G10/D10*100</f>
        <v>94.73684210526315</v>
      </c>
    </row>
    <row r="11" spans="1:8" x14ac:dyDescent="0.2">
      <c r="A11" s="139">
        <v>2299</v>
      </c>
      <c r="B11" s="140">
        <v>51</v>
      </c>
      <c r="C11" s="144" t="s">
        <v>7</v>
      </c>
      <c r="D11" s="63">
        <v>110</v>
      </c>
      <c r="E11" s="63">
        <v>380</v>
      </c>
      <c r="F11" s="63">
        <v>380</v>
      </c>
      <c r="G11" s="63">
        <f>SUM(G35)</f>
        <v>50</v>
      </c>
      <c r="H11" s="75">
        <f>G11/D11*100</f>
        <v>45.454545454545453</v>
      </c>
    </row>
    <row r="12" spans="1:8" ht="15" thickBot="1" x14ac:dyDescent="0.25">
      <c r="A12" s="139">
        <v>6172</v>
      </c>
      <c r="B12" s="140">
        <v>51</v>
      </c>
      <c r="C12" s="144" t="s">
        <v>7</v>
      </c>
      <c r="D12" s="63">
        <v>10</v>
      </c>
      <c r="E12" s="63">
        <v>20</v>
      </c>
      <c r="F12" s="63">
        <v>20</v>
      </c>
      <c r="G12" s="63">
        <f>SUM(G40)</f>
        <v>20</v>
      </c>
      <c r="H12" s="75">
        <f>G12/D12*100</f>
        <v>200</v>
      </c>
    </row>
    <row r="13" spans="1:8" s="153" customFormat="1" ht="16.5" thickTop="1" thickBot="1" x14ac:dyDescent="0.3">
      <c r="A13" s="383" t="s">
        <v>8</v>
      </c>
      <c r="B13" s="384"/>
      <c r="C13" s="385"/>
      <c r="D13" s="151">
        <f>SUM(D9:D12)</f>
        <v>780</v>
      </c>
      <c r="E13" s="151">
        <f>SUM(E9:E12)</f>
        <v>1042</v>
      </c>
      <c r="F13" s="151">
        <f>SUM(F9:F12)</f>
        <v>1042</v>
      </c>
      <c r="G13" s="151">
        <f>SUM(G9:G12)</f>
        <v>700</v>
      </c>
      <c r="H13" s="82">
        <f>G13/D13*100</f>
        <v>89.743589743589752</v>
      </c>
    </row>
    <row r="14" spans="1:8" ht="15" thickTop="1" x14ac:dyDescent="0.2"/>
    <row r="16" spans="1:8" ht="15" x14ac:dyDescent="0.25">
      <c r="A16" s="85" t="s">
        <v>10</v>
      </c>
    </row>
    <row r="17" spans="1:9" ht="17.25" customHeight="1" thickBot="1" x14ac:dyDescent="0.3">
      <c r="A17" s="86" t="s">
        <v>143</v>
      </c>
      <c r="B17" s="87"/>
      <c r="C17" s="88"/>
      <c r="D17" s="89"/>
      <c r="E17" s="89"/>
      <c r="F17" s="89"/>
      <c r="G17" s="376">
        <f>SUM(G18)</f>
        <v>90</v>
      </c>
      <c r="H17" s="376"/>
      <c r="I17" s="27"/>
    </row>
    <row r="18" spans="1:9" ht="17.25" customHeight="1" thickTop="1" x14ac:dyDescent="0.25">
      <c r="A18" s="217" t="s">
        <v>16</v>
      </c>
      <c r="B18" s="204"/>
      <c r="C18" s="202"/>
      <c r="D18" s="205"/>
      <c r="E18" s="205"/>
      <c r="F18" s="205"/>
      <c r="G18" s="403">
        <v>90</v>
      </c>
      <c r="H18" s="404"/>
      <c r="I18" s="27"/>
    </row>
    <row r="19" spans="1:9" x14ac:dyDescent="0.2">
      <c r="A19" s="416" t="s">
        <v>813</v>
      </c>
      <c r="B19" s="421"/>
      <c r="C19" s="421"/>
      <c r="D19" s="421"/>
      <c r="E19" s="421"/>
      <c r="F19" s="421"/>
      <c r="G19" s="421"/>
      <c r="H19" s="421"/>
    </row>
    <row r="20" spans="1:9" x14ac:dyDescent="0.2">
      <c r="A20" s="410"/>
      <c r="B20" s="410"/>
      <c r="C20" s="410"/>
      <c r="D20" s="410"/>
      <c r="E20" s="410"/>
      <c r="F20" s="410"/>
      <c r="G20" s="410"/>
      <c r="H20" s="410"/>
    </row>
    <row r="21" spans="1:9" x14ac:dyDescent="0.2">
      <c r="A21" s="410"/>
      <c r="B21" s="410"/>
      <c r="C21" s="410"/>
      <c r="D21" s="410"/>
      <c r="E21" s="410"/>
      <c r="F21" s="410"/>
      <c r="G21" s="410"/>
      <c r="H21" s="410"/>
    </row>
    <row r="22" spans="1:9" x14ac:dyDescent="0.2">
      <c r="A22" s="410"/>
      <c r="B22" s="410"/>
      <c r="C22" s="410"/>
      <c r="D22" s="410"/>
      <c r="E22" s="410"/>
      <c r="F22" s="410"/>
      <c r="G22" s="410"/>
      <c r="H22" s="410"/>
    </row>
    <row r="23" spans="1:9" ht="30" customHeight="1" x14ac:dyDescent="0.2">
      <c r="A23" s="410"/>
      <c r="B23" s="410"/>
      <c r="C23" s="410"/>
      <c r="D23" s="410"/>
      <c r="E23" s="410"/>
      <c r="F23" s="410"/>
      <c r="G23" s="410"/>
      <c r="H23" s="410"/>
    </row>
    <row r="24" spans="1:9" ht="15" x14ac:dyDescent="0.25">
      <c r="A24" s="105"/>
      <c r="B24" s="105"/>
      <c r="C24" s="105"/>
      <c r="D24" s="105"/>
      <c r="E24" s="105"/>
      <c r="F24" s="105"/>
      <c r="G24" s="105"/>
      <c r="H24" s="105"/>
    </row>
    <row r="25" spans="1:9" ht="17.25" customHeight="1" thickBot="1" x14ac:dyDescent="0.3">
      <c r="A25" s="86" t="s">
        <v>144</v>
      </c>
      <c r="B25" s="87"/>
      <c r="C25" s="88"/>
      <c r="D25" s="89"/>
      <c r="E25" s="89"/>
      <c r="F25" s="89"/>
      <c r="G25" s="376">
        <f>SUM(G26,G31)</f>
        <v>540</v>
      </c>
      <c r="H25" s="376"/>
      <c r="I25" s="27"/>
    </row>
    <row r="26" spans="1:9" ht="15.75" thickTop="1" x14ac:dyDescent="0.25">
      <c r="A26" s="83" t="s">
        <v>14</v>
      </c>
      <c r="G26" s="403">
        <v>90</v>
      </c>
      <c r="H26" s="404"/>
    </row>
    <row r="27" spans="1:9" ht="14.25" customHeight="1" x14ac:dyDescent="0.2">
      <c r="A27" s="396" t="s">
        <v>323</v>
      </c>
      <c r="B27" s="396"/>
      <c r="C27" s="396"/>
      <c r="D27" s="396"/>
      <c r="E27" s="396"/>
      <c r="F27" s="396"/>
      <c r="G27" s="396"/>
      <c r="H27" s="396"/>
    </row>
    <row r="28" spans="1:9" ht="14.25" customHeight="1" x14ac:dyDescent="0.2">
      <c r="A28" s="396"/>
      <c r="B28" s="396"/>
      <c r="C28" s="396"/>
      <c r="D28" s="396"/>
      <c r="E28" s="396"/>
      <c r="F28" s="396"/>
      <c r="G28" s="396"/>
      <c r="H28" s="396"/>
    </row>
    <row r="29" spans="1:9" ht="28.5" customHeight="1" x14ac:dyDescent="0.2">
      <c r="A29" s="396"/>
      <c r="B29" s="396"/>
      <c r="C29" s="396"/>
      <c r="D29" s="396"/>
      <c r="E29" s="396"/>
      <c r="F29" s="396"/>
      <c r="G29" s="396"/>
      <c r="H29" s="396"/>
    </row>
    <row r="30" spans="1:9" ht="15" x14ac:dyDescent="0.2">
      <c r="A30" s="102"/>
      <c r="B30" s="102"/>
      <c r="C30" s="102"/>
      <c r="D30" s="102"/>
      <c r="E30" s="102"/>
      <c r="F30" s="102"/>
      <c r="G30" s="102"/>
      <c r="H30" s="102"/>
    </row>
    <row r="31" spans="1:9" ht="15" x14ac:dyDescent="0.25">
      <c r="A31" s="83" t="s">
        <v>235</v>
      </c>
      <c r="G31" s="403">
        <v>450</v>
      </c>
      <c r="H31" s="404"/>
    </row>
    <row r="32" spans="1:9" x14ac:dyDescent="0.2">
      <c r="A32" s="396" t="s">
        <v>236</v>
      </c>
      <c r="B32" s="410"/>
      <c r="C32" s="410"/>
      <c r="D32" s="410"/>
      <c r="E32" s="410"/>
      <c r="F32" s="410"/>
      <c r="G32" s="410"/>
      <c r="H32" s="410"/>
    </row>
    <row r="33" spans="1:13" x14ac:dyDescent="0.2">
      <c r="A33" s="410"/>
      <c r="B33" s="410"/>
      <c r="C33" s="410"/>
      <c r="D33" s="410"/>
      <c r="E33" s="410"/>
      <c r="F33" s="410"/>
      <c r="G33" s="410"/>
      <c r="H33" s="410"/>
    </row>
    <row r="34" spans="1:13" ht="15" x14ac:dyDescent="0.25">
      <c r="A34" s="105"/>
      <c r="B34" s="105"/>
      <c r="C34" s="105"/>
      <c r="D34" s="105"/>
      <c r="E34" s="105"/>
      <c r="F34" s="105"/>
      <c r="G34" s="105"/>
      <c r="H34" s="105"/>
    </row>
    <row r="35" spans="1:13" ht="17.25" customHeight="1" thickBot="1" x14ac:dyDescent="0.3">
      <c r="A35" s="86" t="s">
        <v>145</v>
      </c>
      <c r="B35" s="87"/>
      <c r="C35" s="88"/>
      <c r="D35" s="89"/>
      <c r="E35" s="89"/>
      <c r="F35" s="89"/>
      <c r="G35" s="376">
        <f>SUM(G36)</f>
        <v>50</v>
      </c>
      <c r="H35" s="376"/>
      <c r="I35" s="27"/>
    </row>
    <row r="36" spans="1:13" ht="15.75" thickTop="1" x14ac:dyDescent="0.25">
      <c r="A36" s="83" t="s">
        <v>14</v>
      </c>
      <c r="G36" s="403">
        <v>50</v>
      </c>
      <c r="H36" s="404"/>
    </row>
    <row r="37" spans="1:13" x14ac:dyDescent="0.2">
      <c r="A37" s="401" t="s">
        <v>237</v>
      </c>
      <c r="B37" s="402"/>
      <c r="C37" s="402"/>
      <c r="D37" s="402"/>
      <c r="E37" s="402"/>
      <c r="F37" s="402"/>
      <c r="G37" s="402"/>
      <c r="H37" s="402"/>
    </row>
    <row r="38" spans="1:13" x14ac:dyDescent="0.2">
      <c r="A38" s="402"/>
      <c r="B38" s="402"/>
      <c r="C38" s="402"/>
      <c r="D38" s="402"/>
      <c r="E38" s="402"/>
      <c r="F38" s="402"/>
      <c r="G38" s="402"/>
      <c r="H38" s="402"/>
    </row>
    <row r="39" spans="1:13" ht="15" x14ac:dyDescent="0.25">
      <c r="A39" s="107"/>
      <c r="B39" s="107"/>
      <c r="C39" s="107"/>
      <c r="D39" s="107"/>
      <c r="E39" s="107"/>
      <c r="F39" s="107"/>
      <c r="G39" s="107"/>
      <c r="H39" s="107"/>
    </row>
    <row r="40" spans="1:13" ht="15.75" thickBot="1" x14ac:dyDescent="0.3">
      <c r="A40" s="86" t="s">
        <v>49</v>
      </c>
      <c r="B40" s="87"/>
      <c r="C40" s="88"/>
      <c r="D40" s="89"/>
      <c r="E40" s="89"/>
      <c r="F40" s="89"/>
      <c r="G40" s="376">
        <f>SUM(G41)</f>
        <v>20</v>
      </c>
      <c r="H40" s="376"/>
    </row>
    <row r="41" spans="1:13" ht="15.75" thickTop="1" x14ac:dyDescent="0.25">
      <c r="A41" s="83" t="s">
        <v>47</v>
      </c>
      <c r="G41" s="403">
        <v>20</v>
      </c>
      <c r="H41" s="404"/>
    </row>
    <row r="42" spans="1:13" x14ac:dyDescent="0.2">
      <c r="A42" s="470" t="s">
        <v>812</v>
      </c>
      <c r="B42" s="470"/>
      <c r="C42" s="470"/>
      <c r="D42" s="470"/>
      <c r="E42" s="470"/>
      <c r="F42" s="470"/>
      <c r="G42" s="470"/>
      <c r="H42" s="470"/>
    </row>
    <row r="43" spans="1:13" x14ac:dyDescent="0.2">
      <c r="A43" s="470"/>
      <c r="B43" s="470"/>
      <c r="C43" s="470"/>
      <c r="D43" s="470"/>
      <c r="E43" s="470"/>
      <c r="F43" s="470"/>
      <c r="G43" s="470"/>
      <c r="H43" s="470"/>
    </row>
    <row r="46" spans="1:13" s="215" customFormat="1" ht="15" x14ac:dyDescent="0.25">
      <c r="M46" s="214"/>
    </row>
    <row r="47" spans="1:13" s="215" customFormat="1" ht="15" x14ac:dyDescent="0.25">
      <c r="M47" s="214"/>
    </row>
  </sheetData>
  <mergeCells count="16">
    <mergeCell ref="G1:H1"/>
    <mergeCell ref="A13:C13"/>
    <mergeCell ref="G36:H36"/>
    <mergeCell ref="G35:H35"/>
    <mergeCell ref="G18:H18"/>
    <mergeCell ref="A19:H23"/>
    <mergeCell ref="G25:H25"/>
    <mergeCell ref="G26:H26"/>
    <mergeCell ref="G31:H31"/>
    <mergeCell ref="A32:H33"/>
    <mergeCell ref="A27:H29"/>
    <mergeCell ref="A37:H38"/>
    <mergeCell ref="G40:H40"/>
    <mergeCell ref="G41:H41"/>
    <mergeCell ref="A42:H43"/>
    <mergeCell ref="G17:H17"/>
  </mergeCells>
  <pageMargins left="0.70866141732283472" right="0.70866141732283472" top="0.78740157480314965" bottom="0.78740157480314965" header="0.31496062992125984" footer="0.31496062992125984"/>
  <pageSetup paperSize="9" scale="75" firstPageNumber="50" orientation="portrait" useFirstPageNumber="1" r:id="rId1"/>
  <headerFooter>
    <oddFooter>&amp;L&amp;"-,Kurzíva"Zastupitelstvo Olomouckého kraje 18-12-2017
6. - Rozpočet Olomouckého kraje 2018 - návrh rozpočtu
Příloha č. 3a): Výdaje odborů &amp;R&amp;"-,Kurzíva"Strana &amp;P (celkem 171)</oddFooter>
  </headerFooter>
  <colBreaks count="1" manualBreakCount="1">
    <brk id="12" max="10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62"/>
  <sheetViews>
    <sheetView showGridLines="0" view="pageBreakPreview" zoomScaleNormal="100" zoomScaleSheetLayoutView="100" workbookViewId="0">
      <selection activeCell="C29" sqref="C29"/>
    </sheetView>
  </sheetViews>
  <sheetFormatPr defaultRowHeight="14.25" x14ac:dyDescent="0.2"/>
  <cols>
    <col min="1" max="1" width="8.5703125" style="84" customWidth="1"/>
    <col min="2" max="2" width="9.140625" style="84"/>
    <col min="3" max="3" width="58.7109375" style="78" customWidth="1"/>
    <col min="4" max="4" width="14.140625" style="76" customWidth="1"/>
    <col min="5" max="6" width="14.140625" style="76" hidden="1" customWidth="1"/>
    <col min="7" max="7" width="14.140625" style="76" customWidth="1"/>
    <col min="8" max="8" width="9.140625" style="78" customWidth="1"/>
    <col min="9" max="9" width="13.5703125" style="78" customWidth="1"/>
    <col min="10" max="12" width="9.140625" style="78"/>
    <col min="13" max="13" width="13.28515625" style="78" customWidth="1"/>
    <col min="14" max="16384" width="9.140625" style="78"/>
  </cols>
  <sheetData>
    <row r="1" spans="1:8" ht="23.25" x14ac:dyDescent="0.35">
      <c r="A1" s="165" t="s">
        <v>590</v>
      </c>
      <c r="G1" s="413" t="s">
        <v>591</v>
      </c>
      <c r="H1" s="413"/>
    </row>
    <row r="3" spans="1:8" x14ac:dyDescent="0.2">
      <c r="A3" s="250" t="s">
        <v>1</v>
      </c>
      <c r="B3" s="314" t="s">
        <v>629</v>
      </c>
    </row>
    <row r="4" spans="1:8" x14ac:dyDescent="0.2">
      <c r="B4" s="250" t="s">
        <v>63</v>
      </c>
    </row>
    <row r="6" spans="1:8" s="81" customFormat="1" ht="13.5" thickBot="1" x14ac:dyDescent="0.25">
      <c r="A6" s="167"/>
      <c r="B6" s="167"/>
      <c r="D6" s="77"/>
      <c r="E6" s="77"/>
      <c r="F6" s="77"/>
      <c r="G6" s="77"/>
      <c r="H6" s="328" t="s">
        <v>6</v>
      </c>
    </row>
    <row r="7" spans="1:8" s="81" customFormat="1" ht="39.75" thickTop="1" thickBot="1" x14ac:dyDescent="0.25">
      <c r="A7" s="114" t="s">
        <v>2</v>
      </c>
      <c r="B7" s="115" t="s">
        <v>3</v>
      </c>
      <c r="C7" s="116" t="s">
        <v>4</v>
      </c>
      <c r="D7" s="117" t="s">
        <v>316</v>
      </c>
      <c r="E7" s="24" t="s">
        <v>623</v>
      </c>
      <c r="F7" s="24" t="s">
        <v>318</v>
      </c>
      <c r="G7" s="117" t="s">
        <v>317</v>
      </c>
      <c r="H7" s="67" t="s">
        <v>5</v>
      </c>
    </row>
    <row r="8" spans="1:8" s="123" customFormat="1" ht="12.75" thickTop="1" thickBot="1" x14ac:dyDescent="0.25">
      <c r="A8" s="118">
        <v>1</v>
      </c>
      <c r="B8" s="119">
        <v>2</v>
      </c>
      <c r="C8" s="119">
        <v>3</v>
      </c>
      <c r="D8" s="120">
        <v>4</v>
      </c>
      <c r="E8" s="120">
        <v>5</v>
      </c>
      <c r="F8" s="120">
        <v>6</v>
      </c>
      <c r="G8" s="120">
        <v>5</v>
      </c>
      <c r="H8" s="121" t="s">
        <v>716</v>
      </c>
    </row>
    <row r="9" spans="1:8" s="341" customFormat="1" ht="29.25" thickTop="1" x14ac:dyDescent="0.25">
      <c r="A9" s="322">
        <v>3314</v>
      </c>
      <c r="B9" s="323">
        <v>53</v>
      </c>
      <c r="C9" s="141" t="s">
        <v>731</v>
      </c>
      <c r="D9" s="188"/>
      <c r="E9" s="188"/>
      <c r="F9" s="188"/>
      <c r="G9" s="188">
        <f>SUM(G17)</f>
        <v>11530</v>
      </c>
      <c r="H9" s="143"/>
    </row>
    <row r="10" spans="1:8" s="341" customFormat="1" ht="28.5" x14ac:dyDescent="0.25">
      <c r="A10" s="322">
        <v>3315</v>
      </c>
      <c r="B10" s="323">
        <v>53</v>
      </c>
      <c r="C10" s="141" t="s">
        <v>731</v>
      </c>
      <c r="D10" s="188"/>
      <c r="E10" s="188"/>
      <c r="F10" s="188"/>
      <c r="G10" s="188">
        <f>G23</f>
        <v>27285</v>
      </c>
      <c r="H10" s="143"/>
    </row>
    <row r="11" spans="1:8" x14ac:dyDescent="0.2">
      <c r="A11" s="139">
        <v>3319</v>
      </c>
      <c r="B11" s="140">
        <v>51</v>
      </c>
      <c r="C11" s="220" t="s">
        <v>7</v>
      </c>
      <c r="D11" s="63"/>
      <c r="E11" s="63"/>
      <c r="F11" s="63"/>
      <c r="G11" s="63">
        <f>SUM(G28)</f>
        <v>296</v>
      </c>
      <c r="H11" s="75"/>
    </row>
    <row r="12" spans="1:8" ht="15" thickBot="1" x14ac:dyDescent="0.25">
      <c r="A12" s="139">
        <v>3419</v>
      </c>
      <c r="B12" s="140">
        <v>51</v>
      </c>
      <c r="C12" s="220" t="s">
        <v>7</v>
      </c>
      <c r="D12" s="63"/>
      <c r="E12" s="63"/>
      <c r="F12" s="63"/>
      <c r="G12" s="63">
        <f>SUM(G51)</f>
        <v>1100</v>
      </c>
      <c r="H12" s="75"/>
    </row>
    <row r="13" spans="1:8" s="153" customFormat="1" ht="16.5" thickTop="1" thickBot="1" x14ac:dyDescent="0.3">
      <c r="A13" s="383" t="s">
        <v>8</v>
      </c>
      <c r="B13" s="384"/>
      <c r="C13" s="385"/>
      <c r="D13" s="151">
        <f>SUM(D9:D12)</f>
        <v>0</v>
      </c>
      <c r="E13" s="151">
        <f>SUM(E9:E12)</f>
        <v>0</v>
      </c>
      <c r="F13" s="151">
        <f>SUM(F9:F12)</f>
        <v>0</v>
      </c>
      <c r="G13" s="151">
        <f>SUM(G9:G12)</f>
        <v>40211</v>
      </c>
      <c r="H13" s="82"/>
    </row>
    <row r="14" spans="1:8" ht="15" thickTop="1" x14ac:dyDescent="0.2">
      <c r="A14" s="78"/>
      <c r="B14" s="78"/>
      <c r="D14" s="78"/>
      <c r="E14" s="78"/>
      <c r="F14" s="78"/>
      <c r="G14" s="78"/>
    </row>
    <row r="15" spans="1:8" x14ac:dyDescent="0.2">
      <c r="A15" s="433"/>
      <c r="B15" s="433"/>
      <c r="C15" s="433"/>
      <c r="D15" s="433"/>
      <c r="E15" s="433"/>
      <c r="F15" s="433"/>
      <c r="G15" s="433"/>
      <c r="H15" s="433"/>
    </row>
    <row r="16" spans="1:8" ht="15" x14ac:dyDescent="0.25">
      <c r="A16" s="85" t="s">
        <v>10</v>
      </c>
    </row>
    <row r="17" spans="1:9" ht="30.75" customHeight="1" thickBot="1" x14ac:dyDescent="0.3">
      <c r="A17" s="386" t="s">
        <v>787</v>
      </c>
      <c r="B17" s="387"/>
      <c r="C17" s="387"/>
      <c r="D17" s="387"/>
      <c r="E17" s="387"/>
      <c r="F17" s="387"/>
      <c r="G17" s="376">
        <f>SUM(G18)</f>
        <v>11530</v>
      </c>
      <c r="H17" s="376"/>
      <c r="I17" s="27"/>
    </row>
    <row r="18" spans="1:9" ht="14.25" customHeight="1" thickTop="1" x14ac:dyDescent="0.25">
      <c r="A18" s="83" t="s">
        <v>210</v>
      </c>
      <c r="G18" s="403">
        <f>SUM(G19,G21)</f>
        <v>11530</v>
      </c>
      <c r="H18" s="404"/>
    </row>
    <row r="19" spans="1:9" ht="15" customHeight="1" x14ac:dyDescent="0.25">
      <c r="A19" s="417" t="s">
        <v>654</v>
      </c>
      <c r="B19" s="417"/>
      <c r="C19" s="417"/>
      <c r="D19" s="417"/>
      <c r="E19" s="417"/>
      <c r="F19" s="417"/>
      <c r="G19" s="418">
        <f>10500+1030</f>
        <v>11530</v>
      </c>
      <c r="H19" s="420"/>
    </row>
    <row r="20" spans="1:9" x14ac:dyDescent="0.2">
      <c r="A20" s="395"/>
      <c r="B20" s="395"/>
      <c r="C20" s="395"/>
      <c r="D20" s="395"/>
      <c r="E20" s="395"/>
      <c r="F20" s="395"/>
      <c r="G20" s="395"/>
      <c r="H20" s="395"/>
    </row>
    <row r="21" spans="1:9" ht="15" hidden="1" customHeight="1" x14ac:dyDescent="0.25">
      <c r="A21" s="417" t="s">
        <v>592</v>
      </c>
      <c r="B21" s="417"/>
      <c r="C21" s="417"/>
      <c r="D21" s="417"/>
      <c r="E21" s="417"/>
      <c r="F21" s="417"/>
      <c r="G21" s="418">
        <f>3000-3000</f>
        <v>0</v>
      </c>
      <c r="H21" s="420"/>
    </row>
    <row r="22" spans="1:9" hidden="1" x14ac:dyDescent="0.2">
      <c r="A22" s="261"/>
      <c r="B22" s="261"/>
      <c r="C22" s="261"/>
      <c r="D22" s="261"/>
      <c r="E22" s="261"/>
      <c r="F22" s="261"/>
      <c r="G22" s="261"/>
      <c r="H22" s="261"/>
    </row>
    <row r="23" spans="1:9" ht="31.5" customHeight="1" thickBot="1" x14ac:dyDescent="0.3">
      <c r="A23" s="386" t="s">
        <v>788</v>
      </c>
      <c r="B23" s="387"/>
      <c r="C23" s="387"/>
      <c r="D23" s="387"/>
      <c r="E23" s="387"/>
      <c r="F23" s="387"/>
      <c r="G23" s="376">
        <f>SUM(G24)</f>
        <v>27285</v>
      </c>
      <c r="H23" s="376"/>
      <c r="I23" s="27"/>
    </row>
    <row r="24" spans="1:9" ht="14.25" customHeight="1" thickTop="1" x14ac:dyDescent="0.25">
      <c r="A24" s="83" t="s">
        <v>655</v>
      </c>
      <c r="G24" s="403">
        <v>27285</v>
      </c>
      <c r="H24" s="404"/>
    </row>
    <row r="25" spans="1:9" ht="15" customHeight="1" x14ac:dyDescent="0.2">
      <c r="A25" s="401" t="s">
        <v>804</v>
      </c>
      <c r="B25" s="401"/>
      <c r="C25" s="401"/>
      <c r="D25" s="401"/>
      <c r="E25" s="401"/>
      <c r="F25" s="401"/>
      <c r="G25" s="401"/>
      <c r="H25" s="401"/>
    </row>
    <row r="26" spans="1:9" ht="15" customHeight="1" x14ac:dyDescent="0.2">
      <c r="A26" s="401"/>
      <c r="B26" s="401"/>
      <c r="C26" s="401"/>
      <c r="D26" s="401"/>
      <c r="E26" s="401"/>
      <c r="F26" s="401"/>
      <c r="G26" s="401"/>
      <c r="H26" s="401"/>
    </row>
    <row r="27" spans="1:9" x14ac:dyDescent="0.2">
      <c r="A27" s="317"/>
      <c r="B27" s="317"/>
      <c r="C27" s="317"/>
      <c r="D27" s="317"/>
      <c r="E27" s="317"/>
      <c r="F27" s="317"/>
      <c r="G27" s="317"/>
      <c r="H27" s="317"/>
    </row>
    <row r="28" spans="1:9" ht="17.25" customHeight="1" thickBot="1" x14ac:dyDescent="0.3">
      <c r="A28" s="86" t="s">
        <v>146</v>
      </c>
      <c r="B28" s="87"/>
      <c r="C28" s="88"/>
      <c r="D28" s="89"/>
      <c r="E28" s="89"/>
      <c r="F28" s="89"/>
      <c r="G28" s="376">
        <f>SUM(G29,G32,G35,G38,G41,G48)</f>
        <v>296</v>
      </c>
      <c r="H28" s="376"/>
      <c r="I28" s="27"/>
    </row>
    <row r="29" spans="1:9" ht="15.75" thickTop="1" x14ac:dyDescent="0.25">
      <c r="A29" s="83" t="s">
        <v>245</v>
      </c>
      <c r="G29" s="403">
        <v>6</v>
      </c>
      <c r="H29" s="404"/>
    </row>
    <row r="30" spans="1:9" x14ac:dyDescent="0.2">
      <c r="A30" s="395" t="s">
        <v>593</v>
      </c>
      <c r="B30" s="395"/>
      <c r="C30" s="395"/>
      <c r="D30" s="395"/>
      <c r="E30" s="395"/>
      <c r="F30" s="395"/>
      <c r="G30" s="395"/>
      <c r="H30" s="395"/>
    </row>
    <row r="31" spans="1:9" ht="9.9499999999999993" customHeight="1" x14ac:dyDescent="0.2">
      <c r="A31" s="261"/>
      <c r="B31" s="261"/>
      <c r="C31" s="261"/>
      <c r="D31" s="261"/>
      <c r="E31" s="261"/>
      <c r="F31" s="261"/>
      <c r="G31" s="261"/>
      <c r="H31" s="261"/>
    </row>
    <row r="32" spans="1:9" ht="15" x14ac:dyDescent="0.25">
      <c r="A32" s="83" t="s">
        <v>47</v>
      </c>
      <c r="G32" s="403">
        <v>65</v>
      </c>
      <c r="H32" s="404"/>
    </row>
    <row r="33" spans="1:8" ht="30.75" customHeight="1" x14ac:dyDescent="0.2">
      <c r="A33" s="396" t="s">
        <v>289</v>
      </c>
      <c r="B33" s="396"/>
      <c r="C33" s="396"/>
      <c r="D33" s="396"/>
      <c r="E33" s="396"/>
      <c r="F33" s="396"/>
      <c r="G33" s="396"/>
      <c r="H33" s="396"/>
    </row>
    <row r="34" spans="1:8" ht="9.9499999999999993" customHeight="1" x14ac:dyDescent="0.2"/>
    <row r="35" spans="1:8" ht="15" x14ac:dyDescent="0.25">
      <c r="A35" s="83" t="s">
        <v>14</v>
      </c>
      <c r="B35" s="260"/>
      <c r="C35" s="260"/>
      <c r="D35" s="260"/>
      <c r="E35" s="260"/>
      <c r="F35" s="260"/>
      <c r="G35" s="403">
        <v>25</v>
      </c>
      <c r="H35" s="404"/>
    </row>
    <row r="36" spans="1:8" x14ac:dyDescent="0.2">
      <c r="A36" s="400" t="s">
        <v>594</v>
      </c>
      <c r="B36" s="400"/>
      <c r="C36" s="400"/>
      <c r="D36" s="400"/>
      <c r="E36" s="400"/>
      <c r="F36" s="400"/>
      <c r="G36" s="400"/>
      <c r="H36" s="400"/>
    </row>
    <row r="37" spans="1:8" ht="9.9499999999999993" customHeight="1" x14ac:dyDescent="0.2">
      <c r="A37" s="261"/>
      <c r="B37" s="261"/>
      <c r="C37" s="261"/>
      <c r="D37" s="261"/>
      <c r="E37" s="261"/>
      <c r="F37" s="261"/>
      <c r="G37" s="261"/>
      <c r="H37" s="261"/>
    </row>
    <row r="38" spans="1:8" ht="15" x14ac:dyDescent="0.25">
      <c r="A38" s="83" t="s">
        <v>16</v>
      </c>
      <c r="B38" s="260"/>
      <c r="C38" s="260"/>
      <c r="D38" s="260"/>
      <c r="E38" s="260"/>
      <c r="F38" s="260"/>
      <c r="G38" s="403">
        <v>120</v>
      </c>
      <c r="H38" s="404"/>
    </row>
    <row r="39" spans="1:8" x14ac:dyDescent="0.2">
      <c r="A39" s="392" t="s">
        <v>595</v>
      </c>
      <c r="B39" s="400"/>
      <c r="C39" s="400"/>
      <c r="D39" s="400"/>
      <c r="E39" s="400"/>
      <c r="F39" s="400"/>
      <c r="G39" s="400"/>
      <c r="H39" s="400"/>
    </row>
    <row r="40" spans="1:8" ht="9.9499999999999993" customHeight="1" x14ac:dyDescent="0.2"/>
    <row r="41" spans="1:8" ht="15" x14ac:dyDescent="0.25">
      <c r="A41" s="83" t="s">
        <v>37</v>
      </c>
      <c r="G41" s="403">
        <f>SUM(G42,G44)</f>
        <v>60</v>
      </c>
      <c r="H41" s="404"/>
    </row>
    <row r="42" spans="1:8" ht="15" customHeight="1" x14ac:dyDescent="0.25">
      <c r="A42" s="417" t="s">
        <v>596</v>
      </c>
      <c r="B42" s="417"/>
      <c r="C42" s="417"/>
      <c r="D42" s="417"/>
      <c r="E42" s="417"/>
      <c r="F42" s="417"/>
      <c r="G42" s="418">
        <v>10</v>
      </c>
      <c r="H42" s="420"/>
    </row>
    <row r="43" spans="1:8" ht="9.9499999999999993" customHeight="1" x14ac:dyDescent="0.2"/>
    <row r="44" spans="1:8" ht="15" customHeight="1" x14ac:dyDescent="0.25">
      <c r="A44" s="417" t="s">
        <v>598</v>
      </c>
      <c r="B44" s="417"/>
      <c r="C44" s="417"/>
      <c r="D44" s="417"/>
      <c r="E44" s="417"/>
      <c r="F44" s="417"/>
      <c r="G44" s="418">
        <v>50</v>
      </c>
      <c r="H44" s="420"/>
    </row>
    <row r="45" spans="1:8" x14ac:dyDescent="0.2">
      <c r="A45" s="396" t="s">
        <v>597</v>
      </c>
      <c r="B45" s="396"/>
      <c r="C45" s="396"/>
      <c r="D45" s="396"/>
      <c r="E45" s="396"/>
      <c r="F45" s="396"/>
      <c r="G45" s="396"/>
      <c r="H45" s="396"/>
    </row>
    <row r="46" spans="1:8" x14ac:dyDescent="0.2">
      <c r="A46" s="396"/>
      <c r="B46" s="396"/>
      <c r="C46" s="396"/>
      <c r="D46" s="396"/>
      <c r="E46" s="396"/>
      <c r="F46" s="396"/>
      <c r="G46" s="396"/>
      <c r="H46" s="396"/>
    </row>
    <row r="47" spans="1:8" ht="9.9499999999999993" customHeight="1" x14ac:dyDescent="0.2"/>
    <row r="48" spans="1:8" ht="15" x14ac:dyDescent="0.25">
      <c r="A48" s="83" t="s">
        <v>248</v>
      </c>
      <c r="B48" s="260"/>
      <c r="C48" s="260"/>
      <c r="D48" s="260"/>
      <c r="E48" s="260"/>
      <c r="F48" s="260"/>
      <c r="G48" s="403">
        <v>20</v>
      </c>
      <c r="H48" s="404"/>
    </row>
    <row r="49" spans="1:9" ht="15" customHeight="1" x14ac:dyDescent="0.2">
      <c r="A49" s="395" t="s">
        <v>686</v>
      </c>
      <c r="B49" s="395"/>
      <c r="C49" s="395"/>
      <c r="D49" s="395"/>
      <c r="E49" s="395"/>
      <c r="F49" s="395"/>
      <c r="G49" s="395"/>
      <c r="H49" s="395"/>
    </row>
    <row r="50" spans="1:9" ht="9.9499999999999993" customHeight="1" x14ac:dyDescent="0.2"/>
    <row r="51" spans="1:9" ht="17.25" customHeight="1" thickBot="1" x14ac:dyDescent="0.3">
      <c r="A51" s="86" t="s">
        <v>599</v>
      </c>
      <c r="B51" s="87"/>
      <c r="C51" s="88"/>
      <c r="D51" s="89"/>
      <c r="E51" s="89"/>
      <c r="F51" s="89"/>
      <c r="G51" s="376">
        <f>SUM(G52,G59)</f>
        <v>1100</v>
      </c>
      <c r="H51" s="376"/>
      <c r="I51" s="27"/>
    </row>
    <row r="52" spans="1:9" ht="15.75" thickTop="1" x14ac:dyDescent="0.25">
      <c r="A52" s="83" t="s">
        <v>16</v>
      </c>
      <c r="G52" s="403">
        <v>600</v>
      </c>
      <c r="H52" s="404"/>
    </row>
    <row r="53" spans="1:9" ht="15" x14ac:dyDescent="0.25">
      <c r="A53" s="254" t="s">
        <v>789</v>
      </c>
      <c r="G53" s="251"/>
      <c r="H53" s="252"/>
    </row>
    <row r="54" spans="1:9" ht="14.25" customHeight="1" x14ac:dyDescent="0.2">
      <c r="A54" s="396" t="s">
        <v>790</v>
      </c>
      <c r="B54" s="396"/>
      <c r="C54" s="396"/>
      <c r="D54" s="396"/>
      <c r="E54" s="396"/>
      <c r="F54" s="396"/>
      <c r="G54" s="396"/>
      <c r="H54" s="396"/>
    </row>
    <row r="55" spans="1:9" x14ac:dyDescent="0.2">
      <c r="A55" s="396"/>
      <c r="B55" s="396"/>
      <c r="C55" s="396"/>
      <c r="D55" s="396"/>
      <c r="E55" s="396"/>
      <c r="F55" s="396"/>
      <c r="G55" s="396"/>
      <c r="H55" s="396"/>
    </row>
    <row r="56" spans="1:9" x14ac:dyDescent="0.2">
      <c r="A56" s="396"/>
      <c r="B56" s="396"/>
      <c r="C56" s="396"/>
      <c r="D56" s="396"/>
      <c r="E56" s="396"/>
      <c r="F56" s="396"/>
      <c r="G56" s="396"/>
      <c r="H56" s="396"/>
    </row>
    <row r="57" spans="1:9" ht="28.5" customHeight="1" x14ac:dyDescent="0.2">
      <c r="A57" s="396"/>
      <c r="B57" s="396"/>
      <c r="C57" s="396"/>
      <c r="D57" s="396"/>
      <c r="E57" s="396"/>
      <c r="F57" s="396"/>
      <c r="G57" s="396"/>
      <c r="H57" s="396"/>
    </row>
    <row r="58" spans="1:9" ht="9.9499999999999993" customHeight="1" x14ac:dyDescent="0.2">
      <c r="A58" s="78"/>
      <c r="B58" s="78"/>
      <c r="D58" s="78"/>
      <c r="E58" s="78"/>
      <c r="F58" s="78"/>
      <c r="G58" s="78"/>
    </row>
    <row r="59" spans="1:9" ht="15" x14ac:dyDescent="0.25">
      <c r="A59" s="83" t="s">
        <v>40</v>
      </c>
      <c r="G59" s="403">
        <v>500</v>
      </c>
      <c r="H59" s="404"/>
    </row>
    <row r="60" spans="1:9" ht="15" x14ac:dyDescent="0.25">
      <c r="A60" s="262" t="s">
        <v>789</v>
      </c>
      <c r="G60" s="397"/>
      <c r="H60" s="398"/>
    </row>
    <row r="61" spans="1:9" ht="25.5" customHeight="1" x14ac:dyDescent="0.2">
      <c r="A61" s="396" t="s">
        <v>791</v>
      </c>
      <c r="B61" s="396"/>
      <c r="C61" s="396"/>
      <c r="D61" s="396"/>
      <c r="E61" s="396"/>
      <c r="F61" s="396"/>
      <c r="G61" s="396"/>
      <c r="H61" s="396"/>
    </row>
    <row r="62" spans="1:9" ht="18" customHeight="1" x14ac:dyDescent="0.2">
      <c r="A62" s="396"/>
      <c r="B62" s="396"/>
      <c r="C62" s="396"/>
      <c r="D62" s="396"/>
      <c r="E62" s="396"/>
      <c r="F62" s="396"/>
      <c r="G62" s="396"/>
      <c r="H62" s="396"/>
    </row>
  </sheetData>
  <mergeCells count="38">
    <mergeCell ref="G1:H1"/>
    <mergeCell ref="A13:C13"/>
    <mergeCell ref="A19:F19"/>
    <mergeCell ref="G19:H19"/>
    <mergeCell ref="A17:F17"/>
    <mergeCell ref="G17:H17"/>
    <mergeCell ref="G18:H18"/>
    <mergeCell ref="A15:H15"/>
    <mergeCell ref="G32:H32"/>
    <mergeCell ref="G51:H51"/>
    <mergeCell ref="G52:H52"/>
    <mergeCell ref="A36:H36"/>
    <mergeCell ref="G35:H35"/>
    <mergeCell ref="G48:H48"/>
    <mergeCell ref="G38:H38"/>
    <mergeCell ref="A39:H39"/>
    <mergeCell ref="A42:F42"/>
    <mergeCell ref="A44:F44"/>
    <mergeCell ref="G44:H44"/>
    <mergeCell ref="A20:H20"/>
    <mergeCell ref="G28:H28"/>
    <mergeCell ref="G29:H29"/>
    <mergeCell ref="A30:H30"/>
    <mergeCell ref="A21:F21"/>
    <mergeCell ref="G21:H21"/>
    <mergeCell ref="A23:F23"/>
    <mergeCell ref="G23:H23"/>
    <mergeCell ref="G24:H24"/>
    <mergeCell ref="A25:H26"/>
    <mergeCell ref="A61:H62"/>
    <mergeCell ref="G59:H59"/>
    <mergeCell ref="G60:H60"/>
    <mergeCell ref="A33:H33"/>
    <mergeCell ref="G41:H41"/>
    <mergeCell ref="A45:H46"/>
    <mergeCell ref="A49:H49"/>
    <mergeCell ref="A54:H57"/>
    <mergeCell ref="G42:H42"/>
  </mergeCells>
  <pageMargins left="0.70866141732283472" right="0.70866141732283472" top="0.78740157480314965" bottom="0.78740157480314965" header="0.31496062992125984" footer="0.31496062992125984"/>
  <pageSetup paperSize="9" scale="75" firstPageNumber="51" orientation="portrait" useFirstPageNumber="1" r:id="rId1"/>
  <headerFooter>
    <oddFooter>&amp;L&amp;"-,Kurzíva"Zastupitelstvo Olomouckého kraje 18-12-2017
6. - Rozpočet Olomouckého kraje 2018 - návrh rozpočtu
Příloha č. 3a): Výdaje odborů &amp;R&amp;"-,Kurzíva"Strana &amp;P (celkem 171)</oddFooter>
  </headerFooter>
  <colBreaks count="1" manualBreakCount="1">
    <brk id="12" max="107"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55"/>
  <sheetViews>
    <sheetView showGridLines="0" tabSelected="1" view="pageBreakPreview" topLeftCell="A10" zoomScaleNormal="100" zoomScaleSheetLayoutView="100" workbookViewId="0">
      <selection activeCell="K14" sqref="K14"/>
    </sheetView>
  </sheetViews>
  <sheetFormatPr defaultRowHeight="14.25" x14ac:dyDescent="0.2"/>
  <cols>
    <col min="1" max="1" width="8.5703125" style="84" customWidth="1"/>
    <col min="2" max="2" width="9.140625" style="84"/>
    <col min="3" max="3" width="58.7109375" style="78" customWidth="1"/>
    <col min="4" max="4" width="14.140625" style="76" customWidth="1"/>
    <col min="5" max="5" width="10.28515625" style="76" hidden="1" customWidth="1"/>
    <col min="6" max="6" width="11.7109375" style="76" hidden="1" customWidth="1"/>
    <col min="7" max="7" width="14.140625" style="76" customWidth="1"/>
    <col min="8" max="8" width="9.140625" style="78" customWidth="1"/>
    <col min="9" max="9" width="13.5703125" style="78" customWidth="1"/>
    <col min="10" max="12" width="9.140625" style="78" customWidth="1"/>
    <col min="13" max="13" width="13.28515625" style="78" customWidth="1"/>
    <col min="14" max="16384" width="9.140625" style="78"/>
  </cols>
  <sheetData>
    <row r="1" spans="1:8" ht="23.25" x14ac:dyDescent="0.35">
      <c r="A1" s="165" t="s">
        <v>147</v>
      </c>
      <c r="G1" s="413" t="s">
        <v>148</v>
      </c>
      <c r="H1" s="413"/>
    </row>
    <row r="3" spans="1:8" x14ac:dyDescent="0.2">
      <c r="A3" s="98" t="s">
        <v>1</v>
      </c>
      <c r="B3" s="98" t="s">
        <v>149</v>
      </c>
    </row>
    <row r="4" spans="1:8" x14ac:dyDescent="0.2">
      <c r="B4" s="98" t="s">
        <v>63</v>
      </c>
    </row>
    <row r="6" spans="1:8" s="81" customFormat="1" ht="13.5" thickBot="1" x14ac:dyDescent="0.25">
      <c r="A6" s="167"/>
      <c r="B6" s="167"/>
      <c r="D6" s="77"/>
      <c r="E6" s="77"/>
      <c r="F6" s="77"/>
      <c r="G6" s="77"/>
      <c r="H6" s="328" t="s">
        <v>6</v>
      </c>
    </row>
    <row r="7" spans="1:8" s="81" customFormat="1" ht="39.75" thickTop="1" thickBot="1" x14ac:dyDescent="0.25">
      <c r="A7" s="114" t="s">
        <v>2</v>
      </c>
      <c r="B7" s="115" t="s">
        <v>3</v>
      </c>
      <c r="C7" s="116" t="s">
        <v>4</v>
      </c>
      <c r="D7" s="117" t="s">
        <v>316</v>
      </c>
      <c r="E7" s="24" t="s">
        <v>623</v>
      </c>
      <c r="F7" s="24" t="s">
        <v>318</v>
      </c>
      <c r="G7" s="117" t="s">
        <v>317</v>
      </c>
      <c r="H7" s="67" t="s">
        <v>5</v>
      </c>
    </row>
    <row r="8" spans="1:8" s="123" customFormat="1" ht="12.75" thickTop="1" thickBot="1" x14ac:dyDescent="0.25">
      <c r="A8" s="118">
        <v>1</v>
      </c>
      <c r="B8" s="119">
        <v>2</v>
      </c>
      <c r="C8" s="119">
        <v>3</v>
      </c>
      <c r="D8" s="120">
        <v>4</v>
      </c>
      <c r="E8" s="120">
        <v>5</v>
      </c>
      <c r="F8" s="120">
        <v>6</v>
      </c>
      <c r="G8" s="120">
        <v>5</v>
      </c>
      <c r="H8" s="121" t="s">
        <v>716</v>
      </c>
    </row>
    <row r="9" spans="1:8" ht="15" thickTop="1" x14ac:dyDescent="0.2">
      <c r="A9" s="139">
        <v>3513</v>
      </c>
      <c r="B9" s="140">
        <v>51</v>
      </c>
      <c r="C9" s="144" t="s">
        <v>7</v>
      </c>
      <c r="D9" s="63">
        <v>14549</v>
      </c>
      <c r="E9" s="63">
        <v>17956</v>
      </c>
      <c r="F9" s="63">
        <v>17956</v>
      </c>
      <c r="G9" s="63">
        <f>SUM(G19)</f>
        <v>32340</v>
      </c>
      <c r="H9" s="75">
        <f>G9/D9*100</f>
        <v>222.28331844112995</v>
      </c>
    </row>
    <row r="10" spans="1:8" x14ac:dyDescent="0.2">
      <c r="A10" s="139">
        <v>3522</v>
      </c>
      <c r="B10" s="140">
        <v>51</v>
      </c>
      <c r="C10" s="222" t="s">
        <v>7</v>
      </c>
      <c r="D10" s="63">
        <v>7000</v>
      </c>
      <c r="E10" s="63">
        <v>7000</v>
      </c>
      <c r="F10" s="63">
        <v>7000</v>
      </c>
      <c r="G10" s="63">
        <f>SUM(G23)</f>
        <v>7000</v>
      </c>
      <c r="H10" s="75">
        <f t="shared" ref="H10" si="0">G10/D10*100</f>
        <v>100</v>
      </c>
    </row>
    <row r="11" spans="1:8" x14ac:dyDescent="0.2">
      <c r="A11" s="139">
        <v>3532</v>
      </c>
      <c r="B11" s="140">
        <v>51</v>
      </c>
      <c r="C11" s="222" t="s">
        <v>7</v>
      </c>
      <c r="D11" s="63"/>
      <c r="E11" s="63"/>
      <c r="F11" s="63"/>
      <c r="G11" s="63">
        <f>G28</f>
        <v>250</v>
      </c>
      <c r="H11" s="75"/>
    </row>
    <row r="12" spans="1:8" s="341" customFormat="1" ht="28.5" x14ac:dyDescent="0.25">
      <c r="A12" s="322">
        <v>3544</v>
      </c>
      <c r="B12" s="323">
        <v>53</v>
      </c>
      <c r="C12" s="345" t="s">
        <v>731</v>
      </c>
      <c r="D12" s="188">
        <v>200</v>
      </c>
      <c r="E12" s="188">
        <v>200</v>
      </c>
      <c r="F12" s="188">
        <v>200</v>
      </c>
      <c r="G12" s="188">
        <f>SUM(G32)</f>
        <v>300</v>
      </c>
      <c r="H12" s="143">
        <f>G12/D12*100</f>
        <v>150</v>
      </c>
    </row>
    <row r="13" spans="1:8" x14ac:dyDescent="0.2">
      <c r="A13" s="139">
        <v>3599</v>
      </c>
      <c r="B13" s="140">
        <v>51</v>
      </c>
      <c r="C13" s="222" t="s">
        <v>7</v>
      </c>
      <c r="D13" s="63">
        <v>2005</v>
      </c>
      <c r="E13" s="63">
        <v>4226</v>
      </c>
      <c r="F13" s="63">
        <v>4226</v>
      </c>
      <c r="G13" s="63">
        <f>SUM(G36)</f>
        <v>1755</v>
      </c>
      <c r="H13" s="75">
        <f>G13/D13*100</f>
        <v>87.531172069825431</v>
      </c>
    </row>
    <row r="14" spans="1:8" ht="15" thickBot="1" x14ac:dyDescent="0.25">
      <c r="A14" s="145">
        <v>6172</v>
      </c>
      <c r="B14" s="146">
        <v>51</v>
      </c>
      <c r="C14" s="222" t="s">
        <v>7</v>
      </c>
      <c r="D14" s="64">
        <v>10</v>
      </c>
      <c r="E14" s="64">
        <v>13</v>
      </c>
      <c r="F14" s="64">
        <v>13</v>
      </c>
      <c r="G14" s="64">
        <f>SUM(G47)</f>
        <v>15</v>
      </c>
      <c r="H14" s="75">
        <f>G14/D14*100</f>
        <v>150</v>
      </c>
    </row>
    <row r="15" spans="1:8" s="153" customFormat="1" ht="16.5" thickTop="1" thickBot="1" x14ac:dyDescent="0.3">
      <c r="A15" s="383" t="s">
        <v>8</v>
      </c>
      <c r="B15" s="384"/>
      <c r="C15" s="385"/>
      <c r="D15" s="151">
        <f>SUM(D9:D14)</f>
        <v>23764</v>
      </c>
      <c r="E15" s="151">
        <f>SUM(E9:E14)</f>
        <v>29395</v>
      </c>
      <c r="F15" s="151">
        <f>SUM(F9:F14)</f>
        <v>29395</v>
      </c>
      <c r="G15" s="151">
        <f>SUM(G9:G14)</f>
        <v>41660</v>
      </c>
      <c r="H15" s="82">
        <f>G15/D15*100</f>
        <v>175.30718734219829</v>
      </c>
    </row>
    <row r="16" spans="1:8" ht="15" thickTop="1" x14ac:dyDescent="0.2">
      <c r="A16" s="78"/>
      <c r="B16" s="78"/>
      <c r="D16" s="78"/>
      <c r="E16" s="78"/>
      <c r="F16" s="78"/>
      <c r="G16" s="78"/>
    </row>
    <row r="17" spans="1:9" x14ac:dyDescent="0.2">
      <c r="A17" s="79"/>
      <c r="B17" s="79"/>
      <c r="C17" s="79"/>
      <c r="D17" s="79"/>
      <c r="E17" s="79"/>
      <c r="F17" s="79"/>
      <c r="G17" s="79"/>
      <c r="H17" s="79"/>
    </row>
    <row r="18" spans="1:9" ht="15" x14ac:dyDescent="0.25">
      <c r="A18" s="85" t="s">
        <v>10</v>
      </c>
    </row>
    <row r="19" spans="1:9" ht="17.25" customHeight="1" thickBot="1" x14ac:dyDescent="0.3">
      <c r="A19" s="86" t="s">
        <v>151</v>
      </c>
      <c r="B19" s="87"/>
      <c r="C19" s="88"/>
      <c r="D19" s="89"/>
      <c r="E19" s="89"/>
      <c r="F19" s="89"/>
      <c r="G19" s="376">
        <f>SUM(G20)</f>
        <v>32340</v>
      </c>
      <c r="H19" s="376"/>
      <c r="I19" s="27"/>
    </row>
    <row r="20" spans="1:9" ht="15.75" thickTop="1" x14ac:dyDescent="0.25">
      <c r="A20" s="83" t="s">
        <v>16</v>
      </c>
      <c r="G20" s="403">
        <v>32340</v>
      </c>
      <c r="H20" s="404"/>
      <c r="I20" s="27"/>
    </row>
    <row r="21" spans="1:9" ht="42.75" customHeight="1" x14ac:dyDescent="0.2">
      <c r="A21" s="473" t="s">
        <v>324</v>
      </c>
      <c r="B21" s="473"/>
      <c r="C21" s="473"/>
      <c r="D21" s="473"/>
      <c r="E21" s="473"/>
      <c r="F21" s="473"/>
      <c r="G21" s="473"/>
      <c r="H21" s="473"/>
    </row>
    <row r="22" spans="1:9" ht="15" x14ac:dyDescent="0.25">
      <c r="A22" s="98"/>
      <c r="G22" s="99"/>
      <c r="H22" s="100"/>
    </row>
    <row r="23" spans="1:9" ht="17.25" customHeight="1" thickBot="1" x14ac:dyDescent="0.3">
      <c r="A23" s="86" t="s">
        <v>152</v>
      </c>
      <c r="B23" s="87"/>
      <c r="C23" s="88"/>
      <c r="D23" s="89"/>
      <c r="E23" s="89"/>
      <c r="F23" s="89"/>
      <c r="G23" s="376">
        <f>SUM(G24)</f>
        <v>7000</v>
      </c>
      <c r="H23" s="376"/>
      <c r="I23" s="27"/>
    </row>
    <row r="24" spans="1:9" ht="15.75" thickTop="1" x14ac:dyDescent="0.25">
      <c r="A24" s="83" t="s">
        <v>16</v>
      </c>
      <c r="G24" s="403">
        <v>7000</v>
      </c>
      <c r="H24" s="404"/>
    </row>
    <row r="25" spans="1:9" ht="15" x14ac:dyDescent="0.25">
      <c r="A25" s="72" t="s">
        <v>150</v>
      </c>
      <c r="G25" s="99"/>
      <c r="H25" s="100"/>
    </row>
    <row r="26" spans="1:9" ht="15" x14ac:dyDescent="0.25">
      <c r="A26" s="98" t="s">
        <v>325</v>
      </c>
      <c r="G26" s="99"/>
      <c r="H26" s="100"/>
    </row>
    <row r="27" spans="1:9" ht="15" x14ac:dyDescent="0.25">
      <c r="A27" s="349"/>
      <c r="G27" s="347"/>
      <c r="H27" s="348"/>
    </row>
    <row r="28" spans="1:9" ht="15.75" thickBot="1" x14ac:dyDescent="0.3">
      <c r="A28" s="86" t="s">
        <v>805</v>
      </c>
      <c r="B28" s="87"/>
      <c r="C28" s="88"/>
      <c r="D28" s="89"/>
      <c r="E28" s="89"/>
      <c r="F28" s="89"/>
      <c r="G28" s="376">
        <f>SUM(G29)</f>
        <v>250</v>
      </c>
      <c r="H28" s="376"/>
    </row>
    <row r="29" spans="1:9" ht="15.75" thickTop="1" x14ac:dyDescent="0.25">
      <c r="A29" s="83" t="s">
        <v>248</v>
      </c>
      <c r="G29" s="477">
        <v>250</v>
      </c>
      <c r="H29" s="478"/>
    </row>
    <row r="30" spans="1:9" ht="15" customHeight="1" x14ac:dyDescent="0.2">
      <c r="A30" s="392" t="s">
        <v>808</v>
      </c>
      <c r="B30" s="474"/>
      <c r="C30" s="474"/>
      <c r="D30" s="474"/>
      <c r="G30" s="475"/>
      <c r="H30" s="476"/>
      <c r="I30" s="350"/>
    </row>
    <row r="31" spans="1:9" ht="15" x14ac:dyDescent="0.25">
      <c r="A31" s="83"/>
      <c r="G31" s="99"/>
      <c r="H31" s="100"/>
    </row>
    <row r="32" spans="1:9" ht="31.5" customHeight="1" thickBot="1" x14ac:dyDescent="0.3">
      <c r="A32" s="386" t="s">
        <v>792</v>
      </c>
      <c r="B32" s="387"/>
      <c r="C32" s="387"/>
      <c r="D32" s="387"/>
      <c r="E32" s="387"/>
      <c r="F32" s="387"/>
      <c r="G32" s="376">
        <f>SUM(G33)</f>
        <v>300</v>
      </c>
      <c r="H32" s="376"/>
      <c r="I32" s="27"/>
    </row>
    <row r="33" spans="1:9" ht="15.75" thickTop="1" x14ac:dyDescent="0.25">
      <c r="A33" s="217" t="s">
        <v>234</v>
      </c>
      <c r="G33" s="403">
        <v>300</v>
      </c>
      <c r="H33" s="404"/>
    </row>
    <row r="34" spans="1:9" ht="15" x14ac:dyDescent="0.25">
      <c r="A34" s="98" t="s">
        <v>711</v>
      </c>
      <c r="G34" s="99"/>
      <c r="H34" s="100"/>
    </row>
    <row r="35" spans="1:9" ht="15" x14ac:dyDescent="0.25">
      <c r="A35" s="83"/>
      <c r="G35" s="99"/>
      <c r="H35" s="100"/>
    </row>
    <row r="36" spans="1:9" ht="17.25" customHeight="1" thickBot="1" x14ac:dyDescent="0.3">
      <c r="A36" s="86" t="s">
        <v>153</v>
      </c>
      <c r="B36" s="87"/>
      <c r="C36" s="88"/>
      <c r="D36" s="89"/>
      <c r="E36" s="89"/>
      <c r="F36" s="89"/>
      <c r="G36" s="376">
        <f>SUM(G37,G41,G44)</f>
        <v>1755</v>
      </c>
      <c r="H36" s="376"/>
      <c r="I36" s="27"/>
    </row>
    <row r="37" spans="1:9" ht="15.75" thickTop="1" x14ac:dyDescent="0.25">
      <c r="A37" s="83" t="s">
        <v>16</v>
      </c>
      <c r="G37" s="403">
        <v>1200</v>
      </c>
      <c r="H37" s="404"/>
      <c r="I37" s="27"/>
    </row>
    <row r="38" spans="1:9" ht="45" customHeight="1" x14ac:dyDescent="0.2">
      <c r="A38" s="396" t="s">
        <v>806</v>
      </c>
      <c r="B38" s="396"/>
      <c r="C38" s="396"/>
      <c r="D38" s="396"/>
      <c r="E38" s="396"/>
      <c r="F38" s="396"/>
      <c r="G38" s="471"/>
      <c r="H38" s="472"/>
      <c r="I38" s="27"/>
    </row>
    <row r="39" spans="1:9" ht="45" hidden="1" customHeight="1" x14ac:dyDescent="0.2">
      <c r="A39" s="396"/>
      <c r="B39" s="396"/>
      <c r="C39" s="396"/>
      <c r="D39" s="396"/>
      <c r="E39" s="396"/>
      <c r="F39" s="396"/>
      <c r="G39" s="471"/>
      <c r="H39" s="472"/>
      <c r="I39" s="27"/>
    </row>
    <row r="40" spans="1:9" ht="7.5" customHeight="1" x14ac:dyDescent="0.25">
      <c r="A40" s="98"/>
      <c r="G40" s="99"/>
      <c r="H40" s="100"/>
    </row>
    <row r="41" spans="1:9" ht="15" x14ac:dyDescent="0.25">
      <c r="A41" s="83" t="s">
        <v>37</v>
      </c>
      <c r="G41" s="403">
        <v>5</v>
      </c>
      <c r="H41" s="404"/>
    </row>
    <row r="42" spans="1:9" ht="15" x14ac:dyDescent="0.25">
      <c r="A42" s="98" t="s">
        <v>297</v>
      </c>
      <c r="G42" s="99"/>
      <c r="H42" s="100"/>
    </row>
    <row r="43" spans="1:9" ht="10.5" customHeight="1" x14ac:dyDescent="0.25">
      <c r="A43" s="349"/>
      <c r="G43" s="347"/>
      <c r="H43" s="348"/>
    </row>
    <row r="44" spans="1:9" ht="15" x14ac:dyDescent="0.25">
      <c r="A44" s="83" t="s">
        <v>248</v>
      </c>
      <c r="G44" s="403">
        <v>550</v>
      </c>
      <c r="H44" s="404">
        <v>550</v>
      </c>
    </row>
    <row r="45" spans="1:9" ht="29.25" customHeight="1" x14ac:dyDescent="0.25">
      <c r="A45" s="390" t="s">
        <v>807</v>
      </c>
      <c r="B45" s="391"/>
      <c r="C45" s="391"/>
      <c r="D45" s="391"/>
      <c r="G45" s="347"/>
      <c r="H45" s="348"/>
    </row>
    <row r="46" spans="1:9" ht="15" x14ac:dyDescent="0.25">
      <c r="A46" s="98"/>
      <c r="G46" s="99"/>
      <c r="H46" s="100"/>
    </row>
    <row r="47" spans="1:9" ht="17.25" customHeight="1" thickBot="1" x14ac:dyDescent="0.3">
      <c r="A47" s="86" t="s">
        <v>49</v>
      </c>
      <c r="B47" s="87"/>
      <c r="C47" s="88"/>
      <c r="D47" s="89"/>
      <c r="E47" s="89"/>
      <c r="F47" s="89"/>
      <c r="G47" s="376">
        <f>SUM(G48)</f>
        <v>15</v>
      </c>
      <c r="H47" s="376"/>
      <c r="I47" s="27"/>
    </row>
    <row r="48" spans="1:9" ht="15.75" thickTop="1" x14ac:dyDescent="0.25">
      <c r="A48" s="83" t="s">
        <v>16</v>
      </c>
      <c r="G48" s="403">
        <v>15</v>
      </c>
      <c r="H48" s="404"/>
    </row>
    <row r="49" spans="1:8" ht="15" x14ac:dyDescent="0.25">
      <c r="A49" s="98" t="s">
        <v>154</v>
      </c>
      <c r="G49" s="99"/>
      <c r="H49" s="100"/>
    </row>
    <row r="50" spans="1:8" ht="15" x14ac:dyDescent="0.25">
      <c r="A50" s="83"/>
      <c r="G50" s="99"/>
      <c r="H50" s="100"/>
    </row>
    <row r="51" spans="1:8" ht="15" x14ac:dyDescent="0.25">
      <c r="A51" s="83"/>
      <c r="G51" s="99"/>
      <c r="H51" s="100"/>
    </row>
    <row r="55" spans="1:8" ht="12.75" customHeight="1" x14ac:dyDescent="0.2"/>
  </sheetData>
  <mergeCells count="25">
    <mergeCell ref="G28:H28"/>
    <mergeCell ref="A30:D30"/>
    <mergeCell ref="G30:H30"/>
    <mergeCell ref="G29:H29"/>
    <mergeCell ref="G24:H24"/>
    <mergeCell ref="A21:H21"/>
    <mergeCell ref="G23:H23"/>
    <mergeCell ref="G1:H1"/>
    <mergeCell ref="A15:C15"/>
    <mergeCell ref="G19:H19"/>
    <mergeCell ref="G20:H20"/>
    <mergeCell ref="G48:H48"/>
    <mergeCell ref="G36:H36"/>
    <mergeCell ref="G37:H37"/>
    <mergeCell ref="G47:H47"/>
    <mergeCell ref="A32:F32"/>
    <mergeCell ref="G32:H32"/>
    <mergeCell ref="G33:H33"/>
    <mergeCell ref="A38:F38"/>
    <mergeCell ref="G38:H38"/>
    <mergeCell ref="G39:H39"/>
    <mergeCell ref="G41:H41"/>
    <mergeCell ref="A39:F39"/>
    <mergeCell ref="G44:H44"/>
    <mergeCell ref="A45:D45"/>
  </mergeCells>
  <pageMargins left="0.70866141732283472" right="0.70866141732283472" top="0.78740157480314965" bottom="0.78740157480314965" header="0.31496062992125984" footer="0.31496062992125984"/>
  <pageSetup paperSize="9" scale="75" firstPageNumber="52" orientation="portrait" useFirstPageNumber="1" r:id="rId1"/>
  <headerFooter>
    <oddFooter>&amp;L&amp;"-,Kurzíva"Zastupitelstvo Olomouckého kraje 18-12-2017
6. - Rozpočet Olomouckého kraje 2018 - návrh rozpočtu
Příloha č. 3a): Výdaje odborů &amp;R&amp;"-,Kurzíva"Strana &amp;P (celkem 171)</oddFooter>
  </headerFooter>
  <colBreaks count="1" manualBreakCount="1">
    <brk id="12" max="107"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17"/>
  <sheetViews>
    <sheetView showGridLines="0" view="pageBreakPreview" zoomScaleNormal="100" zoomScaleSheetLayoutView="100" workbookViewId="0">
      <selection activeCell="Q9" sqref="Q9"/>
    </sheetView>
  </sheetViews>
  <sheetFormatPr defaultRowHeight="14.25" x14ac:dyDescent="0.2"/>
  <cols>
    <col min="1" max="1" width="8.5703125" style="10" customWidth="1"/>
    <col min="2" max="2" width="9.7109375" style="10" customWidth="1"/>
    <col min="3" max="3" width="58.7109375" style="1" customWidth="1"/>
    <col min="4" max="4" width="14.140625" style="60" customWidth="1"/>
    <col min="5" max="6" width="14.140625" style="3" hidden="1" customWidth="1"/>
    <col min="7" max="7" width="14.140625" style="3" customWidth="1"/>
    <col min="8" max="8" width="9.140625" style="1" customWidth="1"/>
    <col min="9" max="9" width="13.5703125" style="1" customWidth="1"/>
    <col min="10" max="12" width="9.140625" style="1"/>
    <col min="13" max="13" width="13.28515625" style="1" customWidth="1"/>
    <col min="14" max="16384" width="9.140625" style="1"/>
  </cols>
  <sheetData>
    <row r="1" spans="1:9" ht="23.25" x14ac:dyDescent="0.35">
      <c r="A1" s="28" t="s">
        <v>71</v>
      </c>
      <c r="G1" s="480" t="s">
        <v>72</v>
      </c>
      <c r="H1" s="480"/>
    </row>
    <row r="3" spans="1:9" x14ac:dyDescent="0.2">
      <c r="A3" s="14" t="s">
        <v>1</v>
      </c>
      <c r="B3" s="14" t="s">
        <v>73</v>
      </c>
    </row>
    <row r="4" spans="1:9" x14ac:dyDescent="0.2">
      <c r="B4" s="14" t="s">
        <v>74</v>
      </c>
    </row>
    <row r="6" spans="1:9" s="2" customFormat="1" ht="13.5" thickBot="1" x14ac:dyDescent="0.25">
      <c r="A6" s="11"/>
      <c r="B6" s="11"/>
      <c r="D6" s="4"/>
      <c r="E6" s="4"/>
      <c r="F6" s="4"/>
      <c r="G6" s="4"/>
      <c r="H6" s="329" t="s">
        <v>6</v>
      </c>
    </row>
    <row r="7" spans="1:9" s="2" customFormat="1" ht="39.75" thickTop="1" thickBot="1" x14ac:dyDescent="0.25">
      <c r="A7" s="21" t="s">
        <v>2</v>
      </c>
      <c r="B7" s="22" t="s">
        <v>3</v>
      </c>
      <c r="C7" s="23" t="s">
        <v>4</v>
      </c>
      <c r="D7" s="117" t="s">
        <v>316</v>
      </c>
      <c r="E7" s="24" t="s">
        <v>623</v>
      </c>
      <c r="F7" s="24" t="s">
        <v>621</v>
      </c>
      <c r="G7" s="117" t="s">
        <v>317</v>
      </c>
      <c r="H7" s="67" t="s">
        <v>5</v>
      </c>
    </row>
    <row r="8" spans="1:9" s="5" customFormat="1" ht="12.75" thickTop="1" thickBot="1" x14ac:dyDescent="0.25">
      <c r="A8" s="118">
        <v>1</v>
      </c>
      <c r="B8" s="119">
        <v>2</v>
      </c>
      <c r="C8" s="119">
        <v>3</v>
      </c>
      <c r="D8" s="120">
        <v>4</v>
      </c>
      <c r="E8" s="120">
        <v>5</v>
      </c>
      <c r="F8" s="120">
        <v>6</v>
      </c>
      <c r="G8" s="120">
        <v>5</v>
      </c>
      <c r="H8" s="121" t="s">
        <v>716</v>
      </c>
    </row>
    <row r="9" spans="1:9" ht="15.75" thickTop="1" thickBot="1" x14ac:dyDescent="0.25">
      <c r="A9" s="12">
        <v>6172</v>
      </c>
      <c r="B9" s="13">
        <v>51</v>
      </c>
      <c r="C9" s="6" t="s">
        <v>7</v>
      </c>
      <c r="D9" s="61">
        <v>10</v>
      </c>
      <c r="E9" s="7">
        <v>10</v>
      </c>
      <c r="F9" s="7">
        <v>0</v>
      </c>
      <c r="G9" s="7">
        <f>SUM(G14)</f>
        <v>10</v>
      </c>
      <c r="H9" s="8">
        <f>G9/D9*100</f>
        <v>100</v>
      </c>
    </row>
    <row r="10" spans="1:9" s="9" customFormat="1" ht="16.5" thickTop="1" thickBot="1" x14ac:dyDescent="0.3">
      <c r="A10" s="481" t="s">
        <v>8</v>
      </c>
      <c r="B10" s="482"/>
      <c r="C10" s="483"/>
      <c r="D10" s="25">
        <f>SUM(D9:D9)</f>
        <v>10</v>
      </c>
      <c r="E10" s="25">
        <f>SUM(E9:E9)</f>
        <v>10</v>
      </c>
      <c r="F10" s="25">
        <f>SUM(F9:F9)</f>
        <v>0</v>
      </c>
      <c r="G10" s="25">
        <f>SUM(G9:G9)</f>
        <v>10</v>
      </c>
      <c r="H10" s="26">
        <f>G10/D10*100</f>
        <v>100</v>
      </c>
    </row>
    <row r="11" spans="1:9" ht="15" thickTop="1" x14ac:dyDescent="0.2">
      <c r="A11" s="487"/>
      <c r="B11" s="487"/>
      <c r="C11" s="487"/>
      <c r="D11" s="487"/>
      <c r="E11" s="487"/>
      <c r="F11" s="487"/>
      <c r="G11" s="487"/>
      <c r="H11" s="487"/>
    </row>
    <row r="12" spans="1:9" x14ac:dyDescent="0.2">
      <c r="A12" s="40"/>
      <c r="B12" s="40"/>
      <c r="C12" s="40"/>
      <c r="D12" s="93"/>
      <c r="E12" s="40"/>
      <c r="F12" s="40"/>
      <c r="G12" s="40"/>
      <c r="H12" s="40"/>
    </row>
    <row r="13" spans="1:9" ht="15" x14ac:dyDescent="0.25">
      <c r="A13" s="16" t="s">
        <v>10</v>
      </c>
    </row>
    <row r="14" spans="1:9" ht="17.25" customHeight="1" thickBot="1" x14ac:dyDescent="0.3">
      <c r="A14" s="17" t="s">
        <v>49</v>
      </c>
      <c r="B14" s="18"/>
      <c r="C14" s="19"/>
      <c r="D14" s="62"/>
      <c r="E14" s="20"/>
      <c r="F14" s="20"/>
      <c r="G14" s="484">
        <f>SUM(G15)</f>
        <v>10</v>
      </c>
      <c r="H14" s="484"/>
      <c r="I14" s="27"/>
    </row>
    <row r="15" spans="1:9" ht="15.75" thickTop="1" x14ac:dyDescent="0.25">
      <c r="A15" s="15" t="s">
        <v>14</v>
      </c>
      <c r="G15" s="485">
        <v>10</v>
      </c>
      <c r="H15" s="486"/>
    </row>
    <row r="16" spans="1:9" x14ac:dyDescent="0.2">
      <c r="A16" s="479" t="s">
        <v>217</v>
      </c>
      <c r="B16" s="424"/>
      <c r="C16" s="424"/>
      <c r="D16" s="424"/>
      <c r="E16" s="424"/>
      <c r="F16" s="424"/>
      <c r="G16" s="424"/>
      <c r="H16" s="424"/>
    </row>
    <row r="17" spans="1:8" ht="30" customHeight="1" x14ac:dyDescent="0.2">
      <c r="A17" s="474"/>
      <c r="B17" s="474"/>
      <c r="C17" s="474"/>
      <c r="D17" s="474"/>
      <c r="E17" s="474"/>
      <c r="F17" s="474"/>
      <c r="G17" s="474"/>
      <c r="H17" s="474"/>
    </row>
  </sheetData>
  <mergeCells count="6">
    <mergeCell ref="A16:H17"/>
    <mergeCell ref="G1:H1"/>
    <mergeCell ref="A10:C10"/>
    <mergeCell ref="G14:H14"/>
    <mergeCell ref="G15:H15"/>
    <mergeCell ref="A11:H11"/>
  </mergeCells>
  <pageMargins left="0.70866141732283472" right="0.70866141732283472" top="0.78740157480314965" bottom="0.78740157480314965" header="0.31496062992125984" footer="0.31496062992125984"/>
  <pageSetup paperSize="9" scale="75" firstPageNumber="53" orientation="portrait" useFirstPageNumber="1" r:id="rId1"/>
  <headerFooter>
    <oddFooter>&amp;L&amp;"-,Kurzíva"Zastupitelstvo Olomouckého kraje 18-12-2017
6. - Rozpočet Olomouckého kraje 2018 - návrh rozpočtu
Příloha č. 3a): Výdaje odborů &amp;R&amp;"-,Kurzíva"Strana &amp;P (celkem 171)</oddFooter>
  </headerFooter>
  <colBreaks count="1" manualBreakCount="1">
    <brk id="12" max="107"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41"/>
  <sheetViews>
    <sheetView showGridLines="0" view="pageBreakPreview" zoomScaleNormal="100" zoomScaleSheetLayoutView="100" workbookViewId="0">
      <selection activeCell="H11" sqref="H11"/>
    </sheetView>
  </sheetViews>
  <sheetFormatPr defaultRowHeight="14.25" x14ac:dyDescent="0.2"/>
  <cols>
    <col min="1" max="1" width="8.5703125" style="84" customWidth="1"/>
    <col min="2" max="2" width="9.7109375" style="84" customWidth="1"/>
    <col min="3" max="3" width="58.7109375" style="78" customWidth="1"/>
    <col min="4" max="4" width="14.140625" style="76" customWidth="1"/>
    <col min="5" max="6" width="14.140625" style="76" hidden="1" customWidth="1"/>
    <col min="7" max="7" width="14.140625" style="76" customWidth="1"/>
    <col min="8" max="8" width="9.140625" style="78" customWidth="1"/>
    <col min="9" max="9" width="13.5703125" style="78" customWidth="1"/>
    <col min="10" max="12" width="9.140625" style="78"/>
    <col min="13" max="13" width="13.28515625" style="78" customWidth="1"/>
    <col min="14" max="16384" width="9.140625" style="78"/>
  </cols>
  <sheetData>
    <row r="1" spans="1:8" ht="23.25" x14ac:dyDescent="0.35">
      <c r="A1" s="165" t="s">
        <v>566</v>
      </c>
      <c r="G1" s="413" t="s">
        <v>67</v>
      </c>
      <c r="H1" s="413"/>
    </row>
    <row r="3" spans="1:8" x14ac:dyDescent="0.2">
      <c r="A3" s="98" t="s">
        <v>1</v>
      </c>
      <c r="B3" s="98" t="s">
        <v>68</v>
      </c>
    </row>
    <row r="4" spans="1:8" x14ac:dyDescent="0.2">
      <c r="B4" s="98" t="s">
        <v>63</v>
      </c>
    </row>
    <row r="6" spans="1:8" s="81" customFormat="1" ht="13.5" thickBot="1" x14ac:dyDescent="0.25">
      <c r="A6" s="167"/>
      <c r="B6" s="167"/>
      <c r="D6" s="77"/>
      <c r="E6" s="77"/>
      <c r="F6" s="77"/>
      <c r="G6" s="77"/>
      <c r="H6" s="328" t="s">
        <v>6</v>
      </c>
    </row>
    <row r="7" spans="1:8" s="81" customFormat="1" ht="39.75" thickTop="1" thickBot="1" x14ac:dyDescent="0.25">
      <c r="A7" s="114" t="s">
        <v>2</v>
      </c>
      <c r="B7" s="115" t="s">
        <v>3</v>
      </c>
      <c r="C7" s="116" t="s">
        <v>4</v>
      </c>
      <c r="D7" s="117" t="s">
        <v>316</v>
      </c>
      <c r="E7" s="24" t="s">
        <v>623</v>
      </c>
      <c r="F7" s="24" t="s">
        <v>318</v>
      </c>
      <c r="G7" s="117" t="s">
        <v>317</v>
      </c>
      <c r="H7" s="67" t="s">
        <v>5</v>
      </c>
    </row>
    <row r="8" spans="1:8" s="123" customFormat="1" ht="12.75" thickTop="1" thickBot="1" x14ac:dyDescent="0.25">
      <c r="A8" s="118">
        <v>1</v>
      </c>
      <c r="B8" s="119">
        <v>2</v>
      </c>
      <c r="C8" s="119">
        <v>3</v>
      </c>
      <c r="D8" s="120">
        <v>4</v>
      </c>
      <c r="E8" s="120">
        <v>5</v>
      </c>
      <c r="F8" s="120">
        <v>6</v>
      </c>
      <c r="G8" s="120">
        <v>5</v>
      </c>
      <c r="H8" s="121" t="s">
        <v>716</v>
      </c>
    </row>
    <row r="9" spans="1:8" ht="15" thickTop="1" x14ac:dyDescent="0.2">
      <c r="A9" s="218">
        <v>3315</v>
      </c>
      <c r="B9" s="219">
        <v>59</v>
      </c>
      <c r="C9" s="223" t="s">
        <v>45</v>
      </c>
      <c r="D9" s="221">
        <v>5200</v>
      </c>
      <c r="E9" s="221">
        <v>5200</v>
      </c>
      <c r="F9" s="221">
        <v>0</v>
      </c>
      <c r="G9" s="221">
        <f>SUM(G17)</f>
        <v>5850</v>
      </c>
      <c r="H9" s="172">
        <f>G9/D9*100</f>
        <v>112.5</v>
      </c>
    </row>
    <row r="10" spans="1:8" x14ac:dyDescent="0.2">
      <c r="A10" s="139">
        <v>6172</v>
      </c>
      <c r="B10" s="140">
        <v>51</v>
      </c>
      <c r="C10" s="144" t="s">
        <v>7</v>
      </c>
      <c r="D10" s="63">
        <v>1400</v>
      </c>
      <c r="E10" s="63">
        <v>1819</v>
      </c>
      <c r="F10" s="63">
        <v>1819</v>
      </c>
      <c r="G10" s="63">
        <f>SUM(G25)</f>
        <v>936</v>
      </c>
      <c r="H10" s="75">
        <f>G10/D10*100</f>
        <v>66.857142857142861</v>
      </c>
    </row>
    <row r="11" spans="1:8" s="341" customFormat="1" ht="28.5" x14ac:dyDescent="0.25">
      <c r="A11" s="322">
        <v>6172</v>
      </c>
      <c r="B11" s="323">
        <v>53</v>
      </c>
      <c r="C11" s="345" t="s">
        <v>731</v>
      </c>
      <c r="D11" s="188">
        <v>40</v>
      </c>
      <c r="E11" s="188">
        <v>40</v>
      </c>
      <c r="F11" s="188">
        <v>40</v>
      </c>
      <c r="G11" s="188">
        <f>SUM(G35)</f>
        <v>40</v>
      </c>
      <c r="H11" s="143">
        <f>G11/D11*100</f>
        <v>100</v>
      </c>
    </row>
    <row r="12" spans="1:8" ht="15" thickBot="1" x14ac:dyDescent="0.25">
      <c r="A12" s="145">
        <v>2212</v>
      </c>
      <c r="B12" s="146">
        <v>51</v>
      </c>
      <c r="C12" s="144" t="s">
        <v>7</v>
      </c>
      <c r="D12" s="64">
        <v>0</v>
      </c>
      <c r="E12" s="64"/>
      <c r="F12" s="64"/>
      <c r="G12" s="64">
        <f>SUM(G39)</f>
        <v>314</v>
      </c>
      <c r="H12" s="75"/>
    </row>
    <row r="13" spans="1:8" s="153" customFormat="1" ht="16.5" thickTop="1" thickBot="1" x14ac:dyDescent="0.3">
      <c r="A13" s="383" t="s">
        <v>8</v>
      </c>
      <c r="B13" s="384"/>
      <c r="C13" s="385"/>
      <c r="D13" s="151">
        <f>SUM(D9:D12)</f>
        <v>6640</v>
      </c>
      <c r="E13" s="151">
        <f t="shared" ref="E13:F13" si="0">SUM(E9:E12)</f>
        <v>7059</v>
      </c>
      <c r="F13" s="151">
        <f t="shared" si="0"/>
        <v>1859</v>
      </c>
      <c r="G13" s="151">
        <f>SUM(G9:G12)</f>
        <v>7140</v>
      </c>
      <c r="H13" s="82">
        <f>G13/D13*100</f>
        <v>107.53012048192771</v>
      </c>
    </row>
    <row r="14" spans="1:8" ht="15" thickTop="1" x14ac:dyDescent="0.2">
      <c r="A14" s="432"/>
      <c r="B14" s="432"/>
      <c r="C14" s="432"/>
      <c r="D14" s="432"/>
      <c r="E14" s="432"/>
      <c r="F14" s="432"/>
      <c r="G14" s="432"/>
      <c r="H14" s="432"/>
    </row>
    <row r="15" spans="1:8" x14ac:dyDescent="0.2">
      <c r="A15" s="79"/>
      <c r="B15" s="79"/>
      <c r="C15" s="79"/>
      <c r="D15" s="79"/>
      <c r="E15" s="79"/>
      <c r="F15" s="79"/>
      <c r="G15" s="79"/>
      <c r="H15" s="79"/>
    </row>
    <row r="16" spans="1:8" ht="15" x14ac:dyDescent="0.25">
      <c r="A16" s="85" t="s">
        <v>10</v>
      </c>
    </row>
    <row r="17" spans="1:9" ht="17.25" customHeight="1" thickBot="1" x14ac:dyDescent="0.3">
      <c r="A17" s="86" t="s">
        <v>69</v>
      </c>
      <c r="B17" s="87"/>
      <c r="C17" s="88"/>
      <c r="D17" s="89"/>
      <c r="E17" s="89"/>
      <c r="F17" s="89"/>
      <c r="G17" s="376">
        <f>SUM(G18)</f>
        <v>5850</v>
      </c>
      <c r="H17" s="376"/>
      <c r="I17" s="27"/>
    </row>
    <row r="18" spans="1:9" ht="15.75" thickTop="1" x14ac:dyDescent="0.25">
      <c r="A18" s="83" t="s">
        <v>48</v>
      </c>
      <c r="G18" s="403">
        <v>5850</v>
      </c>
      <c r="H18" s="404"/>
    </row>
    <row r="19" spans="1:9" ht="14.25" customHeight="1" x14ac:dyDescent="0.2">
      <c r="A19" s="419" t="s">
        <v>562</v>
      </c>
      <c r="B19" s="419"/>
      <c r="C19" s="419"/>
      <c r="D19" s="419"/>
      <c r="E19" s="419"/>
      <c r="F19" s="419"/>
      <c r="G19" s="419"/>
      <c r="H19" s="419"/>
    </row>
    <row r="20" spans="1:9" ht="14.25" customHeight="1" x14ac:dyDescent="0.2">
      <c r="A20" s="419"/>
      <c r="B20" s="419"/>
      <c r="C20" s="419"/>
      <c r="D20" s="419"/>
      <c r="E20" s="419"/>
      <c r="F20" s="419"/>
      <c r="G20" s="419"/>
      <c r="H20" s="419"/>
    </row>
    <row r="21" spans="1:9" ht="14.25" customHeight="1" x14ac:dyDescent="0.2">
      <c r="A21" s="419"/>
      <c r="B21" s="419"/>
      <c r="C21" s="419"/>
      <c r="D21" s="419"/>
      <c r="E21" s="419"/>
      <c r="F21" s="419"/>
      <c r="G21" s="419"/>
      <c r="H21" s="419"/>
    </row>
    <row r="22" spans="1:9" ht="26.25" customHeight="1" x14ac:dyDescent="0.2">
      <c r="A22" s="419"/>
      <c r="B22" s="419"/>
      <c r="C22" s="419"/>
      <c r="D22" s="419"/>
      <c r="E22" s="419"/>
      <c r="F22" s="419"/>
      <c r="G22" s="419"/>
      <c r="H22" s="419"/>
    </row>
    <row r="23" spans="1:9" ht="1.5" customHeight="1" x14ac:dyDescent="0.2">
      <c r="A23" s="419"/>
      <c r="B23" s="419"/>
      <c r="C23" s="419"/>
      <c r="D23" s="419"/>
      <c r="E23" s="419"/>
      <c r="F23" s="419"/>
      <c r="G23" s="419"/>
      <c r="H23" s="419"/>
    </row>
    <row r="24" spans="1:9" ht="15" x14ac:dyDescent="0.25">
      <c r="A24" s="83"/>
      <c r="G24" s="99"/>
      <c r="H24" s="100"/>
    </row>
    <row r="25" spans="1:9" ht="17.25" customHeight="1" thickBot="1" x14ac:dyDescent="0.3">
      <c r="A25" s="86" t="s">
        <v>49</v>
      </c>
      <c r="B25" s="87"/>
      <c r="C25" s="88"/>
      <c r="D25" s="89"/>
      <c r="E25" s="89"/>
      <c r="F25" s="89"/>
      <c r="G25" s="376">
        <f>SUM(G26,G29,G32)</f>
        <v>936</v>
      </c>
      <c r="H25" s="376"/>
      <c r="I25" s="27"/>
    </row>
    <row r="26" spans="1:9" ht="15.75" thickTop="1" x14ac:dyDescent="0.25">
      <c r="A26" s="83" t="s">
        <v>47</v>
      </c>
      <c r="G26" s="403">
        <v>400</v>
      </c>
      <c r="H26" s="404"/>
    </row>
    <row r="27" spans="1:9" ht="15" x14ac:dyDescent="0.25">
      <c r="A27" s="98" t="s">
        <v>563</v>
      </c>
      <c r="G27" s="99"/>
      <c r="H27" s="100"/>
    </row>
    <row r="28" spans="1:9" ht="15" x14ac:dyDescent="0.25">
      <c r="A28" s="98"/>
      <c r="G28" s="99"/>
      <c r="H28" s="100"/>
    </row>
    <row r="29" spans="1:9" ht="15" x14ac:dyDescent="0.25">
      <c r="A29" s="83" t="s">
        <v>14</v>
      </c>
      <c r="G29" s="403">
        <v>436</v>
      </c>
      <c r="H29" s="404"/>
    </row>
    <row r="30" spans="1:9" ht="15" customHeight="1" x14ac:dyDescent="0.2">
      <c r="A30" s="370" t="s">
        <v>564</v>
      </c>
      <c r="B30" s="370"/>
      <c r="C30" s="370"/>
      <c r="D30" s="370"/>
      <c r="E30" s="370"/>
      <c r="F30" s="370"/>
      <c r="G30" s="370"/>
      <c r="H30" s="370"/>
    </row>
    <row r="31" spans="1:9" ht="15" x14ac:dyDescent="0.25">
      <c r="A31" s="83"/>
      <c r="G31" s="99"/>
      <c r="H31" s="100"/>
    </row>
    <row r="32" spans="1:9" ht="15" x14ac:dyDescent="0.25">
      <c r="A32" s="83" t="s">
        <v>16</v>
      </c>
      <c r="G32" s="403">
        <v>100</v>
      </c>
      <c r="H32" s="404"/>
    </row>
    <row r="33" spans="1:9" ht="15" x14ac:dyDescent="0.25">
      <c r="A33" s="401" t="s">
        <v>565</v>
      </c>
      <c r="B33" s="402"/>
      <c r="C33" s="402"/>
      <c r="D33" s="402"/>
      <c r="E33" s="402"/>
      <c r="F33" s="402"/>
      <c r="G33" s="402"/>
      <c r="H33" s="402"/>
    </row>
    <row r="34" spans="1:9" ht="15" x14ac:dyDescent="0.25">
      <c r="A34" s="107"/>
      <c r="B34" s="107"/>
      <c r="C34" s="107"/>
      <c r="D34" s="107"/>
      <c r="E34" s="107"/>
      <c r="F34" s="107"/>
      <c r="G34" s="107"/>
      <c r="H34" s="107"/>
    </row>
    <row r="35" spans="1:9" ht="31.5" customHeight="1" thickBot="1" x14ac:dyDescent="0.3">
      <c r="A35" s="386" t="s">
        <v>798</v>
      </c>
      <c r="B35" s="387"/>
      <c r="C35" s="387"/>
      <c r="D35" s="387"/>
      <c r="E35" s="387"/>
      <c r="F35" s="387"/>
      <c r="G35" s="376">
        <f>SUM(G36)</f>
        <v>40</v>
      </c>
      <c r="H35" s="376"/>
      <c r="I35" s="27"/>
    </row>
    <row r="36" spans="1:9" ht="15" customHeight="1" thickTop="1" x14ac:dyDescent="0.25">
      <c r="A36" s="434" t="s">
        <v>42</v>
      </c>
      <c r="B36" s="434"/>
      <c r="C36" s="434"/>
      <c r="D36" s="107"/>
      <c r="E36" s="107"/>
      <c r="F36" s="107"/>
      <c r="G36" s="403">
        <v>40</v>
      </c>
      <c r="H36" s="404"/>
    </row>
    <row r="37" spans="1:9" ht="15" customHeight="1" x14ac:dyDescent="0.25">
      <c r="A37" s="401" t="s">
        <v>70</v>
      </c>
      <c r="B37" s="401"/>
      <c r="C37" s="401"/>
      <c r="D37" s="107"/>
      <c r="E37" s="107"/>
      <c r="F37" s="107"/>
      <c r="G37" s="107"/>
      <c r="H37" s="107"/>
    </row>
    <row r="39" spans="1:9" ht="17.25" customHeight="1" thickBot="1" x14ac:dyDescent="0.3">
      <c r="A39" s="86" t="s">
        <v>143</v>
      </c>
      <c r="B39" s="87"/>
      <c r="C39" s="88"/>
      <c r="D39" s="89"/>
      <c r="E39" s="89"/>
      <c r="F39" s="89"/>
      <c r="G39" s="376">
        <f>SUM(G40,G43,G46)</f>
        <v>314</v>
      </c>
      <c r="H39" s="376"/>
      <c r="I39" s="27"/>
    </row>
    <row r="40" spans="1:9" ht="15.75" thickTop="1" x14ac:dyDescent="0.25">
      <c r="A40" s="83" t="s">
        <v>16</v>
      </c>
      <c r="G40" s="403">
        <v>314</v>
      </c>
      <c r="H40" s="404"/>
    </row>
    <row r="41" spans="1:9" ht="15" x14ac:dyDescent="0.25">
      <c r="A41" s="401" t="s">
        <v>650</v>
      </c>
      <c r="B41" s="402"/>
      <c r="C41" s="402"/>
      <c r="D41" s="402"/>
      <c r="E41" s="402"/>
      <c r="F41" s="402"/>
      <c r="G41" s="402"/>
      <c r="H41" s="402"/>
    </row>
  </sheetData>
  <mergeCells count="20">
    <mergeCell ref="G40:H40"/>
    <mergeCell ref="A41:H41"/>
    <mergeCell ref="A37:C37"/>
    <mergeCell ref="A13:C13"/>
    <mergeCell ref="A35:F35"/>
    <mergeCell ref="G35:H35"/>
    <mergeCell ref="G32:H32"/>
    <mergeCell ref="A33:H33"/>
    <mergeCell ref="A36:C36"/>
    <mergeCell ref="G36:H36"/>
    <mergeCell ref="G25:H25"/>
    <mergeCell ref="G26:H26"/>
    <mergeCell ref="G29:H29"/>
    <mergeCell ref="A14:H14"/>
    <mergeCell ref="A30:H30"/>
    <mergeCell ref="G1:H1"/>
    <mergeCell ref="G17:H17"/>
    <mergeCell ref="G18:H18"/>
    <mergeCell ref="A19:H23"/>
    <mergeCell ref="G39:H39"/>
  </mergeCells>
  <pageMargins left="0.70866141732283472" right="0.70866141732283472" top="0.78740157480314965" bottom="0.78740157480314965" header="0.31496062992125984" footer="0.31496062992125984"/>
  <pageSetup paperSize="9" scale="75" firstPageNumber="54" orientation="portrait" useFirstPageNumber="1" r:id="rId1"/>
  <headerFooter>
    <oddFooter>&amp;L&amp;"-,Kurzíva"Zastupitelstvo Olomouckého kraje 18-12-2017
6. - Rozpočet Olomouckého kraje 2018 - návrh rozpočtu
Příloha č. 3a): Výdaje odborů &amp;R&amp;"-,Kurzíva"Strana &amp;P (celkem 171)</oddFooter>
  </headerFooter>
  <colBreaks count="1" manualBreakCount="1">
    <brk id="12" max="107"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283"/>
  <sheetViews>
    <sheetView showGridLines="0" view="pageBreakPreview" zoomScaleNormal="100" zoomScaleSheetLayoutView="100" workbookViewId="0">
      <selection activeCell="H9" sqref="H9"/>
    </sheetView>
  </sheetViews>
  <sheetFormatPr defaultRowHeight="14.25" x14ac:dyDescent="0.2"/>
  <cols>
    <col min="1" max="1" width="8.5703125" style="84" customWidth="1"/>
    <col min="2" max="2" width="9.140625" style="84"/>
    <col min="3" max="3" width="57.85546875" style="78" customWidth="1"/>
    <col min="4" max="4" width="14.140625" style="76" customWidth="1"/>
    <col min="5" max="6" width="14.140625" style="76" hidden="1" customWidth="1"/>
    <col min="7" max="7" width="14.140625" style="76" customWidth="1"/>
    <col min="8" max="8" width="8.28515625" style="78" customWidth="1"/>
    <col min="9" max="9" width="13.28515625" style="78" bestFit="1" customWidth="1"/>
    <col min="10" max="12" width="9.140625" style="78"/>
    <col min="13" max="13" width="13.28515625" style="78" customWidth="1"/>
    <col min="14" max="16384" width="9.140625" style="78"/>
  </cols>
  <sheetData>
    <row r="1" spans="1:9" ht="23.25" x14ac:dyDescent="0.35">
      <c r="A1" s="165" t="s">
        <v>620</v>
      </c>
      <c r="G1" s="413" t="s">
        <v>94</v>
      </c>
      <c r="H1" s="413"/>
    </row>
    <row r="3" spans="1:9" x14ac:dyDescent="0.2">
      <c r="A3" s="98" t="s">
        <v>1</v>
      </c>
      <c r="B3" s="314" t="s">
        <v>22</v>
      </c>
      <c r="C3" s="58"/>
    </row>
    <row r="4" spans="1:9" x14ac:dyDescent="0.2">
      <c r="B4" s="98" t="s">
        <v>63</v>
      </c>
    </row>
    <row r="5" spans="1:9" s="81" customFormat="1" ht="13.5" thickBot="1" x14ac:dyDescent="0.25">
      <c r="A5" s="167"/>
      <c r="B5" s="167"/>
      <c r="D5" s="77"/>
      <c r="E5" s="77"/>
      <c r="F5" s="77"/>
      <c r="G5" s="77"/>
      <c r="H5" s="328" t="s">
        <v>6</v>
      </c>
    </row>
    <row r="6" spans="1:9" s="81" customFormat="1" ht="39" customHeight="1" thickTop="1" thickBot="1" x14ac:dyDescent="0.25">
      <c r="A6" s="114" t="s">
        <v>2</v>
      </c>
      <c r="B6" s="115" t="s">
        <v>3</v>
      </c>
      <c r="C6" s="116" t="s">
        <v>4</v>
      </c>
      <c r="D6" s="117" t="s">
        <v>316</v>
      </c>
      <c r="E6" s="24" t="s">
        <v>623</v>
      </c>
      <c r="F6" s="24" t="s">
        <v>318</v>
      </c>
      <c r="G6" s="117" t="s">
        <v>317</v>
      </c>
      <c r="H6" s="67" t="s">
        <v>5</v>
      </c>
    </row>
    <row r="7" spans="1:9" s="123" customFormat="1" ht="12.75" thickTop="1" thickBot="1" x14ac:dyDescent="0.25">
      <c r="A7" s="118">
        <v>1</v>
      </c>
      <c r="B7" s="119">
        <v>2</v>
      </c>
      <c r="C7" s="119">
        <v>3</v>
      </c>
      <c r="D7" s="120">
        <v>4</v>
      </c>
      <c r="E7" s="120">
        <v>5</v>
      </c>
      <c r="F7" s="120">
        <v>6</v>
      </c>
      <c r="G7" s="120">
        <v>5</v>
      </c>
      <c r="H7" s="121" t="s">
        <v>716</v>
      </c>
    </row>
    <row r="8" spans="1:9" s="123" customFormat="1" ht="14.25" customHeight="1" thickTop="1" x14ac:dyDescent="0.2">
      <c r="A8" s="134">
        <v>2143</v>
      </c>
      <c r="B8" s="135">
        <v>51</v>
      </c>
      <c r="C8" s="138" t="s">
        <v>7</v>
      </c>
      <c r="D8" s="73">
        <v>11839</v>
      </c>
      <c r="E8" s="73">
        <v>12809</v>
      </c>
      <c r="F8" s="73">
        <v>12809</v>
      </c>
      <c r="G8" s="73">
        <f>SUM(G21)</f>
        <v>12179</v>
      </c>
      <c r="H8" s="133">
        <f>G8/D8*100</f>
        <v>102.87186417771773</v>
      </c>
    </row>
    <row r="9" spans="1:9" ht="14.25" customHeight="1" x14ac:dyDescent="0.2">
      <c r="A9" s="134">
        <v>3341</v>
      </c>
      <c r="B9" s="140">
        <v>51</v>
      </c>
      <c r="C9" s="138" t="s">
        <v>7</v>
      </c>
      <c r="D9" s="63">
        <v>4500</v>
      </c>
      <c r="E9" s="63">
        <v>4500</v>
      </c>
      <c r="F9" s="63">
        <v>4500</v>
      </c>
      <c r="G9" s="63">
        <f>SUM(G96)</f>
        <v>4500</v>
      </c>
      <c r="H9" s="133">
        <f t="shared" ref="H9:H17" si="0">G9/D9*100</f>
        <v>100</v>
      </c>
    </row>
    <row r="10" spans="1:9" ht="14.25" customHeight="1" x14ac:dyDescent="0.2">
      <c r="A10" s="134">
        <v>3349</v>
      </c>
      <c r="B10" s="135">
        <v>51</v>
      </c>
      <c r="C10" s="138" t="s">
        <v>7</v>
      </c>
      <c r="D10" s="73">
        <v>3820</v>
      </c>
      <c r="E10" s="73">
        <v>3820</v>
      </c>
      <c r="F10" s="73">
        <v>3820</v>
      </c>
      <c r="G10" s="73">
        <f>G101</f>
        <v>3400</v>
      </c>
      <c r="H10" s="133">
        <f>G10/D10*100</f>
        <v>89.005235602094245</v>
      </c>
    </row>
    <row r="11" spans="1:9" ht="14.25" customHeight="1" x14ac:dyDescent="0.2">
      <c r="A11" s="134">
        <v>5272</v>
      </c>
      <c r="B11" s="140">
        <v>51</v>
      </c>
      <c r="C11" s="138" t="s">
        <v>7</v>
      </c>
      <c r="D11" s="63"/>
      <c r="E11" s="63"/>
      <c r="F11" s="63"/>
      <c r="G11" s="63">
        <f>SUM(G113)</f>
        <v>30</v>
      </c>
      <c r="H11" s="133"/>
    </row>
    <row r="12" spans="1:9" ht="14.25" customHeight="1" x14ac:dyDescent="0.2">
      <c r="A12" s="134">
        <v>5273</v>
      </c>
      <c r="B12" s="140">
        <v>51</v>
      </c>
      <c r="C12" s="138" t="s">
        <v>7</v>
      </c>
      <c r="D12" s="63"/>
      <c r="E12" s="63"/>
      <c r="F12" s="63"/>
      <c r="G12" s="63">
        <f>SUM(G119)</f>
        <v>466</v>
      </c>
      <c r="H12" s="133"/>
    </row>
    <row r="13" spans="1:9" ht="27.75" customHeight="1" x14ac:dyDescent="0.2">
      <c r="A13" s="324">
        <v>5511</v>
      </c>
      <c r="B13" s="323">
        <v>53</v>
      </c>
      <c r="C13" s="141" t="s">
        <v>731</v>
      </c>
      <c r="D13" s="188"/>
      <c r="E13" s="188"/>
      <c r="F13" s="188"/>
      <c r="G13" s="188">
        <f>SUM(G163)</f>
        <v>985</v>
      </c>
      <c r="H13" s="325"/>
    </row>
    <row r="14" spans="1:9" ht="14.25" customHeight="1" x14ac:dyDescent="0.2">
      <c r="A14" s="134">
        <v>5529</v>
      </c>
      <c r="B14" s="140">
        <v>51</v>
      </c>
      <c r="C14" s="138" t="s">
        <v>7</v>
      </c>
      <c r="D14" s="63"/>
      <c r="E14" s="63"/>
      <c r="F14" s="63"/>
      <c r="G14" s="63">
        <f>SUM(G167)</f>
        <v>40</v>
      </c>
      <c r="H14" s="133"/>
    </row>
    <row r="15" spans="1:9" ht="14.25" customHeight="1" x14ac:dyDescent="0.2">
      <c r="A15" s="134">
        <v>6113</v>
      </c>
      <c r="B15" s="135">
        <v>51</v>
      </c>
      <c r="C15" s="138" t="s">
        <v>7</v>
      </c>
      <c r="D15" s="73">
        <v>11544</v>
      </c>
      <c r="E15" s="73">
        <v>11560</v>
      </c>
      <c r="F15" s="73">
        <v>11560</v>
      </c>
      <c r="G15" s="73">
        <f>SUM(G173)</f>
        <v>9042</v>
      </c>
      <c r="H15" s="133">
        <f>G15/D15*100</f>
        <v>78.326403326403323</v>
      </c>
      <c r="I15" s="58"/>
    </row>
    <row r="16" spans="1:9" ht="14.25" customHeight="1" x14ac:dyDescent="0.2">
      <c r="A16" s="134">
        <v>6172</v>
      </c>
      <c r="B16" s="135">
        <v>51</v>
      </c>
      <c r="C16" s="138" t="s">
        <v>7</v>
      </c>
      <c r="D16" s="73">
        <v>1370</v>
      </c>
      <c r="E16" s="73">
        <v>1370</v>
      </c>
      <c r="F16" s="73">
        <v>1370</v>
      </c>
      <c r="G16" s="73">
        <f>SUM(G262)</f>
        <v>1150</v>
      </c>
      <c r="H16" s="133">
        <f>G16/D16*100</f>
        <v>83.941605839416056</v>
      </c>
    </row>
    <row r="17" spans="1:8" ht="14.25" customHeight="1" thickBot="1" x14ac:dyDescent="0.25">
      <c r="A17" s="134">
        <v>6409</v>
      </c>
      <c r="B17" s="135">
        <v>51</v>
      </c>
      <c r="C17" s="138" t="s">
        <v>7</v>
      </c>
      <c r="D17" s="73">
        <v>5500</v>
      </c>
      <c r="E17" s="73">
        <v>5500</v>
      </c>
      <c r="F17" s="73">
        <v>5500</v>
      </c>
      <c r="G17" s="73">
        <f>SUM(G277)</f>
        <v>5445</v>
      </c>
      <c r="H17" s="133">
        <f t="shared" si="0"/>
        <v>99</v>
      </c>
    </row>
    <row r="18" spans="1:8" s="153" customFormat="1" ht="22.5" customHeight="1" thickTop="1" thickBot="1" x14ac:dyDescent="0.3">
      <c r="A18" s="383" t="s">
        <v>8</v>
      </c>
      <c r="B18" s="384"/>
      <c r="C18" s="385"/>
      <c r="D18" s="151">
        <f>SUM(D8:D17)</f>
        <v>38573</v>
      </c>
      <c r="E18" s="151">
        <f>SUM(E8:E17)</f>
        <v>39559</v>
      </c>
      <c r="F18" s="151">
        <f>SUM(F8:F17)</f>
        <v>39559</v>
      </c>
      <c r="G18" s="151">
        <f>SUM(G8:G17)</f>
        <v>37237</v>
      </c>
      <c r="H18" s="82">
        <f>G18/D18*100</f>
        <v>96.536437404402037</v>
      </c>
    </row>
    <row r="19" spans="1:8" ht="15" thickTop="1" x14ac:dyDescent="0.2">
      <c r="A19" s="78"/>
      <c r="B19" s="78"/>
      <c r="D19" s="78"/>
      <c r="E19" s="78"/>
      <c r="F19" s="78"/>
      <c r="G19" s="78"/>
    </row>
    <row r="20" spans="1:8" ht="15" x14ac:dyDescent="0.25">
      <c r="A20" s="85" t="s">
        <v>10</v>
      </c>
      <c r="B20" s="224"/>
      <c r="C20" s="224"/>
      <c r="D20" s="224"/>
      <c r="E20" s="224"/>
      <c r="F20" s="224"/>
      <c r="G20" s="224"/>
      <c r="H20" s="224"/>
    </row>
    <row r="21" spans="1:8" ht="15.75" thickBot="1" x14ac:dyDescent="0.3">
      <c r="A21" s="86" t="s">
        <v>110</v>
      </c>
      <c r="B21" s="87"/>
      <c r="C21" s="88"/>
      <c r="D21" s="89"/>
      <c r="E21" s="89"/>
      <c r="F21" s="89"/>
      <c r="G21" s="376">
        <f>SUM(G22,G29,G32,G40,G70,G74)</f>
        <v>12179</v>
      </c>
      <c r="H21" s="376"/>
    </row>
    <row r="22" spans="1:8" ht="15.75" thickTop="1" x14ac:dyDescent="0.25">
      <c r="A22" s="83" t="s">
        <v>247</v>
      </c>
      <c r="B22" s="224"/>
      <c r="C22" s="224"/>
      <c r="D22" s="224"/>
      <c r="E22" s="224"/>
      <c r="F22" s="224"/>
      <c r="G22" s="403">
        <v>1050</v>
      </c>
      <c r="H22" s="404"/>
    </row>
    <row r="23" spans="1:8" ht="14.25" customHeight="1" x14ac:dyDescent="0.2">
      <c r="A23" s="396" t="s">
        <v>600</v>
      </c>
      <c r="B23" s="396"/>
      <c r="C23" s="396"/>
      <c r="D23" s="396"/>
      <c r="E23" s="396"/>
      <c r="F23" s="396"/>
      <c r="G23" s="396"/>
      <c r="H23" s="396"/>
    </row>
    <row r="24" spans="1:8" x14ac:dyDescent="0.2">
      <c r="A24" s="396"/>
      <c r="B24" s="396"/>
      <c r="C24" s="396"/>
      <c r="D24" s="396"/>
      <c r="E24" s="396"/>
      <c r="F24" s="396"/>
      <c r="G24" s="396"/>
      <c r="H24" s="396"/>
    </row>
    <row r="25" spans="1:8" x14ac:dyDescent="0.2">
      <c r="A25" s="396"/>
      <c r="B25" s="396"/>
      <c r="C25" s="396"/>
      <c r="D25" s="396"/>
      <c r="E25" s="396"/>
      <c r="F25" s="396"/>
      <c r="G25" s="396"/>
      <c r="H25" s="396"/>
    </row>
    <row r="26" spans="1:8" x14ac:dyDescent="0.2">
      <c r="A26" s="396"/>
      <c r="B26" s="396"/>
      <c r="C26" s="396"/>
      <c r="D26" s="396"/>
      <c r="E26" s="396"/>
      <c r="F26" s="396"/>
      <c r="G26" s="396"/>
      <c r="H26" s="396"/>
    </row>
    <row r="27" spans="1:8" ht="45.75" customHeight="1" x14ac:dyDescent="0.2">
      <c r="A27" s="396"/>
      <c r="B27" s="396"/>
      <c r="C27" s="396"/>
      <c r="D27" s="396"/>
      <c r="E27" s="396"/>
      <c r="F27" s="396"/>
      <c r="G27" s="396"/>
      <c r="H27" s="396"/>
    </row>
    <row r="28" spans="1:8" ht="5.0999999999999996" customHeight="1" x14ac:dyDescent="0.2">
      <c r="A28" s="225"/>
      <c r="B28" s="225"/>
      <c r="C28" s="225"/>
      <c r="D28" s="225"/>
      <c r="E28" s="225"/>
      <c r="F28" s="225"/>
      <c r="G28" s="225"/>
      <c r="H28" s="225"/>
    </row>
    <row r="29" spans="1:8" ht="15" x14ac:dyDescent="0.25">
      <c r="A29" s="83" t="s">
        <v>33</v>
      </c>
      <c r="D29" s="78"/>
      <c r="G29" s="403">
        <v>10</v>
      </c>
      <c r="H29" s="404"/>
    </row>
    <row r="30" spans="1:8" ht="42.75" customHeight="1" x14ac:dyDescent="0.2">
      <c r="A30" s="392" t="s">
        <v>601</v>
      </c>
      <c r="B30" s="392"/>
      <c r="C30" s="392"/>
      <c r="D30" s="392"/>
      <c r="E30" s="392"/>
      <c r="F30" s="392"/>
      <c r="G30" s="392"/>
      <c r="H30" s="392"/>
    </row>
    <row r="31" spans="1:8" ht="5.0999999999999996" customHeight="1" x14ac:dyDescent="0.2">
      <c r="A31" s="263"/>
      <c r="B31" s="263"/>
      <c r="C31" s="263"/>
      <c r="D31" s="263"/>
      <c r="E31" s="263"/>
      <c r="F31" s="263"/>
      <c r="G31" s="263"/>
      <c r="H31" s="263"/>
    </row>
    <row r="32" spans="1:8" ht="15" x14ac:dyDescent="0.25">
      <c r="A32" s="83" t="s">
        <v>102</v>
      </c>
      <c r="B32" s="107"/>
      <c r="C32" s="107"/>
      <c r="D32" s="107"/>
      <c r="E32" s="107"/>
      <c r="F32" s="107"/>
      <c r="G32" s="403">
        <v>752</v>
      </c>
      <c r="H32" s="404"/>
    </row>
    <row r="33" spans="1:8" ht="14.25" customHeight="1" x14ac:dyDescent="0.2">
      <c r="A33" s="396" t="s">
        <v>793</v>
      </c>
      <c r="B33" s="396"/>
      <c r="C33" s="396"/>
      <c r="D33" s="396"/>
      <c r="E33" s="396"/>
      <c r="F33" s="396"/>
      <c r="G33" s="396"/>
      <c r="H33" s="396"/>
    </row>
    <row r="34" spans="1:8" x14ac:dyDescent="0.2">
      <c r="A34" s="396"/>
      <c r="B34" s="396"/>
      <c r="C34" s="396"/>
      <c r="D34" s="396"/>
      <c r="E34" s="396"/>
      <c r="F34" s="396"/>
      <c r="G34" s="396"/>
      <c r="H34" s="396"/>
    </row>
    <row r="35" spans="1:8" x14ac:dyDescent="0.2">
      <c r="A35" s="396"/>
      <c r="B35" s="396"/>
      <c r="C35" s="396"/>
      <c r="D35" s="396"/>
      <c r="E35" s="396"/>
      <c r="F35" s="396"/>
      <c r="G35" s="396"/>
      <c r="H35" s="396"/>
    </row>
    <row r="36" spans="1:8" x14ac:dyDescent="0.2">
      <c r="A36" s="396"/>
      <c r="B36" s="396"/>
      <c r="C36" s="396"/>
      <c r="D36" s="396"/>
      <c r="E36" s="396"/>
      <c r="F36" s="396"/>
      <c r="G36" s="396"/>
      <c r="H36" s="396"/>
    </row>
    <row r="37" spans="1:8" x14ac:dyDescent="0.2">
      <c r="A37" s="396"/>
      <c r="B37" s="396"/>
      <c r="C37" s="396"/>
      <c r="D37" s="396"/>
      <c r="E37" s="396"/>
      <c r="F37" s="396"/>
      <c r="G37" s="396"/>
      <c r="H37" s="396"/>
    </row>
    <row r="38" spans="1:8" ht="31.5" customHeight="1" x14ac:dyDescent="0.2">
      <c r="A38" s="396"/>
      <c r="B38" s="396"/>
      <c r="C38" s="396"/>
      <c r="D38" s="396"/>
      <c r="E38" s="396"/>
      <c r="F38" s="396"/>
      <c r="G38" s="396"/>
      <c r="H38" s="396"/>
    </row>
    <row r="39" spans="1:8" ht="5.0999999999999996" customHeight="1" x14ac:dyDescent="0.2">
      <c r="A39" s="225"/>
      <c r="B39" s="225"/>
      <c r="C39" s="225"/>
      <c r="D39" s="225"/>
      <c r="E39" s="225"/>
      <c r="F39" s="225"/>
      <c r="G39" s="225"/>
      <c r="H39" s="225"/>
    </row>
    <row r="40" spans="1:8" ht="15" x14ac:dyDescent="0.25">
      <c r="A40" s="83" t="s">
        <v>16</v>
      </c>
      <c r="G40" s="403">
        <f>SUM(G41,G45,G49,G60,G65)</f>
        <v>5115</v>
      </c>
      <c r="H40" s="404"/>
    </row>
    <row r="41" spans="1:8" ht="15" x14ac:dyDescent="0.25">
      <c r="A41" s="106" t="s">
        <v>602</v>
      </c>
      <c r="G41" s="397">
        <v>600</v>
      </c>
      <c r="H41" s="398"/>
    </row>
    <row r="42" spans="1:8" ht="14.25" customHeight="1" x14ac:dyDescent="0.2">
      <c r="A42" s="396" t="s">
        <v>687</v>
      </c>
      <c r="B42" s="396"/>
      <c r="C42" s="396"/>
      <c r="D42" s="396"/>
      <c r="E42" s="396"/>
      <c r="F42" s="396"/>
      <c r="G42" s="396"/>
      <c r="H42" s="396"/>
    </row>
    <row r="43" spans="1:8" ht="30" customHeight="1" x14ac:dyDescent="0.2">
      <c r="A43" s="396"/>
      <c r="B43" s="396"/>
      <c r="C43" s="396"/>
      <c r="D43" s="396"/>
      <c r="E43" s="396"/>
      <c r="F43" s="396"/>
      <c r="G43" s="396"/>
      <c r="H43" s="396"/>
    </row>
    <row r="44" spans="1:8" ht="9.9499999999999993" customHeight="1" x14ac:dyDescent="0.25">
      <c r="A44" s="83"/>
      <c r="G44" s="99"/>
      <c r="H44" s="100"/>
    </row>
    <row r="45" spans="1:8" ht="15" x14ac:dyDescent="0.25">
      <c r="A45" s="262" t="s">
        <v>603</v>
      </c>
      <c r="G45" s="397">
        <v>500</v>
      </c>
      <c r="H45" s="398"/>
    </row>
    <row r="46" spans="1:8" x14ac:dyDescent="0.2">
      <c r="A46" s="396" t="s">
        <v>604</v>
      </c>
      <c r="B46" s="396"/>
      <c r="C46" s="396"/>
      <c r="D46" s="396"/>
      <c r="E46" s="396"/>
      <c r="F46" s="396"/>
      <c r="G46" s="396"/>
      <c r="H46" s="396"/>
    </row>
    <row r="47" spans="1:8" ht="15" customHeight="1" x14ac:dyDescent="0.2">
      <c r="A47" s="396"/>
      <c r="B47" s="396"/>
      <c r="C47" s="396"/>
      <c r="D47" s="396"/>
      <c r="E47" s="396"/>
      <c r="F47" s="396"/>
      <c r="G47" s="396"/>
      <c r="H47" s="396"/>
    </row>
    <row r="48" spans="1:8" ht="9.9499999999999993" customHeight="1" x14ac:dyDescent="0.25">
      <c r="A48" s="83"/>
      <c r="G48" s="256"/>
      <c r="H48" s="257"/>
    </row>
    <row r="49" spans="1:8" ht="28.5" customHeight="1" x14ac:dyDescent="0.25">
      <c r="A49" s="399" t="s">
        <v>605</v>
      </c>
      <c r="B49" s="391"/>
      <c r="C49" s="391"/>
      <c r="D49" s="391"/>
      <c r="G49" s="397">
        <f>2355-700</f>
        <v>1655</v>
      </c>
      <c r="H49" s="398"/>
    </row>
    <row r="50" spans="1:8" ht="14.25" customHeight="1" x14ac:dyDescent="0.2">
      <c r="A50" s="396" t="s">
        <v>794</v>
      </c>
      <c r="B50" s="396"/>
      <c r="C50" s="396"/>
      <c r="D50" s="396"/>
      <c r="E50" s="396"/>
      <c r="F50" s="396"/>
      <c r="G50" s="396"/>
      <c r="H50" s="396"/>
    </row>
    <row r="51" spans="1:8" ht="15" customHeight="1" x14ac:dyDescent="0.2">
      <c r="A51" s="396"/>
      <c r="B51" s="396"/>
      <c r="C51" s="396"/>
      <c r="D51" s="396"/>
      <c r="E51" s="396"/>
      <c r="F51" s="396"/>
      <c r="G51" s="396"/>
      <c r="H51" s="396"/>
    </row>
    <row r="52" spans="1:8" ht="15" customHeight="1" x14ac:dyDescent="0.2">
      <c r="A52" s="396"/>
      <c r="B52" s="396"/>
      <c r="C52" s="396"/>
      <c r="D52" s="396"/>
      <c r="E52" s="396"/>
      <c r="F52" s="396"/>
      <c r="G52" s="396"/>
      <c r="H52" s="396"/>
    </row>
    <row r="53" spans="1:8" ht="15" customHeight="1" x14ac:dyDescent="0.2">
      <c r="A53" s="396"/>
      <c r="B53" s="396"/>
      <c r="C53" s="396"/>
      <c r="D53" s="396"/>
      <c r="E53" s="396"/>
      <c r="F53" s="396"/>
      <c r="G53" s="396"/>
      <c r="H53" s="396"/>
    </row>
    <row r="54" spans="1:8" ht="15" customHeight="1" x14ac:dyDescent="0.2">
      <c r="A54" s="396"/>
      <c r="B54" s="396"/>
      <c r="C54" s="396"/>
      <c r="D54" s="396"/>
      <c r="E54" s="396"/>
      <c r="F54" s="396"/>
      <c r="G54" s="396"/>
      <c r="H54" s="396"/>
    </row>
    <row r="55" spans="1:8" ht="15" customHeight="1" x14ac:dyDescent="0.2">
      <c r="A55" s="396"/>
      <c r="B55" s="396"/>
      <c r="C55" s="396"/>
      <c r="D55" s="396"/>
      <c r="E55" s="396"/>
      <c r="F55" s="396"/>
      <c r="G55" s="396"/>
      <c r="H55" s="396"/>
    </row>
    <row r="56" spans="1:8" ht="15" customHeight="1" x14ac:dyDescent="0.2">
      <c r="A56" s="396"/>
      <c r="B56" s="396"/>
      <c r="C56" s="396"/>
      <c r="D56" s="396"/>
      <c r="E56" s="396"/>
      <c r="F56" s="396"/>
      <c r="G56" s="396"/>
      <c r="H56" s="396"/>
    </row>
    <row r="57" spans="1:8" ht="15" customHeight="1" x14ac:dyDescent="0.2">
      <c r="A57" s="396"/>
      <c r="B57" s="396"/>
      <c r="C57" s="396"/>
      <c r="D57" s="396"/>
      <c r="E57" s="396"/>
      <c r="F57" s="396"/>
      <c r="G57" s="396"/>
      <c r="H57" s="396"/>
    </row>
    <row r="58" spans="1:8" ht="39" customHeight="1" x14ac:dyDescent="0.2">
      <c r="A58" s="396"/>
      <c r="B58" s="396"/>
      <c r="C58" s="396"/>
      <c r="D58" s="396"/>
      <c r="E58" s="396"/>
      <c r="F58" s="396"/>
      <c r="G58" s="396"/>
      <c r="H58" s="396"/>
    </row>
    <row r="59" spans="1:8" ht="15" customHeight="1" x14ac:dyDescent="0.2">
      <c r="A59" s="95"/>
      <c r="B59" s="95"/>
      <c r="C59" s="95"/>
      <c r="D59" s="95"/>
      <c r="E59" s="95"/>
      <c r="F59" s="95"/>
      <c r="G59" s="95"/>
      <c r="H59" s="95"/>
    </row>
    <row r="60" spans="1:8" ht="30.75" customHeight="1" x14ac:dyDescent="0.25">
      <c r="A60" s="399" t="s">
        <v>712</v>
      </c>
      <c r="B60" s="399"/>
      <c r="C60" s="399"/>
      <c r="D60" s="399"/>
      <c r="E60" s="399"/>
      <c r="F60" s="399"/>
      <c r="G60" s="397">
        <v>860</v>
      </c>
      <c r="H60" s="398"/>
    </row>
    <row r="61" spans="1:8" ht="15" customHeight="1" x14ac:dyDescent="0.2">
      <c r="A61" s="396" t="s">
        <v>795</v>
      </c>
      <c r="B61" s="396"/>
      <c r="C61" s="396"/>
      <c r="D61" s="396"/>
      <c r="E61" s="396"/>
      <c r="F61" s="396"/>
      <c r="G61" s="396"/>
      <c r="H61" s="396"/>
    </row>
    <row r="62" spans="1:8" ht="15" customHeight="1" x14ac:dyDescent="0.2">
      <c r="A62" s="396"/>
      <c r="B62" s="396"/>
      <c r="C62" s="396"/>
      <c r="D62" s="396"/>
      <c r="E62" s="396"/>
      <c r="F62" s="396"/>
      <c r="G62" s="396"/>
      <c r="H62" s="396"/>
    </row>
    <row r="63" spans="1:8" ht="15" customHeight="1" x14ac:dyDescent="0.2">
      <c r="A63" s="396"/>
      <c r="B63" s="396"/>
      <c r="C63" s="396"/>
      <c r="D63" s="396"/>
      <c r="E63" s="396"/>
      <c r="F63" s="396"/>
      <c r="G63" s="396"/>
      <c r="H63" s="396"/>
    </row>
    <row r="64" spans="1:8" ht="15" customHeight="1" x14ac:dyDescent="0.2">
      <c r="A64" s="225"/>
      <c r="B64" s="225"/>
      <c r="C64" s="225"/>
      <c r="D64" s="225"/>
      <c r="E64" s="225"/>
      <c r="F64" s="225"/>
      <c r="G64" s="225"/>
      <c r="H64" s="225"/>
    </row>
    <row r="65" spans="1:8" ht="15" customHeight="1" x14ac:dyDescent="0.25">
      <c r="A65" s="493" t="s">
        <v>713</v>
      </c>
      <c r="B65" s="493"/>
      <c r="C65" s="493"/>
      <c r="D65" s="493"/>
      <c r="E65" s="493"/>
      <c r="F65" s="493"/>
      <c r="G65" s="397">
        <v>1500</v>
      </c>
      <c r="H65" s="398"/>
    </row>
    <row r="66" spans="1:8" ht="15" customHeight="1" x14ac:dyDescent="0.2">
      <c r="A66" s="396" t="s">
        <v>796</v>
      </c>
      <c r="B66" s="396"/>
      <c r="C66" s="396"/>
      <c r="D66" s="396"/>
      <c r="E66" s="396"/>
      <c r="F66" s="396"/>
      <c r="G66" s="396"/>
      <c r="H66" s="396"/>
    </row>
    <row r="67" spans="1:8" ht="15" customHeight="1" x14ac:dyDescent="0.2">
      <c r="A67" s="396"/>
      <c r="B67" s="396"/>
      <c r="C67" s="396"/>
      <c r="D67" s="396"/>
      <c r="E67" s="396"/>
      <c r="F67" s="396"/>
      <c r="G67" s="396"/>
      <c r="H67" s="396"/>
    </row>
    <row r="68" spans="1:8" ht="15" customHeight="1" x14ac:dyDescent="0.2">
      <c r="A68" s="396"/>
      <c r="B68" s="396"/>
      <c r="C68" s="396"/>
      <c r="D68" s="396"/>
      <c r="E68" s="396"/>
      <c r="F68" s="396"/>
      <c r="G68" s="396"/>
      <c r="H68" s="396"/>
    </row>
    <row r="69" spans="1:8" ht="15" customHeight="1" x14ac:dyDescent="0.2">
      <c r="A69" s="225"/>
      <c r="B69" s="225"/>
      <c r="C69" s="225"/>
      <c r="D69" s="225"/>
      <c r="E69" s="225"/>
      <c r="F69" s="225"/>
      <c r="G69" s="225"/>
      <c r="H69" s="225"/>
    </row>
    <row r="70" spans="1:8" ht="14.25" customHeight="1" x14ac:dyDescent="0.25">
      <c r="A70" s="492" t="s">
        <v>155</v>
      </c>
      <c r="B70" s="492"/>
      <c r="C70" s="225"/>
      <c r="D70" s="225"/>
      <c r="E70" s="225"/>
      <c r="F70" s="225"/>
      <c r="G70" s="403">
        <v>100</v>
      </c>
      <c r="H70" s="404"/>
    </row>
    <row r="71" spans="1:8" ht="14.25" customHeight="1" x14ac:dyDescent="0.2">
      <c r="A71" s="396" t="s">
        <v>204</v>
      </c>
      <c r="B71" s="396"/>
      <c r="C71" s="396"/>
      <c r="D71" s="396"/>
      <c r="E71" s="396"/>
      <c r="F71" s="396"/>
      <c r="G71" s="396"/>
      <c r="H71" s="396"/>
    </row>
    <row r="72" spans="1:8" x14ac:dyDescent="0.2">
      <c r="A72" s="396"/>
      <c r="B72" s="396"/>
      <c r="C72" s="396"/>
      <c r="D72" s="396"/>
      <c r="E72" s="396"/>
      <c r="F72" s="396"/>
      <c r="G72" s="396"/>
      <c r="H72" s="396"/>
    </row>
    <row r="73" spans="1:8" x14ac:dyDescent="0.2">
      <c r="A73" s="263"/>
      <c r="B73" s="263"/>
      <c r="C73" s="263"/>
      <c r="D73" s="263"/>
      <c r="E73" s="263"/>
      <c r="F73" s="263"/>
      <c r="G73" s="263"/>
      <c r="H73" s="263"/>
    </row>
    <row r="74" spans="1:8" ht="14.25" customHeight="1" x14ac:dyDescent="0.25">
      <c r="A74" s="492" t="s">
        <v>249</v>
      </c>
      <c r="B74" s="492"/>
      <c r="C74" s="492"/>
      <c r="D74" s="225"/>
      <c r="E74" s="225"/>
      <c r="F74" s="225"/>
      <c r="G74" s="403">
        <f>SUM(G75,G78,G84,G90)</f>
        <v>5152</v>
      </c>
      <c r="H74" s="404"/>
    </row>
    <row r="75" spans="1:8" ht="15" x14ac:dyDescent="0.25">
      <c r="A75" s="106" t="s">
        <v>250</v>
      </c>
      <c r="G75" s="397">
        <v>2</v>
      </c>
      <c r="H75" s="398"/>
    </row>
    <row r="76" spans="1:8" ht="27.75" customHeight="1" x14ac:dyDescent="0.2">
      <c r="A76" s="396" t="s">
        <v>298</v>
      </c>
      <c r="B76" s="396"/>
      <c r="C76" s="396"/>
      <c r="D76" s="396"/>
      <c r="E76" s="396"/>
      <c r="F76" s="396"/>
      <c r="G76" s="396"/>
      <c r="H76" s="396"/>
    </row>
    <row r="77" spans="1:8" x14ac:dyDescent="0.2">
      <c r="A77" s="225"/>
      <c r="B77" s="225"/>
      <c r="C77" s="225"/>
      <c r="D77" s="225"/>
      <c r="E77" s="225"/>
      <c r="F77" s="225"/>
      <c r="G77" s="225"/>
      <c r="H77" s="225"/>
    </row>
    <row r="78" spans="1:8" ht="15" x14ac:dyDescent="0.25">
      <c r="A78" s="106" t="s">
        <v>251</v>
      </c>
      <c r="G78" s="397">
        <v>3000</v>
      </c>
      <c r="H78" s="398"/>
    </row>
    <row r="79" spans="1:8" ht="14.25" customHeight="1" x14ac:dyDescent="0.2">
      <c r="A79" s="396" t="s">
        <v>606</v>
      </c>
      <c r="B79" s="396"/>
      <c r="C79" s="396"/>
      <c r="D79" s="396"/>
      <c r="E79" s="396"/>
      <c r="F79" s="396"/>
      <c r="G79" s="396"/>
      <c r="H79" s="396"/>
    </row>
    <row r="80" spans="1:8" ht="15" customHeight="1" x14ac:dyDescent="0.2">
      <c r="A80" s="396"/>
      <c r="B80" s="396"/>
      <c r="C80" s="396"/>
      <c r="D80" s="396"/>
      <c r="E80" s="396"/>
      <c r="F80" s="396"/>
      <c r="G80" s="396"/>
      <c r="H80" s="396"/>
    </row>
    <row r="81" spans="1:9" x14ac:dyDescent="0.2">
      <c r="A81" s="396"/>
      <c r="B81" s="396"/>
      <c r="C81" s="396"/>
      <c r="D81" s="396"/>
      <c r="E81" s="396"/>
      <c r="F81" s="396"/>
      <c r="G81" s="396"/>
      <c r="H81" s="396"/>
    </row>
    <row r="82" spans="1:9" ht="28.5" customHeight="1" x14ac:dyDescent="0.2">
      <c r="A82" s="396"/>
      <c r="B82" s="396"/>
      <c r="C82" s="396"/>
      <c r="D82" s="396"/>
      <c r="E82" s="396"/>
      <c r="F82" s="396"/>
      <c r="G82" s="396"/>
      <c r="H82" s="396"/>
    </row>
    <row r="83" spans="1:9" x14ac:dyDescent="0.2">
      <c r="A83" s="95"/>
      <c r="B83" s="95"/>
      <c r="C83" s="95"/>
      <c r="D83" s="95"/>
      <c r="E83" s="95"/>
      <c r="F83" s="95"/>
      <c r="G83" s="95"/>
      <c r="H83" s="95"/>
    </row>
    <row r="84" spans="1:9" ht="15" x14ac:dyDescent="0.25">
      <c r="A84" s="106" t="s">
        <v>252</v>
      </c>
      <c r="G84" s="397">
        <v>150</v>
      </c>
      <c r="H84" s="398"/>
    </row>
    <row r="85" spans="1:9" ht="14.25" customHeight="1" x14ac:dyDescent="0.2">
      <c r="A85" s="396" t="s">
        <v>607</v>
      </c>
      <c r="B85" s="396"/>
      <c r="C85" s="396"/>
      <c r="D85" s="396"/>
      <c r="E85" s="396"/>
      <c r="F85" s="396"/>
      <c r="G85" s="396"/>
      <c r="H85" s="396"/>
    </row>
    <row r="86" spans="1:9" ht="15" customHeight="1" x14ac:dyDescent="0.2">
      <c r="A86" s="396"/>
      <c r="B86" s="396"/>
      <c r="C86" s="396"/>
      <c r="D86" s="396"/>
      <c r="E86" s="396"/>
      <c r="F86" s="396"/>
      <c r="G86" s="396"/>
      <c r="H86" s="396"/>
    </row>
    <row r="87" spans="1:9" x14ac:dyDescent="0.2">
      <c r="A87" s="396"/>
      <c r="B87" s="396"/>
      <c r="C87" s="396"/>
      <c r="D87" s="396"/>
      <c r="E87" s="396"/>
      <c r="F87" s="396"/>
      <c r="G87" s="396"/>
      <c r="H87" s="396"/>
    </row>
    <row r="88" spans="1:9" x14ac:dyDescent="0.2">
      <c r="A88" s="396"/>
      <c r="B88" s="396"/>
      <c r="C88" s="396"/>
      <c r="D88" s="396"/>
      <c r="E88" s="396"/>
      <c r="F88" s="396"/>
      <c r="G88" s="396"/>
      <c r="H88" s="396"/>
    </row>
    <row r="89" spans="1:9" x14ac:dyDescent="0.2">
      <c r="A89" s="95"/>
      <c r="B89" s="95"/>
      <c r="C89" s="95"/>
      <c r="D89" s="95"/>
      <c r="E89" s="95"/>
      <c r="F89" s="95"/>
      <c r="G89" s="95"/>
      <c r="H89" s="95"/>
    </row>
    <row r="90" spans="1:9" ht="15" x14ac:dyDescent="0.25">
      <c r="A90" s="106" t="s">
        <v>253</v>
      </c>
      <c r="G90" s="397">
        <v>2000</v>
      </c>
      <c r="H90" s="398"/>
    </row>
    <row r="91" spans="1:9" ht="14.25" customHeight="1" x14ac:dyDescent="0.2">
      <c r="A91" s="396" t="s">
        <v>797</v>
      </c>
      <c r="B91" s="396"/>
      <c r="C91" s="396"/>
      <c r="D91" s="396"/>
      <c r="E91" s="396"/>
      <c r="F91" s="396"/>
      <c r="G91" s="396"/>
      <c r="H91" s="396"/>
    </row>
    <row r="92" spans="1:9" x14ac:dyDescent="0.2">
      <c r="A92" s="396"/>
      <c r="B92" s="396"/>
      <c r="C92" s="396"/>
      <c r="D92" s="396"/>
      <c r="E92" s="396"/>
      <c r="F92" s="396"/>
      <c r="G92" s="396"/>
      <c r="H92" s="396"/>
    </row>
    <row r="93" spans="1:9" x14ac:dyDescent="0.2">
      <c r="A93" s="396"/>
      <c r="B93" s="396"/>
      <c r="C93" s="396"/>
      <c r="D93" s="396"/>
      <c r="E93" s="396"/>
      <c r="F93" s="396"/>
      <c r="G93" s="396"/>
      <c r="H93" s="396"/>
    </row>
    <row r="94" spans="1:9" x14ac:dyDescent="0.2">
      <c r="A94" s="396"/>
      <c r="B94" s="396"/>
      <c r="C94" s="396"/>
      <c r="D94" s="396"/>
      <c r="E94" s="396"/>
      <c r="F94" s="396"/>
      <c r="G94" s="396"/>
      <c r="H94" s="396"/>
    </row>
    <row r="95" spans="1:9" x14ac:dyDescent="0.2">
      <c r="A95" s="95"/>
      <c r="B95" s="95"/>
      <c r="C95" s="95"/>
      <c r="D95" s="95"/>
      <c r="E95" s="95"/>
      <c r="F95" s="95"/>
      <c r="G95" s="95"/>
      <c r="H95" s="95"/>
    </row>
    <row r="96" spans="1:9" ht="15.75" thickBot="1" x14ac:dyDescent="0.3">
      <c r="A96" s="86" t="s">
        <v>95</v>
      </c>
      <c r="B96" s="87"/>
      <c r="C96" s="88"/>
      <c r="D96" s="89"/>
      <c r="E96" s="89"/>
      <c r="F96" s="89"/>
      <c r="G96" s="376">
        <f>SUM(G97)</f>
        <v>4500</v>
      </c>
      <c r="H96" s="376"/>
      <c r="I96" s="27"/>
    </row>
    <row r="97" spans="1:9" ht="15.75" thickTop="1" x14ac:dyDescent="0.25">
      <c r="A97" s="83" t="s">
        <v>16</v>
      </c>
      <c r="G97" s="403">
        <v>4500</v>
      </c>
      <c r="H97" s="404"/>
    </row>
    <row r="98" spans="1:9" ht="15" customHeight="1" x14ac:dyDescent="0.2">
      <c r="A98" s="396" t="s">
        <v>688</v>
      </c>
      <c r="B98" s="396"/>
      <c r="C98" s="396"/>
      <c r="D98" s="396"/>
      <c r="E98" s="396"/>
      <c r="F98" s="396"/>
      <c r="G98" s="396"/>
      <c r="H98" s="396"/>
    </row>
    <row r="99" spans="1:9" ht="27.75" customHeight="1" x14ac:dyDescent="0.2">
      <c r="A99" s="396"/>
      <c r="B99" s="396"/>
      <c r="C99" s="396"/>
      <c r="D99" s="396"/>
      <c r="E99" s="396"/>
      <c r="F99" s="396"/>
      <c r="G99" s="396"/>
      <c r="H99" s="396"/>
    </row>
    <row r="100" spans="1:9" x14ac:dyDescent="0.2">
      <c r="A100" s="225"/>
      <c r="B100" s="225"/>
      <c r="C100" s="225"/>
      <c r="D100" s="225"/>
      <c r="E100" s="225"/>
      <c r="F100" s="225"/>
      <c r="G100" s="225"/>
      <c r="H100" s="225"/>
    </row>
    <row r="101" spans="1:9" ht="15.75" thickBot="1" x14ac:dyDescent="0.3">
      <c r="A101" s="86" t="s">
        <v>96</v>
      </c>
      <c r="B101" s="87"/>
      <c r="C101" s="88"/>
      <c r="D101" s="89"/>
      <c r="E101" s="89"/>
      <c r="F101" s="89"/>
      <c r="G101" s="376">
        <f>SUM(G102,G107)</f>
        <v>3400</v>
      </c>
      <c r="H101" s="376"/>
      <c r="I101" s="27"/>
    </row>
    <row r="102" spans="1:9" ht="15.75" thickTop="1" x14ac:dyDescent="0.25">
      <c r="A102" s="83" t="s">
        <v>247</v>
      </c>
      <c r="G102" s="403">
        <v>1600</v>
      </c>
      <c r="H102" s="404"/>
    </row>
    <row r="103" spans="1:9" ht="15" customHeight="1" x14ac:dyDescent="0.2">
      <c r="A103" s="396" t="s">
        <v>689</v>
      </c>
      <c r="B103" s="396"/>
      <c r="C103" s="396"/>
      <c r="D103" s="396"/>
      <c r="E103" s="396"/>
      <c r="F103" s="396"/>
      <c r="G103" s="396"/>
      <c r="H103" s="396"/>
    </row>
    <row r="104" spans="1:9" ht="15" customHeight="1" x14ac:dyDescent="0.2">
      <c r="A104" s="396"/>
      <c r="B104" s="396"/>
      <c r="C104" s="396"/>
      <c r="D104" s="396"/>
      <c r="E104" s="396"/>
      <c r="F104" s="396"/>
      <c r="G104" s="396"/>
      <c r="H104" s="396"/>
    </row>
    <row r="105" spans="1:9" ht="28.5" customHeight="1" x14ac:dyDescent="0.2">
      <c r="A105" s="396"/>
      <c r="B105" s="396"/>
      <c r="C105" s="396"/>
      <c r="D105" s="396"/>
      <c r="E105" s="396"/>
      <c r="F105" s="396"/>
      <c r="G105" s="396"/>
      <c r="H105" s="396"/>
    </row>
    <row r="106" spans="1:9" x14ac:dyDescent="0.2">
      <c r="A106" s="225"/>
      <c r="B106" s="225"/>
      <c r="C106" s="225"/>
      <c r="D106" s="225"/>
      <c r="E106" s="225"/>
      <c r="F106" s="225"/>
      <c r="G106" s="225"/>
      <c r="H106" s="225"/>
    </row>
    <row r="107" spans="1:9" ht="15" x14ac:dyDescent="0.25">
      <c r="A107" s="83" t="s">
        <v>16</v>
      </c>
      <c r="G107" s="403">
        <f>2200-400</f>
        <v>1800</v>
      </c>
      <c r="H107" s="404"/>
    </row>
    <row r="108" spans="1:9" ht="15" customHeight="1" x14ac:dyDescent="0.2">
      <c r="A108" s="396" t="s">
        <v>690</v>
      </c>
      <c r="B108" s="396"/>
      <c r="C108" s="396"/>
      <c r="D108" s="396"/>
      <c r="E108" s="396"/>
      <c r="F108" s="396"/>
      <c r="G108" s="396"/>
      <c r="H108" s="396"/>
    </row>
    <row r="109" spans="1:9" ht="15" customHeight="1" x14ac:dyDescent="0.2">
      <c r="A109" s="396"/>
      <c r="B109" s="396"/>
      <c r="C109" s="396"/>
      <c r="D109" s="396"/>
      <c r="E109" s="396"/>
      <c r="F109" s="396"/>
      <c r="G109" s="396"/>
      <c r="H109" s="396"/>
    </row>
    <row r="110" spans="1:9" ht="15" customHeight="1" x14ac:dyDescent="0.2">
      <c r="A110" s="396"/>
      <c r="B110" s="396"/>
      <c r="C110" s="396"/>
      <c r="D110" s="396"/>
      <c r="E110" s="396"/>
      <c r="F110" s="396"/>
      <c r="G110" s="396"/>
      <c r="H110" s="396"/>
    </row>
    <row r="111" spans="1:9" ht="26.25" customHeight="1" x14ac:dyDescent="0.2">
      <c r="A111" s="396"/>
      <c r="B111" s="396"/>
      <c r="C111" s="396"/>
      <c r="D111" s="396"/>
      <c r="E111" s="396"/>
      <c r="F111" s="396"/>
      <c r="G111" s="396"/>
      <c r="H111" s="396"/>
    </row>
    <row r="112" spans="1:9" ht="15" customHeight="1" x14ac:dyDescent="0.2">
      <c r="A112" s="259"/>
      <c r="B112" s="259"/>
      <c r="C112" s="259"/>
      <c r="D112" s="259"/>
      <c r="E112" s="259"/>
      <c r="F112" s="259"/>
      <c r="G112" s="259"/>
      <c r="H112" s="259"/>
    </row>
    <row r="113" spans="1:8" ht="15.75" thickBot="1" x14ac:dyDescent="0.3">
      <c r="A113" s="86" t="s">
        <v>103</v>
      </c>
      <c r="B113" s="87"/>
      <c r="C113" s="88"/>
      <c r="D113" s="88"/>
      <c r="E113" s="89"/>
      <c r="F113" s="89"/>
      <c r="G113" s="376">
        <f>SUM(G114)</f>
        <v>30</v>
      </c>
      <c r="H113" s="376"/>
    </row>
    <row r="114" spans="1:8" ht="15.75" thickTop="1" x14ac:dyDescent="0.25">
      <c r="A114" s="83" t="s">
        <v>102</v>
      </c>
      <c r="B114" s="260"/>
      <c r="C114" s="260"/>
      <c r="D114" s="260"/>
      <c r="E114" s="260"/>
      <c r="F114" s="260"/>
      <c r="G114" s="403">
        <v>30</v>
      </c>
      <c r="H114" s="404"/>
    </row>
    <row r="115" spans="1:8" ht="14.25" customHeight="1" x14ac:dyDescent="0.2">
      <c r="A115" s="396" t="s">
        <v>691</v>
      </c>
      <c r="B115" s="396"/>
      <c r="C115" s="396"/>
      <c r="D115" s="396"/>
      <c r="E115" s="396"/>
      <c r="F115" s="396"/>
      <c r="G115" s="396"/>
      <c r="H115" s="396"/>
    </row>
    <row r="116" spans="1:8" x14ac:dyDescent="0.2">
      <c r="A116" s="396"/>
      <c r="B116" s="396"/>
      <c r="C116" s="396"/>
      <c r="D116" s="396"/>
      <c r="E116" s="396"/>
      <c r="F116" s="396"/>
      <c r="G116" s="396"/>
      <c r="H116" s="396"/>
    </row>
    <row r="117" spans="1:8" ht="30.75" customHeight="1" x14ac:dyDescent="0.2">
      <c r="A117" s="396"/>
      <c r="B117" s="396"/>
      <c r="C117" s="396"/>
      <c r="D117" s="396"/>
      <c r="E117" s="396"/>
      <c r="F117" s="396"/>
      <c r="G117" s="396"/>
      <c r="H117" s="396"/>
    </row>
    <row r="119" spans="1:8" ht="15.75" thickBot="1" x14ac:dyDescent="0.3">
      <c r="A119" s="86" t="s">
        <v>104</v>
      </c>
      <c r="B119" s="87"/>
      <c r="C119" s="88"/>
      <c r="D119" s="88"/>
      <c r="E119" s="89"/>
      <c r="F119" s="89"/>
      <c r="G119" s="376">
        <f>SUM(G120,G124,G128,G133,G140,G143,G148,G154)</f>
        <v>466</v>
      </c>
      <c r="H119" s="376"/>
    </row>
    <row r="120" spans="1:8" ht="15.75" thickTop="1" x14ac:dyDescent="0.25">
      <c r="A120" s="56" t="s">
        <v>105</v>
      </c>
      <c r="B120" s="57"/>
      <c r="C120" s="58"/>
      <c r="D120" s="58"/>
      <c r="E120" s="59"/>
      <c r="F120" s="59"/>
      <c r="G120" s="373">
        <v>7</v>
      </c>
      <c r="H120" s="374"/>
    </row>
    <row r="121" spans="1:8" x14ac:dyDescent="0.2">
      <c r="A121" s="372" t="s">
        <v>652</v>
      </c>
      <c r="B121" s="380"/>
      <c r="C121" s="380"/>
      <c r="D121" s="380"/>
      <c r="E121" s="380"/>
      <c r="F121" s="380"/>
      <c r="G121" s="380"/>
      <c r="H121" s="380"/>
    </row>
    <row r="122" spans="1:8" x14ac:dyDescent="0.2">
      <c r="A122" s="490"/>
      <c r="B122" s="490"/>
      <c r="C122" s="490"/>
      <c r="D122" s="490"/>
      <c r="E122" s="490"/>
      <c r="F122" s="490"/>
      <c r="G122" s="490"/>
      <c r="H122" s="490"/>
    </row>
    <row r="123" spans="1:8" ht="15" customHeight="1" x14ac:dyDescent="0.2">
      <c r="A123" s="259"/>
      <c r="B123" s="259"/>
      <c r="C123" s="259"/>
      <c r="D123" s="259"/>
      <c r="E123" s="259"/>
      <c r="F123" s="259"/>
      <c r="G123" s="259"/>
      <c r="H123" s="259"/>
    </row>
    <row r="124" spans="1:8" ht="15" x14ac:dyDescent="0.25">
      <c r="A124" s="56" t="s">
        <v>12</v>
      </c>
      <c r="B124" s="57"/>
      <c r="C124" s="58"/>
      <c r="D124" s="58"/>
      <c r="E124" s="59"/>
      <c r="F124" s="59"/>
      <c r="G124" s="373">
        <v>1</v>
      </c>
      <c r="H124" s="374"/>
    </row>
    <row r="125" spans="1:8" x14ac:dyDescent="0.2">
      <c r="A125" s="372" t="s">
        <v>106</v>
      </c>
      <c r="B125" s="380"/>
      <c r="C125" s="380"/>
      <c r="D125" s="380"/>
      <c r="E125" s="380"/>
      <c r="F125" s="380"/>
      <c r="G125" s="380"/>
      <c r="H125" s="380"/>
    </row>
    <row r="126" spans="1:8" x14ac:dyDescent="0.2">
      <c r="A126" s="380"/>
      <c r="B126" s="380"/>
      <c r="C126" s="380"/>
      <c r="D126" s="380"/>
      <c r="E126" s="380"/>
      <c r="F126" s="380"/>
      <c r="G126" s="380"/>
      <c r="H126" s="380"/>
    </row>
    <row r="127" spans="1:8" ht="15" x14ac:dyDescent="0.25">
      <c r="A127" s="56"/>
      <c r="B127" s="57"/>
      <c r="C127" s="58"/>
      <c r="D127" s="58"/>
      <c r="E127" s="59"/>
      <c r="F127" s="59"/>
      <c r="G127" s="96"/>
      <c r="H127" s="97"/>
    </row>
    <row r="128" spans="1:8" ht="15" x14ac:dyDescent="0.25">
      <c r="A128" s="56" t="s">
        <v>13</v>
      </c>
      <c r="B128" s="57"/>
      <c r="C128" s="58"/>
      <c r="D128" s="58"/>
      <c r="E128" s="59"/>
      <c r="F128" s="59"/>
      <c r="G128" s="373">
        <v>50</v>
      </c>
      <c r="H128" s="374"/>
    </row>
    <row r="129" spans="1:8" ht="15" customHeight="1" x14ac:dyDescent="0.2">
      <c r="A129" s="372" t="s">
        <v>618</v>
      </c>
      <c r="B129" s="372"/>
      <c r="C129" s="372"/>
      <c r="D129" s="372"/>
      <c r="E129" s="372"/>
      <c r="F129" s="372"/>
      <c r="G129" s="372"/>
      <c r="H129" s="372"/>
    </row>
    <row r="130" spans="1:8" ht="15" customHeight="1" x14ac:dyDescent="0.2">
      <c r="A130" s="372"/>
      <c r="B130" s="372"/>
      <c r="C130" s="372"/>
      <c r="D130" s="372"/>
      <c r="E130" s="372"/>
      <c r="F130" s="372"/>
      <c r="G130" s="372"/>
      <c r="H130" s="372"/>
    </row>
    <row r="131" spans="1:8" ht="27" customHeight="1" x14ac:dyDescent="0.2">
      <c r="A131" s="372"/>
      <c r="B131" s="372"/>
      <c r="C131" s="372"/>
      <c r="D131" s="372"/>
      <c r="E131" s="372"/>
      <c r="F131" s="372"/>
      <c r="G131" s="372"/>
      <c r="H131" s="372"/>
    </row>
    <row r="132" spans="1:8" ht="10.5" customHeight="1" x14ac:dyDescent="0.25">
      <c r="A132" s="56"/>
      <c r="B132" s="57"/>
      <c r="C132" s="58"/>
      <c r="D132" s="58"/>
      <c r="E132" s="59"/>
      <c r="F132" s="59"/>
      <c r="G132" s="96"/>
      <c r="H132" s="97"/>
    </row>
    <row r="133" spans="1:8" ht="15" x14ac:dyDescent="0.25">
      <c r="A133" s="56" t="s">
        <v>245</v>
      </c>
      <c r="B133" s="57"/>
      <c r="C133" s="58"/>
      <c r="D133" s="58"/>
      <c r="E133" s="59"/>
      <c r="F133" s="59"/>
      <c r="G133" s="373">
        <v>100</v>
      </c>
      <c r="H133" s="374"/>
    </row>
    <row r="134" spans="1:8" ht="14.25" customHeight="1" x14ac:dyDescent="0.2">
      <c r="A134" s="372" t="s">
        <v>692</v>
      </c>
      <c r="B134" s="372"/>
      <c r="C134" s="372"/>
      <c r="D134" s="372"/>
      <c r="E134" s="372"/>
      <c r="F134" s="372"/>
      <c r="G134" s="372"/>
      <c r="H134" s="372"/>
    </row>
    <row r="135" spans="1:8" ht="14.25" customHeight="1" x14ac:dyDescent="0.2">
      <c r="A135" s="372"/>
      <c r="B135" s="372"/>
      <c r="C135" s="372"/>
      <c r="D135" s="372"/>
      <c r="E135" s="372"/>
      <c r="F135" s="372"/>
      <c r="G135" s="372"/>
      <c r="H135" s="372"/>
    </row>
    <row r="136" spans="1:8" ht="14.25" customHeight="1" x14ac:dyDescent="0.2">
      <c r="A136" s="372"/>
      <c r="B136" s="372"/>
      <c r="C136" s="372"/>
      <c r="D136" s="372"/>
      <c r="E136" s="372"/>
      <c r="F136" s="372"/>
      <c r="G136" s="372"/>
      <c r="H136" s="372"/>
    </row>
    <row r="137" spans="1:8" ht="15" customHeight="1" x14ac:dyDescent="0.2">
      <c r="A137" s="372"/>
      <c r="B137" s="372"/>
      <c r="C137" s="372"/>
      <c r="D137" s="372"/>
      <c r="E137" s="372"/>
      <c r="F137" s="372"/>
      <c r="G137" s="372"/>
      <c r="H137" s="372"/>
    </row>
    <row r="138" spans="1:8" ht="30" customHeight="1" x14ac:dyDescent="0.2">
      <c r="A138" s="372"/>
      <c r="B138" s="372"/>
      <c r="C138" s="372"/>
      <c r="D138" s="372"/>
      <c r="E138" s="372"/>
      <c r="F138" s="372"/>
      <c r="G138" s="372"/>
      <c r="H138" s="372"/>
    </row>
    <row r="139" spans="1:8" ht="15" customHeight="1" x14ac:dyDescent="0.2">
      <c r="A139" s="259"/>
      <c r="B139" s="259"/>
      <c r="C139" s="259"/>
      <c r="D139" s="259"/>
      <c r="E139" s="259"/>
      <c r="F139" s="259"/>
      <c r="G139" s="259"/>
      <c r="H139" s="259"/>
    </row>
    <row r="140" spans="1:8" ht="15" x14ac:dyDescent="0.25">
      <c r="A140" s="56" t="s">
        <v>619</v>
      </c>
      <c r="B140" s="57"/>
      <c r="C140" s="58"/>
      <c r="D140" s="58"/>
      <c r="E140" s="59"/>
      <c r="F140" s="59"/>
      <c r="G140" s="373">
        <v>3</v>
      </c>
      <c r="H140" s="374"/>
    </row>
    <row r="141" spans="1:8" ht="15" customHeight="1" x14ac:dyDescent="0.2">
      <c r="A141" s="390" t="s">
        <v>693</v>
      </c>
      <c r="B141" s="390"/>
      <c r="C141" s="390"/>
      <c r="D141" s="390"/>
      <c r="E141" s="390"/>
      <c r="F141" s="390"/>
      <c r="G141" s="390"/>
      <c r="H141" s="390"/>
    </row>
    <row r="142" spans="1:8" ht="15" customHeight="1" x14ac:dyDescent="0.2">
      <c r="A142" s="259"/>
      <c r="B142" s="259"/>
      <c r="C142" s="259"/>
      <c r="D142" s="259"/>
      <c r="E142" s="259"/>
      <c r="F142" s="259"/>
      <c r="G142" s="259"/>
      <c r="H142" s="259"/>
    </row>
    <row r="143" spans="1:8" ht="15" x14ac:dyDescent="0.25">
      <c r="A143" s="56" t="s">
        <v>47</v>
      </c>
      <c r="B143" s="57"/>
      <c r="C143" s="58"/>
      <c r="D143" s="58"/>
      <c r="E143" s="59"/>
      <c r="F143" s="59"/>
      <c r="G143" s="373">
        <v>10</v>
      </c>
      <c r="H143" s="374"/>
    </row>
    <row r="144" spans="1:8" x14ac:dyDescent="0.2">
      <c r="A144" s="372" t="s">
        <v>694</v>
      </c>
      <c r="B144" s="380"/>
      <c r="C144" s="380"/>
      <c r="D144" s="380"/>
      <c r="E144" s="380"/>
      <c r="F144" s="380"/>
      <c r="G144" s="380"/>
      <c r="H144" s="380"/>
    </row>
    <row r="145" spans="1:8" x14ac:dyDescent="0.2">
      <c r="A145" s="380"/>
      <c r="B145" s="380"/>
      <c r="C145" s="380"/>
      <c r="D145" s="380"/>
      <c r="E145" s="380"/>
      <c r="F145" s="380"/>
      <c r="G145" s="380"/>
      <c r="H145" s="380"/>
    </row>
    <row r="146" spans="1:8" ht="30" customHeight="1" x14ac:dyDescent="0.2">
      <c r="A146" s="380"/>
      <c r="B146" s="380"/>
      <c r="C146" s="380"/>
      <c r="D146" s="380"/>
      <c r="E146" s="380"/>
      <c r="F146" s="380"/>
      <c r="G146" s="380"/>
      <c r="H146" s="380"/>
    </row>
    <row r="147" spans="1:8" ht="12.75" customHeight="1" x14ac:dyDescent="0.25">
      <c r="A147" s="56"/>
      <c r="B147" s="57"/>
      <c r="C147" s="58"/>
      <c r="D147" s="58"/>
      <c r="E147" s="59"/>
      <c r="F147" s="59"/>
      <c r="G147" s="96"/>
      <c r="H147" s="97"/>
    </row>
    <row r="148" spans="1:8" ht="15" x14ac:dyDescent="0.25">
      <c r="A148" s="56" t="s">
        <v>16</v>
      </c>
      <c r="B148" s="57"/>
      <c r="C148" s="58"/>
      <c r="D148" s="58"/>
      <c r="E148" s="59"/>
      <c r="F148" s="59"/>
      <c r="G148" s="373">
        <v>145</v>
      </c>
      <c r="H148" s="374"/>
    </row>
    <row r="149" spans="1:8" x14ac:dyDescent="0.2">
      <c r="A149" s="372" t="s">
        <v>695</v>
      </c>
      <c r="B149" s="380"/>
      <c r="C149" s="380"/>
      <c r="D149" s="380"/>
      <c r="E149" s="380"/>
      <c r="F149" s="380"/>
      <c r="G149" s="380"/>
      <c r="H149" s="380"/>
    </row>
    <row r="150" spans="1:8" x14ac:dyDescent="0.2">
      <c r="A150" s="380"/>
      <c r="B150" s="380"/>
      <c r="C150" s="380"/>
      <c r="D150" s="380"/>
      <c r="E150" s="380"/>
      <c r="F150" s="380"/>
      <c r="G150" s="380"/>
      <c r="H150" s="380"/>
    </row>
    <row r="151" spans="1:8" x14ac:dyDescent="0.2">
      <c r="A151" s="380"/>
      <c r="B151" s="380"/>
      <c r="C151" s="380"/>
      <c r="D151" s="380"/>
      <c r="E151" s="380"/>
      <c r="F151" s="380"/>
      <c r="G151" s="380"/>
      <c r="H151" s="380"/>
    </row>
    <row r="152" spans="1:8" ht="32.25" customHeight="1" x14ac:dyDescent="0.2">
      <c r="A152" s="380"/>
      <c r="B152" s="380"/>
      <c r="C152" s="380"/>
      <c r="D152" s="380"/>
      <c r="E152" s="380"/>
      <c r="F152" s="380"/>
      <c r="G152" s="380"/>
      <c r="H152" s="380"/>
    </row>
    <row r="153" spans="1:8" ht="15" x14ac:dyDescent="0.25">
      <c r="A153" s="180"/>
      <c r="B153" s="158"/>
      <c r="C153" s="158"/>
      <c r="D153" s="158"/>
      <c r="E153" s="158"/>
      <c r="F153" s="158"/>
      <c r="G153" s="158"/>
      <c r="H153" s="158"/>
    </row>
    <row r="154" spans="1:8" ht="15" x14ac:dyDescent="0.25">
      <c r="A154" s="56" t="s">
        <v>37</v>
      </c>
      <c r="B154" s="157"/>
      <c r="C154" s="157"/>
      <c r="D154" s="157"/>
      <c r="E154" s="157"/>
      <c r="F154" s="157"/>
      <c r="G154" s="373">
        <v>150</v>
      </c>
      <c r="H154" s="374"/>
    </row>
    <row r="155" spans="1:8" ht="14.25" customHeight="1" x14ac:dyDescent="0.2">
      <c r="A155" s="372" t="s">
        <v>696</v>
      </c>
      <c r="B155" s="372"/>
      <c r="C155" s="372"/>
      <c r="D155" s="372"/>
      <c r="E155" s="372"/>
      <c r="F155" s="372"/>
      <c r="G155" s="372"/>
      <c r="H155" s="372"/>
    </row>
    <row r="156" spans="1:8" ht="14.25" customHeight="1" x14ac:dyDescent="0.2">
      <c r="A156" s="372"/>
      <c r="B156" s="372"/>
      <c r="C156" s="372"/>
      <c r="D156" s="372"/>
      <c r="E156" s="372"/>
      <c r="F156" s="372"/>
      <c r="G156" s="372"/>
      <c r="H156" s="372"/>
    </row>
    <row r="157" spans="1:8" ht="14.25" customHeight="1" x14ac:dyDescent="0.2">
      <c r="A157" s="372"/>
      <c r="B157" s="372"/>
      <c r="C157" s="372"/>
      <c r="D157" s="372"/>
      <c r="E157" s="372"/>
      <c r="F157" s="372"/>
      <c r="G157" s="372"/>
      <c r="H157" s="372"/>
    </row>
    <row r="158" spans="1:8" ht="14.25" customHeight="1" x14ac:dyDescent="0.2">
      <c r="A158" s="372"/>
      <c r="B158" s="372"/>
      <c r="C158" s="372"/>
      <c r="D158" s="372"/>
      <c r="E158" s="372"/>
      <c r="F158" s="372"/>
      <c r="G158" s="372"/>
      <c r="H158" s="372"/>
    </row>
    <row r="159" spans="1:8" ht="15" customHeight="1" x14ac:dyDescent="0.2">
      <c r="A159" s="372"/>
      <c r="B159" s="372"/>
      <c r="C159" s="372"/>
      <c r="D159" s="372"/>
      <c r="E159" s="372"/>
      <c r="F159" s="372"/>
      <c r="G159" s="372"/>
      <c r="H159" s="372"/>
    </row>
    <row r="160" spans="1:8" ht="15" customHeight="1" x14ac:dyDescent="0.2">
      <c r="A160" s="372"/>
      <c r="B160" s="372"/>
      <c r="C160" s="372"/>
      <c r="D160" s="372"/>
      <c r="E160" s="372"/>
      <c r="F160" s="372"/>
      <c r="G160" s="372"/>
      <c r="H160" s="372"/>
    </row>
    <row r="161" spans="1:9" ht="30" customHeight="1" x14ac:dyDescent="0.2">
      <c r="A161" s="372"/>
      <c r="B161" s="372"/>
      <c r="C161" s="372"/>
      <c r="D161" s="372"/>
      <c r="E161" s="372"/>
      <c r="F161" s="372"/>
      <c r="G161" s="372"/>
      <c r="H161" s="372"/>
    </row>
    <row r="162" spans="1:9" x14ac:dyDescent="0.2">
      <c r="A162" s="255"/>
      <c r="B162" s="255"/>
      <c r="C162" s="255"/>
      <c r="D162" s="255"/>
      <c r="E162" s="255"/>
      <c r="F162" s="255"/>
      <c r="G162" s="255"/>
      <c r="H162" s="255"/>
    </row>
    <row r="163" spans="1:9" ht="32.25" customHeight="1" thickBot="1" x14ac:dyDescent="0.3">
      <c r="A163" s="386" t="s">
        <v>799</v>
      </c>
      <c r="B163" s="387"/>
      <c r="C163" s="387"/>
      <c r="D163" s="387"/>
      <c r="E163" s="387"/>
      <c r="F163" s="387"/>
      <c r="G163" s="376">
        <f>SUM(G164)</f>
        <v>985</v>
      </c>
      <c r="H163" s="376"/>
      <c r="I163" s="27"/>
    </row>
    <row r="164" spans="1:9" ht="15.75" thickTop="1" x14ac:dyDescent="0.25">
      <c r="A164" s="83" t="s">
        <v>234</v>
      </c>
      <c r="G164" s="477">
        <v>985</v>
      </c>
      <c r="H164" s="477"/>
    </row>
    <row r="165" spans="1:9" ht="30.75" customHeight="1" x14ac:dyDescent="0.2">
      <c r="A165" s="494" t="s">
        <v>697</v>
      </c>
      <c r="B165" s="494"/>
      <c r="C165" s="494"/>
      <c r="D165" s="494"/>
      <c r="E165" s="494"/>
      <c r="F165" s="494"/>
      <c r="G165" s="494"/>
      <c r="H165" s="494"/>
    </row>
    <row r="166" spans="1:9" x14ac:dyDescent="0.2">
      <c r="A166" s="255"/>
      <c r="B166" s="255"/>
      <c r="C166" s="255"/>
      <c r="D166" s="255"/>
      <c r="E166" s="255"/>
      <c r="F166" s="255"/>
      <c r="G166" s="255"/>
      <c r="H166" s="255"/>
    </row>
    <row r="167" spans="1:9" ht="15.75" thickBot="1" x14ac:dyDescent="0.3">
      <c r="A167" s="86" t="s">
        <v>107</v>
      </c>
      <c r="B167" s="87"/>
      <c r="C167" s="88"/>
      <c r="D167" s="88"/>
      <c r="E167" s="89"/>
      <c r="F167" s="89"/>
      <c r="G167" s="376">
        <f>SUM(G168)</f>
        <v>40</v>
      </c>
      <c r="H167" s="376"/>
    </row>
    <row r="168" spans="1:9" ht="15.75" thickTop="1" x14ac:dyDescent="0.25">
      <c r="A168" s="56" t="s">
        <v>16</v>
      </c>
      <c r="B168" s="57"/>
      <c r="C168" s="58"/>
      <c r="D168" s="58"/>
      <c r="E168" s="59"/>
      <c r="F168" s="59"/>
      <c r="G168" s="373">
        <v>40</v>
      </c>
      <c r="H168" s="374"/>
    </row>
    <row r="169" spans="1:9" x14ac:dyDescent="0.2">
      <c r="A169" s="495" t="s">
        <v>698</v>
      </c>
      <c r="B169" s="495"/>
      <c r="C169" s="495"/>
      <c r="D169" s="495"/>
      <c r="E169" s="495"/>
      <c r="F169" s="495"/>
      <c r="G169" s="495"/>
      <c r="H169" s="495"/>
    </row>
    <row r="170" spans="1:9" x14ac:dyDescent="0.2">
      <c r="A170" s="495"/>
      <c r="B170" s="495"/>
      <c r="C170" s="495"/>
      <c r="D170" s="495"/>
      <c r="E170" s="495"/>
      <c r="F170" s="495"/>
      <c r="G170" s="495"/>
      <c r="H170" s="495"/>
    </row>
    <row r="171" spans="1:9" ht="28.5" customHeight="1" x14ac:dyDescent="0.2">
      <c r="A171" s="495"/>
      <c r="B171" s="495"/>
      <c r="C171" s="495"/>
      <c r="D171" s="495"/>
      <c r="E171" s="495"/>
      <c r="F171" s="495"/>
      <c r="G171" s="495"/>
      <c r="H171" s="495"/>
    </row>
    <row r="172" spans="1:9" x14ac:dyDescent="0.2">
      <c r="A172" s="255"/>
      <c r="B172" s="255"/>
      <c r="C172" s="255"/>
      <c r="D172" s="255"/>
      <c r="E172" s="255"/>
      <c r="F172" s="255"/>
      <c r="G172" s="255"/>
      <c r="H172" s="255"/>
    </row>
    <row r="173" spans="1:9" ht="17.25" customHeight="1" thickBot="1" x14ac:dyDescent="0.3">
      <c r="A173" s="86" t="s">
        <v>19</v>
      </c>
      <c r="B173" s="87"/>
      <c r="C173" s="88"/>
      <c r="D173" s="89"/>
      <c r="E173" s="89"/>
      <c r="F173" s="89"/>
      <c r="G173" s="376">
        <f>SUM(G174,G177,G184,G187,G191,G194,G207,G210,G213,G232,G236,G252,G255,G258)</f>
        <v>9042</v>
      </c>
      <c r="H173" s="376"/>
      <c r="I173" s="27"/>
    </row>
    <row r="174" spans="1:9" ht="15.75" thickTop="1" x14ac:dyDescent="0.25">
      <c r="A174" s="83" t="s">
        <v>13</v>
      </c>
      <c r="G174" s="477">
        <v>100</v>
      </c>
      <c r="H174" s="477"/>
    </row>
    <row r="175" spans="1:9" ht="15" customHeight="1" x14ac:dyDescent="0.2">
      <c r="A175" s="396" t="s">
        <v>111</v>
      </c>
      <c r="B175" s="396"/>
      <c r="C175" s="396"/>
      <c r="D175" s="396"/>
      <c r="E175" s="396"/>
      <c r="F175" s="396"/>
      <c r="G175" s="396"/>
      <c r="H175" s="396"/>
    </row>
    <row r="177" spans="1:8" ht="15" x14ac:dyDescent="0.25">
      <c r="A177" s="83" t="s">
        <v>245</v>
      </c>
      <c r="G177" s="462">
        <f>2700-700</f>
        <v>2000</v>
      </c>
      <c r="H177" s="462"/>
    </row>
    <row r="178" spans="1:8" ht="14.25" customHeight="1" x14ac:dyDescent="0.2">
      <c r="A178" s="396" t="s">
        <v>800</v>
      </c>
      <c r="B178" s="396"/>
      <c r="C178" s="396"/>
      <c r="D178" s="396"/>
      <c r="E178" s="396"/>
      <c r="F178" s="396"/>
      <c r="G178" s="396"/>
      <c r="H178" s="396"/>
    </row>
    <row r="179" spans="1:8" ht="14.25" customHeight="1" x14ac:dyDescent="0.2">
      <c r="A179" s="396"/>
      <c r="B179" s="396"/>
      <c r="C179" s="396"/>
      <c r="D179" s="396"/>
      <c r="E179" s="396"/>
      <c r="F179" s="396"/>
      <c r="G179" s="396"/>
      <c r="H179" s="396"/>
    </row>
    <row r="180" spans="1:8" ht="15" customHeight="1" x14ac:dyDescent="0.2">
      <c r="A180" s="396"/>
      <c r="B180" s="396"/>
      <c r="C180" s="396"/>
      <c r="D180" s="396"/>
      <c r="E180" s="396"/>
      <c r="F180" s="396"/>
      <c r="G180" s="396"/>
      <c r="H180" s="396"/>
    </row>
    <row r="181" spans="1:8" ht="15" customHeight="1" x14ac:dyDescent="0.2">
      <c r="A181" s="396"/>
      <c r="B181" s="396"/>
      <c r="C181" s="396"/>
      <c r="D181" s="396"/>
      <c r="E181" s="396"/>
      <c r="F181" s="396"/>
      <c r="G181" s="396"/>
      <c r="H181" s="396"/>
    </row>
    <row r="182" spans="1:8" ht="28.5" customHeight="1" x14ac:dyDescent="0.2">
      <c r="A182" s="396"/>
      <c r="B182" s="396"/>
      <c r="C182" s="396"/>
      <c r="D182" s="396"/>
      <c r="E182" s="396"/>
      <c r="F182" s="396"/>
      <c r="G182" s="396"/>
      <c r="H182" s="396"/>
    </row>
    <row r="184" spans="1:8" ht="15" x14ac:dyDescent="0.25">
      <c r="A184" s="83" t="s">
        <v>254</v>
      </c>
      <c r="G184" s="403">
        <v>1</v>
      </c>
      <c r="H184" s="404"/>
    </row>
    <row r="185" spans="1:8" x14ac:dyDescent="0.2">
      <c r="A185" s="395" t="s">
        <v>299</v>
      </c>
      <c r="B185" s="395"/>
      <c r="C185" s="395"/>
      <c r="D185" s="395"/>
      <c r="E185" s="395"/>
      <c r="F185" s="395"/>
      <c r="G185" s="395"/>
      <c r="H185" s="395"/>
    </row>
    <row r="187" spans="1:8" ht="15" x14ac:dyDescent="0.25">
      <c r="A187" s="83" t="s">
        <v>109</v>
      </c>
      <c r="G187" s="403">
        <v>1</v>
      </c>
      <c r="H187" s="404"/>
    </row>
    <row r="188" spans="1:8" x14ac:dyDescent="0.2">
      <c r="A188" s="401" t="s">
        <v>300</v>
      </c>
      <c r="B188" s="401"/>
      <c r="C188" s="401"/>
      <c r="D188" s="401"/>
      <c r="E188" s="401"/>
      <c r="F188" s="401"/>
      <c r="G188" s="401"/>
      <c r="H188" s="401"/>
    </row>
    <row r="189" spans="1:8" x14ac:dyDescent="0.2">
      <c r="A189" s="401"/>
      <c r="B189" s="401"/>
      <c r="C189" s="401"/>
      <c r="D189" s="401"/>
      <c r="E189" s="401"/>
      <c r="F189" s="401"/>
      <c r="G189" s="401"/>
      <c r="H189" s="401"/>
    </row>
    <row r="191" spans="1:8" ht="15" x14ac:dyDescent="0.25">
      <c r="A191" s="83" t="s">
        <v>33</v>
      </c>
      <c r="G191" s="403">
        <v>1</v>
      </c>
      <c r="H191" s="404"/>
    </row>
    <row r="192" spans="1:8" ht="27.75" customHeight="1" x14ac:dyDescent="0.2">
      <c r="A192" s="390" t="s">
        <v>801</v>
      </c>
      <c r="B192" s="390"/>
      <c r="C192" s="390"/>
      <c r="D192" s="390"/>
      <c r="E192" s="390"/>
      <c r="F192" s="390"/>
      <c r="G192" s="390"/>
      <c r="H192" s="390"/>
    </row>
    <row r="194" spans="1:8" ht="15" x14ac:dyDescent="0.25">
      <c r="A194" s="83" t="s">
        <v>35</v>
      </c>
      <c r="G194" s="403">
        <f>SUM(G195,G201,G204)</f>
        <v>435</v>
      </c>
      <c r="H194" s="404"/>
    </row>
    <row r="195" spans="1:8" ht="14.25" customHeight="1" x14ac:dyDescent="0.25">
      <c r="A195" s="451" t="s">
        <v>202</v>
      </c>
      <c r="B195" s="451"/>
      <c r="C195" s="451"/>
      <c r="D195" s="451"/>
      <c r="E195" s="451"/>
      <c r="F195" s="451"/>
      <c r="G195" s="397">
        <f>405-50</f>
        <v>355</v>
      </c>
      <c r="H195" s="398"/>
    </row>
    <row r="196" spans="1:8" ht="15" customHeight="1" x14ac:dyDescent="0.2">
      <c r="A196" s="396" t="s">
        <v>699</v>
      </c>
      <c r="B196" s="396"/>
      <c r="C196" s="396"/>
      <c r="D196" s="396"/>
      <c r="E196" s="396"/>
      <c r="F196" s="396"/>
      <c r="G196" s="396"/>
      <c r="H196" s="396"/>
    </row>
    <row r="197" spans="1:8" x14ac:dyDescent="0.2">
      <c r="A197" s="396"/>
      <c r="B197" s="396"/>
      <c r="C197" s="396"/>
      <c r="D197" s="396"/>
      <c r="E197" s="396"/>
      <c r="F197" s="396"/>
      <c r="G197" s="396"/>
      <c r="H197" s="396"/>
    </row>
    <row r="198" spans="1:8" x14ac:dyDescent="0.2">
      <c r="A198" s="396"/>
      <c r="B198" s="396"/>
      <c r="C198" s="396"/>
      <c r="D198" s="396"/>
      <c r="E198" s="396"/>
      <c r="F198" s="396"/>
      <c r="G198" s="396"/>
      <c r="H198" s="396"/>
    </row>
    <row r="199" spans="1:8" ht="16.5" customHeight="1" x14ac:dyDescent="0.2">
      <c r="A199" s="396"/>
      <c r="B199" s="396"/>
      <c r="C199" s="396"/>
      <c r="D199" s="396"/>
      <c r="E199" s="396"/>
      <c r="F199" s="396"/>
      <c r="G199" s="396"/>
      <c r="H199" s="396"/>
    </row>
    <row r="200" spans="1:8" x14ac:dyDescent="0.2">
      <c r="A200" s="225"/>
      <c r="B200" s="225"/>
      <c r="C200" s="225"/>
      <c r="D200" s="225"/>
      <c r="E200" s="225"/>
      <c r="F200" s="225"/>
      <c r="G200" s="225"/>
      <c r="H200" s="225"/>
    </row>
    <row r="201" spans="1:8" ht="14.25" customHeight="1" x14ac:dyDescent="0.25">
      <c r="A201" s="451" t="s">
        <v>203</v>
      </c>
      <c r="B201" s="451"/>
      <c r="C201" s="451"/>
      <c r="D201" s="451"/>
      <c r="E201" s="451"/>
      <c r="F201" s="451"/>
      <c r="G201" s="397">
        <v>30</v>
      </c>
      <c r="H201" s="398"/>
    </row>
    <row r="202" spans="1:8" ht="15" x14ac:dyDescent="0.2">
      <c r="A202" s="488" t="s">
        <v>218</v>
      </c>
      <c r="B202" s="489"/>
      <c r="C202" s="489"/>
      <c r="D202" s="489"/>
      <c r="E202" s="489"/>
      <c r="F202" s="489"/>
      <c r="G202" s="489"/>
      <c r="H202" s="489"/>
    </row>
    <row r="203" spans="1:8" ht="15" x14ac:dyDescent="0.2">
      <c r="A203" s="263"/>
      <c r="B203" s="264"/>
      <c r="C203" s="264"/>
      <c r="D203" s="264"/>
      <c r="E203" s="264"/>
      <c r="F203" s="264"/>
      <c r="G203" s="264"/>
      <c r="H203" s="264"/>
    </row>
    <row r="204" spans="1:8" ht="14.25" customHeight="1" x14ac:dyDescent="0.25">
      <c r="A204" s="451" t="s">
        <v>608</v>
      </c>
      <c r="B204" s="451"/>
      <c r="C204" s="451"/>
      <c r="D204" s="451"/>
      <c r="E204" s="451"/>
      <c r="F204" s="451"/>
      <c r="G204" s="397">
        <v>50</v>
      </c>
      <c r="H204" s="398"/>
    </row>
    <row r="205" spans="1:8" ht="29.25" customHeight="1" x14ac:dyDescent="0.2">
      <c r="A205" s="488" t="s">
        <v>609</v>
      </c>
      <c r="B205" s="489"/>
      <c r="C205" s="489"/>
      <c r="D205" s="489"/>
      <c r="E205" s="489"/>
      <c r="F205" s="489"/>
      <c r="G205" s="489"/>
      <c r="H205" s="489"/>
    </row>
    <row r="206" spans="1:8" ht="15" x14ac:dyDescent="0.2">
      <c r="A206" s="263"/>
      <c r="B206" s="264"/>
      <c r="C206" s="264"/>
      <c r="D206" s="264"/>
      <c r="E206" s="264"/>
      <c r="F206" s="264"/>
      <c r="G206" s="264"/>
      <c r="H206" s="264"/>
    </row>
    <row r="207" spans="1:8" ht="15" x14ac:dyDescent="0.25">
      <c r="A207" s="83" t="s">
        <v>14</v>
      </c>
      <c r="G207" s="403">
        <f>1700-405</f>
        <v>1295</v>
      </c>
      <c r="H207" s="404"/>
    </row>
    <row r="208" spans="1:8" ht="27.75" customHeight="1" x14ac:dyDescent="0.2">
      <c r="A208" s="464" t="s">
        <v>610</v>
      </c>
      <c r="B208" s="464"/>
      <c r="C208" s="464"/>
      <c r="D208" s="464"/>
      <c r="E208" s="464"/>
      <c r="F208" s="464"/>
      <c r="G208" s="464"/>
      <c r="H208" s="464"/>
    </row>
    <row r="209" spans="1:8" x14ac:dyDescent="0.2">
      <c r="A209" s="98"/>
    </row>
    <row r="210" spans="1:8" ht="15" x14ac:dyDescent="0.25">
      <c r="A210" s="56" t="s">
        <v>102</v>
      </c>
      <c r="B210" s="225"/>
      <c r="C210" s="225"/>
      <c r="D210" s="225"/>
      <c r="E210" s="225"/>
      <c r="F210" s="225"/>
      <c r="G210" s="403">
        <v>30</v>
      </c>
      <c r="H210" s="404"/>
    </row>
    <row r="211" spans="1:8" ht="30" customHeight="1" x14ac:dyDescent="0.25">
      <c r="A211" s="401" t="s">
        <v>611</v>
      </c>
      <c r="B211" s="468"/>
      <c r="C211" s="468"/>
      <c r="D211" s="468"/>
      <c r="E211" s="468"/>
      <c r="F211" s="468"/>
      <c r="G211" s="468"/>
      <c r="H211" s="468"/>
    </row>
    <row r="212" spans="1:8" x14ac:dyDescent="0.2">
      <c r="A212" s="98"/>
    </row>
    <row r="213" spans="1:8" ht="15" x14ac:dyDescent="0.25">
      <c r="A213" s="83" t="s">
        <v>16</v>
      </c>
      <c r="G213" s="403">
        <f>SUM(G214,G218,G224,G228)</f>
        <v>2941</v>
      </c>
      <c r="H213" s="404"/>
    </row>
    <row r="214" spans="1:8" ht="14.25" customHeight="1" x14ac:dyDescent="0.25">
      <c r="A214" s="451" t="s">
        <v>219</v>
      </c>
      <c r="B214" s="451"/>
      <c r="C214" s="451"/>
      <c r="D214" s="451"/>
      <c r="E214" s="451"/>
      <c r="F214" s="451"/>
      <c r="G214" s="397">
        <f>200-100</f>
        <v>100</v>
      </c>
      <c r="H214" s="398"/>
    </row>
    <row r="215" spans="1:8" ht="15" customHeight="1" x14ac:dyDescent="0.2">
      <c r="A215" s="396" t="s">
        <v>612</v>
      </c>
      <c r="B215" s="396"/>
      <c r="C215" s="396"/>
      <c r="D215" s="396"/>
      <c r="E215" s="396"/>
      <c r="F215" s="396"/>
      <c r="G215" s="396"/>
      <c r="H215" s="396"/>
    </row>
    <row r="216" spans="1:8" ht="15" customHeight="1" x14ac:dyDescent="0.2">
      <c r="A216" s="396"/>
      <c r="B216" s="396"/>
      <c r="C216" s="396"/>
      <c r="D216" s="396"/>
      <c r="E216" s="396"/>
      <c r="F216" s="396"/>
      <c r="G216" s="396"/>
      <c r="H216" s="396"/>
    </row>
    <row r="217" spans="1:8" ht="15" customHeight="1" x14ac:dyDescent="0.25">
      <c r="A217" s="95"/>
      <c r="B217" s="107"/>
      <c r="C217" s="107"/>
      <c r="D217" s="107"/>
      <c r="E217" s="107"/>
      <c r="F217" s="107"/>
      <c r="G217" s="107"/>
      <c r="H217" s="107"/>
    </row>
    <row r="218" spans="1:8" ht="14.25" customHeight="1" x14ac:dyDescent="0.25">
      <c r="A218" s="451" t="s">
        <v>205</v>
      </c>
      <c r="B218" s="451"/>
      <c r="C218" s="451"/>
      <c r="D218" s="451"/>
      <c r="E218" s="451"/>
      <c r="F218" s="451"/>
      <c r="G218" s="397">
        <f>3600-1000</f>
        <v>2600</v>
      </c>
      <c r="H218" s="398"/>
    </row>
    <row r="219" spans="1:8" ht="15" customHeight="1" x14ac:dyDescent="0.2">
      <c r="A219" s="396" t="s">
        <v>700</v>
      </c>
      <c r="B219" s="396"/>
      <c r="C219" s="396"/>
      <c r="D219" s="396"/>
      <c r="E219" s="396"/>
      <c r="F219" s="396"/>
      <c r="G219" s="396"/>
      <c r="H219" s="396"/>
    </row>
    <row r="220" spans="1:8" ht="15" customHeight="1" x14ac:dyDescent="0.2">
      <c r="A220" s="396"/>
      <c r="B220" s="396"/>
      <c r="C220" s="396"/>
      <c r="D220" s="396"/>
      <c r="E220" s="396"/>
      <c r="F220" s="396"/>
      <c r="G220" s="396"/>
      <c r="H220" s="396"/>
    </row>
    <row r="221" spans="1:8" ht="15" customHeight="1" x14ac:dyDescent="0.2">
      <c r="A221" s="396"/>
      <c r="B221" s="396"/>
      <c r="C221" s="396"/>
      <c r="D221" s="396"/>
      <c r="E221" s="396"/>
      <c r="F221" s="396"/>
      <c r="G221" s="396"/>
      <c r="H221" s="396"/>
    </row>
    <row r="222" spans="1:8" ht="28.5" customHeight="1" x14ac:dyDescent="0.2">
      <c r="A222" s="396"/>
      <c r="B222" s="396"/>
      <c r="C222" s="396"/>
      <c r="D222" s="396"/>
      <c r="E222" s="396"/>
      <c r="F222" s="396"/>
      <c r="G222" s="396"/>
      <c r="H222" s="396"/>
    </row>
    <row r="223" spans="1:8" ht="15" customHeight="1" x14ac:dyDescent="0.25">
      <c r="A223" s="95"/>
      <c r="B223" s="107"/>
      <c r="C223" s="107"/>
      <c r="D223" s="107"/>
      <c r="E223" s="107"/>
      <c r="F223" s="107"/>
      <c r="G223" s="107"/>
      <c r="H223" s="107"/>
    </row>
    <row r="224" spans="1:8" ht="14.25" customHeight="1" x14ac:dyDescent="0.25">
      <c r="A224" s="451" t="s">
        <v>206</v>
      </c>
      <c r="B224" s="451"/>
      <c r="C224" s="451"/>
      <c r="D224" s="451"/>
      <c r="E224" s="451"/>
      <c r="F224" s="451"/>
      <c r="G224" s="397">
        <f>200-50</f>
        <v>150</v>
      </c>
      <c r="H224" s="398"/>
    </row>
    <row r="225" spans="1:8" ht="15" customHeight="1" x14ac:dyDescent="0.2">
      <c r="A225" s="401" t="s">
        <v>301</v>
      </c>
      <c r="B225" s="401"/>
      <c r="C225" s="401"/>
      <c r="D225" s="401"/>
      <c r="E225" s="401"/>
      <c r="F225" s="401"/>
      <c r="G225" s="401"/>
      <c r="H225" s="401"/>
    </row>
    <row r="226" spans="1:8" ht="15" customHeight="1" x14ac:dyDescent="0.2">
      <c r="A226" s="401"/>
      <c r="B226" s="401"/>
      <c r="C226" s="401"/>
      <c r="D226" s="401"/>
      <c r="E226" s="401"/>
      <c r="F226" s="401"/>
      <c r="G226" s="401"/>
      <c r="H226" s="401"/>
    </row>
    <row r="227" spans="1:8" ht="15" customHeight="1" x14ac:dyDescent="0.25">
      <c r="A227" s="95"/>
      <c r="B227" s="107"/>
      <c r="C227" s="107"/>
      <c r="D227" s="107"/>
      <c r="E227" s="107"/>
      <c r="F227" s="107"/>
      <c r="G227" s="107"/>
      <c r="H227" s="107"/>
    </row>
    <row r="228" spans="1:8" ht="14.25" customHeight="1" x14ac:dyDescent="0.25">
      <c r="A228" s="451" t="s">
        <v>207</v>
      </c>
      <c r="B228" s="451"/>
      <c r="C228" s="451"/>
      <c r="D228" s="451"/>
      <c r="E228" s="451"/>
      <c r="F228" s="451"/>
      <c r="G228" s="397">
        <v>91</v>
      </c>
      <c r="H228" s="398"/>
    </row>
    <row r="229" spans="1:8" ht="15" customHeight="1" x14ac:dyDescent="0.2">
      <c r="A229" s="396" t="s">
        <v>302</v>
      </c>
      <c r="B229" s="396"/>
      <c r="C229" s="396"/>
      <c r="D229" s="396"/>
      <c r="E229" s="396"/>
      <c r="F229" s="396"/>
      <c r="G229" s="396"/>
      <c r="H229" s="396"/>
    </row>
    <row r="230" spans="1:8" ht="27.75" customHeight="1" x14ac:dyDescent="0.2">
      <c r="A230" s="396"/>
      <c r="B230" s="396"/>
      <c r="C230" s="396"/>
      <c r="D230" s="396"/>
      <c r="E230" s="396"/>
      <c r="F230" s="396"/>
      <c r="G230" s="396"/>
      <c r="H230" s="396"/>
    </row>
    <row r="231" spans="1:8" ht="15" customHeight="1" x14ac:dyDescent="0.25">
      <c r="A231" s="95"/>
      <c r="B231" s="107"/>
      <c r="C231" s="107"/>
      <c r="D231" s="107"/>
      <c r="E231" s="107"/>
      <c r="F231" s="107"/>
      <c r="G231" s="107"/>
      <c r="H231" s="107"/>
    </row>
    <row r="232" spans="1:8" ht="15" customHeight="1" x14ac:dyDescent="0.25">
      <c r="A232" s="83" t="s">
        <v>17</v>
      </c>
      <c r="B232" s="107"/>
      <c r="C232" s="107"/>
      <c r="D232" s="107"/>
      <c r="E232" s="107"/>
      <c r="F232" s="107"/>
      <c r="G232" s="403">
        <v>10</v>
      </c>
      <c r="H232" s="404"/>
    </row>
    <row r="233" spans="1:8" ht="15" customHeight="1" x14ac:dyDescent="0.2">
      <c r="A233" s="488" t="s">
        <v>701</v>
      </c>
      <c r="B233" s="488"/>
      <c r="C233" s="488"/>
      <c r="D233" s="488"/>
      <c r="E233" s="488"/>
      <c r="F233" s="488"/>
      <c r="G233" s="488"/>
      <c r="H233" s="488"/>
    </row>
    <row r="234" spans="1:8" ht="15" customHeight="1" x14ac:dyDescent="0.2">
      <c r="A234" s="488"/>
      <c r="B234" s="488"/>
      <c r="C234" s="488"/>
      <c r="D234" s="488"/>
      <c r="E234" s="488"/>
      <c r="F234" s="488"/>
      <c r="G234" s="488"/>
      <c r="H234" s="488"/>
    </row>
    <row r="235" spans="1:8" ht="15" customHeight="1" x14ac:dyDescent="0.25">
      <c r="A235" s="107"/>
      <c r="B235" s="107"/>
      <c r="C235" s="107"/>
      <c r="D235" s="107"/>
      <c r="E235" s="107"/>
      <c r="F235" s="107"/>
      <c r="G235" s="107"/>
      <c r="H235" s="107"/>
    </row>
    <row r="236" spans="1:8" ht="15" customHeight="1" x14ac:dyDescent="0.25">
      <c r="A236" s="83" t="s">
        <v>37</v>
      </c>
      <c r="B236" s="95"/>
      <c r="C236" s="95"/>
      <c r="D236" s="95"/>
      <c r="E236" s="95"/>
      <c r="F236" s="95"/>
      <c r="G236" s="403">
        <f>SUM(G237,G244,G248)</f>
        <v>1218</v>
      </c>
      <c r="H236" s="404"/>
    </row>
    <row r="237" spans="1:8" ht="14.25" customHeight="1" x14ac:dyDescent="0.25">
      <c r="A237" s="451" t="s">
        <v>613</v>
      </c>
      <c r="B237" s="451"/>
      <c r="C237" s="451"/>
      <c r="D237" s="451"/>
      <c r="E237" s="451"/>
      <c r="F237" s="451"/>
      <c r="G237" s="397">
        <f>1185-185</f>
        <v>1000</v>
      </c>
      <c r="H237" s="398"/>
    </row>
    <row r="238" spans="1:8" ht="15" customHeight="1" x14ac:dyDescent="0.2">
      <c r="A238" s="396" t="s">
        <v>702</v>
      </c>
      <c r="B238" s="396"/>
      <c r="C238" s="396"/>
      <c r="D238" s="396"/>
      <c r="E238" s="396"/>
      <c r="F238" s="396"/>
      <c r="G238" s="396"/>
      <c r="H238" s="396"/>
    </row>
    <row r="239" spans="1:8" ht="15" customHeight="1" x14ac:dyDescent="0.2">
      <c r="A239" s="396"/>
      <c r="B239" s="396"/>
      <c r="C239" s="396"/>
      <c r="D239" s="396"/>
      <c r="E239" s="396"/>
      <c r="F239" s="396"/>
      <c r="G239" s="396"/>
      <c r="H239" s="396"/>
    </row>
    <row r="240" spans="1:8" ht="15" customHeight="1" x14ac:dyDescent="0.2">
      <c r="A240" s="396"/>
      <c r="B240" s="396"/>
      <c r="C240" s="396"/>
      <c r="D240" s="396"/>
      <c r="E240" s="396"/>
      <c r="F240" s="396"/>
      <c r="G240" s="396"/>
      <c r="H240" s="396"/>
    </row>
    <row r="241" spans="1:8" ht="15" customHeight="1" x14ac:dyDescent="0.2">
      <c r="A241" s="396"/>
      <c r="B241" s="396"/>
      <c r="C241" s="396"/>
      <c r="D241" s="396"/>
      <c r="E241" s="396"/>
      <c r="F241" s="396"/>
      <c r="G241" s="396"/>
      <c r="H241" s="396"/>
    </row>
    <row r="242" spans="1:8" ht="28.5" customHeight="1" x14ac:dyDescent="0.2">
      <c r="A242" s="396"/>
      <c r="B242" s="396"/>
      <c r="C242" s="396"/>
      <c r="D242" s="396"/>
      <c r="E242" s="396"/>
      <c r="F242" s="396"/>
      <c r="G242" s="396"/>
      <c r="H242" s="396"/>
    </row>
    <row r="243" spans="1:8" ht="15" customHeight="1" x14ac:dyDescent="0.25">
      <c r="A243" s="83"/>
      <c r="B243" s="95"/>
      <c r="C243" s="95"/>
      <c r="D243" s="95"/>
      <c r="E243" s="95"/>
      <c r="F243" s="95"/>
      <c r="G243" s="99"/>
      <c r="H243" s="100"/>
    </row>
    <row r="244" spans="1:8" ht="14.25" customHeight="1" x14ac:dyDescent="0.25">
      <c r="A244" s="451" t="s">
        <v>615</v>
      </c>
      <c r="B244" s="451"/>
      <c r="C244" s="451"/>
      <c r="D244" s="451"/>
      <c r="E244" s="451"/>
      <c r="F244" s="451"/>
      <c r="G244" s="397">
        <f>250-50</f>
        <v>200</v>
      </c>
      <c r="H244" s="398"/>
    </row>
    <row r="245" spans="1:8" ht="14.25" customHeight="1" x14ac:dyDescent="0.2">
      <c r="A245" s="491" t="s">
        <v>703</v>
      </c>
      <c r="B245" s="405"/>
      <c r="C245" s="405"/>
      <c r="D245" s="405"/>
      <c r="E245" s="405"/>
      <c r="F245" s="405"/>
      <c r="G245" s="405"/>
      <c r="H245" s="405"/>
    </row>
    <row r="246" spans="1:8" ht="14.25" customHeight="1" x14ac:dyDescent="0.2">
      <c r="A246" s="405"/>
      <c r="B246" s="405"/>
      <c r="C246" s="405"/>
      <c r="D246" s="405"/>
      <c r="E246" s="405"/>
      <c r="F246" s="405"/>
      <c r="G246" s="405"/>
      <c r="H246" s="405"/>
    </row>
    <row r="247" spans="1:8" ht="15" customHeight="1" x14ac:dyDescent="0.2">
      <c r="A247" s="78"/>
      <c r="B247" s="78"/>
      <c r="D247" s="78"/>
      <c r="E247" s="78"/>
      <c r="F247" s="78"/>
      <c r="G247" s="78"/>
    </row>
    <row r="248" spans="1:8" ht="14.25" customHeight="1" x14ac:dyDescent="0.25">
      <c r="A248" s="451" t="s">
        <v>208</v>
      </c>
      <c r="B248" s="451"/>
      <c r="C248" s="451"/>
      <c r="D248" s="451"/>
      <c r="E248" s="451"/>
      <c r="F248" s="451"/>
      <c r="G248" s="397">
        <f>35-17</f>
        <v>18</v>
      </c>
      <c r="H248" s="398"/>
    </row>
    <row r="249" spans="1:8" ht="15.75" customHeight="1" x14ac:dyDescent="0.2">
      <c r="A249" s="491" t="s">
        <v>614</v>
      </c>
      <c r="B249" s="405"/>
      <c r="C249" s="405"/>
      <c r="D249" s="405"/>
      <c r="E249" s="405"/>
      <c r="F249" s="405"/>
      <c r="G249" s="405"/>
      <c r="H249" s="405"/>
    </row>
    <row r="250" spans="1:8" ht="14.25" hidden="1" customHeight="1" x14ac:dyDescent="0.2">
      <c r="A250" s="405"/>
      <c r="B250" s="405"/>
      <c r="C250" s="405"/>
      <c r="D250" s="405"/>
      <c r="E250" s="405"/>
      <c r="F250" s="405"/>
      <c r="G250" s="405"/>
      <c r="H250" s="405"/>
    </row>
    <row r="251" spans="1:8" ht="15" customHeight="1" x14ac:dyDescent="0.2">
      <c r="A251" s="78"/>
      <c r="B251" s="78"/>
      <c r="D251" s="78"/>
      <c r="E251" s="78"/>
      <c r="F251" s="78"/>
      <c r="G251" s="78"/>
    </row>
    <row r="252" spans="1:8" ht="15" x14ac:dyDescent="0.25">
      <c r="A252" s="83" t="s">
        <v>255</v>
      </c>
      <c r="B252" s="107"/>
      <c r="C252" s="107"/>
      <c r="D252" s="107"/>
      <c r="E252" s="107"/>
      <c r="F252" s="107"/>
      <c r="G252" s="403">
        <v>800</v>
      </c>
      <c r="H252" s="404"/>
    </row>
    <row r="253" spans="1:8" ht="27.75" customHeight="1" x14ac:dyDescent="0.2">
      <c r="A253" s="396" t="s">
        <v>616</v>
      </c>
      <c r="B253" s="396"/>
      <c r="C253" s="396"/>
      <c r="D253" s="396"/>
      <c r="E253" s="396"/>
      <c r="F253" s="396"/>
      <c r="G253" s="396"/>
      <c r="H253" s="396"/>
    </row>
    <row r="254" spans="1:8" ht="15" customHeight="1" x14ac:dyDescent="0.2">
      <c r="A254" s="78"/>
      <c r="B254" s="78"/>
      <c r="D254" s="78"/>
      <c r="E254" s="78"/>
      <c r="F254" s="78"/>
      <c r="G254" s="78"/>
    </row>
    <row r="255" spans="1:8" ht="15" x14ac:dyDescent="0.25">
      <c r="A255" s="83" t="s">
        <v>39</v>
      </c>
      <c r="B255" s="107"/>
      <c r="C255" s="107"/>
      <c r="D255" s="107"/>
      <c r="E255" s="107"/>
      <c r="F255" s="107"/>
      <c r="G255" s="403">
        <v>70</v>
      </c>
      <c r="H255" s="404"/>
    </row>
    <row r="256" spans="1:8" ht="31.5" customHeight="1" x14ac:dyDescent="0.2">
      <c r="A256" s="396" t="s">
        <v>617</v>
      </c>
      <c r="B256" s="396"/>
      <c r="C256" s="396"/>
      <c r="D256" s="396"/>
      <c r="E256" s="396"/>
      <c r="F256" s="396"/>
      <c r="G256" s="396"/>
      <c r="H256" s="396"/>
    </row>
    <row r="257" spans="1:9" x14ac:dyDescent="0.2">
      <c r="A257" s="225"/>
      <c r="B257" s="225"/>
      <c r="C257" s="225"/>
      <c r="D257" s="225"/>
      <c r="E257" s="225"/>
      <c r="F257" s="225"/>
      <c r="G257" s="225"/>
      <c r="H257" s="225"/>
    </row>
    <row r="258" spans="1:9" ht="15" customHeight="1" x14ac:dyDescent="0.25">
      <c r="A258" s="83" t="s">
        <v>40</v>
      </c>
      <c r="B258" s="225"/>
      <c r="C258" s="225"/>
      <c r="D258" s="225"/>
      <c r="E258" s="225"/>
      <c r="F258" s="225"/>
      <c r="G258" s="403">
        <v>140</v>
      </c>
      <c r="H258" s="404"/>
    </row>
    <row r="259" spans="1:9" ht="14.25" customHeight="1" x14ac:dyDescent="0.2">
      <c r="A259" s="396" t="s">
        <v>303</v>
      </c>
      <c r="B259" s="396"/>
      <c r="C259" s="396"/>
      <c r="D259" s="396"/>
      <c r="E259" s="396"/>
      <c r="F259" s="396"/>
      <c r="G259" s="396"/>
      <c r="H259" s="396"/>
    </row>
    <row r="260" spans="1:9" ht="30" customHeight="1" x14ac:dyDescent="0.2">
      <c r="A260" s="396"/>
      <c r="B260" s="396"/>
      <c r="C260" s="396"/>
      <c r="D260" s="396"/>
      <c r="E260" s="396"/>
      <c r="F260" s="396"/>
      <c r="G260" s="396"/>
      <c r="H260" s="396"/>
    </row>
    <row r="261" spans="1:9" x14ac:dyDescent="0.2">
      <c r="A261" s="98"/>
      <c r="B261" s="95"/>
      <c r="C261" s="95"/>
      <c r="D261" s="95"/>
      <c r="E261" s="95"/>
      <c r="F261" s="95"/>
      <c r="G261" s="95"/>
      <c r="H261" s="95"/>
    </row>
    <row r="262" spans="1:9" ht="17.25" customHeight="1" thickBot="1" x14ac:dyDescent="0.3">
      <c r="A262" s="86" t="s">
        <v>49</v>
      </c>
      <c r="B262" s="87"/>
      <c r="C262" s="88"/>
      <c r="D262" s="89"/>
      <c r="E262" s="89"/>
      <c r="F262" s="89"/>
      <c r="G262" s="376">
        <f>SUM(G263,G269,G273)</f>
        <v>1150</v>
      </c>
      <c r="H262" s="376"/>
      <c r="I262" s="27"/>
    </row>
    <row r="263" spans="1:9" ht="15.75" thickTop="1" x14ac:dyDescent="0.25">
      <c r="A263" s="83" t="s">
        <v>247</v>
      </c>
      <c r="G263" s="403">
        <f>1050-200</f>
        <v>850</v>
      </c>
      <c r="H263" s="404"/>
    </row>
    <row r="264" spans="1:9" ht="14.25" customHeight="1" x14ac:dyDescent="0.2">
      <c r="A264" s="401" t="s">
        <v>653</v>
      </c>
      <c r="B264" s="411"/>
      <c r="C264" s="411"/>
      <c r="D264" s="411"/>
      <c r="E264" s="411"/>
      <c r="F264" s="411"/>
      <c r="G264" s="411"/>
      <c r="H264" s="411"/>
    </row>
    <row r="265" spans="1:9" ht="14.25" customHeight="1" x14ac:dyDescent="0.2">
      <c r="A265" s="411"/>
      <c r="B265" s="411"/>
      <c r="C265" s="411"/>
      <c r="D265" s="411"/>
      <c r="E265" s="411"/>
      <c r="F265" s="411"/>
      <c r="G265" s="411"/>
      <c r="H265" s="411"/>
    </row>
    <row r="266" spans="1:9" ht="14.25" customHeight="1" x14ac:dyDescent="0.2">
      <c r="A266" s="411"/>
      <c r="B266" s="411"/>
      <c r="C266" s="411"/>
      <c r="D266" s="411"/>
      <c r="E266" s="411"/>
      <c r="F266" s="411"/>
      <c r="G266" s="411"/>
      <c r="H266" s="411"/>
    </row>
    <row r="267" spans="1:9" ht="14.25" customHeight="1" x14ac:dyDescent="0.2">
      <c r="A267" s="411"/>
      <c r="B267" s="411"/>
      <c r="C267" s="411"/>
      <c r="D267" s="411"/>
      <c r="E267" s="411"/>
      <c r="F267" s="411"/>
      <c r="G267" s="411"/>
      <c r="H267" s="411"/>
    </row>
    <row r="268" spans="1:9" x14ac:dyDescent="0.2">
      <c r="A268" s="95"/>
      <c r="B268" s="185"/>
      <c r="C268" s="185"/>
      <c r="D268" s="185"/>
      <c r="E268" s="185"/>
      <c r="F268" s="185"/>
      <c r="G268" s="185"/>
      <c r="H268" s="185"/>
    </row>
    <row r="269" spans="1:9" ht="15" x14ac:dyDescent="0.25">
      <c r="A269" s="83" t="s">
        <v>16</v>
      </c>
      <c r="G269" s="403">
        <v>270</v>
      </c>
      <c r="H269" s="404"/>
    </row>
    <row r="270" spans="1:9" ht="15" customHeight="1" x14ac:dyDescent="0.2">
      <c r="A270" s="396" t="s">
        <v>304</v>
      </c>
      <c r="B270" s="396"/>
      <c r="C270" s="396"/>
      <c r="D270" s="396"/>
      <c r="E270" s="396"/>
      <c r="F270" s="396"/>
      <c r="G270" s="396"/>
      <c r="H270" s="396"/>
    </row>
    <row r="271" spans="1:9" ht="29.25" customHeight="1" x14ac:dyDescent="0.2">
      <c r="A271" s="396"/>
      <c r="B271" s="396"/>
      <c r="C271" s="396"/>
      <c r="D271" s="396"/>
      <c r="E271" s="396"/>
      <c r="F271" s="396"/>
      <c r="G271" s="396"/>
      <c r="H271" s="396"/>
    </row>
    <row r="273" spans="1:9" ht="15" x14ac:dyDescent="0.25">
      <c r="A273" s="83" t="s">
        <v>37</v>
      </c>
      <c r="B273" s="95"/>
      <c r="C273" s="95"/>
      <c r="D273" s="95"/>
      <c r="E273" s="95"/>
      <c r="F273" s="95"/>
      <c r="G273" s="403">
        <v>30</v>
      </c>
      <c r="H273" s="404"/>
    </row>
    <row r="274" spans="1:9" x14ac:dyDescent="0.2">
      <c r="A274" s="411" t="s">
        <v>719</v>
      </c>
      <c r="B274" s="411"/>
      <c r="C274" s="411"/>
      <c r="D274" s="411"/>
      <c r="E274" s="411"/>
      <c r="F274" s="411"/>
      <c r="G274" s="411"/>
      <c r="H274" s="411"/>
    </row>
    <row r="275" spans="1:9" x14ac:dyDescent="0.2">
      <c r="A275" s="411"/>
      <c r="B275" s="411"/>
      <c r="C275" s="411"/>
      <c r="D275" s="411"/>
      <c r="E275" s="411"/>
      <c r="F275" s="411"/>
      <c r="G275" s="411"/>
      <c r="H275" s="411"/>
    </row>
    <row r="277" spans="1:9" ht="17.25" customHeight="1" thickBot="1" x14ac:dyDescent="0.3">
      <c r="A277" s="86" t="s">
        <v>97</v>
      </c>
      <c r="B277" s="87"/>
      <c r="C277" s="88"/>
      <c r="D277" s="89"/>
      <c r="E277" s="89"/>
      <c r="F277" s="89"/>
      <c r="G277" s="376">
        <f>SUM(G278)</f>
        <v>5445</v>
      </c>
      <c r="H277" s="376"/>
      <c r="I277" s="27"/>
    </row>
    <row r="278" spans="1:9" ht="15.75" thickTop="1" x14ac:dyDescent="0.25">
      <c r="A278" s="83" t="s">
        <v>16</v>
      </c>
      <c r="G278" s="403">
        <v>5445</v>
      </c>
      <c r="H278" s="404"/>
    </row>
    <row r="279" spans="1:9" x14ac:dyDescent="0.2">
      <c r="A279" s="411" t="s">
        <v>802</v>
      </c>
      <c r="B279" s="411"/>
      <c r="C279" s="411"/>
      <c r="D279" s="411"/>
      <c r="E279" s="411"/>
      <c r="F279" s="411"/>
      <c r="G279" s="411"/>
      <c r="H279" s="411"/>
    </row>
    <row r="280" spans="1:9" x14ac:dyDescent="0.2">
      <c r="A280" s="411"/>
      <c r="B280" s="411"/>
      <c r="C280" s="411"/>
      <c r="D280" s="411"/>
      <c r="E280" s="411"/>
      <c r="F280" s="411"/>
      <c r="G280" s="411"/>
      <c r="H280" s="411"/>
    </row>
    <row r="282" spans="1:9" ht="10.5" customHeight="1" x14ac:dyDescent="0.25">
      <c r="A282" s="56"/>
      <c r="B282" s="57"/>
      <c r="C282" s="58"/>
      <c r="D282" s="58"/>
      <c r="E282" s="59"/>
      <c r="F282" s="59"/>
      <c r="G282" s="96"/>
      <c r="H282" s="97"/>
    </row>
    <row r="283" spans="1:9" ht="15" x14ac:dyDescent="0.25">
      <c r="A283" s="158"/>
      <c r="B283" s="158"/>
      <c r="C283" s="158"/>
      <c r="D283" s="158"/>
      <c r="E283" s="158"/>
      <c r="F283" s="158"/>
      <c r="G283" s="158"/>
      <c r="H283" s="158"/>
    </row>
  </sheetData>
  <mergeCells count="137">
    <mergeCell ref="G75:H75"/>
    <mergeCell ref="A76:H76"/>
    <mergeCell ref="G78:H78"/>
    <mergeCell ref="A196:H199"/>
    <mergeCell ref="A195:F195"/>
    <mergeCell ref="G195:H195"/>
    <mergeCell ref="A201:F201"/>
    <mergeCell ref="G201:H201"/>
    <mergeCell ref="A79:H82"/>
    <mergeCell ref="G84:H84"/>
    <mergeCell ref="G90:H90"/>
    <mergeCell ref="A91:H94"/>
    <mergeCell ref="G184:H184"/>
    <mergeCell ref="A185:H185"/>
    <mergeCell ref="G191:H191"/>
    <mergeCell ref="A192:H192"/>
    <mergeCell ref="G187:H187"/>
    <mergeCell ref="A188:H189"/>
    <mergeCell ref="A163:F163"/>
    <mergeCell ref="G164:H164"/>
    <mergeCell ref="A165:H165"/>
    <mergeCell ref="A169:H171"/>
    <mergeCell ref="A85:H88"/>
    <mergeCell ref="A103:H105"/>
    <mergeCell ref="A65:F65"/>
    <mergeCell ref="G65:H65"/>
    <mergeCell ref="A60:F60"/>
    <mergeCell ref="G60:H60"/>
    <mergeCell ref="G70:H70"/>
    <mergeCell ref="A71:H72"/>
    <mergeCell ref="A70:B70"/>
    <mergeCell ref="A49:D49"/>
    <mergeCell ref="G45:H45"/>
    <mergeCell ref="A46:H47"/>
    <mergeCell ref="A202:H202"/>
    <mergeCell ref="A155:H161"/>
    <mergeCell ref="A175:H175"/>
    <mergeCell ref="G173:H173"/>
    <mergeCell ref="A215:H216"/>
    <mergeCell ref="A141:H141"/>
    <mergeCell ref="G1:H1"/>
    <mergeCell ref="A18:C18"/>
    <mergeCell ref="G21:H21"/>
    <mergeCell ref="G22:H22"/>
    <mergeCell ref="G32:H32"/>
    <mergeCell ref="G40:H40"/>
    <mergeCell ref="G41:H41"/>
    <mergeCell ref="A23:H27"/>
    <mergeCell ref="G29:H29"/>
    <mergeCell ref="A30:H30"/>
    <mergeCell ref="A33:H38"/>
    <mergeCell ref="A42:H43"/>
    <mergeCell ref="A61:H63"/>
    <mergeCell ref="A66:H68"/>
    <mergeCell ref="G74:H74"/>
    <mergeCell ref="A74:C74"/>
    <mergeCell ref="G49:H49"/>
    <mergeCell ref="A50:H58"/>
    <mergeCell ref="G210:H210"/>
    <mergeCell ref="A228:F228"/>
    <mergeCell ref="G228:H228"/>
    <mergeCell ref="A249:H250"/>
    <mergeCell ref="A238:H242"/>
    <mergeCell ref="A244:F244"/>
    <mergeCell ref="A248:F248"/>
    <mergeCell ref="G255:H255"/>
    <mergeCell ref="G207:H207"/>
    <mergeCell ref="A245:H246"/>
    <mergeCell ref="G213:H213"/>
    <mergeCell ref="A279:H280"/>
    <mergeCell ref="G96:H96"/>
    <mergeCell ref="G97:H97"/>
    <mergeCell ref="G101:H101"/>
    <mergeCell ref="G102:H102"/>
    <mergeCell ref="G277:H277"/>
    <mergeCell ref="G263:H263"/>
    <mergeCell ref="G236:H236"/>
    <mergeCell ref="G107:H107"/>
    <mergeCell ref="A256:H256"/>
    <mergeCell ref="G258:H258"/>
    <mergeCell ref="G273:H273"/>
    <mergeCell ref="A270:H271"/>
    <mergeCell ref="G269:H269"/>
    <mergeCell ref="G174:H174"/>
    <mergeCell ref="A219:H222"/>
    <mergeCell ref="A178:H182"/>
    <mergeCell ref="A108:H111"/>
    <mergeCell ref="G113:H113"/>
    <mergeCell ref="G114:H114"/>
    <mergeCell ref="A115:H117"/>
    <mergeCell ref="A129:H131"/>
    <mergeCell ref="A134:H138"/>
    <mergeCell ref="G140:H140"/>
    <mergeCell ref="A274:H275"/>
    <mergeCell ref="G278:H278"/>
    <mergeCell ref="A259:H260"/>
    <mergeCell ref="G214:H214"/>
    <mergeCell ref="A211:H211"/>
    <mergeCell ref="G244:H244"/>
    <mergeCell ref="A229:H230"/>
    <mergeCell ref="A237:F237"/>
    <mergeCell ref="G237:H237"/>
    <mergeCell ref="G232:H232"/>
    <mergeCell ref="A225:H226"/>
    <mergeCell ref="G252:H252"/>
    <mergeCell ref="A253:H253"/>
    <mergeCell ref="A214:F214"/>
    <mergeCell ref="A218:F218"/>
    <mergeCell ref="A233:H234"/>
    <mergeCell ref="G248:H248"/>
    <mergeCell ref="A264:H267"/>
    <mergeCell ref="A224:F224"/>
    <mergeCell ref="G224:H224"/>
    <mergeCell ref="G154:H154"/>
    <mergeCell ref="G163:H163"/>
    <mergeCell ref="A204:F204"/>
    <mergeCell ref="G204:H204"/>
    <mergeCell ref="A205:H205"/>
    <mergeCell ref="G218:H218"/>
    <mergeCell ref="G177:H177"/>
    <mergeCell ref="G262:H262"/>
    <mergeCell ref="A98:H99"/>
    <mergeCell ref="G119:H119"/>
    <mergeCell ref="G120:H120"/>
    <mergeCell ref="A121:H122"/>
    <mergeCell ref="G124:H124"/>
    <mergeCell ref="A125:H126"/>
    <mergeCell ref="G128:H128"/>
    <mergeCell ref="G133:H133"/>
    <mergeCell ref="G167:H167"/>
    <mergeCell ref="G168:H168"/>
    <mergeCell ref="G143:H143"/>
    <mergeCell ref="A144:H146"/>
    <mergeCell ref="G148:H148"/>
    <mergeCell ref="A149:H152"/>
    <mergeCell ref="G194:H194"/>
    <mergeCell ref="A208:H208"/>
  </mergeCells>
  <pageMargins left="0.70866141732283472" right="0.70866141732283472" top="0.78740157480314965" bottom="0.78740157480314965" header="0.31496062992125984" footer="0.31496062992125984"/>
  <pageSetup paperSize="9" scale="75" firstPageNumber="55" orientation="portrait" useFirstPageNumber="1" r:id="rId1"/>
  <headerFooter>
    <oddFooter>&amp;L&amp;"-,Kurzíva"Zastupitelstvo Olomouckého kraje 18-12-2017
6. - Rozpočet Olomouckého kraje 2018 - návrh rozpočtu
Příloha č. 3a): Výdaje odborů &amp;R&amp;"-,Kurzíva"Strana &amp;P (celkem 171)</oddFooter>
  </headerFooter>
  <rowBreaks count="4" manualBreakCount="4">
    <brk id="58" max="7" man="1"/>
    <brk id="118" max="7" man="1"/>
    <brk id="172" max="7" man="1"/>
    <brk id="231"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56"/>
  <sheetViews>
    <sheetView showGridLines="0" view="pageBreakPreview" zoomScaleNormal="100" zoomScaleSheetLayoutView="100" workbookViewId="0">
      <selection activeCell="A15" sqref="A15:H15"/>
    </sheetView>
  </sheetViews>
  <sheetFormatPr defaultRowHeight="14.25" x14ac:dyDescent="0.2"/>
  <cols>
    <col min="1" max="1" width="8.5703125" style="84" customWidth="1"/>
    <col min="2" max="2" width="9.7109375" style="84" customWidth="1"/>
    <col min="3" max="3" width="58.7109375" style="78" customWidth="1"/>
    <col min="4" max="4" width="14.140625" style="76" customWidth="1"/>
    <col min="5" max="6" width="14.140625" style="76" hidden="1" customWidth="1"/>
    <col min="7" max="7" width="14.140625" style="76" customWidth="1"/>
    <col min="8" max="8" width="9.140625" style="78" customWidth="1"/>
    <col min="9" max="9" width="13.5703125" style="78" customWidth="1"/>
    <col min="10" max="12" width="9.140625" style="78"/>
    <col min="13" max="13" width="13.28515625" style="78" customWidth="1"/>
    <col min="14" max="16384" width="9.140625" style="78"/>
  </cols>
  <sheetData>
    <row r="1" spans="1:8" ht="23.25" x14ac:dyDescent="0.35">
      <c r="A1" s="165" t="s">
        <v>211</v>
      </c>
      <c r="G1" s="413" t="s">
        <v>212</v>
      </c>
      <c r="H1" s="413"/>
    </row>
    <row r="3" spans="1:8" x14ac:dyDescent="0.2">
      <c r="A3" s="98" t="s">
        <v>1</v>
      </c>
      <c r="B3" s="98" t="s">
        <v>213</v>
      </c>
    </row>
    <row r="4" spans="1:8" x14ac:dyDescent="0.2">
      <c r="B4" s="98" t="s">
        <v>63</v>
      </c>
    </row>
    <row r="6" spans="1:8" s="81" customFormat="1" ht="13.5" thickBot="1" x14ac:dyDescent="0.25">
      <c r="A6" s="167"/>
      <c r="B6" s="167"/>
      <c r="D6" s="77"/>
      <c r="E6" s="77"/>
      <c r="F6" s="77"/>
      <c r="G6" s="77"/>
      <c r="H6" s="328" t="s">
        <v>6</v>
      </c>
    </row>
    <row r="7" spans="1:8" s="81" customFormat="1" ht="39.75" thickTop="1" thickBot="1" x14ac:dyDescent="0.25">
      <c r="A7" s="114" t="s">
        <v>2</v>
      </c>
      <c r="B7" s="115" t="s">
        <v>3</v>
      </c>
      <c r="C7" s="116" t="s">
        <v>4</v>
      </c>
      <c r="D7" s="117" t="s">
        <v>316</v>
      </c>
      <c r="E7" s="24" t="s">
        <v>623</v>
      </c>
      <c r="F7" s="24" t="s">
        <v>318</v>
      </c>
      <c r="G7" s="117" t="s">
        <v>317</v>
      </c>
      <c r="H7" s="67" t="s">
        <v>5</v>
      </c>
    </row>
    <row r="8" spans="1:8" s="123" customFormat="1" ht="12.75" thickTop="1" thickBot="1" x14ac:dyDescent="0.25">
      <c r="A8" s="118">
        <v>1</v>
      </c>
      <c r="B8" s="119">
        <v>2</v>
      </c>
      <c r="C8" s="119">
        <v>3</v>
      </c>
      <c r="D8" s="120">
        <v>4</v>
      </c>
      <c r="E8" s="120">
        <v>5</v>
      </c>
      <c r="F8" s="120">
        <v>6</v>
      </c>
      <c r="G8" s="120">
        <v>5</v>
      </c>
      <c r="H8" s="121" t="s">
        <v>716</v>
      </c>
    </row>
    <row r="9" spans="1:8" ht="15" thickTop="1" x14ac:dyDescent="0.2">
      <c r="A9" s="139">
        <v>3269</v>
      </c>
      <c r="B9" s="140">
        <v>51</v>
      </c>
      <c r="C9" s="144" t="s">
        <v>7</v>
      </c>
      <c r="D9" s="63">
        <v>11924</v>
      </c>
      <c r="E9" s="63">
        <v>11924</v>
      </c>
      <c r="F9" s="63">
        <v>11924</v>
      </c>
      <c r="G9" s="63">
        <f>SUM(G18)</f>
        <v>11924</v>
      </c>
      <c r="H9" s="75">
        <f>G9/D9*100</f>
        <v>100</v>
      </c>
    </row>
    <row r="10" spans="1:8" x14ac:dyDescent="0.2">
      <c r="A10" s="139">
        <v>3399</v>
      </c>
      <c r="B10" s="140">
        <v>51</v>
      </c>
      <c r="C10" s="144" t="s">
        <v>7</v>
      </c>
      <c r="D10" s="63">
        <v>1105</v>
      </c>
      <c r="E10" s="63">
        <v>1105</v>
      </c>
      <c r="F10" s="63">
        <v>1105</v>
      </c>
      <c r="G10" s="63">
        <f>SUM(G23)</f>
        <v>1105</v>
      </c>
      <c r="H10" s="75">
        <f t="shared" ref="H10:H13" si="0">G10/D10*100</f>
        <v>100</v>
      </c>
    </row>
    <row r="11" spans="1:8" x14ac:dyDescent="0.2">
      <c r="A11" s="139">
        <v>3569</v>
      </c>
      <c r="B11" s="140">
        <v>51</v>
      </c>
      <c r="C11" s="144" t="s">
        <v>7</v>
      </c>
      <c r="D11" s="63">
        <v>1506</v>
      </c>
      <c r="E11" s="63">
        <v>1506</v>
      </c>
      <c r="F11" s="63">
        <v>1506</v>
      </c>
      <c r="G11" s="63">
        <f>SUM(G28)</f>
        <v>1506</v>
      </c>
      <c r="H11" s="75">
        <f t="shared" si="0"/>
        <v>100</v>
      </c>
    </row>
    <row r="12" spans="1:8" x14ac:dyDescent="0.2">
      <c r="A12" s="139">
        <v>4399</v>
      </c>
      <c r="B12" s="140">
        <v>51</v>
      </c>
      <c r="C12" s="144" t="s">
        <v>7</v>
      </c>
      <c r="D12" s="63">
        <v>4346</v>
      </c>
      <c r="E12" s="63">
        <v>4346</v>
      </c>
      <c r="F12" s="63">
        <v>4346</v>
      </c>
      <c r="G12" s="63">
        <f>SUM(G33)</f>
        <v>4346</v>
      </c>
      <c r="H12" s="75">
        <f>G12/D12*100</f>
        <v>100</v>
      </c>
    </row>
    <row r="13" spans="1:8" ht="15" thickBot="1" x14ac:dyDescent="0.25">
      <c r="A13" s="139">
        <v>6172</v>
      </c>
      <c r="B13" s="140">
        <v>51</v>
      </c>
      <c r="C13" s="144" t="s">
        <v>7</v>
      </c>
      <c r="D13" s="63">
        <v>36797</v>
      </c>
      <c r="E13" s="63">
        <v>42226</v>
      </c>
      <c r="F13" s="63">
        <v>42226</v>
      </c>
      <c r="G13" s="63">
        <f>SUM(G38)</f>
        <v>37532</v>
      </c>
      <c r="H13" s="75">
        <f t="shared" si="0"/>
        <v>101.99744544392206</v>
      </c>
    </row>
    <row r="14" spans="1:8" s="153" customFormat="1" ht="16.5" thickTop="1" thickBot="1" x14ac:dyDescent="0.3">
      <c r="A14" s="383" t="s">
        <v>8</v>
      </c>
      <c r="B14" s="384"/>
      <c r="C14" s="385"/>
      <c r="D14" s="151">
        <f>SUM(D9:D13)</f>
        <v>55678</v>
      </c>
      <c r="E14" s="151">
        <f>SUM(E9:E13)</f>
        <v>61107</v>
      </c>
      <c r="F14" s="151">
        <f>SUM(F9:F13)</f>
        <v>61107</v>
      </c>
      <c r="G14" s="151">
        <f>SUM(G9:G13)</f>
        <v>56413</v>
      </c>
      <c r="H14" s="82">
        <f>G14/D14*100</f>
        <v>101.32009052049284</v>
      </c>
    </row>
    <row r="15" spans="1:8" ht="15" thickTop="1" x14ac:dyDescent="0.2">
      <c r="A15" s="432"/>
      <c r="B15" s="432"/>
      <c r="C15" s="432"/>
      <c r="D15" s="432"/>
      <c r="E15" s="432"/>
      <c r="F15" s="432"/>
      <c r="G15" s="432"/>
      <c r="H15" s="432"/>
    </row>
    <row r="16" spans="1:8" x14ac:dyDescent="0.2">
      <c r="A16" s="79"/>
      <c r="B16" s="79"/>
      <c r="C16" s="79"/>
      <c r="D16" s="79"/>
      <c r="E16" s="79"/>
      <c r="F16" s="79"/>
      <c r="G16" s="79"/>
      <c r="H16" s="79"/>
    </row>
    <row r="17" spans="1:9" ht="15" x14ac:dyDescent="0.25">
      <c r="A17" s="85" t="s">
        <v>10</v>
      </c>
    </row>
    <row r="18" spans="1:9" ht="17.25" customHeight="1" thickBot="1" x14ac:dyDescent="0.3">
      <c r="A18" s="86" t="s">
        <v>134</v>
      </c>
      <c r="B18" s="87"/>
      <c r="C18" s="88"/>
      <c r="D18" s="89"/>
      <c r="E18" s="89"/>
      <c r="F18" s="89"/>
      <c r="G18" s="376">
        <f>SUM(G19)</f>
        <v>11924</v>
      </c>
      <c r="H18" s="376"/>
      <c r="I18" s="27"/>
    </row>
    <row r="19" spans="1:9" ht="15.75" thickTop="1" x14ac:dyDescent="0.25">
      <c r="A19" s="83" t="s">
        <v>16</v>
      </c>
      <c r="G19" s="403">
        <v>11924</v>
      </c>
      <c r="H19" s="404"/>
    </row>
    <row r="20" spans="1:9" x14ac:dyDescent="0.2">
      <c r="A20" s="396" t="s">
        <v>704</v>
      </c>
      <c r="B20" s="410"/>
      <c r="C20" s="410"/>
      <c r="D20" s="410"/>
      <c r="E20" s="410"/>
      <c r="F20" s="410"/>
      <c r="G20" s="410"/>
      <c r="H20" s="410"/>
    </row>
    <row r="21" spans="1:9" x14ac:dyDescent="0.2">
      <c r="A21" s="410"/>
      <c r="B21" s="410"/>
      <c r="C21" s="410"/>
      <c r="D21" s="410"/>
      <c r="E21" s="410"/>
      <c r="F21" s="410"/>
      <c r="G21" s="410"/>
      <c r="H21" s="410"/>
    </row>
    <row r="22" spans="1:9" ht="15" x14ac:dyDescent="0.25">
      <c r="A22" s="85"/>
    </row>
    <row r="23" spans="1:9" ht="17.25" customHeight="1" thickBot="1" x14ac:dyDescent="0.3">
      <c r="A23" s="86" t="s">
        <v>232</v>
      </c>
      <c r="B23" s="87"/>
      <c r="C23" s="88"/>
      <c r="D23" s="89"/>
      <c r="E23" s="89"/>
      <c r="F23" s="89"/>
      <c r="G23" s="376">
        <f>SUM(G24)</f>
        <v>1105</v>
      </c>
      <c r="H23" s="376"/>
      <c r="I23" s="27"/>
    </row>
    <row r="24" spans="1:9" ht="15.75" thickTop="1" x14ac:dyDescent="0.25">
      <c r="A24" s="83" t="s">
        <v>16</v>
      </c>
      <c r="G24" s="403">
        <v>1105</v>
      </c>
      <c r="H24" s="404"/>
    </row>
    <row r="25" spans="1:9" x14ac:dyDescent="0.2">
      <c r="A25" s="396" t="s">
        <v>705</v>
      </c>
      <c r="B25" s="410"/>
      <c r="C25" s="410"/>
      <c r="D25" s="410"/>
      <c r="E25" s="410"/>
      <c r="F25" s="410"/>
      <c r="G25" s="410"/>
      <c r="H25" s="410"/>
    </row>
    <row r="26" spans="1:9" x14ac:dyDescent="0.2">
      <c r="A26" s="410"/>
      <c r="B26" s="410"/>
      <c r="C26" s="410"/>
      <c r="D26" s="410"/>
      <c r="E26" s="410"/>
      <c r="F26" s="410"/>
      <c r="G26" s="410"/>
      <c r="H26" s="410"/>
    </row>
    <row r="27" spans="1:9" ht="15" x14ac:dyDescent="0.25">
      <c r="A27" s="85"/>
    </row>
    <row r="28" spans="1:9" ht="17.25" customHeight="1" thickBot="1" x14ac:dyDescent="0.3">
      <c r="A28" s="86" t="s">
        <v>315</v>
      </c>
      <c r="B28" s="87"/>
      <c r="C28" s="88"/>
      <c r="D28" s="89"/>
      <c r="E28" s="89"/>
      <c r="F28" s="89"/>
      <c r="G28" s="376">
        <f>SUM(G29)</f>
        <v>1506</v>
      </c>
      <c r="H28" s="376"/>
      <c r="I28" s="27"/>
    </row>
    <row r="29" spans="1:9" ht="15.75" thickTop="1" x14ac:dyDescent="0.25">
      <c r="A29" s="83" t="s">
        <v>16</v>
      </c>
      <c r="G29" s="403">
        <v>1506</v>
      </c>
      <c r="H29" s="404"/>
    </row>
    <row r="30" spans="1:9" x14ac:dyDescent="0.2">
      <c r="A30" s="396" t="s">
        <v>706</v>
      </c>
      <c r="B30" s="410"/>
      <c r="C30" s="410"/>
      <c r="D30" s="410"/>
      <c r="E30" s="410"/>
      <c r="F30" s="410"/>
      <c r="G30" s="410"/>
      <c r="H30" s="410"/>
    </row>
    <row r="31" spans="1:9" x14ac:dyDescent="0.2">
      <c r="A31" s="410"/>
      <c r="B31" s="410"/>
      <c r="C31" s="410"/>
      <c r="D31" s="410"/>
      <c r="E31" s="410"/>
      <c r="F31" s="410"/>
      <c r="G31" s="410"/>
      <c r="H31" s="410"/>
    </row>
    <row r="32" spans="1:9" ht="15" x14ac:dyDescent="0.25">
      <c r="A32" s="85"/>
    </row>
    <row r="33" spans="1:9" ht="17.25" customHeight="1" thickBot="1" x14ac:dyDescent="0.3">
      <c r="A33" s="86" t="s">
        <v>140</v>
      </c>
      <c r="B33" s="87"/>
      <c r="C33" s="88"/>
      <c r="D33" s="89"/>
      <c r="E33" s="89"/>
      <c r="F33" s="89"/>
      <c r="G33" s="376">
        <f>SUM(G34)</f>
        <v>4346</v>
      </c>
      <c r="H33" s="376"/>
      <c r="I33" s="27"/>
    </row>
    <row r="34" spans="1:9" ht="15.75" thickTop="1" x14ac:dyDescent="0.25">
      <c r="A34" s="83" t="s">
        <v>16</v>
      </c>
      <c r="G34" s="403">
        <v>4346</v>
      </c>
      <c r="H34" s="404"/>
      <c r="I34" s="27"/>
    </row>
    <row r="35" spans="1:9" s="58" customFormat="1" ht="17.25" customHeight="1" x14ac:dyDescent="0.2">
      <c r="A35" s="423" t="s">
        <v>707</v>
      </c>
      <c r="B35" s="423"/>
      <c r="C35" s="423"/>
      <c r="D35" s="423"/>
      <c r="E35" s="423"/>
      <c r="F35" s="423"/>
      <c r="G35" s="423"/>
      <c r="H35" s="423"/>
      <c r="I35" s="70"/>
    </row>
    <row r="36" spans="1:9" ht="14.25" customHeight="1" x14ac:dyDescent="0.2">
      <c r="A36" s="423"/>
      <c r="B36" s="423"/>
      <c r="C36" s="423"/>
      <c r="D36" s="423"/>
      <c r="E36" s="423"/>
      <c r="F36" s="423"/>
      <c r="G36" s="423"/>
      <c r="H36" s="423"/>
    </row>
    <row r="37" spans="1:9" ht="15" x14ac:dyDescent="0.25">
      <c r="A37" s="85"/>
    </row>
    <row r="38" spans="1:9" ht="17.25" customHeight="1" thickBot="1" x14ac:dyDescent="0.3">
      <c r="A38" s="86" t="s">
        <v>49</v>
      </c>
      <c r="B38" s="87"/>
      <c r="C38" s="88"/>
      <c r="D38" s="89"/>
      <c r="E38" s="89"/>
      <c r="F38" s="89"/>
      <c r="G38" s="376">
        <f>SUM(G39,G43,G46,G49,G52,G55)</f>
        <v>37532</v>
      </c>
      <c r="H38" s="376"/>
      <c r="I38" s="27"/>
    </row>
    <row r="39" spans="1:9" ht="15.75" thickTop="1" x14ac:dyDescent="0.25">
      <c r="A39" s="83" t="s">
        <v>34</v>
      </c>
      <c r="B39" s="107"/>
      <c r="C39" s="107"/>
      <c r="D39" s="107"/>
      <c r="E39" s="107"/>
      <c r="F39" s="107"/>
      <c r="G39" s="403">
        <f>37200-1000</f>
        <v>36200</v>
      </c>
      <c r="H39" s="404"/>
    </row>
    <row r="40" spans="1:9" s="58" customFormat="1" ht="27.75" customHeight="1" x14ac:dyDescent="0.2">
      <c r="A40" s="423" t="s">
        <v>320</v>
      </c>
      <c r="B40" s="410"/>
      <c r="C40" s="410"/>
      <c r="D40" s="410"/>
      <c r="E40" s="410"/>
      <c r="F40" s="410"/>
      <c r="G40" s="410"/>
      <c r="H40" s="410"/>
      <c r="I40" s="70"/>
    </row>
    <row r="41" spans="1:9" s="58" customFormat="1" ht="15.75" hidden="1" customHeight="1" x14ac:dyDescent="0.2">
      <c r="A41" s="410"/>
      <c r="B41" s="410"/>
      <c r="C41" s="410"/>
      <c r="D41" s="410"/>
      <c r="E41" s="410"/>
      <c r="F41" s="410"/>
      <c r="G41" s="410"/>
      <c r="H41" s="410"/>
      <c r="I41" s="70"/>
    </row>
    <row r="42" spans="1:9" s="58" customFormat="1" ht="17.25" customHeight="1" x14ac:dyDescent="0.25">
      <c r="A42" s="161"/>
      <c r="B42" s="162"/>
      <c r="C42" s="160"/>
      <c r="D42" s="159"/>
      <c r="E42" s="159"/>
      <c r="F42" s="159"/>
      <c r="G42" s="163"/>
      <c r="H42" s="163"/>
      <c r="I42" s="70"/>
    </row>
    <row r="43" spans="1:9" ht="15" x14ac:dyDescent="0.25">
      <c r="A43" s="83" t="s">
        <v>47</v>
      </c>
      <c r="G43" s="403">
        <f>60-8</f>
        <v>52</v>
      </c>
      <c r="H43" s="404"/>
    </row>
    <row r="44" spans="1:9" ht="15" x14ac:dyDescent="0.25">
      <c r="A44" s="321" t="s">
        <v>312</v>
      </c>
      <c r="G44" s="99"/>
      <c r="H44" s="100"/>
    </row>
    <row r="45" spans="1:9" ht="15" x14ac:dyDescent="0.25">
      <c r="A45" s="98"/>
      <c r="G45" s="99"/>
      <c r="H45" s="100"/>
    </row>
    <row r="46" spans="1:9" ht="15" x14ac:dyDescent="0.25">
      <c r="A46" s="83" t="s">
        <v>14</v>
      </c>
      <c r="G46" s="403">
        <f>270-70</f>
        <v>200</v>
      </c>
      <c r="H46" s="404"/>
    </row>
    <row r="47" spans="1:9" ht="15" x14ac:dyDescent="0.2">
      <c r="A47" s="372" t="s">
        <v>708</v>
      </c>
      <c r="B47" s="380"/>
      <c r="C47" s="380"/>
      <c r="D47" s="380"/>
      <c r="E47" s="380"/>
      <c r="F47" s="380"/>
      <c r="G47" s="380"/>
      <c r="H47" s="380"/>
    </row>
    <row r="48" spans="1:9" ht="15" x14ac:dyDescent="0.25">
      <c r="A48" s="83"/>
      <c r="G48" s="99"/>
      <c r="H48" s="100"/>
    </row>
    <row r="49" spans="1:8" ht="15" x14ac:dyDescent="0.25">
      <c r="A49" s="83" t="s">
        <v>16</v>
      </c>
      <c r="B49" s="107"/>
      <c r="C49" s="107"/>
      <c r="D49" s="107"/>
      <c r="E49" s="107"/>
      <c r="F49" s="107"/>
      <c r="G49" s="403">
        <v>300</v>
      </c>
      <c r="H49" s="404"/>
    </row>
    <row r="50" spans="1:8" ht="15" x14ac:dyDescent="0.2">
      <c r="A50" s="372" t="s">
        <v>709</v>
      </c>
      <c r="B50" s="380"/>
      <c r="C50" s="380"/>
      <c r="D50" s="380"/>
      <c r="E50" s="380"/>
      <c r="F50" s="380"/>
      <c r="G50" s="380"/>
      <c r="H50" s="380"/>
    </row>
    <row r="51" spans="1:8" ht="15" x14ac:dyDescent="0.25">
      <c r="A51" s="157"/>
      <c r="B51" s="158"/>
      <c r="C51" s="158"/>
      <c r="D51" s="158"/>
      <c r="E51" s="158"/>
      <c r="F51" s="158"/>
      <c r="G51" s="158"/>
      <c r="H51" s="158"/>
    </row>
    <row r="52" spans="1:8" ht="15" x14ac:dyDescent="0.25">
      <c r="A52" s="83" t="s">
        <v>37</v>
      </c>
      <c r="B52" s="107"/>
      <c r="C52" s="107"/>
      <c r="D52" s="107"/>
      <c r="E52" s="107"/>
      <c r="F52" s="107"/>
      <c r="G52" s="403">
        <f>100-20</f>
        <v>80</v>
      </c>
      <c r="H52" s="404"/>
    </row>
    <row r="53" spans="1:8" ht="15" x14ac:dyDescent="0.25">
      <c r="A53" s="321" t="s">
        <v>321</v>
      </c>
      <c r="B53" s="107"/>
      <c r="C53" s="107"/>
      <c r="D53" s="107"/>
      <c r="E53" s="107"/>
      <c r="F53" s="107"/>
      <c r="G53" s="107"/>
      <c r="H53" s="107"/>
    </row>
    <row r="55" spans="1:8" ht="15" x14ac:dyDescent="0.25">
      <c r="A55" s="83" t="s">
        <v>233</v>
      </c>
      <c r="B55" s="107"/>
      <c r="C55" s="107"/>
      <c r="D55" s="107"/>
      <c r="E55" s="107"/>
      <c r="F55" s="107"/>
      <c r="G55" s="403">
        <f>750-50</f>
        <v>700</v>
      </c>
      <c r="H55" s="404"/>
    </row>
    <row r="56" spans="1:8" ht="15" x14ac:dyDescent="0.25">
      <c r="A56" s="321" t="s">
        <v>322</v>
      </c>
      <c r="B56" s="107"/>
      <c r="C56" s="107"/>
      <c r="D56" s="107"/>
      <c r="E56" s="107"/>
      <c r="F56" s="107"/>
      <c r="G56" s="107"/>
      <c r="H56" s="107"/>
    </row>
  </sheetData>
  <mergeCells count="25">
    <mergeCell ref="G19:H19"/>
    <mergeCell ref="A35:H36"/>
    <mergeCell ref="A20:H21"/>
    <mergeCell ref="G23:H23"/>
    <mergeCell ref="G24:H24"/>
    <mergeCell ref="A25:H26"/>
    <mergeCell ref="G28:H28"/>
    <mergeCell ref="G29:H29"/>
    <mergeCell ref="A30:H31"/>
    <mergeCell ref="G1:H1"/>
    <mergeCell ref="A14:C14"/>
    <mergeCell ref="A15:H15"/>
    <mergeCell ref="G55:H55"/>
    <mergeCell ref="G52:H52"/>
    <mergeCell ref="G38:H38"/>
    <mergeCell ref="G43:H43"/>
    <mergeCell ref="G46:H46"/>
    <mergeCell ref="A47:H47"/>
    <mergeCell ref="G39:H39"/>
    <mergeCell ref="A40:H41"/>
    <mergeCell ref="G49:H49"/>
    <mergeCell ref="A50:H50"/>
    <mergeCell ref="G33:H33"/>
    <mergeCell ref="G34:H34"/>
    <mergeCell ref="G18:H18"/>
  </mergeCells>
  <pageMargins left="0.70866141732283472" right="0.70866141732283472" top="0.78740157480314965" bottom="0.78740157480314965" header="0.31496062992125984" footer="0.31496062992125984"/>
  <pageSetup paperSize="9" scale="75" firstPageNumber="60" orientation="portrait" useFirstPageNumber="1" r:id="rId1"/>
  <headerFooter>
    <oddFooter>&amp;L&amp;"-,Kurzíva"Zastupitelstvo Olomouckého kraje 18-12-2017
6. - Rozpočet Olomouckého kraje 2018 - návrh rozpočtu
Příloha č. 3a): Výdaje odborů &amp;R&amp;"-,Kurzíva"Strana &amp;P (celkem 171)</oddFooter>
  </headerFooter>
  <colBreaks count="1" manualBreakCount="1">
    <brk id="12" max="107"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30"/>
  <sheetViews>
    <sheetView showGridLines="0" view="pageBreakPreview" zoomScaleNormal="100" zoomScaleSheetLayoutView="100" workbookViewId="0">
      <selection activeCell="L16" sqref="L16"/>
    </sheetView>
  </sheetViews>
  <sheetFormatPr defaultRowHeight="14.25" x14ac:dyDescent="0.2"/>
  <cols>
    <col min="1" max="1" width="8.5703125" style="84" customWidth="1"/>
    <col min="2" max="2" width="9.7109375" style="84" customWidth="1"/>
    <col min="3" max="3" width="58.7109375" style="78" customWidth="1"/>
    <col min="4" max="4" width="14.140625" style="76" customWidth="1"/>
    <col min="5" max="6" width="14.140625" style="76" hidden="1" customWidth="1"/>
    <col min="7" max="7" width="14.140625" style="76" customWidth="1"/>
    <col min="8" max="8" width="9.140625" style="78" customWidth="1"/>
    <col min="9" max="9" width="13.5703125" style="78" customWidth="1"/>
    <col min="10" max="12" width="9.140625" style="78"/>
    <col min="13" max="13" width="13.28515625" style="78" customWidth="1"/>
    <col min="14" max="16384" width="9.140625" style="78"/>
  </cols>
  <sheetData>
    <row r="1" spans="1:9" ht="23.25" x14ac:dyDescent="0.35">
      <c r="A1" s="165" t="s">
        <v>226</v>
      </c>
      <c r="G1" s="413" t="s">
        <v>227</v>
      </c>
      <c r="H1" s="413"/>
    </row>
    <row r="3" spans="1:9" x14ac:dyDescent="0.2">
      <c r="A3" s="98" t="s">
        <v>1</v>
      </c>
      <c r="B3" s="98" t="s">
        <v>228</v>
      </c>
    </row>
    <row r="4" spans="1:9" x14ac:dyDescent="0.2">
      <c r="B4" s="98" t="s">
        <v>229</v>
      </c>
    </row>
    <row r="6" spans="1:9" s="81" customFormat="1" ht="13.5" thickBot="1" x14ac:dyDescent="0.25">
      <c r="A6" s="167"/>
      <c r="B6" s="167"/>
      <c r="D6" s="77"/>
      <c r="E6" s="77"/>
      <c r="F6" s="77"/>
      <c r="G6" s="77"/>
      <c r="H6" s="328" t="s">
        <v>6</v>
      </c>
    </row>
    <row r="7" spans="1:9" s="81" customFormat="1" ht="39.75" thickTop="1" thickBot="1" x14ac:dyDescent="0.25">
      <c r="A7" s="114" t="s">
        <v>2</v>
      </c>
      <c r="B7" s="115" t="s">
        <v>3</v>
      </c>
      <c r="C7" s="116" t="s">
        <v>4</v>
      </c>
      <c r="D7" s="117" t="s">
        <v>316</v>
      </c>
      <c r="E7" s="24" t="s">
        <v>623</v>
      </c>
      <c r="F7" s="24" t="s">
        <v>621</v>
      </c>
      <c r="G7" s="117" t="s">
        <v>317</v>
      </c>
      <c r="H7" s="67" t="s">
        <v>5</v>
      </c>
    </row>
    <row r="8" spans="1:9" s="123" customFormat="1" ht="12.75" thickTop="1" thickBot="1" x14ac:dyDescent="0.25">
      <c r="A8" s="118">
        <v>1</v>
      </c>
      <c r="B8" s="119">
        <v>2</v>
      </c>
      <c r="C8" s="119">
        <v>3</v>
      </c>
      <c r="D8" s="120">
        <v>4</v>
      </c>
      <c r="E8" s="120">
        <v>5</v>
      </c>
      <c r="F8" s="120">
        <v>6</v>
      </c>
      <c r="G8" s="120">
        <v>5</v>
      </c>
      <c r="H8" s="121" t="s">
        <v>716</v>
      </c>
    </row>
    <row r="9" spans="1:9" ht="15.75" thickTop="1" thickBot="1" x14ac:dyDescent="0.25">
      <c r="A9" s="218">
        <v>6172</v>
      </c>
      <c r="B9" s="219">
        <v>51</v>
      </c>
      <c r="C9" s="223" t="s">
        <v>7</v>
      </c>
      <c r="D9" s="221">
        <v>15</v>
      </c>
      <c r="E9" s="221">
        <v>437</v>
      </c>
      <c r="F9" s="221">
        <v>437</v>
      </c>
      <c r="G9" s="221">
        <f>SUM(G14)</f>
        <v>465</v>
      </c>
      <c r="H9" s="172">
        <f>G9/D9*100</f>
        <v>3100</v>
      </c>
    </row>
    <row r="10" spans="1:9" s="153" customFormat="1" ht="16.5" thickTop="1" thickBot="1" x14ac:dyDescent="0.3">
      <c r="A10" s="383" t="s">
        <v>8</v>
      </c>
      <c r="B10" s="384"/>
      <c r="C10" s="385"/>
      <c r="D10" s="151">
        <f>SUM(D9:D9)</f>
        <v>15</v>
      </c>
      <c r="E10" s="151">
        <f t="shared" ref="E10:G10" si="0">SUM(E9:E9)</f>
        <v>437</v>
      </c>
      <c r="F10" s="151">
        <f t="shared" si="0"/>
        <v>437</v>
      </c>
      <c r="G10" s="151">
        <f t="shared" si="0"/>
        <v>465</v>
      </c>
      <c r="H10" s="82">
        <f>G10/D10*100</f>
        <v>3100</v>
      </c>
    </row>
    <row r="11" spans="1:9" ht="15" thickTop="1" x14ac:dyDescent="0.2">
      <c r="A11" s="78"/>
      <c r="B11" s="78"/>
      <c r="D11" s="78"/>
      <c r="E11" s="78"/>
      <c r="F11" s="78"/>
      <c r="G11" s="78"/>
    </row>
    <row r="12" spans="1:9" x14ac:dyDescent="0.2">
      <c r="A12" s="79"/>
      <c r="B12" s="79"/>
      <c r="C12" s="79"/>
      <c r="D12" s="79"/>
      <c r="E12" s="227"/>
      <c r="F12" s="79"/>
      <c r="G12" s="79"/>
      <c r="H12" s="79"/>
    </row>
    <row r="13" spans="1:9" ht="15" x14ac:dyDescent="0.25">
      <c r="A13" s="85" t="s">
        <v>10</v>
      </c>
    </row>
    <row r="14" spans="1:9" ht="17.25" customHeight="1" thickBot="1" x14ac:dyDescent="0.3">
      <c r="A14" s="86" t="s">
        <v>49</v>
      </c>
      <c r="B14" s="87"/>
      <c r="C14" s="88"/>
      <c r="D14" s="89"/>
      <c r="E14" s="89"/>
      <c r="F14" s="89"/>
      <c r="G14" s="376">
        <f>SUM(G15,G18,G22)</f>
        <v>465</v>
      </c>
      <c r="H14" s="376"/>
      <c r="I14" s="27"/>
    </row>
    <row r="15" spans="1:9" ht="15.75" thickTop="1" x14ac:dyDescent="0.25">
      <c r="A15" s="83" t="s">
        <v>247</v>
      </c>
      <c r="D15" s="78"/>
      <c r="G15" s="403">
        <v>450</v>
      </c>
      <c r="H15" s="404"/>
    </row>
    <row r="16" spans="1:9" ht="27" customHeight="1" x14ac:dyDescent="0.2">
      <c r="A16" s="396" t="s">
        <v>319</v>
      </c>
      <c r="B16" s="396"/>
      <c r="C16" s="396"/>
      <c r="D16" s="396"/>
      <c r="E16" s="396"/>
      <c r="F16" s="396"/>
      <c r="G16" s="396"/>
      <c r="H16" s="396"/>
    </row>
    <row r="18" spans="1:8" ht="15" x14ac:dyDescent="0.25">
      <c r="A18" s="83" t="s">
        <v>14</v>
      </c>
      <c r="G18" s="403">
        <v>15</v>
      </c>
      <c r="H18" s="404"/>
    </row>
    <row r="19" spans="1:8" x14ac:dyDescent="0.2">
      <c r="A19" s="396" t="s">
        <v>230</v>
      </c>
      <c r="B19" s="410"/>
      <c r="C19" s="410"/>
      <c r="D19" s="410"/>
      <c r="E19" s="410"/>
      <c r="F19" s="410"/>
      <c r="G19" s="410"/>
      <c r="H19" s="410"/>
    </row>
    <row r="20" spans="1:8" ht="29.25" customHeight="1" x14ac:dyDescent="0.2">
      <c r="A20" s="405"/>
      <c r="B20" s="405"/>
      <c r="C20" s="405"/>
      <c r="D20" s="405"/>
      <c r="E20" s="405"/>
      <c r="F20" s="405"/>
      <c r="G20" s="405"/>
      <c r="H20" s="405"/>
    </row>
    <row r="22" spans="1:8" ht="15" x14ac:dyDescent="0.25">
      <c r="A22" s="83"/>
      <c r="B22" s="226"/>
      <c r="C22" s="226"/>
      <c r="D22" s="226"/>
      <c r="E22" s="226"/>
      <c r="F22" s="226"/>
      <c r="G22" s="403"/>
      <c r="H22" s="404"/>
    </row>
    <row r="23" spans="1:8" x14ac:dyDescent="0.2">
      <c r="A23" s="401"/>
      <c r="B23" s="401"/>
      <c r="C23" s="401"/>
      <c r="D23" s="401"/>
      <c r="E23" s="401"/>
      <c r="F23" s="401"/>
      <c r="G23" s="401"/>
      <c r="H23" s="401"/>
    </row>
    <row r="30" spans="1:8" x14ac:dyDescent="0.2">
      <c r="C30" s="78" t="s">
        <v>306</v>
      </c>
    </row>
  </sheetData>
  <mergeCells count="9">
    <mergeCell ref="G22:H22"/>
    <mergeCell ref="A23:H23"/>
    <mergeCell ref="A19:H20"/>
    <mergeCell ref="G1:H1"/>
    <mergeCell ref="A10:C10"/>
    <mergeCell ref="G14:H14"/>
    <mergeCell ref="G18:H18"/>
    <mergeCell ref="G15:H15"/>
    <mergeCell ref="A16:H16"/>
  </mergeCells>
  <pageMargins left="0.70866141732283472" right="0.70866141732283472" top="0.78740157480314965" bottom="0.78740157480314965" header="0.31496062992125984" footer="0.31496062992125984"/>
  <pageSetup paperSize="9" scale="75" firstPageNumber="61" orientation="portrait" useFirstPageNumber="1" r:id="rId1"/>
  <headerFooter>
    <oddFooter>&amp;L&amp;"-,Kurzíva"Zastupitelstvo Olomouckého kraje 18-12-2017
6. - Rozpočet Olomouckého kraje 2018 - návrh rozpočtu
Příloha č. 3a): Výdaje odborů &amp;R&amp;"-,Kurzíva"Strana &amp;P (celkem 171)</oddFooter>
  </headerFooter>
  <colBreaks count="1" manualBreakCount="1">
    <brk id="12" max="107"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AM418"/>
  <sheetViews>
    <sheetView view="pageBreakPreview" zoomScaleNormal="100" zoomScaleSheetLayoutView="100" workbookViewId="0">
      <selection activeCell="H17" sqref="H17"/>
    </sheetView>
  </sheetViews>
  <sheetFormatPr defaultRowHeight="14.25" x14ac:dyDescent="0.2"/>
  <cols>
    <col min="1" max="1" width="8.5703125" style="84" customWidth="1"/>
    <col min="2" max="2" width="9.140625" style="84"/>
    <col min="3" max="3" width="58.7109375" style="78" customWidth="1"/>
    <col min="4" max="4" width="15.7109375" style="78" customWidth="1"/>
    <col min="5" max="6" width="15.7109375" style="76" hidden="1" customWidth="1"/>
    <col min="7" max="7" width="14.140625" style="76" customWidth="1"/>
    <col min="8" max="8" width="8.28515625" style="78" customWidth="1"/>
    <col min="9" max="9" width="21" style="58" customWidth="1"/>
    <col min="10" max="12" width="9.140625" style="58"/>
    <col min="13" max="13" width="13.28515625" style="58" customWidth="1"/>
    <col min="14" max="39" width="9.140625" style="58"/>
    <col min="40" max="16384" width="9.140625" style="78"/>
  </cols>
  <sheetData>
    <row r="1" spans="1:39" ht="23.25" x14ac:dyDescent="0.35">
      <c r="A1" s="108" t="s">
        <v>0</v>
      </c>
      <c r="B1" s="57"/>
      <c r="C1" s="58"/>
      <c r="D1" s="58"/>
      <c r="E1" s="59"/>
      <c r="F1" s="59"/>
      <c r="G1" s="382" t="s">
        <v>23</v>
      </c>
      <c r="H1" s="382"/>
    </row>
    <row r="2" spans="1:39" x14ac:dyDescent="0.2">
      <c r="A2" s="57"/>
      <c r="B2" s="57"/>
      <c r="C2" s="58"/>
      <c r="D2" s="58"/>
      <c r="E2" s="59"/>
      <c r="F2" s="59"/>
      <c r="G2" s="59"/>
      <c r="H2" s="58"/>
    </row>
    <row r="3" spans="1:39" x14ac:dyDescent="0.2">
      <c r="A3" s="109" t="s">
        <v>1</v>
      </c>
      <c r="B3" s="109" t="s">
        <v>22</v>
      </c>
      <c r="C3" s="58"/>
      <c r="D3" s="58"/>
      <c r="E3" s="59"/>
      <c r="F3" s="59"/>
      <c r="G3" s="59"/>
      <c r="H3" s="58"/>
    </row>
    <row r="4" spans="1:39" x14ac:dyDescent="0.2">
      <c r="A4" s="57"/>
      <c r="B4" s="109" t="s">
        <v>714</v>
      </c>
      <c r="C4" s="58"/>
      <c r="D4" s="58"/>
      <c r="E4" s="59"/>
      <c r="F4" s="59"/>
      <c r="G4" s="59"/>
      <c r="H4" s="58"/>
    </row>
    <row r="5" spans="1:39" s="81" customFormat="1" ht="15.75" thickBot="1" x14ac:dyDescent="0.3">
      <c r="A5" s="110"/>
      <c r="B5" s="111"/>
      <c r="C5" s="112"/>
      <c r="D5" s="112"/>
      <c r="E5" s="113"/>
      <c r="F5" s="113"/>
      <c r="G5" s="113"/>
      <c r="H5" s="327" t="s">
        <v>6</v>
      </c>
      <c r="I5" s="112"/>
      <c r="J5" s="112"/>
      <c r="K5" s="112"/>
      <c r="L5" s="112"/>
      <c r="M5" s="112"/>
      <c r="N5" s="112"/>
      <c r="O5" s="112"/>
      <c r="P5" s="112"/>
      <c r="Q5" s="112"/>
      <c r="R5" s="112"/>
      <c r="S5" s="112"/>
      <c r="T5" s="112"/>
      <c r="U5" s="112"/>
      <c r="V5" s="112"/>
      <c r="W5" s="112"/>
      <c r="X5" s="112"/>
      <c r="Y5" s="112"/>
      <c r="Z5" s="112"/>
      <c r="AA5" s="112"/>
      <c r="AB5" s="112"/>
      <c r="AC5" s="112"/>
      <c r="AD5" s="112"/>
      <c r="AE5" s="112"/>
      <c r="AF5" s="112"/>
      <c r="AG5" s="112"/>
      <c r="AH5" s="112"/>
      <c r="AI5" s="112"/>
      <c r="AJ5" s="112"/>
      <c r="AK5" s="112"/>
      <c r="AL5" s="112"/>
      <c r="AM5" s="112"/>
    </row>
    <row r="6" spans="1:39" s="81" customFormat="1" ht="39.75" thickTop="1" thickBot="1" x14ac:dyDescent="0.25">
      <c r="A6" s="114" t="s">
        <v>2</v>
      </c>
      <c r="B6" s="115" t="s">
        <v>3</v>
      </c>
      <c r="C6" s="116" t="s">
        <v>4</v>
      </c>
      <c r="D6" s="117" t="s">
        <v>316</v>
      </c>
      <c r="E6" s="24" t="s">
        <v>623</v>
      </c>
      <c r="F6" s="24" t="s">
        <v>621</v>
      </c>
      <c r="G6" s="117" t="s">
        <v>317</v>
      </c>
      <c r="H6" s="67" t="s">
        <v>5</v>
      </c>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2"/>
      <c r="AK6" s="112"/>
      <c r="AL6" s="112"/>
      <c r="AM6" s="112"/>
    </row>
    <row r="7" spans="1:39" s="123" customFormat="1" ht="12.75" thickTop="1" thickBot="1" x14ac:dyDescent="0.25">
      <c r="A7" s="118">
        <v>1</v>
      </c>
      <c r="B7" s="119">
        <v>2</v>
      </c>
      <c r="C7" s="119">
        <v>3</v>
      </c>
      <c r="D7" s="120">
        <v>4</v>
      </c>
      <c r="E7" s="120">
        <v>5</v>
      </c>
      <c r="F7" s="120">
        <v>6</v>
      </c>
      <c r="G7" s="120">
        <v>5</v>
      </c>
      <c r="H7" s="121" t="s">
        <v>716</v>
      </c>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row>
    <row r="8" spans="1:39" ht="15" thickTop="1" x14ac:dyDescent="0.2">
      <c r="A8" s="124">
        <v>6113</v>
      </c>
      <c r="B8" s="125">
        <v>50</v>
      </c>
      <c r="C8" s="126" t="s">
        <v>730</v>
      </c>
      <c r="D8" s="127">
        <v>23196</v>
      </c>
      <c r="E8" s="74">
        <v>26527</v>
      </c>
      <c r="F8" s="74">
        <v>26527</v>
      </c>
      <c r="G8" s="74">
        <f>G20</f>
        <v>29384</v>
      </c>
      <c r="H8" s="128">
        <f>G8/D8*100</f>
        <v>126.67701327815139</v>
      </c>
    </row>
    <row r="9" spans="1:39" x14ac:dyDescent="0.2">
      <c r="A9" s="129">
        <v>6113</v>
      </c>
      <c r="B9" s="130">
        <v>51</v>
      </c>
      <c r="C9" s="131" t="s">
        <v>7</v>
      </c>
      <c r="D9" s="132">
        <v>5368</v>
      </c>
      <c r="E9" s="71">
        <v>5439</v>
      </c>
      <c r="F9" s="71">
        <v>5439</v>
      </c>
      <c r="G9" s="71">
        <f>SUM(G47)</f>
        <v>5091</v>
      </c>
      <c r="H9" s="133">
        <f>G9/D9*100</f>
        <v>94.839791356184804</v>
      </c>
    </row>
    <row r="10" spans="1:39" ht="28.5" x14ac:dyDescent="0.2">
      <c r="A10" s="332">
        <v>6113</v>
      </c>
      <c r="B10" s="333">
        <v>53</v>
      </c>
      <c r="C10" s="334" t="s">
        <v>731</v>
      </c>
      <c r="D10" s="335">
        <v>4</v>
      </c>
      <c r="E10" s="336">
        <v>4</v>
      </c>
      <c r="F10" s="336">
        <v>4</v>
      </c>
      <c r="G10" s="336">
        <f>SUM(G151)</f>
        <v>4</v>
      </c>
      <c r="H10" s="325">
        <f t="shared" ref="H9:H11" si="0">G10/D10*100</f>
        <v>100</v>
      </c>
    </row>
    <row r="11" spans="1:39" x14ac:dyDescent="0.2">
      <c r="A11" s="134">
        <v>6113</v>
      </c>
      <c r="B11" s="135">
        <v>54</v>
      </c>
      <c r="C11" s="136" t="s">
        <v>9</v>
      </c>
      <c r="D11" s="137">
        <v>65</v>
      </c>
      <c r="E11" s="73">
        <v>65</v>
      </c>
      <c r="F11" s="73">
        <v>65</v>
      </c>
      <c r="G11" s="73">
        <f>SUM(G158)</f>
        <v>65</v>
      </c>
      <c r="H11" s="133">
        <f t="shared" si="0"/>
        <v>100</v>
      </c>
    </row>
    <row r="12" spans="1:39" ht="29.25" thickBot="1" x14ac:dyDescent="0.25">
      <c r="A12" s="324">
        <v>6330</v>
      </c>
      <c r="B12" s="337">
        <v>53</v>
      </c>
      <c r="C12" s="334" t="s">
        <v>731</v>
      </c>
      <c r="D12" s="92">
        <v>306</v>
      </c>
      <c r="E12" s="92">
        <v>306</v>
      </c>
      <c r="F12" s="92">
        <v>306</v>
      </c>
      <c r="G12" s="92">
        <f>SUM(G165)</f>
        <v>497</v>
      </c>
      <c r="H12" s="325">
        <f>G12/D12*100</f>
        <v>162.41830065359477</v>
      </c>
    </row>
    <row r="13" spans="1:39" ht="15" hidden="1" thickBot="1" x14ac:dyDescent="0.25">
      <c r="A13" s="139"/>
      <c r="B13" s="140"/>
      <c r="C13" s="141"/>
      <c r="D13" s="142"/>
      <c r="E13" s="92"/>
      <c r="F13" s="92"/>
      <c r="G13" s="92"/>
      <c r="H13" s="143" t="e">
        <f t="shared" ref="H13:H15" si="1">G13/E13*100</f>
        <v>#DIV/0!</v>
      </c>
    </row>
    <row r="14" spans="1:39" ht="15" hidden="1" thickBot="1" x14ac:dyDescent="0.25">
      <c r="A14" s="139"/>
      <c r="B14" s="140"/>
      <c r="C14" s="144"/>
      <c r="D14" s="63"/>
      <c r="E14" s="73"/>
      <c r="F14" s="73"/>
      <c r="G14" s="73"/>
      <c r="H14" s="75" t="e">
        <f t="shared" si="1"/>
        <v>#DIV/0!</v>
      </c>
    </row>
    <row r="15" spans="1:39" ht="15" hidden="1" thickBot="1" x14ac:dyDescent="0.25">
      <c r="A15" s="145"/>
      <c r="B15" s="146"/>
      <c r="C15" s="147"/>
      <c r="D15" s="148"/>
      <c r="E15" s="149"/>
      <c r="F15" s="149"/>
      <c r="G15" s="149"/>
      <c r="H15" s="150" t="e">
        <f t="shared" si="1"/>
        <v>#DIV/0!</v>
      </c>
    </row>
    <row r="16" spans="1:39" s="153" customFormat="1" ht="16.5" thickTop="1" thickBot="1" x14ac:dyDescent="0.3">
      <c r="A16" s="383" t="s">
        <v>8</v>
      </c>
      <c r="B16" s="384"/>
      <c r="C16" s="385"/>
      <c r="D16" s="151">
        <f>SUM(D8:D15)</f>
        <v>28939</v>
      </c>
      <c r="E16" s="151">
        <f>SUM(E8:E15)</f>
        <v>32341</v>
      </c>
      <c r="F16" s="151">
        <f>SUM(F8:F15)</f>
        <v>32341</v>
      </c>
      <c r="G16" s="151">
        <f>SUM(G8:G15)</f>
        <v>35041</v>
      </c>
      <c r="H16" s="82">
        <f>G16/D16*100</f>
        <v>121.08573205708559</v>
      </c>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row>
    <row r="17" spans="1:16" ht="15" thickTop="1" x14ac:dyDescent="0.2">
      <c r="A17" s="57"/>
      <c r="B17" s="57"/>
      <c r="C17" s="58"/>
      <c r="D17" s="58"/>
      <c r="E17" s="59"/>
      <c r="F17" s="59"/>
      <c r="G17" s="59"/>
      <c r="H17" s="58"/>
    </row>
    <row r="18" spans="1:16" x14ac:dyDescent="0.2">
      <c r="A18" s="154"/>
      <c r="B18" s="154"/>
      <c r="C18" s="154"/>
      <c r="D18" s="154"/>
      <c r="E18" s="154"/>
      <c r="F18" s="154"/>
      <c r="G18" s="154"/>
      <c r="H18" s="154"/>
      <c r="J18" s="154"/>
      <c r="K18" s="154"/>
      <c r="L18" s="154"/>
      <c r="M18" s="154"/>
      <c r="N18" s="154"/>
      <c r="O18" s="154"/>
      <c r="P18" s="154"/>
    </row>
    <row r="19" spans="1:16" ht="15" x14ac:dyDescent="0.25">
      <c r="A19" s="155" t="s">
        <v>10</v>
      </c>
      <c r="B19" s="57"/>
      <c r="C19" s="58"/>
      <c r="D19" s="58"/>
      <c r="E19" s="59"/>
      <c r="F19" s="59"/>
      <c r="G19" s="59"/>
      <c r="H19" s="58"/>
    </row>
    <row r="20" spans="1:16" ht="15.75" thickBot="1" x14ac:dyDescent="0.3">
      <c r="A20" s="86" t="s">
        <v>752</v>
      </c>
      <c r="B20" s="87"/>
      <c r="C20" s="88"/>
      <c r="D20" s="89"/>
      <c r="E20" s="89"/>
      <c r="F20" s="89"/>
      <c r="G20" s="376">
        <f>F21+F25+F29+F33+F36+F39+F42</f>
        <v>29384</v>
      </c>
      <c r="H20" s="376"/>
    </row>
    <row r="21" spans="1:16" ht="15.75" thickTop="1" x14ac:dyDescent="0.25">
      <c r="A21" s="56" t="s">
        <v>11</v>
      </c>
      <c r="B21" s="110"/>
      <c r="C21" s="152"/>
      <c r="D21" s="156"/>
      <c r="E21" s="156"/>
      <c r="F21" s="377">
        <v>150</v>
      </c>
      <c r="G21" s="377"/>
      <c r="H21" s="379"/>
    </row>
    <row r="22" spans="1:16" ht="15" customHeight="1" x14ac:dyDescent="0.2">
      <c r="A22" s="370" t="s">
        <v>367</v>
      </c>
      <c r="B22" s="370"/>
      <c r="C22" s="370"/>
      <c r="D22" s="370"/>
      <c r="E22" s="370"/>
      <c r="F22" s="370"/>
      <c r="G22" s="370"/>
      <c r="H22" s="370"/>
    </row>
    <row r="23" spans="1:16" ht="15" customHeight="1" x14ac:dyDescent="0.2">
      <c r="A23" s="370"/>
      <c r="B23" s="370"/>
      <c r="C23" s="370"/>
      <c r="D23" s="370"/>
      <c r="E23" s="370"/>
      <c r="F23" s="370"/>
      <c r="G23" s="370"/>
      <c r="H23" s="370"/>
    </row>
    <row r="24" spans="1:16" ht="15" x14ac:dyDescent="0.25">
      <c r="A24" s="234"/>
      <c r="B24" s="235"/>
      <c r="C24" s="235"/>
      <c r="D24" s="235"/>
      <c r="E24" s="235"/>
      <c r="F24" s="235"/>
      <c r="G24" s="235"/>
      <c r="H24" s="236"/>
    </row>
    <row r="25" spans="1:16" ht="15" x14ac:dyDescent="0.25">
      <c r="A25" s="56" t="s">
        <v>24</v>
      </c>
      <c r="B25" s="158"/>
      <c r="C25" s="158"/>
      <c r="D25" s="158"/>
      <c r="E25" s="158"/>
      <c r="F25" s="373">
        <v>5130</v>
      </c>
      <c r="G25" s="373"/>
      <c r="H25" s="375"/>
    </row>
    <row r="26" spans="1:16" ht="15" customHeight="1" x14ac:dyDescent="0.2">
      <c r="A26" s="370" t="s">
        <v>368</v>
      </c>
      <c r="B26" s="370"/>
      <c r="C26" s="370"/>
      <c r="D26" s="370"/>
      <c r="E26" s="370"/>
      <c r="F26" s="370"/>
      <c r="G26" s="370"/>
      <c r="H26" s="370"/>
    </row>
    <row r="27" spans="1:16" ht="15" customHeight="1" x14ac:dyDescent="0.2">
      <c r="A27" s="370"/>
      <c r="B27" s="370"/>
      <c r="C27" s="370"/>
      <c r="D27" s="370"/>
      <c r="E27" s="370"/>
      <c r="F27" s="370"/>
      <c r="G27" s="370"/>
      <c r="H27" s="370"/>
    </row>
    <row r="28" spans="1:16" ht="15" x14ac:dyDescent="0.25">
      <c r="A28" s="109"/>
      <c r="B28" s="57"/>
      <c r="C28" s="58"/>
      <c r="D28" s="59"/>
      <c r="E28" s="59"/>
      <c r="F28" s="159"/>
      <c r="G28" s="160"/>
      <c r="H28" s="96"/>
    </row>
    <row r="29" spans="1:16" ht="15" x14ac:dyDescent="0.25">
      <c r="A29" s="56" t="s">
        <v>25</v>
      </c>
      <c r="B29" s="57"/>
      <c r="C29" s="58"/>
      <c r="D29" s="59"/>
      <c r="E29" s="59"/>
      <c r="F29" s="373">
        <v>17150</v>
      </c>
      <c r="G29" s="374"/>
      <c r="H29" s="375"/>
    </row>
    <row r="30" spans="1:16" ht="15" customHeight="1" x14ac:dyDescent="0.2">
      <c r="A30" s="372" t="s">
        <v>369</v>
      </c>
      <c r="B30" s="372"/>
      <c r="C30" s="372"/>
      <c r="D30" s="372"/>
      <c r="E30" s="372"/>
      <c r="F30" s="372"/>
      <c r="G30" s="372"/>
      <c r="H30" s="372"/>
    </row>
    <row r="31" spans="1:16" ht="30" customHeight="1" x14ac:dyDescent="0.2">
      <c r="A31" s="372"/>
      <c r="B31" s="372"/>
      <c r="C31" s="372"/>
      <c r="D31" s="372"/>
      <c r="E31" s="372"/>
      <c r="F31" s="372"/>
      <c r="G31" s="372"/>
      <c r="H31" s="372"/>
    </row>
    <row r="32" spans="1:16" ht="15" x14ac:dyDescent="0.25">
      <c r="A32" s="57"/>
      <c r="B32" s="57"/>
      <c r="C32" s="58"/>
      <c r="D32" s="59"/>
      <c r="E32" s="59"/>
      <c r="F32" s="59"/>
      <c r="G32" s="58"/>
      <c r="H32" s="96"/>
    </row>
    <row r="33" spans="1:8" ht="15" x14ac:dyDescent="0.25">
      <c r="A33" s="56" t="s">
        <v>26</v>
      </c>
      <c r="B33" s="57"/>
      <c r="C33" s="58"/>
      <c r="D33" s="59"/>
      <c r="E33" s="59"/>
      <c r="F33" s="373">
        <v>4388</v>
      </c>
      <c r="G33" s="374"/>
      <c r="H33" s="375"/>
    </row>
    <row r="34" spans="1:8" ht="15" x14ac:dyDescent="0.25">
      <c r="A34" s="372" t="s">
        <v>293</v>
      </c>
      <c r="B34" s="380"/>
      <c r="C34" s="380"/>
      <c r="D34" s="380"/>
      <c r="E34" s="380"/>
      <c r="F34" s="380"/>
      <c r="G34" s="380"/>
      <c r="H34" s="96"/>
    </row>
    <row r="35" spans="1:8" ht="15" x14ac:dyDescent="0.25">
      <c r="A35" s="57"/>
      <c r="B35" s="57"/>
      <c r="C35" s="58"/>
      <c r="D35" s="59"/>
      <c r="E35" s="59"/>
      <c r="F35" s="58"/>
      <c r="G35" s="58"/>
      <c r="H35" s="96"/>
    </row>
    <row r="36" spans="1:8" ht="15" x14ac:dyDescent="0.25">
      <c r="A36" s="56" t="s">
        <v>54</v>
      </c>
      <c r="B36" s="57"/>
      <c r="C36" s="58"/>
      <c r="D36" s="59"/>
      <c r="E36" s="59"/>
      <c r="F36" s="373">
        <v>2006</v>
      </c>
      <c r="G36" s="374"/>
      <c r="H36" s="375"/>
    </row>
    <row r="37" spans="1:8" ht="15" x14ac:dyDescent="0.25">
      <c r="A37" s="372" t="s">
        <v>294</v>
      </c>
      <c r="B37" s="372"/>
      <c r="C37" s="372"/>
      <c r="D37" s="372"/>
      <c r="E37" s="372"/>
      <c r="F37" s="372"/>
      <c r="G37" s="372"/>
      <c r="H37" s="96"/>
    </row>
    <row r="38" spans="1:8" ht="15" x14ac:dyDescent="0.25">
      <c r="A38" s="158"/>
      <c r="B38" s="158"/>
      <c r="C38" s="158"/>
      <c r="D38" s="158"/>
      <c r="E38" s="158"/>
      <c r="F38" s="158"/>
      <c r="G38" s="158"/>
      <c r="H38" s="96"/>
    </row>
    <row r="39" spans="1:8" ht="15" x14ac:dyDescent="0.25">
      <c r="A39" s="56" t="s">
        <v>27</v>
      </c>
      <c r="B39" s="110"/>
      <c r="C39" s="152"/>
      <c r="D39" s="59"/>
      <c r="E39" s="59"/>
      <c r="F39" s="373">
        <v>50</v>
      </c>
      <c r="G39" s="374"/>
      <c r="H39" s="375"/>
    </row>
    <row r="40" spans="1:8" ht="15" x14ac:dyDescent="0.25">
      <c r="A40" s="372" t="s">
        <v>92</v>
      </c>
      <c r="B40" s="380"/>
      <c r="C40" s="380"/>
      <c r="D40" s="380"/>
      <c r="E40" s="380"/>
      <c r="F40" s="380"/>
      <c r="G40" s="380"/>
      <c r="H40" s="96"/>
    </row>
    <row r="41" spans="1:8" ht="15" x14ac:dyDescent="0.25">
      <c r="A41" s="157"/>
      <c r="B41" s="158"/>
      <c r="C41" s="158"/>
      <c r="D41" s="158"/>
      <c r="E41" s="158"/>
      <c r="F41" s="158"/>
      <c r="G41" s="158"/>
      <c r="H41" s="96"/>
    </row>
    <row r="42" spans="1:8" ht="15" x14ac:dyDescent="0.25">
      <c r="A42" s="56" t="s">
        <v>108</v>
      </c>
      <c r="B42" s="158"/>
      <c r="C42" s="158"/>
      <c r="D42" s="158"/>
      <c r="E42" s="158"/>
      <c r="F42" s="373">
        <v>510</v>
      </c>
      <c r="G42" s="374"/>
      <c r="H42" s="375"/>
    </row>
    <row r="43" spans="1:8" ht="15" customHeight="1" x14ac:dyDescent="0.2">
      <c r="A43" s="372" t="s">
        <v>370</v>
      </c>
      <c r="B43" s="372"/>
      <c r="C43" s="372"/>
      <c r="D43" s="372"/>
      <c r="E43" s="372"/>
      <c r="F43" s="372"/>
      <c r="G43" s="372"/>
      <c r="H43" s="372"/>
    </row>
    <row r="44" spans="1:8" ht="15" customHeight="1" x14ac:dyDescent="0.2">
      <c r="A44" s="372"/>
      <c r="B44" s="372"/>
      <c r="C44" s="372"/>
      <c r="D44" s="372"/>
      <c r="E44" s="372"/>
      <c r="F44" s="372"/>
      <c r="G44" s="372"/>
      <c r="H44" s="372"/>
    </row>
    <row r="45" spans="1:8" ht="30.75" customHeight="1" x14ac:dyDescent="0.2">
      <c r="A45" s="372"/>
      <c r="B45" s="372"/>
      <c r="C45" s="372"/>
      <c r="D45" s="372"/>
      <c r="E45" s="372"/>
      <c r="F45" s="372"/>
      <c r="G45" s="372"/>
      <c r="H45" s="372"/>
    </row>
    <row r="46" spans="1:8" x14ac:dyDescent="0.2">
      <c r="A46" s="57"/>
      <c r="B46" s="57"/>
      <c r="C46" s="58"/>
      <c r="D46" s="59"/>
      <c r="E46" s="59"/>
      <c r="F46" s="59"/>
      <c r="G46" s="58"/>
      <c r="H46" s="58"/>
    </row>
    <row r="47" spans="1:8" ht="15.75" thickBot="1" x14ac:dyDescent="0.3">
      <c r="A47" s="86" t="s">
        <v>19</v>
      </c>
      <c r="B47" s="87"/>
      <c r="C47" s="88"/>
      <c r="D47" s="89"/>
      <c r="E47" s="89"/>
      <c r="F47" s="89"/>
      <c r="G47" s="376">
        <f>F48+F51+F55+F60+F65+F69+F73+F77+F81+F84+F88+F92+F96+F100+F103+F106+F109+F117+F121+F125+F130+F135+F139+F143+F146</f>
        <v>5091</v>
      </c>
      <c r="H47" s="376"/>
    </row>
    <row r="48" spans="1:8" ht="15.75" thickTop="1" x14ac:dyDescent="0.25">
      <c r="A48" s="56" t="s">
        <v>162</v>
      </c>
      <c r="B48" s="110"/>
      <c r="C48" s="152"/>
      <c r="D48" s="156"/>
      <c r="E48" s="156"/>
      <c r="F48" s="377">
        <v>2</v>
      </c>
      <c r="G48" s="378"/>
      <c r="H48" s="379"/>
    </row>
    <row r="49" spans="1:8" ht="15" x14ac:dyDescent="0.25">
      <c r="A49" s="370" t="s">
        <v>295</v>
      </c>
      <c r="B49" s="371"/>
      <c r="C49" s="371"/>
      <c r="D49" s="371"/>
      <c r="E49" s="371"/>
      <c r="F49" s="371"/>
      <c r="G49" s="371"/>
      <c r="H49" s="58"/>
    </row>
    <row r="50" spans="1:8" ht="15" x14ac:dyDescent="0.25">
      <c r="A50" s="161"/>
      <c r="B50" s="162"/>
      <c r="C50" s="160"/>
      <c r="D50" s="159"/>
      <c r="E50" s="159"/>
      <c r="F50" s="163"/>
      <c r="G50" s="163"/>
      <c r="H50" s="58"/>
    </row>
    <row r="51" spans="1:8" ht="15" x14ac:dyDescent="0.25">
      <c r="A51" s="56" t="s">
        <v>12</v>
      </c>
      <c r="B51" s="110"/>
      <c r="C51" s="152"/>
      <c r="D51" s="156"/>
      <c r="E51" s="156"/>
      <c r="F51" s="373">
        <v>110</v>
      </c>
      <c r="G51" s="374"/>
      <c r="H51" s="375"/>
    </row>
    <row r="52" spans="1:8" ht="14.25" customHeight="1" x14ac:dyDescent="0.2">
      <c r="A52" s="372" t="s">
        <v>371</v>
      </c>
      <c r="B52" s="372"/>
      <c r="C52" s="372"/>
      <c r="D52" s="372"/>
      <c r="E52" s="372"/>
      <c r="F52" s="372"/>
      <c r="G52" s="372"/>
      <c r="H52" s="372"/>
    </row>
    <row r="53" spans="1:8" x14ac:dyDescent="0.2">
      <c r="A53" s="372"/>
      <c r="B53" s="372"/>
      <c r="C53" s="372"/>
      <c r="D53" s="372"/>
      <c r="E53" s="372"/>
      <c r="F53" s="372"/>
      <c r="G53" s="372"/>
      <c r="H53" s="372"/>
    </row>
    <row r="54" spans="1:8" x14ac:dyDescent="0.2">
      <c r="A54" s="57"/>
      <c r="B54" s="57"/>
      <c r="C54" s="58"/>
      <c r="D54" s="59"/>
      <c r="E54" s="59"/>
      <c r="F54" s="59"/>
      <c r="G54" s="58"/>
      <c r="H54" s="58"/>
    </row>
    <row r="55" spans="1:8" ht="15" x14ac:dyDescent="0.25">
      <c r="A55" s="56" t="s">
        <v>13</v>
      </c>
      <c r="B55" s="57"/>
      <c r="C55" s="58"/>
      <c r="D55" s="59"/>
      <c r="E55" s="59"/>
      <c r="F55" s="373">
        <v>150</v>
      </c>
      <c r="G55" s="374"/>
      <c r="H55" s="375"/>
    </row>
    <row r="56" spans="1:8" ht="14.25" customHeight="1" x14ac:dyDescent="0.2">
      <c r="A56" s="370" t="s">
        <v>372</v>
      </c>
      <c r="B56" s="370"/>
      <c r="C56" s="370"/>
      <c r="D56" s="370"/>
      <c r="E56" s="370"/>
      <c r="F56" s="370"/>
      <c r="G56" s="370"/>
      <c r="H56" s="370"/>
    </row>
    <row r="57" spans="1:8" x14ac:dyDescent="0.2">
      <c r="A57" s="370"/>
      <c r="B57" s="370"/>
      <c r="C57" s="370"/>
      <c r="D57" s="370"/>
      <c r="E57" s="370"/>
      <c r="F57" s="370"/>
      <c r="G57" s="370"/>
      <c r="H57" s="370"/>
    </row>
    <row r="58" spans="1:8" ht="27.75" customHeight="1" x14ac:dyDescent="0.2">
      <c r="A58" s="370"/>
      <c r="B58" s="370"/>
      <c r="C58" s="370"/>
      <c r="D58" s="370"/>
      <c r="E58" s="370"/>
      <c r="F58" s="370"/>
      <c r="G58" s="370"/>
      <c r="H58" s="370"/>
    </row>
    <row r="59" spans="1:8" x14ac:dyDescent="0.2">
      <c r="A59" s="57"/>
      <c r="B59" s="57"/>
      <c r="C59" s="58"/>
      <c r="D59" s="59"/>
      <c r="E59" s="59"/>
      <c r="F59" s="59"/>
      <c r="G59" s="58"/>
      <c r="H59" s="58"/>
    </row>
    <row r="60" spans="1:8" ht="15" x14ac:dyDescent="0.25">
      <c r="A60" s="56" t="s">
        <v>245</v>
      </c>
      <c r="B60" s="57"/>
      <c r="C60" s="58"/>
      <c r="D60" s="59"/>
      <c r="E60" s="59"/>
      <c r="F60" s="373">
        <f>400-100</f>
        <v>300</v>
      </c>
      <c r="G60" s="374"/>
      <c r="H60" s="375"/>
    </row>
    <row r="61" spans="1:8" ht="14.25" customHeight="1" x14ac:dyDescent="0.2">
      <c r="A61" s="370" t="s">
        <v>373</v>
      </c>
      <c r="B61" s="370"/>
      <c r="C61" s="370"/>
      <c r="D61" s="370"/>
      <c r="E61" s="370"/>
      <c r="F61" s="370"/>
      <c r="G61" s="370"/>
      <c r="H61" s="370"/>
    </row>
    <row r="62" spans="1:8" ht="14.25" customHeight="1" x14ac:dyDescent="0.2">
      <c r="A62" s="370"/>
      <c r="B62" s="370"/>
      <c r="C62" s="370"/>
      <c r="D62" s="370"/>
      <c r="E62" s="370"/>
      <c r="F62" s="370"/>
      <c r="G62" s="370"/>
      <c r="H62" s="370"/>
    </row>
    <row r="63" spans="1:8" ht="27.75" customHeight="1" x14ac:dyDescent="0.2">
      <c r="A63" s="370"/>
      <c r="B63" s="370"/>
      <c r="C63" s="370"/>
      <c r="D63" s="370"/>
      <c r="E63" s="370"/>
      <c r="F63" s="370"/>
      <c r="G63" s="370"/>
      <c r="H63" s="370"/>
    </row>
    <row r="64" spans="1:8" x14ac:dyDescent="0.2">
      <c r="A64" s="57"/>
      <c r="B64" s="57"/>
      <c r="C64" s="58"/>
      <c r="D64" s="59"/>
      <c r="E64" s="59"/>
      <c r="F64" s="59"/>
      <c r="G64" s="58"/>
      <c r="H64" s="58"/>
    </row>
    <row r="65" spans="1:8" ht="15" x14ac:dyDescent="0.25">
      <c r="A65" s="56" t="s">
        <v>215</v>
      </c>
      <c r="B65" s="57"/>
      <c r="C65" s="58"/>
      <c r="D65" s="59"/>
      <c r="E65" s="59"/>
      <c r="F65" s="373">
        <v>3</v>
      </c>
      <c r="G65" s="374"/>
      <c r="H65" s="375"/>
    </row>
    <row r="66" spans="1:8" ht="15" customHeight="1" x14ac:dyDescent="0.2">
      <c r="A66" s="372" t="s">
        <v>374</v>
      </c>
      <c r="B66" s="372"/>
      <c r="C66" s="372"/>
      <c r="D66" s="372"/>
      <c r="E66" s="372"/>
      <c r="F66" s="372"/>
      <c r="G66" s="372"/>
      <c r="H66" s="372"/>
    </row>
    <row r="67" spans="1:8" ht="15" customHeight="1" x14ac:dyDescent="0.2">
      <c r="A67" s="372"/>
      <c r="B67" s="372"/>
      <c r="C67" s="372"/>
      <c r="D67" s="372"/>
      <c r="E67" s="372"/>
      <c r="F67" s="372"/>
      <c r="G67" s="372"/>
      <c r="H67" s="372"/>
    </row>
    <row r="68" spans="1:8" x14ac:dyDescent="0.2">
      <c r="A68" s="57"/>
      <c r="B68" s="57"/>
      <c r="C68" s="58"/>
      <c r="D68" s="59"/>
      <c r="E68" s="59"/>
      <c r="F68" s="59"/>
      <c r="G68" s="58"/>
      <c r="H68" s="58"/>
    </row>
    <row r="69" spans="1:8" ht="15" x14ac:dyDescent="0.25">
      <c r="A69" s="56" t="s">
        <v>29</v>
      </c>
      <c r="B69" s="110"/>
      <c r="C69" s="152"/>
      <c r="D69" s="156"/>
      <c r="E69" s="156"/>
      <c r="F69" s="373">
        <v>30</v>
      </c>
      <c r="G69" s="374"/>
      <c r="H69" s="375"/>
    </row>
    <row r="70" spans="1:8" ht="14.25" customHeight="1" x14ac:dyDescent="0.2">
      <c r="A70" s="372" t="s">
        <v>256</v>
      </c>
      <c r="B70" s="372"/>
      <c r="C70" s="372"/>
      <c r="D70" s="372"/>
      <c r="E70" s="372"/>
      <c r="F70" s="372"/>
      <c r="G70" s="372"/>
      <c r="H70" s="372"/>
    </row>
    <row r="71" spans="1:8" ht="14.25" customHeight="1" x14ac:dyDescent="0.2">
      <c r="A71" s="372"/>
      <c r="B71" s="372"/>
      <c r="C71" s="372"/>
      <c r="D71" s="372"/>
      <c r="E71" s="372"/>
      <c r="F71" s="372"/>
      <c r="G71" s="372"/>
      <c r="H71" s="372"/>
    </row>
    <row r="72" spans="1:8" x14ac:dyDescent="0.2">
      <c r="A72" s="109"/>
      <c r="B72" s="57"/>
      <c r="C72" s="58"/>
      <c r="D72" s="59"/>
      <c r="E72" s="59"/>
      <c r="F72" s="59"/>
      <c r="G72" s="58"/>
      <c r="H72" s="58"/>
    </row>
    <row r="73" spans="1:8" ht="15" x14ac:dyDescent="0.25">
      <c r="A73" s="56" t="s">
        <v>30</v>
      </c>
      <c r="B73" s="57"/>
      <c r="C73" s="58"/>
      <c r="D73" s="59"/>
      <c r="E73" s="59"/>
      <c r="F73" s="373">
        <v>230</v>
      </c>
      <c r="G73" s="374"/>
      <c r="H73" s="375"/>
    </row>
    <row r="74" spans="1:8" ht="14.25" customHeight="1" x14ac:dyDescent="0.2">
      <c r="A74" s="372" t="s">
        <v>257</v>
      </c>
      <c r="B74" s="372"/>
      <c r="C74" s="372"/>
      <c r="D74" s="372"/>
      <c r="E74" s="372"/>
      <c r="F74" s="372"/>
      <c r="G74" s="372"/>
      <c r="H74" s="372"/>
    </row>
    <row r="75" spans="1:8" ht="14.25" customHeight="1" x14ac:dyDescent="0.2">
      <c r="A75" s="372"/>
      <c r="B75" s="372"/>
      <c r="C75" s="372"/>
      <c r="D75" s="372"/>
      <c r="E75" s="372"/>
      <c r="F75" s="372"/>
      <c r="G75" s="372"/>
      <c r="H75" s="372"/>
    </row>
    <row r="76" spans="1:8" x14ac:dyDescent="0.2">
      <c r="A76" s="109"/>
      <c r="B76" s="57"/>
      <c r="C76" s="58"/>
      <c r="D76" s="59"/>
      <c r="E76" s="59"/>
      <c r="F76" s="59"/>
      <c r="G76" s="58"/>
      <c r="H76" s="58"/>
    </row>
    <row r="77" spans="1:8" ht="15" x14ac:dyDescent="0.25">
      <c r="A77" s="56" t="s">
        <v>31</v>
      </c>
      <c r="B77" s="110"/>
      <c r="C77" s="152"/>
      <c r="D77" s="156"/>
      <c r="E77" s="156"/>
      <c r="F77" s="373">
        <f>320+30</f>
        <v>350</v>
      </c>
      <c r="G77" s="374"/>
      <c r="H77" s="375"/>
    </row>
    <row r="78" spans="1:8" ht="14.25" customHeight="1" x14ac:dyDescent="0.2">
      <c r="A78" s="372" t="s">
        <v>258</v>
      </c>
      <c r="B78" s="372"/>
      <c r="C78" s="372"/>
      <c r="D78" s="372"/>
      <c r="E78" s="372"/>
      <c r="F78" s="372"/>
      <c r="G78" s="372"/>
      <c r="H78" s="372"/>
    </row>
    <row r="79" spans="1:8" ht="14.25" customHeight="1" x14ac:dyDescent="0.2">
      <c r="A79" s="372"/>
      <c r="B79" s="372"/>
      <c r="C79" s="372"/>
      <c r="D79" s="372"/>
      <c r="E79" s="372"/>
      <c r="F79" s="372"/>
      <c r="G79" s="372"/>
      <c r="H79" s="372"/>
    </row>
    <row r="80" spans="1:8" x14ac:dyDescent="0.2">
      <c r="A80" s="109"/>
      <c r="B80" s="57"/>
      <c r="C80" s="58"/>
      <c r="D80" s="59"/>
      <c r="E80" s="59"/>
      <c r="F80" s="59"/>
      <c r="G80" s="58"/>
      <c r="H80" s="58"/>
    </row>
    <row r="81" spans="1:8" ht="15" x14ac:dyDescent="0.25">
      <c r="A81" s="56" t="s">
        <v>32</v>
      </c>
      <c r="B81" s="57"/>
      <c r="C81" s="58"/>
      <c r="D81" s="59"/>
      <c r="E81" s="59"/>
      <c r="F81" s="373">
        <v>400</v>
      </c>
      <c r="G81" s="374"/>
      <c r="H81" s="375"/>
    </row>
    <row r="82" spans="1:8" ht="15" x14ac:dyDescent="0.25">
      <c r="A82" s="370" t="s">
        <v>259</v>
      </c>
      <c r="B82" s="371"/>
      <c r="C82" s="371"/>
      <c r="D82" s="371"/>
      <c r="E82" s="371"/>
      <c r="F82" s="371"/>
      <c r="G82" s="371"/>
      <c r="H82" s="58"/>
    </row>
    <row r="83" spans="1:8" x14ac:dyDescent="0.2">
      <c r="A83" s="109"/>
      <c r="B83" s="57"/>
      <c r="C83" s="58"/>
      <c r="D83" s="59"/>
      <c r="E83" s="59"/>
      <c r="F83" s="59"/>
      <c r="G83" s="58"/>
      <c r="H83" s="58"/>
    </row>
    <row r="84" spans="1:8" ht="15" x14ac:dyDescent="0.25">
      <c r="A84" s="56" t="s">
        <v>109</v>
      </c>
      <c r="B84" s="57"/>
      <c r="C84" s="58"/>
      <c r="D84" s="59"/>
      <c r="E84" s="59"/>
      <c r="F84" s="373">
        <v>4</v>
      </c>
      <c r="G84" s="374"/>
      <c r="H84" s="375"/>
    </row>
    <row r="85" spans="1:8" ht="15" customHeight="1" x14ac:dyDescent="0.2">
      <c r="A85" s="370" t="s">
        <v>375</v>
      </c>
      <c r="B85" s="370"/>
      <c r="C85" s="370"/>
      <c r="D85" s="370"/>
      <c r="E85" s="370"/>
      <c r="F85" s="370"/>
      <c r="G85" s="370"/>
      <c r="H85" s="370"/>
    </row>
    <row r="86" spans="1:8" ht="27.75" customHeight="1" x14ac:dyDescent="0.2">
      <c r="A86" s="370"/>
      <c r="B86" s="370"/>
      <c r="C86" s="370"/>
      <c r="D86" s="370"/>
      <c r="E86" s="370"/>
      <c r="F86" s="370"/>
      <c r="G86" s="370"/>
      <c r="H86" s="370"/>
    </row>
    <row r="87" spans="1:8" x14ac:dyDescent="0.2">
      <c r="A87" s="109"/>
      <c r="B87" s="57"/>
      <c r="C87" s="58"/>
      <c r="D87" s="59"/>
      <c r="E87" s="59"/>
      <c r="F87" s="59"/>
      <c r="G87" s="58"/>
      <c r="H87" s="58"/>
    </row>
    <row r="88" spans="1:8" ht="15" x14ac:dyDescent="0.25">
      <c r="A88" s="56" t="s">
        <v>33</v>
      </c>
      <c r="B88" s="57"/>
      <c r="C88" s="58"/>
      <c r="D88" s="59"/>
      <c r="E88" s="59"/>
      <c r="F88" s="373">
        <v>100</v>
      </c>
      <c r="G88" s="374"/>
      <c r="H88" s="375"/>
    </row>
    <row r="89" spans="1:8" ht="14.25" customHeight="1" x14ac:dyDescent="0.2">
      <c r="A89" s="370" t="s">
        <v>376</v>
      </c>
      <c r="B89" s="370"/>
      <c r="C89" s="370"/>
      <c r="D89" s="370"/>
      <c r="E89" s="370"/>
      <c r="F89" s="370"/>
      <c r="G89" s="370"/>
      <c r="H89" s="370"/>
    </row>
    <row r="90" spans="1:8" ht="27" customHeight="1" x14ac:dyDescent="0.2">
      <c r="A90" s="370"/>
      <c r="B90" s="370"/>
      <c r="C90" s="370"/>
      <c r="D90" s="370"/>
      <c r="E90" s="370"/>
      <c r="F90" s="370"/>
      <c r="G90" s="370"/>
      <c r="H90" s="370"/>
    </row>
    <row r="91" spans="1:8" x14ac:dyDescent="0.2">
      <c r="A91" s="109"/>
      <c r="B91" s="57"/>
      <c r="C91" s="58"/>
      <c r="D91" s="59"/>
      <c r="E91" s="59"/>
      <c r="F91" s="59"/>
      <c r="G91" s="58"/>
      <c r="H91" s="58"/>
    </row>
    <row r="92" spans="1:8" ht="15" x14ac:dyDescent="0.25">
      <c r="A92" s="56" t="s">
        <v>34</v>
      </c>
      <c r="B92" s="57"/>
      <c r="C92" s="58"/>
      <c r="D92" s="59"/>
      <c r="E92" s="59"/>
      <c r="F92" s="373">
        <v>35</v>
      </c>
      <c r="G92" s="374"/>
      <c r="H92" s="375"/>
    </row>
    <row r="93" spans="1:8" ht="14.25" customHeight="1" x14ac:dyDescent="0.2">
      <c r="A93" s="372" t="s">
        <v>260</v>
      </c>
      <c r="B93" s="372"/>
      <c r="C93" s="372"/>
      <c r="D93" s="372"/>
      <c r="E93" s="372"/>
      <c r="F93" s="372"/>
      <c r="G93" s="372"/>
      <c r="H93" s="372"/>
    </row>
    <row r="94" spans="1:8" x14ac:dyDescent="0.2">
      <c r="A94" s="372"/>
      <c r="B94" s="372"/>
      <c r="C94" s="372"/>
      <c r="D94" s="372"/>
      <c r="E94" s="372"/>
      <c r="F94" s="372"/>
      <c r="G94" s="372"/>
      <c r="H94" s="372"/>
    </row>
    <row r="95" spans="1:8" x14ac:dyDescent="0.2">
      <c r="A95" s="109"/>
      <c r="B95" s="57"/>
      <c r="C95" s="58"/>
      <c r="D95" s="59"/>
      <c r="E95" s="59"/>
      <c r="F95" s="59"/>
      <c r="G95" s="58"/>
      <c r="H95" s="58"/>
    </row>
    <row r="96" spans="1:8" ht="15" x14ac:dyDescent="0.25">
      <c r="A96" s="56" t="s">
        <v>35</v>
      </c>
      <c r="B96" s="57"/>
      <c r="C96" s="58"/>
      <c r="D96" s="59"/>
      <c r="E96" s="59"/>
      <c r="F96" s="373">
        <v>20</v>
      </c>
      <c r="G96" s="374"/>
      <c r="H96" s="375"/>
    </row>
    <row r="97" spans="1:8" ht="15" customHeight="1" x14ac:dyDescent="0.2">
      <c r="A97" s="372" t="s">
        <v>732</v>
      </c>
      <c r="B97" s="372"/>
      <c r="C97" s="372"/>
      <c r="D97" s="372"/>
      <c r="E97" s="372"/>
      <c r="F97" s="372"/>
      <c r="G97" s="372"/>
      <c r="H97" s="372"/>
    </row>
    <row r="98" spans="1:8" ht="30" customHeight="1" x14ac:dyDescent="0.2">
      <c r="A98" s="372"/>
      <c r="B98" s="372"/>
      <c r="C98" s="372"/>
      <c r="D98" s="372"/>
      <c r="E98" s="372"/>
      <c r="F98" s="372"/>
      <c r="G98" s="372"/>
      <c r="H98" s="372"/>
    </row>
    <row r="99" spans="1:8" x14ac:dyDescent="0.2">
      <c r="A99" s="109"/>
      <c r="B99" s="57"/>
      <c r="C99" s="58"/>
      <c r="D99" s="59"/>
      <c r="E99" s="59"/>
      <c r="F99" s="59"/>
      <c r="G99" s="58"/>
      <c r="H99" s="58"/>
    </row>
    <row r="100" spans="1:8" ht="15" x14ac:dyDescent="0.25">
      <c r="A100" s="56" t="s">
        <v>14</v>
      </c>
      <c r="B100" s="57"/>
      <c r="C100" s="58"/>
      <c r="D100" s="59"/>
      <c r="E100" s="59"/>
      <c r="F100" s="373">
        <v>20</v>
      </c>
      <c r="G100" s="374"/>
      <c r="H100" s="375"/>
    </row>
    <row r="101" spans="1:8" ht="28.5" customHeight="1" x14ac:dyDescent="0.25">
      <c r="A101" s="370" t="s">
        <v>99</v>
      </c>
      <c r="B101" s="370"/>
      <c r="C101" s="370"/>
      <c r="D101" s="370"/>
      <c r="E101" s="370"/>
      <c r="F101" s="370"/>
      <c r="G101" s="370"/>
      <c r="H101" s="381"/>
    </row>
    <row r="102" spans="1:8" x14ac:dyDescent="0.2">
      <c r="A102" s="109"/>
      <c r="B102" s="57"/>
      <c r="C102" s="58"/>
      <c r="D102" s="59"/>
      <c r="E102" s="59"/>
      <c r="F102" s="59"/>
      <c r="G102" s="58"/>
      <c r="H102" s="58"/>
    </row>
    <row r="103" spans="1:8" ht="15" x14ac:dyDescent="0.25">
      <c r="A103" s="56" t="s">
        <v>15</v>
      </c>
      <c r="B103" s="57"/>
      <c r="C103" s="58"/>
      <c r="D103" s="59"/>
      <c r="E103" s="59"/>
      <c r="F103" s="373">
        <v>140</v>
      </c>
      <c r="G103" s="374"/>
      <c r="H103" s="375"/>
    </row>
    <row r="104" spans="1:8" ht="28.5" customHeight="1" x14ac:dyDescent="0.2">
      <c r="A104" s="370" t="s">
        <v>261</v>
      </c>
      <c r="B104" s="370"/>
      <c r="C104" s="370"/>
      <c r="D104" s="370"/>
      <c r="E104" s="370"/>
      <c r="F104" s="370"/>
      <c r="G104" s="370"/>
      <c r="H104" s="370"/>
    </row>
    <row r="105" spans="1:8" x14ac:dyDescent="0.2">
      <c r="A105" s="109"/>
      <c r="B105" s="57"/>
      <c r="C105" s="58"/>
      <c r="D105" s="59"/>
      <c r="E105" s="59"/>
      <c r="F105" s="59"/>
      <c r="G105" s="58"/>
      <c r="H105" s="58"/>
    </row>
    <row r="106" spans="1:8" ht="15" x14ac:dyDescent="0.25">
      <c r="A106" s="56" t="s">
        <v>163</v>
      </c>
      <c r="B106" s="57"/>
      <c r="C106" s="58"/>
      <c r="D106" s="59"/>
      <c r="E106" s="59"/>
      <c r="F106" s="373">
        <v>5</v>
      </c>
      <c r="G106" s="374"/>
      <c r="H106" s="375"/>
    </row>
    <row r="107" spans="1:8" ht="15" x14ac:dyDescent="0.25">
      <c r="A107" s="370" t="s">
        <v>164</v>
      </c>
      <c r="B107" s="371"/>
      <c r="C107" s="371"/>
      <c r="D107" s="371"/>
      <c r="E107" s="371"/>
      <c r="F107" s="371"/>
      <c r="G107" s="371"/>
      <c r="H107" s="58"/>
    </row>
    <row r="108" spans="1:8" ht="15" x14ac:dyDescent="0.25">
      <c r="A108" s="157"/>
      <c r="B108" s="158"/>
      <c r="C108" s="158"/>
      <c r="D108" s="158"/>
      <c r="E108" s="158"/>
      <c r="F108" s="158"/>
      <c r="G108" s="158"/>
      <c r="H108" s="58"/>
    </row>
    <row r="109" spans="1:8" ht="15" x14ac:dyDescent="0.25">
      <c r="A109" s="56" t="s">
        <v>16</v>
      </c>
      <c r="B109" s="57"/>
      <c r="C109" s="58"/>
      <c r="D109" s="59"/>
      <c r="E109" s="59"/>
      <c r="F109" s="373">
        <f>500-50</f>
        <v>450</v>
      </c>
      <c r="G109" s="374"/>
      <c r="H109" s="375"/>
    </row>
    <row r="110" spans="1:8" x14ac:dyDescent="0.2">
      <c r="A110" s="370" t="s">
        <v>305</v>
      </c>
      <c r="B110" s="371"/>
      <c r="C110" s="371"/>
      <c r="D110" s="371"/>
      <c r="E110" s="371"/>
      <c r="F110" s="371"/>
      <c r="G110" s="371"/>
      <c r="H110" s="58"/>
    </row>
    <row r="111" spans="1:8" x14ac:dyDescent="0.2">
      <c r="A111" s="371"/>
      <c r="B111" s="371"/>
      <c r="C111" s="371"/>
      <c r="D111" s="371"/>
      <c r="E111" s="371"/>
      <c r="F111" s="371"/>
      <c r="G111" s="371"/>
      <c r="H111" s="58"/>
    </row>
    <row r="112" spans="1:8" x14ac:dyDescent="0.2">
      <c r="A112" s="371"/>
      <c r="B112" s="371"/>
      <c r="C112" s="371"/>
      <c r="D112" s="371"/>
      <c r="E112" s="371"/>
      <c r="F112" s="371"/>
      <c r="G112" s="371"/>
      <c r="H112" s="58"/>
    </row>
    <row r="113" spans="1:8" x14ac:dyDescent="0.2">
      <c r="A113" s="371"/>
      <c r="B113" s="371"/>
      <c r="C113" s="371"/>
      <c r="D113" s="371"/>
      <c r="E113" s="371"/>
      <c r="F113" s="371"/>
      <c r="G113" s="371"/>
      <c r="H113" s="58"/>
    </row>
    <row r="114" spans="1:8" x14ac:dyDescent="0.2">
      <c r="A114" s="371"/>
      <c r="B114" s="371"/>
      <c r="C114" s="371"/>
      <c r="D114" s="371"/>
      <c r="E114" s="371"/>
      <c r="F114" s="371"/>
      <c r="G114" s="371"/>
      <c r="H114" s="58"/>
    </row>
    <row r="115" spans="1:8" ht="28.5" customHeight="1" x14ac:dyDescent="0.2">
      <c r="A115" s="371"/>
      <c r="B115" s="371"/>
      <c r="C115" s="371"/>
      <c r="D115" s="371"/>
      <c r="E115" s="371"/>
      <c r="F115" s="371"/>
      <c r="G115" s="371"/>
      <c r="H115" s="58"/>
    </row>
    <row r="116" spans="1:8" ht="15" x14ac:dyDescent="0.25">
      <c r="A116" s="158"/>
      <c r="B116" s="158"/>
      <c r="C116" s="158"/>
      <c r="D116" s="158"/>
      <c r="E116" s="158"/>
      <c r="F116" s="158"/>
      <c r="G116" s="158"/>
      <c r="H116" s="58"/>
    </row>
    <row r="117" spans="1:8" ht="15" x14ac:dyDescent="0.25">
      <c r="A117" s="56" t="s">
        <v>17</v>
      </c>
      <c r="B117" s="109"/>
      <c r="C117" s="109"/>
      <c r="D117" s="109"/>
      <c r="E117" s="157"/>
      <c r="F117" s="373">
        <v>150</v>
      </c>
      <c r="G117" s="374"/>
      <c r="H117" s="375"/>
    </row>
    <row r="118" spans="1:8" ht="26.25" customHeight="1" x14ac:dyDescent="0.2">
      <c r="A118" s="372" t="s">
        <v>377</v>
      </c>
      <c r="B118" s="372"/>
      <c r="C118" s="372"/>
      <c r="D118" s="372"/>
      <c r="E118" s="372"/>
      <c r="F118" s="372"/>
      <c r="G118" s="372"/>
      <c r="H118" s="372"/>
    </row>
    <row r="119" spans="1:8" ht="15.75" customHeight="1" x14ac:dyDescent="0.2">
      <c r="A119" s="372"/>
      <c r="B119" s="372"/>
      <c r="C119" s="372"/>
      <c r="D119" s="372"/>
      <c r="E119" s="372"/>
      <c r="F119" s="372"/>
      <c r="G119" s="372"/>
      <c r="H119" s="372"/>
    </row>
    <row r="120" spans="1:8" x14ac:dyDescent="0.2">
      <c r="A120" s="109"/>
      <c r="B120" s="157"/>
      <c r="C120" s="157"/>
      <c r="D120" s="157"/>
      <c r="E120" s="157"/>
      <c r="F120" s="157"/>
      <c r="G120" s="157"/>
      <c r="H120" s="58"/>
    </row>
    <row r="121" spans="1:8" ht="15" x14ac:dyDescent="0.25">
      <c r="A121" s="56" t="s">
        <v>18</v>
      </c>
      <c r="B121" s="157"/>
      <c r="C121" s="157"/>
      <c r="D121" s="157"/>
      <c r="E121" s="157"/>
      <c r="F121" s="373">
        <v>100</v>
      </c>
      <c r="G121" s="374"/>
      <c r="H121" s="375"/>
    </row>
    <row r="122" spans="1:8" ht="14.25" customHeight="1" x14ac:dyDescent="0.2">
      <c r="A122" s="370" t="s">
        <v>156</v>
      </c>
      <c r="B122" s="370"/>
      <c r="C122" s="370"/>
      <c r="D122" s="370"/>
      <c r="E122" s="370"/>
      <c r="F122" s="370"/>
      <c r="G122" s="370"/>
      <c r="H122" s="370"/>
    </row>
    <row r="123" spans="1:8" ht="14.25" customHeight="1" x14ac:dyDescent="0.2">
      <c r="A123" s="370"/>
      <c r="B123" s="370"/>
      <c r="C123" s="370"/>
      <c r="D123" s="370"/>
      <c r="E123" s="370"/>
      <c r="F123" s="370"/>
      <c r="G123" s="370"/>
      <c r="H123" s="370"/>
    </row>
    <row r="124" spans="1:8" x14ac:dyDescent="0.2">
      <c r="A124" s="109"/>
      <c r="B124" s="157"/>
      <c r="C124" s="157"/>
      <c r="D124" s="157"/>
      <c r="E124" s="157"/>
      <c r="F124" s="157"/>
      <c r="G124" s="157"/>
      <c r="H124" s="58"/>
    </row>
    <row r="125" spans="1:8" ht="15" x14ac:dyDescent="0.25">
      <c r="A125" s="56" t="s">
        <v>36</v>
      </c>
      <c r="B125" s="157"/>
      <c r="C125" s="157"/>
      <c r="D125" s="157"/>
      <c r="E125" s="157"/>
      <c r="F125" s="373">
        <v>1000</v>
      </c>
      <c r="G125" s="374"/>
      <c r="H125" s="375"/>
    </row>
    <row r="126" spans="1:8" ht="14.25" customHeight="1" x14ac:dyDescent="0.2">
      <c r="A126" s="372" t="s">
        <v>262</v>
      </c>
      <c r="B126" s="372"/>
      <c r="C126" s="372"/>
      <c r="D126" s="372"/>
      <c r="E126" s="372"/>
      <c r="F126" s="372"/>
      <c r="G126" s="372"/>
      <c r="H126" s="372"/>
    </row>
    <row r="127" spans="1:8" x14ac:dyDescent="0.2">
      <c r="A127" s="372"/>
      <c r="B127" s="372"/>
      <c r="C127" s="372"/>
      <c r="D127" s="372"/>
      <c r="E127" s="372"/>
      <c r="F127" s="372"/>
      <c r="G127" s="372"/>
      <c r="H127" s="372"/>
    </row>
    <row r="128" spans="1:8" ht="27" customHeight="1" x14ac:dyDescent="0.2">
      <c r="A128" s="372"/>
      <c r="B128" s="372"/>
      <c r="C128" s="372"/>
      <c r="D128" s="372"/>
      <c r="E128" s="372"/>
      <c r="F128" s="372"/>
      <c r="G128" s="372"/>
      <c r="H128" s="372"/>
    </row>
    <row r="129" spans="1:8" x14ac:dyDescent="0.2">
      <c r="A129" s="109"/>
      <c r="B129" s="157"/>
      <c r="C129" s="157"/>
      <c r="D129" s="157"/>
      <c r="E129" s="157"/>
      <c r="F129" s="157"/>
      <c r="G129" s="157"/>
      <c r="H129" s="58"/>
    </row>
    <row r="130" spans="1:8" ht="15" x14ac:dyDescent="0.25">
      <c r="A130" s="56" t="s">
        <v>37</v>
      </c>
      <c r="B130" s="157"/>
      <c r="C130" s="157"/>
      <c r="D130" s="157"/>
      <c r="E130" s="157"/>
      <c r="F130" s="373">
        <v>1350</v>
      </c>
      <c r="G130" s="374"/>
      <c r="H130" s="375"/>
    </row>
    <row r="131" spans="1:8" ht="14.25" customHeight="1" x14ac:dyDescent="0.2">
      <c r="A131" s="372" t="s">
        <v>263</v>
      </c>
      <c r="B131" s="372"/>
      <c r="C131" s="372"/>
      <c r="D131" s="372"/>
      <c r="E131" s="372"/>
      <c r="F131" s="372"/>
      <c r="G131" s="372"/>
      <c r="H131" s="372"/>
    </row>
    <row r="132" spans="1:8" x14ac:dyDescent="0.2">
      <c r="A132" s="372"/>
      <c r="B132" s="372"/>
      <c r="C132" s="372"/>
      <c r="D132" s="372"/>
      <c r="E132" s="372"/>
      <c r="F132" s="372"/>
      <c r="G132" s="372"/>
      <c r="H132" s="372"/>
    </row>
    <row r="133" spans="1:8" ht="27.75" customHeight="1" x14ac:dyDescent="0.2">
      <c r="A133" s="372"/>
      <c r="B133" s="372"/>
      <c r="C133" s="372"/>
      <c r="D133" s="372"/>
      <c r="E133" s="372"/>
      <c r="F133" s="372"/>
      <c r="G133" s="372"/>
      <c r="H133" s="372"/>
    </row>
    <row r="134" spans="1:8" x14ac:dyDescent="0.2">
      <c r="A134" s="109"/>
      <c r="B134" s="157"/>
      <c r="C134" s="157"/>
      <c r="D134" s="157"/>
      <c r="E134" s="157"/>
      <c r="F134" s="157"/>
      <c r="G134" s="157"/>
      <c r="H134" s="58"/>
    </row>
    <row r="135" spans="1:8" ht="15" x14ac:dyDescent="0.25">
      <c r="A135" s="56" t="s">
        <v>38</v>
      </c>
      <c r="B135" s="157"/>
      <c r="C135" s="157"/>
      <c r="D135" s="157"/>
      <c r="E135" s="157"/>
      <c r="F135" s="373">
        <v>15</v>
      </c>
      <c r="G135" s="374"/>
      <c r="H135" s="375"/>
    </row>
    <row r="136" spans="1:8" ht="14.25" customHeight="1" x14ac:dyDescent="0.2">
      <c r="A136" s="370" t="s">
        <v>733</v>
      </c>
      <c r="B136" s="370"/>
      <c r="C136" s="370"/>
      <c r="D136" s="370"/>
      <c r="E136" s="370"/>
      <c r="F136" s="370"/>
      <c r="G136" s="370"/>
      <c r="H136" s="370"/>
    </row>
    <row r="137" spans="1:8" ht="25.5" customHeight="1" x14ac:dyDescent="0.2">
      <c r="A137" s="370"/>
      <c r="B137" s="370"/>
      <c r="C137" s="370"/>
      <c r="D137" s="370"/>
      <c r="E137" s="370"/>
      <c r="F137" s="370"/>
      <c r="G137" s="370"/>
      <c r="H137" s="370"/>
    </row>
    <row r="138" spans="1:8" x14ac:dyDescent="0.2">
      <c r="A138" s="109"/>
      <c r="B138" s="157"/>
      <c r="C138" s="157"/>
      <c r="D138" s="157"/>
      <c r="E138" s="157"/>
      <c r="F138" s="157"/>
      <c r="G138" s="157"/>
      <c r="H138" s="58"/>
    </row>
    <row r="139" spans="1:8" ht="15" x14ac:dyDescent="0.25">
      <c r="A139" s="56" t="s">
        <v>249</v>
      </c>
      <c r="B139" s="157"/>
      <c r="C139" s="157"/>
      <c r="D139" s="157"/>
      <c r="E139" s="157"/>
      <c r="F139" s="373">
        <v>7</v>
      </c>
      <c r="G139" s="374"/>
      <c r="H139" s="375"/>
    </row>
    <row r="140" spans="1:8" ht="14.25" customHeight="1" x14ac:dyDescent="0.2">
      <c r="A140" s="370" t="s">
        <v>264</v>
      </c>
      <c r="B140" s="370"/>
      <c r="C140" s="370"/>
      <c r="D140" s="370"/>
      <c r="E140" s="370"/>
      <c r="F140" s="370"/>
      <c r="G140" s="370"/>
      <c r="H140" s="370"/>
    </row>
    <row r="141" spans="1:8" x14ac:dyDescent="0.2">
      <c r="A141" s="370"/>
      <c r="B141" s="370"/>
      <c r="C141" s="370"/>
      <c r="D141" s="370"/>
      <c r="E141" s="370"/>
      <c r="F141" s="370"/>
      <c r="G141" s="370"/>
      <c r="H141" s="370"/>
    </row>
    <row r="142" spans="1:8" x14ac:dyDescent="0.2">
      <c r="A142" s="109"/>
      <c r="B142" s="157"/>
      <c r="C142" s="157"/>
      <c r="D142" s="157"/>
      <c r="E142" s="157"/>
      <c r="F142" s="157"/>
      <c r="G142" s="157"/>
      <c r="H142" s="58"/>
    </row>
    <row r="143" spans="1:8" ht="15" x14ac:dyDescent="0.25">
      <c r="A143" s="56" t="s">
        <v>39</v>
      </c>
      <c r="B143" s="157"/>
      <c r="C143" s="157"/>
      <c r="D143" s="157"/>
      <c r="E143" s="157"/>
      <c r="F143" s="373">
        <v>70</v>
      </c>
      <c r="G143" s="374"/>
      <c r="H143" s="375"/>
    </row>
    <row r="144" spans="1:8" ht="31.5" customHeight="1" x14ac:dyDescent="0.25">
      <c r="A144" s="372" t="s">
        <v>93</v>
      </c>
      <c r="B144" s="372"/>
      <c r="C144" s="372"/>
      <c r="D144" s="372"/>
      <c r="E144" s="372"/>
      <c r="F144" s="372"/>
      <c r="G144" s="372"/>
      <c r="H144" s="389"/>
    </row>
    <row r="145" spans="1:8" x14ac:dyDescent="0.2">
      <c r="A145" s="109"/>
      <c r="B145" s="157"/>
      <c r="C145" s="157"/>
      <c r="D145" s="157"/>
      <c r="E145" s="157"/>
      <c r="F145" s="157"/>
      <c r="G145" s="157"/>
      <c r="H145" s="58"/>
    </row>
    <row r="146" spans="1:8" ht="15" x14ac:dyDescent="0.25">
      <c r="A146" s="56" t="s">
        <v>40</v>
      </c>
      <c r="B146" s="157"/>
      <c r="C146" s="157"/>
      <c r="D146" s="157"/>
      <c r="E146" s="157"/>
      <c r="F146" s="373">
        <v>50</v>
      </c>
      <c r="G146" s="374"/>
      <c r="H146" s="375"/>
    </row>
    <row r="147" spans="1:8" ht="14.25" customHeight="1" x14ac:dyDescent="0.2">
      <c r="A147" s="372" t="s">
        <v>265</v>
      </c>
      <c r="B147" s="372"/>
      <c r="C147" s="372"/>
      <c r="D147" s="372"/>
      <c r="E147" s="372"/>
      <c r="F147" s="372"/>
      <c r="G147" s="372"/>
      <c r="H147" s="372"/>
    </row>
    <row r="148" spans="1:8" ht="14.25" customHeight="1" x14ac:dyDescent="0.2">
      <c r="A148" s="372"/>
      <c r="B148" s="372"/>
      <c r="C148" s="372"/>
      <c r="D148" s="372"/>
      <c r="E148" s="372"/>
      <c r="F148" s="372"/>
      <c r="G148" s="372"/>
      <c r="H148" s="372"/>
    </row>
    <row r="149" spans="1:8" ht="14.25" customHeight="1" x14ac:dyDescent="0.2">
      <c r="A149" s="372"/>
      <c r="B149" s="372"/>
      <c r="C149" s="372"/>
      <c r="D149" s="372"/>
      <c r="E149" s="372"/>
      <c r="F149" s="372"/>
      <c r="G149" s="372"/>
      <c r="H149" s="372"/>
    </row>
    <row r="150" spans="1:8" ht="15" x14ac:dyDescent="0.25">
      <c r="A150" s="157"/>
      <c r="B150" s="158"/>
      <c r="C150" s="158"/>
      <c r="D150" s="158"/>
      <c r="E150" s="158"/>
      <c r="F150" s="158"/>
      <c r="G150" s="158"/>
      <c r="H150" s="58"/>
    </row>
    <row r="151" spans="1:8" ht="34.5" customHeight="1" thickBot="1" x14ac:dyDescent="0.3">
      <c r="A151" s="386" t="s">
        <v>753</v>
      </c>
      <c r="B151" s="387"/>
      <c r="C151" s="387"/>
      <c r="D151" s="387"/>
      <c r="E151" s="387"/>
      <c r="F151" s="89"/>
      <c r="G151" s="376">
        <f>F152+F155</f>
        <v>4</v>
      </c>
      <c r="H151" s="376"/>
    </row>
    <row r="152" spans="1:8" ht="15.75" thickTop="1" x14ac:dyDescent="0.25">
      <c r="A152" s="164" t="s">
        <v>41</v>
      </c>
      <c r="B152" s="158"/>
      <c r="C152" s="158"/>
      <c r="D152" s="158"/>
      <c r="E152" s="158"/>
      <c r="F152" s="377">
        <v>2</v>
      </c>
      <c r="G152" s="378"/>
      <c r="H152" s="379"/>
    </row>
    <row r="153" spans="1:8" ht="27.75" customHeight="1" x14ac:dyDescent="0.2">
      <c r="A153" s="370" t="s">
        <v>734</v>
      </c>
      <c r="B153" s="370"/>
      <c r="C153" s="370"/>
      <c r="D153" s="370"/>
      <c r="E153" s="370"/>
      <c r="F153" s="370"/>
      <c r="G153" s="370"/>
      <c r="H153" s="370"/>
    </row>
    <row r="154" spans="1:8" ht="15" x14ac:dyDescent="0.25">
      <c r="A154" s="109"/>
      <c r="B154" s="158"/>
      <c r="C154" s="158"/>
      <c r="D154" s="158"/>
      <c r="E154" s="158"/>
      <c r="F154" s="158"/>
      <c r="G154" s="158"/>
      <c r="H154" s="58"/>
    </row>
    <row r="155" spans="1:8" ht="15" x14ac:dyDescent="0.25">
      <c r="A155" s="56" t="s">
        <v>42</v>
      </c>
      <c r="B155" s="158"/>
      <c r="C155" s="158"/>
      <c r="D155" s="158"/>
      <c r="E155" s="158"/>
      <c r="F155" s="373">
        <v>2</v>
      </c>
      <c r="G155" s="374"/>
      <c r="H155" s="375"/>
    </row>
    <row r="156" spans="1:8" ht="27" customHeight="1" x14ac:dyDescent="0.2">
      <c r="A156" s="370" t="s">
        <v>734</v>
      </c>
      <c r="B156" s="370"/>
      <c r="C156" s="370"/>
      <c r="D156" s="370"/>
      <c r="E156" s="370"/>
      <c r="F156" s="370"/>
      <c r="G156" s="370"/>
      <c r="H156" s="370"/>
    </row>
    <row r="157" spans="1:8" ht="15" x14ac:dyDescent="0.25">
      <c r="A157" s="109"/>
      <c r="B157" s="158"/>
      <c r="C157" s="158"/>
      <c r="D157" s="158"/>
      <c r="E157" s="158"/>
      <c r="F157" s="158"/>
      <c r="G157" s="158"/>
      <c r="H157" s="58"/>
    </row>
    <row r="158" spans="1:8" ht="15.75" thickBot="1" x14ac:dyDescent="0.3">
      <c r="A158" s="386" t="s">
        <v>20</v>
      </c>
      <c r="B158" s="387"/>
      <c r="C158" s="387"/>
      <c r="D158" s="387"/>
      <c r="E158" s="387"/>
      <c r="F158" s="89"/>
      <c r="G158" s="376">
        <f>F159+F162</f>
        <v>65</v>
      </c>
      <c r="H158" s="376"/>
    </row>
    <row r="159" spans="1:8" ht="15.75" thickTop="1" x14ac:dyDescent="0.25">
      <c r="A159" s="164" t="s">
        <v>43</v>
      </c>
      <c r="B159" s="158"/>
      <c r="C159" s="158"/>
      <c r="D159" s="158"/>
      <c r="E159" s="158"/>
      <c r="F159" s="377">
        <v>50</v>
      </c>
      <c r="G159" s="378"/>
      <c r="H159" s="379"/>
    </row>
    <row r="160" spans="1:8" ht="15" x14ac:dyDescent="0.25">
      <c r="A160" s="109" t="s">
        <v>21</v>
      </c>
      <c r="B160" s="158"/>
      <c r="C160" s="158"/>
      <c r="D160" s="158"/>
      <c r="E160" s="158"/>
      <c r="F160" s="158"/>
      <c r="G160" s="158"/>
      <c r="H160" s="58"/>
    </row>
    <row r="161" spans="1:8" ht="15" x14ac:dyDescent="0.25">
      <c r="A161" s="109"/>
      <c r="B161" s="158"/>
      <c r="C161" s="158"/>
      <c r="D161" s="158"/>
      <c r="E161" s="158"/>
      <c r="F161" s="158"/>
      <c r="G161" s="158"/>
      <c r="H161" s="58"/>
    </row>
    <row r="162" spans="1:8" ht="15" x14ac:dyDescent="0.25">
      <c r="A162" s="164" t="s">
        <v>165</v>
      </c>
      <c r="B162" s="158"/>
      <c r="C162" s="158"/>
      <c r="D162" s="158"/>
      <c r="E162" s="158"/>
      <c r="F162" s="373">
        <v>15</v>
      </c>
      <c r="G162" s="374"/>
      <c r="H162" s="375"/>
    </row>
    <row r="163" spans="1:8" ht="15" x14ac:dyDescent="0.25">
      <c r="A163" s="109" t="s">
        <v>656</v>
      </c>
      <c r="B163" s="158"/>
      <c r="C163" s="158"/>
      <c r="D163" s="158"/>
      <c r="E163" s="158"/>
      <c r="F163" s="158"/>
      <c r="G163" s="158"/>
      <c r="H163" s="58"/>
    </row>
    <row r="164" spans="1:8" ht="15" x14ac:dyDescent="0.25">
      <c r="A164" s="109"/>
      <c r="B164" s="158"/>
      <c r="C164" s="158"/>
      <c r="D164" s="158"/>
      <c r="E164" s="158"/>
      <c r="F164" s="158"/>
      <c r="G164" s="158"/>
      <c r="H164" s="58"/>
    </row>
    <row r="165" spans="1:8" ht="30.75" customHeight="1" thickBot="1" x14ac:dyDescent="0.3">
      <c r="A165" s="386" t="s">
        <v>754</v>
      </c>
      <c r="B165" s="387"/>
      <c r="C165" s="387"/>
      <c r="D165" s="387"/>
      <c r="E165" s="387"/>
      <c r="F165" s="89"/>
      <c r="G165" s="376">
        <f>F166</f>
        <v>497</v>
      </c>
      <c r="H165" s="376"/>
    </row>
    <row r="166" spans="1:8" s="58" customFormat="1" ht="15.75" thickTop="1" x14ac:dyDescent="0.25">
      <c r="A166" s="164" t="s">
        <v>44</v>
      </c>
      <c r="B166" s="158"/>
      <c r="C166" s="158"/>
      <c r="D166" s="158"/>
      <c r="E166" s="158"/>
      <c r="F166" s="377">
        <v>497</v>
      </c>
      <c r="G166" s="378"/>
      <c r="H166" s="388"/>
    </row>
    <row r="167" spans="1:8" s="58" customFormat="1" ht="15" customHeight="1" x14ac:dyDescent="0.2">
      <c r="A167" s="370" t="s">
        <v>378</v>
      </c>
      <c r="B167" s="370"/>
      <c r="C167" s="370"/>
      <c r="D167" s="370"/>
      <c r="E167" s="370"/>
      <c r="F167" s="370"/>
      <c r="G167" s="370"/>
      <c r="H167" s="370"/>
    </row>
    <row r="168" spans="1:8" s="58" customFormat="1" x14ac:dyDescent="0.2">
      <c r="A168" s="370"/>
      <c r="B168" s="370"/>
      <c r="C168" s="370"/>
      <c r="D168" s="370"/>
      <c r="E168" s="370"/>
      <c r="F168" s="370"/>
      <c r="G168" s="370"/>
      <c r="H168" s="370"/>
    </row>
    <row r="169" spans="1:8" s="58" customFormat="1" x14ac:dyDescent="0.2">
      <c r="A169" s="57"/>
      <c r="B169" s="57"/>
      <c r="E169" s="59"/>
      <c r="F169" s="59"/>
      <c r="G169" s="59"/>
    </row>
    <row r="170" spans="1:8" s="58" customFormat="1" x14ac:dyDescent="0.2">
      <c r="A170" s="57"/>
      <c r="B170" s="57"/>
      <c r="E170" s="59"/>
      <c r="F170" s="59"/>
      <c r="G170" s="59"/>
    </row>
    <row r="171" spans="1:8" s="58" customFormat="1" x14ac:dyDescent="0.2">
      <c r="A171" s="57"/>
      <c r="B171" s="57"/>
      <c r="E171" s="59"/>
      <c r="F171" s="59"/>
      <c r="G171" s="59"/>
    </row>
    <row r="172" spans="1:8" s="58" customFormat="1" x14ac:dyDescent="0.2">
      <c r="A172" s="57"/>
      <c r="B172" s="57"/>
      <c r="E172" s="59"/>
      <c r="F172" s="59"/>
      <c r="G172" s="59"/>
    </row>
    <row r="173" spans="1:8" s="58" customFormat="1" x14ac:dyDescent="0.2">
      <c r="A173" s="57"/>
      <c r="B173" s="57"/>
      <c r="E173" s="59"/>
      <c r="F173" s="59"/>
      <c r="G173" s="59"/>
    </row>
    <row r="174" spans="1:8" s="58" customFormat="1" x14ac:dyDescent="0.2">
      <c r="A174" s="57"/>
      <c r="B174" s="57"/>
      <c r="E174" s="59"/>
      <c r="F174" s="59"/>
      <c r="G174" s="59"/>
    </row>
    <row r="175" spans="1:8" s="58" customFormat="1" x14ac:dyDescent="0.2">
      <c r="A175" s="57"/>
      <c r="B175" s="57"/>
      <c r="E175" s="59"/>
      <c r="F175" s="59"/>
      <c r="G175" s="59"/>
    </row>
    <row r="176" spans="1:8" s="58" customFormat="1" x14ac:dyDescent="0.2">
      <c r="A176" s="57"/>
      <c r="B176" s="57"/>
      <c r="E176" s="59"/>
      <c r="F176" s="59"/>
      <c r="G176" s="59"/>
    </row>
    <row r="177" spans="1:8" x14ac:dyDescent="0.2">
      <c r="A177" s="57"/>
      <c r="B177" s="57"/>
      <c r="C177" s="58"/>
      <c r="D177" s="58"/>
      <c r="E177" s="59"/>
      <c r="F177" s="59"/>
      <c r="G177" s="59"/>
      <c r="H177" s="58"/>
    </row>
    <row r="178" spans="1:8" x14ac:dyDescent="0.2">
      <c r="A178" s="57"/>
      <c r="B178" s="57"/>
      <c r="C178" s="58"/>
      <c r="D178" s="58"/>
      <c r="E178" s="59"/>
      <c r="F178" s="59"/>
      <c r="G178" s="59"/>
      <c r="H178" s="58"/>
    </row>
    <row r="179" spans="1:8" x14ac:dyDescent="0.2">
      <c r="A179" s="57"/>
      <c r="B179" s="57"/>
      <c r="C179" s="58"/>
      <c r="D179" s="58"/>
      <c r="E179" s="59"/>
      <c r="F179" s="59"/>
      <c r="G179" s="59"/>
      <c r="H179" s="58"/>
    </row>
    <row r="180" spans="1:8" x14ac:dyDescent="0.2">
      <c r="A180" s="57"/>
      <c r="B180" s="57"/>
      <c r="C180" s="58"/>
      <c r="D180" s="58"/>
      <c r="E180" s="59"/>
      <c r="F180" s="59"/>
      <c r="G180" s="59"/>
      <c r="H180" s="58"/>
    </row>
    <row r="181" spans="1:8" x14ac:dyDescent="0.2">
      <c r="A181" s="57"/>
      <c r="B181" s="57"/>
      <c r="C181" s="58"/>
      <c r="D181" s="58"/>
      <c r="E181" s="59"/>
      <c r="F181" s="59"/>
      <c r="G181" s="59"/>
      <c r="H181" s="58"/>
    </row>
    <row r="182" spans="1:8" x14ac:dyDescent="0.2">
      <c r="A182" s="57"/>
      <c r="B182" s="57"/>
      <c r="C182" s="58"/>
      <c r="D182" s="58"/>
      <c r="E182" s="59"/>
      <c r="F182" s="59"/>
      <c r="G182" s="59"/>
      <c r="H182" s="58"/>
    </row>
    <row r="183" spans="1:8" x14ac:dyDescent="0.2">
      <c r="A183" s="57"/>
      <c r="B183" s="57"/>
      <c r="C183" s="58"/>
      <c r="D183" s="58"/>
      <c r="E183" s="59"/>
      <c r="F183" s="59"/>
      <c r="G183" s="59"/>
      <c r="H183" s="58"/>
    </row>
    <row r="184" spans="1:8" x14ac:dyDescent="0.2">
      <c r="A184" s="57"/>
      <c r="B184" s="57"/>
      <c r="C184" s="58"/>
      <c r="D184" s="58"/>
      <c r="E184" s="59"/>
      <c r="F184" s="59"/>
      <c r="G184" s="59"/>
      <c r="H184" s="58"/>
    </row>
    <row r="185" spans="1:8" x14ac:dyDescent="0.2">
      <c r="A185" s="57"/>
      <c r="B185" s="57"/>
      <c r="C185" s="58"/>
      <c r="D185" s="58"/>
      <c r="E185" s="59"/>
      <c r="F185" s="59"/>
      <c r="G185" s="59"/>
      <c r="H185" s="58"/>
    </row>
    <row r="186" spans="1:8" x14ac:dyDescent="0.2">
      <c r="A186" s="57"/>
      <c r="B186" s="57"/>
      <c r="C186" s="58"/>
      <c r="D186" s="58"/>
      <c r="E186" s="59"/>
      <c r="F186" s="59"/>
      <c r="G186" s="59"/>
      <c r="H186" s="58"/>
    </row>
    <row r="187" spans="1:8" x14ac:dyDescent="0.2">
      <c r="A187" s="57"/>
      <c r="B187" s="57"/>
      <c r="C187" s="58"/>
      <c r="D187" s="58"/>
      <c r="E187" s="59"/>
      <c r="F187" s="59"/>
      <c r="G187" s="59"/>
      <c r="H187" s="58"/>
    </row>
    <row r="188" spans="1:8" x14ac:dyDescent="0.2">
      <c r="A188" s="57"/>
      <c r="B188" s="57"/>
      <c r="C188" s="58"/>
      <c r="D188" s="58"/>
      <c r="E188" s="59"/>
      <c r="F188" s="59"/>
      <c r="G188" s="59"/>
      <c r="H188" s="58"/>
    </row>
    <row r="189" spans="1:8" x14ac:dyDescent="0.2">
      <c r="A189" s="57"/>
      <c r="B189" s="57"/>
      <c r="C189" s="58"/>
      <c r="D189" s="58"/>
      <c r="E189" s="59"/>
      <c r="F189" s="59"/>
      <c r="G189" s="59"/>
      <c r="H189" s="58"/>
    </row>
    <row r="190" spans="1:8" x14ac:dyDescent="0.2">
      <c r="A190" s="57"/>
      <c r="B190" s="57"/>
      <c r="C190" s="58"/>
      <c r="D190" s="58"/>
      <c r="E190" s="59"/>
      <c r="F190" s="59"/>
      <c r="G190" s="59"/>
      <c r="H190" s="58"/>
    </row>
    <row r="191" spans="1:8" x14ac:dyDescent="0.2">
      <c r="A191" s="57"/>
      <c r="B191" s="57"/>
      <c r="C191" s="58"/>
      <c r="D191" s="58"/>
      <c r="E191" s="59"/>
      <c r="F191" s="59"/>
      <c r="G191" s="59"/>
      <c r="H191" s="58"/>
    </row>
    <row r="192" spans="1:8" x14ac:dyDescent="0.2">
      <c r="A192" s="57"/>
      <c r="B192" s="57"/>
      <c r="C192" s="58"/>
      <c r="D192" s="58"/>
      <c r="E192" s="59"/>
      <c r="F192" s="59"/>
      <c r="G192" s="59"/>
      <c r="H192" s="58"/>
    </row>
    <row r="193" spans="1:8" x14ac:dyDescent="0.2">
      <c r="A193" s="57"/>
      <c r="B193" s="57"/>
      <c r="C193" s="58"/>
      <c r="D193" s="58"/>
      <c r="E193" s="59"/>
      <c r="F193" s="59"/>
      <c r="G193" s="59"/>
      <c r="H193" s="58"/>
    </row>
    <row r="194" spans="1:8" x14ac:dyDescent="0.2">
      <c r="A194" s="57"/>
      <c r="B194" s="57"/>
      <c r="C194" s="58"/>
      <c r="D194" s="58"/>
      <c r="E194" s="59"/>
      <c r="F194" s="59"/>
      <c r="G194" s="59"/>
      <c r="H194" s="58"/>
    </row>
    <row r="195" spans="1:8" x14ac:dyDescent="0.2">
      <c r="A195" s="57"/>
      <c r="B195" s="57"/>
      <c r="C195" s="58"/>
      <c r="D195" s="58"/>
      <c r="E195" s="59"/>
      <c r="F195" s="59"/>
      <c r="G195" s="59"/>
      <c r="H195" s="58"/>
    </row>
    <row r="196" spans="1:8" x14ac:dyDescent="0.2">
      <c r="A196" s="57"/>
      <c r="B196" s="57"/>
      <c r="C196" s="58"/>
      <c r="D196" s="58"/>
      <c r="E196" s="59"/>
      <c r="F196" s="59"/>
      <c r="G196" s="59"/>
      <c r="H196" s="58"/>
    </row>
    <row r="197" spans="1:8" x14ac:dyDescent="0.2">
      <c r="A197" s="57"/>
      <c r="B197" s="57"/>
      <c r="C197" s="58"/>
      <c r="D197" s="58"/>
      <c r="E197" s="59"/>
      <c r="F197" s="59"/>
      <c r="G197" s="59"/>
      <c r="H197" s="58"/>
    </row>
    <row r="198" spans="1:8" x14ac:dyDescent="0.2">
      <c r="A198" s="57"/>
      <c r="B198" s="57"/>
      <c r="C198" s="58"/>
      <c r="D198" s="58"/>
      <c r="E198" s="59"/>
      <c r="F198" s="59"/>
      <c r="G198" s="59"/>
      <c r="H198" s="58"/>
    </row>
    <row r="199" spans="1:8" x14ac:dyDescent="0.2">
      <c r="A199" s="57"/>
      <c r="B199" s="57"/>
      <c r="C199" s="58"/>
      <c r="D199" s="58"/>
      <c r="E199" s="59"/>
      <c r="F199" s="59"/>
      <c r="G199" s="59"/>
      <c r="H199" s="58"/>
    </row>
    <row r="200" spans="1:8" x14ac:dyDescent="0.2">
      <c r="A200" s="57"/>
      <c r="B200" s="57"/>
      <c r="C200" s="58"/>
      <c r="D200" s="58"/>
      <c r="E200" s="59"/>
      <c r="F200" s="59"/>
      <c r="G200" s="59"/>
      <c r="H200" s="58"/>
    </row>
    <row r="201" spans="1:8" x14ac:dyDescent="0.2">
      <c r="A201" s="57"/>
      <c r="B201" s="57"/>
      <c r="C201" s="58"/>
      <c r="D201" s="58"/>
      <c r="E201" s="59"/>
      <c r="F201" s="59"/>
      <c r="G201" s="59"/>
      <c r="H201" s="58"/>
    </row>
    <row r="202" spans="1:8" x14ac:dyDescent="0.2">
      <c r="A202" s="57"/>
      <c r="B202" s="57"/>
      <c r="C202" s="58"/>
      <c r="D202" s="58"/>
      <c r="E202" s="59"/>
      <c r="F202" s="59"/>
      <c r="G202" s="59"/>
      <c r="H202" s="58"/>
    </row>
    <row r="203" spans="1:8" x14ac:dyDescent="0.2">
      <c r="A203" s="57"/>
      <c r="B203" s="57"/>
      <c r="C203" s="58"/>
      <c r="D203" s="58"/>
      <c r="E203" s="59"/>
      <c r="F203" s="59"/>
      <c r="G203" s="59"/>
      <c r="H203" s="58"/>
    </row>
    <row r="204" spans="1:8" x14ac:dyDescent="0.2">
      <c r="A204" s="57"/>
      <c r="B204" s="57"/>
      <c r="C204" s="58"/>
      <c r="D204" s="58"/>
      <c r="E204" s="59"/>
      <c r="F204" s="59"/>
      <c r="G204" s="59"/>
      <c r="H204" s="58"/>
    </row>
    <row r="205" spans="1:8" x14ac:dyDescent="0.2">
      <c r="A205" s="57"/>
      <c r="B205" s="57"/>
      <c r="C205" s="58"/>
      <c r="D205" s="58"/>
      <c r="E205" s="59"/>
      <c r="F205" s="59"/>
      <c r="G205" s="59"/>
      <c r="H205" s="58"/>
    </row>
    <row r="206" spans="1:8" x14ac:dyDescent="0.2">
      <c r="A206" s="57"/>
      <c r="B206" s="57"/>
      <c r="C206" s="58"/>
      <c r="D206" s="58"/>
      <c r="E206" s="59"/>
      <c r="F206" s="59"/>
      <c r="G206" s="59"/>
      <c r="H206" s="58"/>
    </row>
    <row r="207" spans="1:8" x14ac:dyDescent="0.2">
      <c r="A207" s="57"/>
      <c r="B207" s="57"/>
      <c r="C207" s="58"/>
      <c r="D207" s="58"/>
      <c r="E207" s="59"/>
      <c r="F207" s="59"/>
      <c r="G207" s="59"/>
      <c r="H207" s="58"/>
    </row>
    <row r="208" spans="1:8" x14ac:dyDescent="0.2">
      <c r="A208" s="57"/>
      <c r="B208" s="57"/>
      <c r="C208" s="58"/>
      <c r="D208" s="58"/>
      <c r="E208" s="59"/>
      <c r="F208" s="59"/>
      <c r="G208" s="59"/>
      <c r="H208" s="58"/>
    </row>
    <row r="209" spans="1:8" x14ac:dyDescent="0.2">
      <c r="A209" s="57"/>
      <c r="B209" s="57"/>
      <c r="C209" s="58"/>
      <c r="D209" s="58"/>
      <c r="E209" s="59"/>
      <c r="F209" s="59"/>
      <c r="G209" s="59"/>
      <c r="H209" s="58"/>
    </row>
    <row r="210" spans="1:8" x14ac:dyDescent="0.2">
      <c r="A210" s="57"/>
      <c r="B210" s="57"/>
      <c r="C210" s="58"/>
      <c r="D210" s="58"/>
      <c r="E210" s="59"/>
      <c r="F210" s="59"/>
      <c r="G210" s="59"/>
      <c r="H210" s="58"/>
    </row>
    <row r="211" spans="1:8" x14ac:dyDescent="0.2">
      <c r="A211" s="57"/>
      <c r="B211" s="57"/>
      <c r="C211" s="58"/>
      <c r="D211" s="58"/>
      <c r="E211" s="59"/>
      <c r="F211" s="59"/>
      <c r="G211" s="59"/>
      <c r="H211" s="58"/>
    </row>
    <row r="212" spans="1:8" x14ac:dyDescent="0.2">
      <c r="A212" s="57"/>
      <c r="B212" s="57"/>
      <c r="C212" s="58"/>
      <c r="D212" s="58"/>
      <c r="E212" s="59"/>
      <c r="F212" s="59"/>
      <c r="G212" s="59"/>
      <c r="H212" s="58"/>
    </row>
    <row r="213" spans="1:8" x14ac:dyDescent="0.2">
      <c r="A213" s="57"/>
      <c r="B213" s="57"/>
      <c r="C213" s="58"/>
      <c r="D213" s="58"/>
      <c r="E213" s="59"/>
      <c r="F213" s="59"/>
      <c r="G213" s="59"/>
      <c r="H213" s="58"/>
    </row>
    <row r="214" spans="1:8" x14ac:dyDescent="0.2">
      <c r="A214" s="57"/>
      <c r="B214" s="57"/>
      <c r="C214" s="58"/>
      <c r="D214" s="58"/>
      <c r="E214" s="59"/>
      <c r="F214" s="59"/>
      <c r="G214" s="59"/>
      <c r="H214" s="58"/>
    </row>
    <row r="215" spans="1:8" x14ac:dyDescent="0.2">
      <c r="A215" s="57"/>
      <c r="B215" s="57"/>
      <c r="C215" s="58"/>
      <c r="D215" s="58"/>
      <c r="E215" s="59"/>
      <c r="F215" s="59"/>
      <c r="G215" s="59"/>
      <c r="H215" s="58"/>
    </row>
    <row r="216" spans="1:8" x14ac:dyDescent="0.2">
      <c r="A216" s="57"/>
      <c r="B216" s="57"/>
      <c r="C216" s="58"/>
      <c r="D216" s="58"/>
      <c r="E216" s="59"/>
      <c r="F216" s="59"/>
      <c r="G216" s="59"/>
      <c r="H216" s="58"/>
    </row>
    <row r="217" spans="1:8" x14ac:dyDescent="0.2">
      <c r="A217" s="57"/>
      <c r="B217" s="57"/>
      <c r="C217" s="58"/>
      <c r="D217" s="58"/>
      <c r="E217" s="59"/>
      <c r="F217" s="59"/>
      <c r="G217" s="59"/>
      <c r="H217" s="58"/>
    </row>
    <row r="218" spans="1:8" x14ac:dyDescent="0.2">
      <c r="A218" s="57"/>
      <c r="B218" s="57"/>
      <c r="C218" s="58"/>
      <c r="D218" s="58"/>
      <c r="E218" s="59"/>
      <c r="F218" s="59"/>
      <c r="G218" s="59"/>
      <c r="H218" s="58"/>
    </row>
    <row r="219" spans="1:8" x14ac:dyDescent="0.2">
      <c r="A219" s="57"/>
      <c r="B219" s="57"/>
      <c r="C219" s="58"/>
      <c r="D219" s="58"/>
      <c r="E219" s="59"/>
      <c r="F219" s="59"/>
      <c r="G219" s="59"/>
      <c r="H219" s="58"/>
    </row>
    <row r="220" spans="1:8" x14ac:dyDescent="0.2">
      <c r="A220" s="57"/>
      <c r="B220" s="57"/>
      <c r="C220" s="58"/>
      <c r="D220" s="58"/>
      <c r="E220" s="59"/>
      <c r="F220" s="59"/>
      <c r="G220" s="59"/>
      <c r="H220" s="58"/>
    </row>
    <row r="221" spans="1:8" x14ac:dyDescent="0.2">
      <c r="A221" s="57"/>
      <c r="B221" s="57"/>
      <c r="C221" s="58"/>
      <c r="D221" s="58"/>
      <c r="E221" s="59"/>
      <c r="F221" s="59"/>
      <c r="G221" s="59"/>
      <c r="H221" s="58"/>
    </row>
    <row r="222" spans="1:8" x14ac:dyDescent="0.2">
      <c r="A222" s="57"/>
      <c r="B222" s="57"/>
      <c r="C222" s="58"/>
      <c r="D222" s="58"/>
      <c r="E222" s="59"/>
      <c r="F222" s="59"/>
      <c r="G222" s="59"/>
      <c r="H222" s="58"/>
    </row>
    <row r="223" spans="1:8" x14ac:dyDescent="0.2">
      <c r="A223" s="57"/>
      <c r="B223" s="57"/>
      <c r="C223" s="58"/>
      <c r="D223" s="58"/>
      <c r="E223" s="59"/>
      <c r="F223" s="59"/>
      <c r="G223" s="59"/>
      <c r="H223" s="58"/>
    </row>
    <row r="224" spans="1:8" x14ac:dyDescent="0.2">
      <c r="A224" s="57"/>
      <c r="B224" s="57"/>
      <c r="C224" s="58"/>
      <c r="D224" s="58"/>
      <c r="E224" s="59"/>
      <c r="F224" s="59"/>
      <c r="G224" s="59"/>
      <c r="H224" s="58"/>
    </row>
    <row r="225" spans="1:8" x14ac:dyDescent="0.2">
      <c r="A225" s="57"/>
      <c r="B225" s="57"/>
      <c r="C225" s="58"/>
      <c r="D225" s="58"/>
      <c r="E225" s="59"/>
      <c r="F225" s="59"/>
      <c r="G225" s="59"/>
      <c r="H225" s="58"/>
    </row>
    <row r="226" spans="1:8" x14ac:dyDescent="0.2">
      <c r="A226" s="57"/>
      <c r="B226" s="57"/>
      <c r="C226" s="58"/>
      <c r="D226" s="58"/>
      <c r="E226" s="59"/>
      <c r="F226" s="59"/>
      <c r="G226" s="59"/>
      <c r="H226" s="58"/>
    </row>
    <row r="227" spans="1:8" x14ac:dyDescent="0.2">
      <c r="A227" s="57"/>
      <c r="B227" s="57"/>
      <c r="C227" s="58"/>
      <c r="D227" s="58"/>
      <c r="E227" s="59"/>
      <c r="F227" s="59"/>
      <c r="G227" s="59"/>
      <c r="H227" s="58"/>
    </row>
    <row r="228" spans="1:8" x14ac:dyDescent="0.2">
      <c r="A228" s="57"/>
      <c r="B228" s="57"/>
      <c r="C228" s="58"/>
      <c r="D228" s="58"/>
      <c r="E228" s="59"/>
      <c r="F228" s="59"/>
      <c r="G228" s="59"/>
      <c r="H228" s="58"/>
    </row>
    <row r="229" spans="1:8" x14ac:dyDescent="0.2">
      <c r="A229" s="57"/>
      <c r="B229" s="57"/>
      <c r="C229" s="58"/>
      <c r="D229" s="58"/>
      <c r="E229" s="59"/>
      <c r="F229" s="59"/>
      <c r="G229" s="59"/>
      <c r="H229" s="58"/>
    </row>
    <row r="230" spans="1:8" x14ac:dyDescent="0.2">
      <c r="A230" s="57"/>
      <c r="B230" s="57"/>
      <c r="C230" s="58"/>
      <c r="D230" s="58"/>
      <c r="E230" s="59"/>
      <c r="F230" s="59"/>
      <c r="G230" s="59"/>
      <c r="H230" s="58"/>
    </row>
    <row r="231" spans="1:8" x14ac:dyDescent="0.2">
      <c r="A231" s="57"/>
      <c r="B231" s="57"/>
      <c r="C231" s="58"/>
      <c r="D231" s="58"/>
      <c r="E231" s="59"/>
      <c r="F231" s="59"/>
      <c r="G231" s="59"/>
      <c r="H231" s="58"/>
    </row>
    <row r="232" spans="1:8" x14ac:dyDescent="0.2">
      <c r="A232" s="57"/>
      <c r="B232" s="57"/>
      <c r="C232" s="58"/>
      <c r="D232" s="58"/>
      <c r="E232" s="59"/>
      <c r="F232" s="59"/>
      <c r="G232" s="59"/>
      <c r="H232" s="58"/>
    </row>
    <row r="233" spans="1:8" x14ac:dyDescent="0.2">
      <c r="A233" s="57"/>
      <c r="B233" s="57"/>
      <c r="C233" s="58"/>
      <c r="D233" s="58"/>
      <c r="E233" s="59"/>
      <c r="F233" s="59"/>
      <c r="G233" s="59"/>
      <c r="H233" s="58"/>
    </row>
    <row r="234" spans="1:8" x14ac:dyDescent="0.2">
      <c r="A234" s="57"/>
      <c r="B234" s="57"/>
      <c r="C234" s="58"/>
      <c r="D234" s="58"/>
      <c r="E234" s="59"/>
      <c r="F234" s="59"/>
      <c r="G234" s="59"/>
      <c r="H234" s="58"/>
    </row>
    <row r="235" spans="1:8" x14ac:dyDescent="0.2">
      <c r="A235" s="57"/>
      <c r="B235" s="57"/>
      <c r="C235" s="58"/>
      <c r="D235" s="58"/>
      <c r="E235" s="59"/>
      <c r="F235" s="59"/>
      <c r="G235" s="59"/>
      <c r="H235" s="58"/>
    </row>
    <row r="236" spans="1:8" x14ac:dyDescent="0.2">
      <c r="A236" s="57"/>
      <c r="B236" s="57"/>
      <c r="C236" s="58"/>
      <c r="D236" s="58"/>
      <c r="E236" s="59"/>
      <c r="F236" s="59"/>
      <c r="G236" s="59"/>
      <c r="H236" s="58"/>
    </row>
    <row r="237" spans="1:8" x14ac:dyDescent="0.2">
      <c r="A237" s="57"/>
      <c r="B237" s="57"/>
      <c r="C237" s="58"/>
      <c r="D237" s="58"/>
      <c r="E237" s="59"/>
      <c r="F237" s="59"/>
      <c r="G237" s="59"/>
      <c r="H237" s="58"/>
    </row>
    <row r="238" spans="1:8" x14ac:dyDescent="0.2">
      <c r="A238" s="57"/>
      <c r="B238" s="57"/>
      <c r="C238" s="58"/>
      <c r="D238" s="58"/>
      <c r="E238" s="59"/>
      <c r="F238" s="59"/>
      <c r="G238" s="59"/>
      <c r="H238" s="58"/>
    </row>
    <row r="239" spans="1:8" x14ac:dyDescent="0.2">
      <c r="A239" s="57"/>
      <c r="B239" s="57"/>
      <c r="C239" s="58"/>
      <c r="D239" s="58"/>
      <c r="E239" s="59"/>
      <c r="F239" s="59"/>
      <c r="G239" s="59"/>
      <c r="H239" s="58"/>
    </row>
    <row r="240" spans="1:8" x14ac:dyDescent="0.2">
      <c r="A240" s="57"/>
      <c r="B240" s="57"/>
      <c r="C240" s="58"/>
      <c r="D240" s="58"/>
      <c r="E240" s="59"/>
      <c r="F240" s="59"/>
      <c r="G240" s="59"/>
      <c r="H240" s="58"/>
    </row>
    <row r="241" spans="1:8" x14ac:dyDescent="0.2">
      <c r="A241" s="57"/>
      <c r="B241" s="57"/>
      <c r="C241" s="58"/>
      <c r="D241" s="58"/>
      <c r="E241" s="59"/>
      <c r="F241" s="59"/>
      <c r="G241" s="59"/>
      <c r="H241" s="58"/>
    </row>
    <row r="242" spans="1:8" x14ac:dyDescent="0.2">
      <c r="A242" s="57"/>
      <c r="B242" s="57"/>
      <c r="C242" s="58"/>
      <c r="D242" s="58"/>
      <c r="E242" s="59"/>
      <c r="F242" s="59"/>
      <c r="G242" s="59"/>
      <c r="H242" s="58"/>
    </row>
    <row r="243" spans="1:8" x14ac:dyDescent="0.2">
      <c r="A243" s="57"/>
      <c r="B243" s="57"/>
      <c r="C243" s="58"/>
      <c r="D243" s="58"/>
      <c r="E243" s="59"/>
      <c r="F243" s="59"/>
      <c r="G243" s="59"/>
      <c r="H243" s="58"/>
    </row>
    <row r="244" spans="1:8" x14ac:dyDescent="0.2">
      <c r="A244" s="57"/>
      <c r="B244" s="57"/>
      <c r="C244" s="58"/>
      <c r="D244" s="58"/>
      <c r="E244" s="59"/>
      <c r="F244" s="59"/>
      <c r="G244" s="59"/>
      <c r="H244" s="58"/>
    </row>
    <row r="245" spans="1:8" x14ac:dyDescent="0.2">
      <c r="A245" s="57"/>
      <c r="B245" s="57"/>
      <c r="C245" s="58"/>
      <c r="D245" s="58"/>
      <c r="E245" s="59"/>
      <c r="F245" s="59"/>
      <c r="G245" s="59"/>
      <c r="H245" s="58"/>
    </row>
    <row r="246" spans="1:8" x14ac:dyDescent="0.2">
      <c r="A246" s="57"/>
      <c r="B246" s="57"/>
      <c r="C246" s="58"/>
      <c r="D246" s="58"/>
      <c r="E246" s="59"/>
      <c r="F246" s="59"/>
      <c r="G246" s="59"/>
      <c r="H246" s="58"/>
    </row>
    <row r="247" spans="1:8" x14ac:dyDescent="0.2">
      <c r="A247" s="57"/>
      <c r="B247" s="57"/>
      <c r="C247" s="58"/>
      <c r="D247" s="58"/>
      <c r="E247" s="59"/>
      <c r="F247" s="59"/>
      <c r="G247" s="59"/>
      <c r="H247" s="58"/>
    </row>
    <row r="248" spans="1:8" x14ac:dyDescent="0.2">
      <c r="A248" s="57"/>
      <c r="B248" s="57"/>
      <c r="C248" s="58"/>
      <c r="D248" s="58"/>
      <c r="E248" s="59"/>
      <c r="F248" s="59"/>
      <c r="G248" s="59"/>
      <c r="H248" s="58"/>
    </row>
    <row r="249" spans="1:8" x14ac:dyDescent="0.2">
      <c r="A249" s="57"/>
      <c r="B249" s="57"/>
      <c r="C249" s="58"/>
      <c r="D249" s="58"/>
      <c r="E249" s="59"/>
      <c r="F249" s="59"/>
      <c r="G249" s="59"/>
      <c r="H249" s="58"/>
    </row>
    <row r="250" spans="1:8" x14ac:dyDescent="0.2">
      <c r="A250" s="57"/>
      <c r="B250" s="57"/>
      <c r="C250" s="58"/>
      <c r="D250" s="58"/>
      <c r="E250" s="59"/>
      <c r="F250" s="59"/>
      <c r="G250" s="59"/>
      <c r="H250" s="58"/>
    </row>
    <row r="251" spans="1:8" x14ac:dyDescent="0.2">
      <c r="A251" s="57"/>
      <c r="B251" s="57"/>
      <c r="C251" s="58"/>
      <c r="D251" s="58"/>
      <c r="E251" s="59"/>
      <c r="F251" s="59"/>
      <c r="G251" s="59"/>
      <c r="H251" s="58"/>
    </row>
    <row r="252" spans="1:8" x14ac:dyDescent="0.2">
      <c r="A252" s="57"/>
      <c r="B252" s="57"/>
      <c r="C252" s="58"/>
      <c r="D252" s="58"/>
      <c r="E252" s="59"/>
      <c r="F252" s="59"/>
      <c r="G252" s="59"/>
      <c r="H252" s="58"/>
    </row>
    <row r="253" spans="1:8" x14ac:dyDescent="0.2">
      <c r="A253" s="57"/>
      <c r="B253" s="57"/>
      <c r="C253" s="58"/>
      <c r="D253" s="58"/>
      <c r="E253" s="59"/>
      <c r="F253" s="59"/>
      <c r="G253" s="59"/>
      <c r="H253" s="58"/>
    </row>
    <row r="254" spans="1:8" x14ac:dyDescent="0.2">
      <c r="A254" s="57"/>
      <c r="B254" s="57"/>
      <c r="C254" s="58"/>
      <c r="D254" s="58"/>
      <c r="E254" s="59"/>
      <c r="F254" s="59"/>
      <c r="G254" s="59"/>
      <c r="H254" s="58"/>
    </row>
    <row r="255" spans="1:8" x14ac:dyDescent="0.2">
      <c r="A255" s="57"/>
      <c r="B255" s="57"/>
      <c r="C255" s="58"/>
      <c r="D255" s="58"/>
      <c r="E255" s="59"/>
      <c r="F255" s="59"/>
      <c r="G255" s="59"/>
      <c r="H255" s="58"/>
    </row>
    <row r="256" spans="1:8" x14ac:dyDescent="0.2">
      <c r="A256" s="57"/>
      <c r="B256" s="57"/>
      <c r="C256" s="58"/>
      <c r="D256" s="58"/>
      <c r="E256" s="59"/>
      <c r="F256" s="59"/>
      <c r="G256" s="59"/>
      <c r="H256" s="58"/>
    </row>
    <row r="257" spans="1:8" x14ac:dyDescent="0.2">
      <c r="A257" s="57"/>
      <c r="B257" s="57"/>
      <c r="C257" s="58"/>
      <c r="D257" s="58"/>
      <c r="E257" s="59"/>
      <c r="F257" s="59"/>
      <c r="G257" s="59"/>
      <c r="H257" s="58"/>
    </row>
    <row r="258" spans="1:8" x14ac:dyDescent="0.2">
      <c r="A258" s="57"/>
      <c r="B258" s="57"/>
      <c r="C258" s="58"/>
      <c r="D258" s="58"/>
      <c r="E258" s="59"/>
      <c r="F258" s="59"/>
      <c r="G258" s="59"/>
      <c r="H258" s="58"/>
    </row>
    <row r="259" spans="1:8" x14ac:dyDescent="0.2">
      <c r="A259" s="57"/>
      <c r="B259" s="57"/>
      <c r="C259" s="58"/>
      <c r="D259" s="58"/>
      <c r="E259" s="59"/>
      <c r="F259" s="59"/>
      <c r="G259" s="59"/>
      <c r="H259" s="58"/>
    </row>
    <row r="260" spans="1:8" x14ac:dyDescent="0.2">
      <c r="A260" s="57"/>
      <c r="B260" s="57"/>
      <c r="C260" s="58"/>
      <c r="D260" s="58"/>
      <c r="E260" s="59"/>
      <c r="F260" s="59"/>
      <c r="G260" s="59"/>
      <c r="H260" s="58"/>
    </row>
    <row r="261" spans="1:8" x14ac:dyDescent="0.2">
      <c r="A261" s="57"/>
      <c r="B261" s="57"/>
      <c r="C261" s="58"/>
      <c r="D261" s="58"/>
      <c r="E261" s="59"/>
      <c r="F261" s="59"/>
      <c r="G261" s="59"/>
      <c r="H261" s="58"/>
    </row>
    <row r="262" spans="1:8" x14ac:dyDescent="0.2">
      <c r="A262" s="57"/>
      <c r="B262" s="57"/>
      <c r="C262" s="58"/>
      <c r="D262" s="58"/>
      <c r="E262" s="59"/>
      <c r="F262" s="59"/>
      <c r="G262" s="59"/>
      <c r="H262" s="58"/>
    </row>
    <row r="263" spans="1:8" x14ac:dyDescent="0.2">
      <c r="A263" s="57"/>
      <c r="B263" s="57"/>
      <c r="C263" s="58"/>
      <c r="D263" s="58"/>
      <c r="E263" s="59"/>
      <c r="F263" s="59"/>
      <c r="G263" s="59"/>
      <c r="H263" s="58"/>
    </row>
    <row r="264" spans="1:8" x14ac:dyDescent="0.2">
      <c r="A264" s="57"/>
      <c r="B264" s="57"/>
      <c r="C264" s="58"/>
      <c r="D264" s="58"/>
      <c r="E264" s="59"/>
      <c r="F264" s="59"/>
      <c r="G264" s="59"/>
      <c r="H264" s="58"/>
    </row>
    <row r="265" spans="1:8" x14ac:dyDescent="0.2">
      <c r="A265" s="57"/>
      <c r="B265" s="57"/>
      <c r="C265" s="58"/>
      <c r="D265" s="58"/>
      <c r="E265" s="59"/>
      <c r="F265" s="59"/>
      <c r="G265" s="59"/>
      <c r="H265" s="58"/>
    </row>
    <row r="266" spans="1:8" x14ac:dyDescent="0.2">
      <c r="A266" s="57"/>
      <c r="B266" s="57"/>
      <c r="C266" s="58"/>
      <c r="D266" s="58"/>
      <c r="E266" s="59"/>
      <c r="F266" s="59"/>
      <c r="G266" s="59"/>
      <c r="H266" s="58"/>
    </row>
    <row r="267" spans="1:8" x14ac:dyDescent="0.2">
      <c r="A267" s="57"/>
      <c r="B267" s="57"/>
      <c r="C267" s="58"/>
      <c r="D267" s="58"/>
      <c r="E267" s="59"/>
      <c r="F267" s="59"/>
      <c r="G267" s="59"/>
      <c r="H267" s="58"/>
    </row>
    <row r="268" spans="1:8" x14ac:dyDescent="0.2">
      <c r="A268" s="57"/>
      <c r="B268" s="57"/>
      <c r="C268" s="58"/>
      <c r="D268" s="58"/>
      <c r="E268" s="59"/>
      <c r="F268" s="59"/>
      <c r="G268" s="59"/>
      <c r="H268" s="58"/>
    </row>
    <row r="269" spans="1:8" x14ac:dyDescent="0.2">
      <c r="A269" s="57"/>
      <c r="B269" s="57"/>
      <c r="C269" s="58"/>
      <c r="D269" s="58"/>
      <c r="E269" s="59"/>
      <c r="F269" s="59"/>
      <c r="G269" s="59"/>
      <c r="H269" s="58"/>
    </row>
    <row r="270" spans="1:8" x14ac:dyDescent="0.2">
      <c r="A270" s="57"/>
      <c r="B270" s="57"/>
      <c r="C270" s="58"/>
      <c r="D270" s="58"/>
      <c r="E270" s="59"/>
      <c r="F270" s="59"/>
      <c r="G270" s="59"/>
      <c r="H270" s="58"/>
    </row>
    <row r="271" spans="1:8" x14ac:dyDescent="0.2">
      <c r="A271" s="57"/>
      <c r="B271" s="57"/>
      <c r="C271" s="58"/>
      <c r="D271" s="58"/>
      <c r="E271" s="59"/>
      <c r="F271" s="59"/>
      <c r="G271" s="59"/>
      <c r="H271" s="58"/>
    </row>
    <row r="272" spans="1:8" x14ac:dyDescent="0.2">
      <c r="A272" s="57"/>
      <c r="B272" s="57"/>
      <c r="C272" s="58"/>
      <c r="D272" s="58"/>
      <c r="E272" s="59"/>
      <c r="F272" s="59"/>
      <c r="G272" s="59"/>
      <c r="H272" s="58"/>
    </row>
    <row r="273" spans="1:8" x14ac:dyDescent="0.2">
      <c r="A273" s="57"/>
      <c r="B273" s="57"/>
      <c r="C273" s="58"/>
      <c r="D273" s="58"/>
      <c r="E273" s="59"/>
      <c r="F273" s="59"/>
      <c r="G273" s="59"/>
      <c r="H273" s="58"/>
    </row>
    <row r="274" spans="1:8" x14ac:dyDescent="0.2">
      <c r="A274" s="57"/>
      <c r="B274" s="57"/>
      <c r="C274" s="58"/>
      <c r="D274" s="58"/>
      <c r="E274" s="59"/>
      <c r="F274" s="59"/>
      <c r="G274" s="59"/>
      <c r="H274" s="58"/>
    </row>
    <row r="275" spans="1:8" x14ac:dyDescent="0.2">
      <c r="A275" s="57"/>
      <c r="B275" s="57"/>
      <c r="C275" s="58"/>
      <c r="D275" s="58"/>
      <c r="E275" s="59"/>
      <c r="F275" s="59"/>
      <c r="G275" s="59"/>
      <c r="H275" s="58"/>
    </row>
    <row r="276" spans="1:8" x14ac:dyDescent="0.2">
      <c r="A276" s="57"/>
      <c r="B276" s="57"/>
      <c r="C276" s="58"/>
      <c r="D276" s="58"/>
      <c r="E276" s="59"/>
      <c r="F276" s="59"/>
      <c r="G276" s="59"/>
      <c r="H276" s="58"/>
    </row>
    <row r="277" spans="1:8" x14ac:dyDescent="0.2">
      <c r="A277" s="57"/>
      <c r="B277" s="57"/>
      <c r="C277" s="58"/>
      <c r="D277" s="58"/>
      <c r="E277" s="59"/>
      <c r="F277" s="59"/>
      <c r="G277" s="59"/>
      <c r="H277" s="58"/>
    </row>
    <row r="278" spans="1:8" x14ac:dyDescent="0.2">
      <c r="A278" s="57"/>
      <c r="B278" s="57"/>
      <c r="C278" s="58"/>
      <c r="D278" s="58"/>
      <c r="E278" s="59"/>
      <c r="F278" s="59"/>
      <c r="G278" s="59"/>
      <c r="H278" s="58"/>
    </row>
    <row r="279" spans="1:8" x14ac:dyDescent="0.2">
      <c r="A279" s="57"/>
      <c r="B279" s="57"/>
      <c r="C279" s="58"/>
      <c r="D279" s="58"/>
      <c r="E279" s="59"/>
      <c r="F279" s="59"/>
      <c r="G279" s="59"/>
      <c r="H279" s="58"/>
    </row>
    <row r="280" spans="1:8" x14ac:dyDescent="0.2">
      <c r="A280" s="57"/>
      <c r="B280" s="57"/>
      <c r="C280" s="58"/>
      <c r="D280" s="58"/>
      <c r="E280" s="59"/>
      <c r="F280" s="59"/>
      <c r="G280" s="59"/>
      <c r="H280" s="58"/>
    </row>
    <row r="281" spans="1:8" x14ac:dyDescent="0.2">
      <c r="A281" s="57"/>
      <c r="B281" s="57"/>
      <c r="C281" s="58"/>
      <c r="D281" s="58"/>
      <c r="E281" s="59"/>
      <c r="F281" s="59"/>
      <c r="G281" s="59"/>
      <c r="H281" s="58"/>
    </row>
    <row r="282" spans="1:8" x14ac:dyDescent="0.2">
      <c r="A282" s="57"/>
      <c r="B282" s="57"/>
      <c r="C282" s="58"/>
      <c r="D282" s="58"/>
      <c r="E282" s="59"/>
      <c r="F282" s="59"/>
      <c r="G282" s="59"/>
      <c r="H282" s="58"/>
    </row>
    <row r="283" spans="1:8" x14ac:dyDescent="0.2">
      <c r="A283" s="57"/>
      <c r="B283" s="57"/>
      <c r="C283" s="58"/>
      <c r="D283" s="58"/>
      <c r="E283" s="59"/>
      <c r="F283" s="59"/>
      <c r="G283" s="59"/>
      <c r="H283" s="58"/>
    </row>
    <row r="284" spans="1:8" x14ac:dyDescent="0.2">
      <c r="A284" s="57"/>
      <c r="B284" s="57"/>
      <c r="C284" s="58"/>
      <c r="D284" s="58"/>
      <c r="E284" s="59"/>
      <c r="F284" s="59"/>
      <c r="G284" s="59"/>
      <c r="H284" s="58"/>
    </row>
    <row r="285" spans="1:8" x14ac:dyDescent="0.2">
      <c r="A285" s="57"/>
      <c r="B285" s="57"/>
      <c r="C285" s="58"/>
      <c r="D285" s="58"/>
      <c r="E285" s="59"/>
      <c r="F285" s="59"/>
      <c r="G285" s="59"/>
      <c r="H285" s="58"/>
    </row>
    <row r="286" spans="1:8" x14ac:dyDescent="0.2">
      <c r="A286" s="57"/>
      <c r="B286" s="57"/>
      <c r="C286" s="58"/>
      <c r="D286" s="58"/>
      <c r="E286" s="59"/>
      <c r="F286" s="59"/>
      <c r="G286" s="59"/>
      <c r="H286" s="58"/>
    </row>
    <row r="287" spans="1:8" x14ac:dyDescent="0.2">
      <c r="A287" s="57"/>
      <c r="B287" s="57"/>
      <c r="C287" s="58"/>
      <c r="D287" s="58"/>
      <c r="E287" s="59"/>
      <c r="F287" s="59"/>
      <c r="G287" s="59"/>
      <c r="H287" s="58"/>
    </row>
    <row r="288" spans="1:8" x14ac:dyDescent="0.2">
      <c r="A288" s="57"/>
      <c r="B288" s="57"/>
      <c r="C288" s="58"/>
      <c r="D288" s="58"/>
      <c r="E288" s="59"/>
      <c r="F288" s="59"/>
      <c r="G288" s="59"/>
      <c r="H288" s="58"/>
    </row>
    <row r="289" spans="1:8" x14ac:dyDescent="0.2">
      <c r="A289" s="57"/>
      <c r="B289" s="57"/>
      <c r="C289" s="58"/>
      <c r="D289" s="58"/>
      <c r="E289" s="59"/>
      <c r="F289" s="59"/>
      <c r="G289" s="59"/>
      <c r="H289" s="58"/>
    </row>
    <row r="290" spans="1:8" x14ac:dyDescent="0.2">
      <c r="A290" s="57"/>
      <c r="B290" s="57"/>
      <c r="C290" s="58"/>
      <c r="D290" s="58"/>
      <c r="E290" s="59"/>
      <c r="F290" s="59"/>
      <c r="G290" s="59"/>
      <c r="H290" s="58"/>
    </row>
    <row r="291" spans="1:8" x14ac:dyDescent="0.2">
      <c r="A291" s="57"/>
      <c r="B291" s="57"/>
      <c r="C291" s="58"/>
      <c r="D291" s="58"/>
      <c r="E291" s="59"/>
      <c r="F291" s="59"/>
      <c r="G291" s="59"/>
      <c r="H291" s="58"/>
    </row>
    <row r="292" spans="1:8" x14ac:dyDescent="0.2">
      <c r="A292" s="57"/>
      <c r="B292" s="57"/>
      <c r="C292" s="58"/>
      <c r="D292" s="58"/>
      <c r="E292" s="59"/>
      <c r="F292" s="59"/>
      <c r="G292" s="59"/>
      <c r="H292" s="58"/>
    </row>
    <row r="293" spans="1:8" x14ac:dyDescent="0.2">
      <c r="A293" s="57"/>
      <c r="B293" s="57"/>
      <c r="C293" s="58"/>
      <c r="D293" s="58"/>
      <c r="E293" s="59"/>
      <c r="F293" s="59"/>
      <c r="G293" s="59"/>
      <c r="H293" s="58"/>
    </row>
    <row r="294" spans="1:8" x14ac:dyDescent="0.2">
      <c r="A294" s="57"/>
      <c r="B294" s="57"/>
      <c r="C294" s="58"/>
      <c r="D294" s="58"/>
      <c r="E294" s="59"/>
      <c r="F294" s="59"/>
      <c r="G294" s="59"/>
      <c r="H294" s="58"/>
    </row>
    <row r="295" spans="1:8" x14ac:dyDescent="0.2">
      <c r="A295" s="57"/>
      <c r="B295" s="57"/>
      <c r="C295" s="58"/>
      <c r="D295" s="58"/>
      <c r="E295" s="59"/>
      <c r="F295" s="59"/>
      <c r="G295" s="59"/>
      <c r="H295" s="58"/>
    </row>
    <row r="296" spans="1:8" x14ac:dyDescent="0.2">
      <c r="A296" s="57"/>
      <c r="B296" s="57"/>
      <c r="C296" s="58"/>
      <c r="D296" s="58"/>
      <c r="E296" s="59"/>
      <c r="F296" s="59"/>
      <c r="G296" s="59"/>
      <c r="H296" s="58"/>
    </row>
    <row r="297" spans="1:8" x14ac:dyDescent="0.2">
      <c r="A297" s="57"/>
      <c r="B297" s="57"/>
      <c r="C297" s="58"/>
      <c r="D297" s="58"/>
      <c r="E297" s="59"/>
      <c r="F297" s="59"/>
      <c r="G297" s="59"/>
      <c r="H297" s="58"/>
    </row>
    <row r="298" spans="1:8" x14ac:dyDescent="0.2">
      <c r="A298" s="57"/>
      <c r="B298" s="57"/>
      <c r="C298" s="58"/>
      <c r="D298" s="58"/>
      <c r="E298" s="59"/>
      <c r="F298" s="59"/>
      <c r="G298" s="59"/>
      <c r="H298" s="58"/>
    </row>
    <row r="299" spans="1:8" x14ac:dyDescent="0.2">
      <c r="A299" s="57"/>
      <c r="B299" s="57"/>
      <c r="C299" s="58"/>
      <c r="D299" s="58"/>
      <c r="E299" s="59"/>
      <c r="F299" s="59"/>
      <c r="G299" s="59"/>
      <c r="H299" s="58"/>
    </row>
    <row r="300" spans="1:8" x14ac:dyDescent="0.2">
      <c r="A300" s="57"/>
      <c r="B300" s="57"/>
      <c r="C300" s="58"/>
      <c r="D300" s="58"/>
      <c r="E300" s="59"/>
      <c r="F300" s="59"/>
      <c r="G300" s="59"/>
      <c r="H300" s="58"/>
    </row>
    <row r="301" spans="1:8" x14ac:dyDescent="0.2">
      <c r="A301" s="57"/>
      <c r="B301" s="57"/>
      <c r="C301" s="58"/>
      <c r="D301" s="58"/>
      <c r="E301" s="59"/>
      <c r="F301" s="59"/>
      <c r="G301" s="59"/>
      <c r="H301" s="58"/>
    </row>
    <row r="302" spans="1:8" x14ac:dyDescent="0.2">
      <c r="A302" s="57"/>
      <c r="B302" s="57"/>
      <c r="C302" s="58"/>
      <c r="D302" s="58"/>
      <c r="E302" s="59"/>
      <c r="F302" s="59"/>
      <c r="G302" s="59"/>
      <c r="H302" s="58"/>
    </row>
    <row r="303" spans="1:8" x14ac:dyDescent="0.2">
      <c r="A303" s="57"/>
      <c r="B303" s="57"/>
      <c r="C303" s="58"/>
      <c r="D303" s="58"/>
      <c r="E303" s="59"/>
      <c r="F303" s="59"/>
      <c r="G303" s="59"/>
      <c r="H303" s="58"/>
    </row>
    <row r="304" spans="1:8" x14ac:dyDescent="0.2">
      <c r="A304" s="57"/>
      <c r="B304" s="57"/>
      <c r="C304" s="58"/>
      <c r="D304" s="58"/>
      <c r="E304" s="59"/>
      <c r="F304" s="59"/>
      <c r="G304" s="59"/>
      <c r="H304" s="58"/>
    </row>
    <row r="305" spans="1:8" x14ac:dyDescent="0.2">
      <c r="A305" s="57"/>
      <c r="B305" s="57"/>
      <c r="C305" s="58"/>
      <c r="D305" s="58"/>
      <c r="E305" s="59"/>
      <c r="F305" s="59"/>
      <c r="G305" s="59"/>
      <c r="H305" s="58"/>
    </row>
    <row r="306" spans="1:8" x14ac:dyDescent="0.2">
      <c r="A306" s="57"/>
      <c r="B306" s="57"/>
      <c r="C306" s="58"/>
      <c r="D306" s="58"/>
      <c r="E306" s="59"/>
      <c r="F306" s="59"/>
      <c r="G306" s="59"/>
      <c r="H306" s="58"/>
    </row>
    <row r="307" spans="1:8" x14ac:dyDescent="0.2">
      <c r="A307" s="57"/>
      <c r="B307" s="57"/>
      <c r="C307" s="58"/>
      <c r="D307" s="58"/>
      <c r="E307" s="59"/>
      <c r="F307" s="59"/>
      <c r="G307" s="59"/>
      <c r="H307" s="58"/>
    </row>
    <row r="308" spans="1:8" x14ac:dyDescent="0.2">
      <c r="A308" s="57"/>
      <c r="B308" s="57"/>
      <c r="C308" s="58"/>
      <c r="D308" s="58"/>
      <c r="E308" s="59"/>
      <c r="F308" s="59"/>
      <c r="G308" s="59"/>
      <c r="H308" s="58"/>
    </row>
    <row r="309" spans="1:8" x14ac:dyDescent="0.2">
      <c r="A309" s="57"/>
      <c r="B309" s="57"/>
      <c r="C309" s="58"/>
      <c r="D309" s="58"/>
      <c r="E309" s="59"/>
      <c r="F309" s="59"/>
      <c r="G309" s="59"/>
      <c r="H309" s="58"/>
    </row>
    <row r="310" spans="1:8" x14ac:dyDescent="0.2">
      <c r="A310" s="57"/>
      <c r="B310" s="57"/>
      <c r="C310" s="58"/>
      <c r="D310" s="58"/>
      <c r="E310" s="59"/>
      <c r="F310" s="59"/>
      <c r="G310" s="59"/>
      <c r="H310" s="58"/>
    </row>
    <row r="311" spans="1:8" x14ac:dyDescent="0.2">
      <c r="A311" s="57"/>
      <c r="B311" s="57"/>
      <c r="C311" s="58"/>
      <c r="D311" s="58"/>
      <c r="E311" s="59"/>
      <c r="F311" s="59"/>
      <c r="G311" s="59"/>
      <c r="H311" s="58"/>
    </row>
    <row r="312" spans="1:8" x14ac:dyDescent="0.2">
      <c r="A312" s="57"/>
      <c r="B312" s="57"/>
      <c r="C312" s="58"/>
      <c r="D312" s="58"/>
      <c r="E312" s="59"/>
      <c r="F312" s="59"/>
      <c r="G312" s="59"/>
      <c r="H312" s="58"/>
    </row>
    <row r="313" spans="1:8" x14ac:dyDescent="0.2">
      <c r="A313" s="57"/>
      <c r="B313" s="57"/>
      <c r="C313" s="58"/>
      <c r="D313" s="58"/>
      <c r="E313" s="59"/>
      <c r="F313" s="59"/>
      <c r="G313" s="59"/>
      <c r="H313" s="58"/>
    </row>
    <row r="314" spans="1:8" x14ac:dyDescent="0.2">
      <c r="A314" s="57"/>
      <c r="B314" s="57"/>
      <c r="C314" s="58"/>
      <c r="D314" s="58"/>
      <c r="E314" s="59"/>
      <c r="F314" s="59"/>
      <c r="G314" s="59"/>
      <c r="H314" s="58"/>
    </row>
    <row r="315" spans="1:8" x14ac:dyDescent="0.2">
      <c r="A315" s="57"/>
      <c r="B315" s="57"/>
      <c r="C315" s="58"/>
      <c r="D315" s="58"/>
      <c r="E315" s="59"/>
      <c r="F315" s="59"/>
      <c r="G315" s="59"/>
      <c r="H315" s="58"/>
    </row>
    <row r="316" spans="1:8" x14ac:dyDescent="0.2">
      <c r="A316" s="57"/>
      <c r="B316" s="57"/>
      <c r="C316" s="58"/>
      <c r="D316" s="58"/>
      <c r="E316" s="59"/>
      <c r="F316" s="59"/>
      <c r="G316" s="59"/>
      <c r="H316" s="58"/>
    </row>
    <row r="317" spans="1:8" x14ac:dyDescent="0.2">
      <c r="A317" s="57"/>
      <c r="B317" s="57"/>
      <c r="C317" s="58"/>
      <c r="D317" s="58"/>
      <c r="E317" s="59"/>
      <c r="F317" s="59"/>
      <c r="G317" s="59"/>
      <c r="H317" s="58"/>
    </row>
    <row r="318" spans="1:8" x14ac:dyDescent="0.2">
      <c r="A318" s="57"/>
      <c r="B318" s="57"/>
      <c r="C318" s="58"/>
      <c r="D318" s="58"/>
      <c r="E318" s="59"/>
      <c r="F318" s="59"/>
      <c r="G318" s="59"/>
      <c r="H318" s="58"/>
    </row>
    <row r="319" spans="1:8" x14ac:dyDescent="0.2">
      <c r="A319" s="57"/>
      <c r="B319" s="57"/>
      <c r="C319" s="58"/>
      <c r="D319" s="58"/>
      <c r="E319" s="59"/>
      <c r="F319" s="59"/>
      <c r="G319" s="59"/>
      <c r="H319" s="58"/>
    </row>
    <row r="320" spans="1:8" x14ac:dyDescent="0.2">
      <c r="A320" s="57"/>
      <c r="B320" s="57"/>
      <c r="C320" s="58"/>
      <c r="D320" s="58"/>
      <c r="E320" s="59"/>
      <c r="F320" s="59"/>
      <c r="G320" s="59"/>
      <c r="H320" s="58"/>
    </row>
    <row r="321" spans="1:8" x14ac:dyDescent="0.2">
      <c r="A321" s="57"/>
      <c r="B321" s="57"/>
      <c r="C321" s="58"/>
      <c r="D321" s="58"/>
      <c r="E321" s="59"/>
      <c r="F321" s="59"/>
      <c r="G321" s="59"/>
      <c r="H321" s="58"/>
    </row>
    <row r="322" spans="1:8" x14ac:dyDescent="0.2">
      <c r="A322" s="57"/>
      <c r="B322" s="57"/>
      <c r="C322" s="58"/>
      <c r="D322" s="58"/>
      <c r="E322" s="59"/>
      <c r="F322" s="59"/>
      <c r="G322" s="59"/>
      <c r="H322" s="58"/>
    </row>
    <row r="323" spans="1:8" x14ac:dyDescent="0.2">
      <c r="A323" s="57"/>
      <c r="B323" s="57"/>
      <c r="C323" s="58"/>
      <c r="D323" s="58"/>
      <c r="E323" s="59"/>
      <c r="F323" s="59"/>
      <c r="G323" s="59"/>
      <c r="H323" s="58"/>
    </row>
    <row r="324" spans="1:8" x14ac:dyDescent="0.2">
      <c r="A324" s="57"/>
      <c r="B324" s="57"/>
      <c r="C324" s="58"/>
      <c r="D324" s="58"/>
      <c r="E324" s="59"/>
      <c r="F324" s="59"/>
      <c r="G324" s="59"/>
      <c r="H324" s="58"/>
    </row>
    <row r="325" spans="1:8" x14ac:dyDescent="0.2">
      <c r="A325" s="57"/>
      <c r="B325" s="57"/>
      <c r="C325" s="58"/>
      <c r="D325" s="58"/>
      <c r="E325" s="59"/>
      <c r="F325" s="59"/>
      <c r="G325" s="59"/>
      <c r="H325" s="58"/>
    </row>
    <row r="326" spans="1:8" x14ac:dyDescent="0.2">
      <c r="A326" s="57"/>
      <c r="B326" s="57"/>
      <c r="C326" s="58"/>
      <c r="D326" s="58"/>
      <c r="E326" s="59"/>
      <c r="F326" s="59"/>
      <c r="G326" s="59"/>
      <c r="H326" s="58"/>
    </row>
    <row r="327" spans="1:8" x14ac:dyDescent="0.2">
      <c r="A327" s="57"/>
      <c r="B327" s="57"/>
      <c r="C327" s="58"/>
      <c r="D327" s="58"/>
      <c r="E327" s="59"/>
      <c r="F327" s="59"/>
      <c r="G327" s="59"/>
      <c r="H327" s="58"/>
    </row>
    <row r="328" spans="1:8" x14ac:dyDescent="0.2">
      <c r="A328" s="57"/>
      <c r="B328" s="57"/>
      <c r="C328" s="58"/>
      <c r="D328" s="58"/>
      <c r="E328" s="59"/>
      <c r="F328" s="59"/>
      <c r="G328" s="59"/>
      <c r="H328" s="58"/>
    </row>
    <row r="329" spans="1:8" x14ac:dyDescent="0.2">
      <c r="A329" s="57"/>
      <c r="B329" s="57"/>
      <c r="C329" s="58"/>
      <c r="D329" s="58"/>
      <c r="E329" s="59"/>
      <c r="F329" s="59"/>
      <c r="G329" s="59"/>
      <c r="H329" s="58"/>
    </row>
    <row r="330" spans="1:8" x14ac:dyDescent="0.2">
      <c r="A330" s="57"/>
      <c r="B330" s="57"/>
      <c r="C330" s="58"/>
      <c r="D330" s="58"/>
      <c r="E330" s="59"/>
      <c r="F330" s="59"/>
      <c r="G330" s="59"/>
      <c r="H330" s="58"/>
    </row>
    <row r="331" spans="1:8" x14ac:dyDescent="0.2">
      <c r="A331" s="57"/>
      <c r="B331" s="57"/>
      <c r="C331" s="58"/>
      <c r="D331" s="58"/>
      <c r="E331" s="59"/>
      <c r="F331" s="59"/>
      <c r="G331" s="59"/>
      <c r="H331" s="58"/>
    </row>
    <row r="332" spans="1:8" x14ac:dyDescent="0.2">
      <c r="A332" s="57"/>
      <c r="B332" s="57"/>
      <c r="C332" s="58"/>
      <c r="D332" s="58"/>
      <c r="E332" s="59"/>
      <c r="F332" s="59"/>
      <c r="G332" s="59"/>
      <c r="H332" s="58"/>
    </row>
    <row r="333" spans="1:8" x14ac:dyDescent="0.2">
      <c r="A333" s="57"/>
      <c r="B333" s="57"/>
      <c r="C333" s="58"/>
      <c r="D333" s="58"/>
      <c r="E333" s="59"/>
      <c r="F333" s="59"/>
      <c r="G333" s="59"/>
      <c r="H333" s="58"/>
    </row>
    <row r="334" spans="1:8" x14ac:dyDescent="0.2">
      <c r="A334" s="57"/>
      <c r="B334" s="57"/>
      <c r="C334" s="58"/>
      <c r="D334" s="58"/>
      <c r="E334" s="59"/>
      <c r="F334" s="59"/>
      <c r="G334" s="59"/>
      <c r="H334" s="58"/>
    </row>
    <row r="335" spans="1:8" x14ac:dyDescent="0.2">
      <c r="A335" s="57"/>
      <c r="B335" s="57"/>
      <c r="C335" s="58"/>
      <c r="D335" s="58"/>
      <c r="E335" s="59"/>
      <c r="F335" s="59"/>
      <c r="G335" s="59"/>
      <c r="H335" s="58"/>
    </row>
    <row r="336" spans="1:8" x14ac:dyDescent="0.2">
      <c r="A336" s="57"/>
      <c r="B336" s="57"/>
      <c r="C336" s="58"/>
      <c r="D336" s="58"/>
      <c r="E336" s="59"/>
      <c r="F336" s="59"/>
      <c r="G336" s="59"/>
      <c r="H336" s="58"/>
    </row>
    <row r="337" spans="1:8" x14ac:dyDescent="0.2">
      <c r="A337" s="57"/>
      <c r="B337" s="57"/>
      <c r="C337" s="58"/>
      <c r="D337" s="58"/>
      <c r="E337" s="59"/>
      <c r="F337" s="59"/>
      <c r="G337" s="59"/>
      <c r="H337" s="58"/>
    </row>
    <row r="338" spans="1:8" x14ac:dyDescent="0.2">
      <c r="A338" s="57"/>
      <c r="B338" s="57"/>
      <c r="C338" s="58"/>
      <c r="D338" s="58"/>
      <c r="E338" s="59"/>
      <c r="F338" s="59"/>
      <c r="G338" s="59"/>
      <c r="H338" s="58"/>
    </row>
    <row r="339" spans="1:8" x14ac:dyDescent="0.2">
      <c r="A339" s="57"/>
      <c r="B339" s="57"/>
      <c r="C339" s="58"/>
      <c r="D339" s="58"/>
      <c r="E339" s="59"/>
      <c r="F339" s="59"/>
      <c r="G339" s="59"/>
      <c r="H339" s="58"/>
    </row>
    <row r="340" spans="1:8" x14ac:dyDescent="0.2">
      <c r="A340" s="57"/>
      <c r="B340" s="57"/>
      <c r="C340" s="58"/>
      <c r="D340" s="58"/>
      <c r="E340" s="59"/>
      <c r="F340" s="59"/>
      <c r="G340" s="59"/>
      <c r="H340" s="58"/>
    </row>
    <row r="341" spans="1:8" x14ac:dyDescent="0.2">
      <c r="A341" s="57"/>
      <c r="B341" s="57"/>
      <c r="C341" s="58"/>
      <c r="D341" s="58"/>
      <c r="E341" s="59"/>
      <c r="F341" s="59"/>
      <c r="G341" s="59"/>
      <c r="H341" s="58"/>
    </row>
    <row r="342" spans="1:8" x14ac:dyDescent="0.2">
      <c r="A342" s="57"/>
      <c r="B342" s="57"/>
      <c r="C342" s="58"/>
      <c r="D342" s="58"/>
      <c r="E342" s="59"/>
      <c r="F342" s="59"/>
      <c r="G342" s="59"/>
      <c r="H342" s="58"/>
    </row>
    <row r="343" spans="1:8" x14ac:dyDescent="0.2">
      <c r="A343" s="57"/>
      <c r="B343" s="57"/>
      <c r="C343" s="58"/>
      <c r="D343" s="58"/>
      <c r="E343" s="59"/>
      <c r="F343" s="59"/>
      <c r="G343" s="59"/>
      <c r="H343" s="58"/>
    </row>
    <row r="344" spans="1:8" x14ac:dyDescent="0.2">
      <c r="A344" s="57"/>
      <c r="B344" s="57"/>
      <c r="C344" s="58"/>
      <c r="D344" s="58"/>
      <c r="E344" s="59"/>
      <c r="F344" s="59"/>
      <c r="G344" s="59"/>
      <c r="H344" s="58"/>
    </row>
    <row r="345" spans="1:8" x14ac:dyDescent="0.2">
      <c r="A345" s="57"/>
      <c r="B345" s="57"/>
      <c r="C345" s="58"/>
      <c r="D345" s="58"/>
      <c r="E345" s="59"/>
      <c r="F345" s="59"/>
      <c r="G345" s="59"/>
      <c r="H345" s="58"/>
    </row>
    <row r="346" spans="1:8" x14ac:dyDescent="0.2">
      <c r="A346" s="57"/>
      <c r="B346" s="57"/>
      <c r="C346" s="58"/>
      <c r="D346" s="58"/>
      <c r="E346" s="59"/>
      <c r="F346" s="59"/>
      <c r="G346" s="59"/>
      <c r="H346" s="58"/>
    </row>
    <row r="347" spans="1:8" x14ac:dyDescent="0.2">
      <c r="A347" s="57"/>
      <c r="B347" s="57"/>
      <c r="C347" s="58"/>
      <c r="D347" s="58"/>
      <c r="E347" s="59"/>
      <c r="F347" s="59"/>
      <c r="G347" s="59"/>
      <c r="H347" s="58"/>
    </row>
    <row r="348" spans="1:8" x14ac:dyDescent="0.2">
      <c r="A348" s="57"/>
      <c r="B348" s="57"/>
      <c r="C348" s="58"/>
      <c r="D348" s="58"/>
      <c r="E348" s="59"/>
      <c r="F348" s="59"/>
      <c r="G348" s="59"/>
      <c r="H348" s="58"/>
    </row>
    <row r="349" spans="1:8" x14ac:dyDescent="0.2">
      <c r="A349" s="57"/>
      <c r="B349" s="57"/>
      <c r="C349" s="58"/>
      <c r="D349" s="58"/>
      <c r="E349" s="59"/>
      <c r="F349" s="59"/>
      <c r="G349" s="59"/>
      <c r="H349" s="58"/>
    </row>
    <row r="350" spans="1:8" x14ac:dyDescent="0.2">
      <c r="A350" s="57"/>
      <c r="B350" s="57"/>
      <c r="C350" s="58"/>
      <c r="D350" s="58"/>
      <c r="E350" s="59"/>
      <c r="F350" s="59"/>
      <c r="G350" s="59"/>
      <c r="H350" s="58"/>
    </row>
    <row r="351" spans="1:8" x14ac:dyDescent="0.2">
      <c r="A351" s="57"/>
      <c r="B351" s="57"/>
      <c r="C351" s="58"/>
      <c r="D351" s="58"/>
      <c r="E351" s="59"/>
      <c r="F351" s="59"/>
      <c r="G351" s="59"/>
      <c r="H351" s="58"/>
    </row>
    <row r="352" spans="1:8" x14ac:dyDescent="0.2">
      <c r="A352" s="57"/>
      <c r="B352" s="57"/>
      <c r="C352" s="58"/>
      <c r="D352" s="58"/>
      <c r="E352" s="59"/>
      <c r="F352" s="59"/>
      <c r="G352" s="59"/>
      <c r="H352" s="58"/>
    </row>
    <row r="353" spans="1:8" x14ac:dyDescent="0.2">
      <c r="A353" s="57"/>
      <c r="B353" s="57"/>
      <c r="C353" s="58"/>
      <c r="D353" s="58"/>
      <c r="E353" s="59"/>
      <c r="F353" s="59"/>
      <c r="G353" s="59"/>
      <c r="H353" s="58"/>
    </row>
    <row r="354" spans="1:8" x14ac:dyDescent="0.2">
      <c r="A354" s="57"/>
      <c r="B354" s="57"/>
      <c r="C354" s="58"/>
      <c r="D354" s="58"/>
      <c r="E354" s="59"/>
      <c r="F354" s="59"/>
      <c r="G354" s="59"/>
      <c r="H354" s="58"/>
    </row>
    <row r="355" spans="1:8" x14ac:dyDescent="0.2">
      <c r="A355" s="57"/>
      <c r="B355" s="57"/>
      <c r="C355" s="58"/>
      <c r="D355" s="58"/>
      <c r="E355" s="59"/>
      <c r="F355" s="59"/>
      <c r="G355" s="59"/>
      <c r="H355" s="58"/>
    </row>
    <row r="356" spans="1:8" x14ac:dyDescent="0.2">
      <c r="A356" s="57"/>
      <c r="B356" s="57"/>
      <c r="C356" s="58"/>
      <c r="D356" s="58"/>
      <c r="E356" s="59"/>
      <c r="F356" s="59"/>
      <c r="G356" s="59"/>
      <c r="H356" s="58"/>
    </row>
    <row r="357" spans="1:8" x14ac:dyDescent="0.2">
      <c r="A357" s="57"/>
      <c r="B357" s="57"/>
      <c r="C357" s="58"/>
      <c r="D357" s="58"/>
      <c r="E357" s="59"/>
      <c r="F357" s="59"/>
      <c r="G357" s="59"/>
      <c r="H357" s="58"/>
    </row>
    <row r="358" spans="1:8" x14ac:dyDescent="0.2">
      <c r="A358" s="57"/>
      <c r="B358" s="57"/>
      <c r="C358" s="58"/>
      <c r="D358" s="58"/>
      <c r="E358" s="59"/>
      <c r="F358" s="59"/>
      <c r="G358" s="59"/>
      <c r="H358" s="58"/>
    </row>
    <row r="359" spans="1:8" x14ac:dyDescent="0.2">
      <c r="A359" s="57"/>
      <c r="B359" s="57"/>
      <c r="C359" s="58"/>
      <c r="D359" s="58"/>
      <c r="E359" s="59"/>
      <c r="F359" s="59"/>
      <c r="G359" s="59"/>
      <c r="H359" s="58"/>
    </row>
    <row r="360" spans="1:8" x14ac:dyDescent="0.2">
      <c r="A360" s="57"/>
      <c r="B360" s="57"/>
      <c r="C360" s="58"/>
      <c r="D360" s="58"/>
      <c r="E360" s="59"/>
      <c r="F360" s="59"/>
      <c r="G360" s="59"/>
      <c r="H360" s="58"/>
    </row>
    <row r="361" spans="1:8" x14ac:dyDescent="0.2">
      <c r="A361" s="57"/>
      <c r="B361" s="57"/>
      <c r="C361" s="58"/>
      <c r="D361" s="58"/>
      <c r="E361" s="59"/>
      <c r="F361" s="59"/>
      <c r="G361" s="59"/>
      <c r="H361" s="58"/>
    </row>
    <row r="362" spans="1:8" x14ac:dyDescent="0.2">
      <c r="A362" s="57"/>
      <c r="B362" s="57"/>
      <c r="C362" s="58"/>
      <c r="D362" s="58"/>
      <c r="E362" s="59"/>
      <c r="F362" s="59"/>
      <c r="G362" s="59"/>
      <c r="H362" s="58"/>
    </row>
    <row r="363" spans="1:8" x14ac:dyDescent="0.2">
      <c r="A363" s="57"/>
      <c r="B363" s="57"/>
      <c r="C363" s="58"/>
      <c r="D363" s="58"/>
      <c r="E363" s="59"/>
      <c r="F363" s="59"/>
      <c r="G363" s="59"/>
      <c r="H363" s="58"/>
    </row>
    <row r="364" spans="1:8" x14ac:dyDescent="0.2">
      <c r="A364" s="57"/>
      <c r="B364" s="57"/>
      <c r="C364" s="58"/>
      <c r="D364" s="58"/>
      <c r="E364" s="59"/>
      <c r="F364" s="59"/>
      <c r="G364" s="59"/>
      <c r="H364" s="58"/>
    </row>
    <row r="365" spans="1:8" x14ac:dyDescent="0.2">
      <c r="A365" s="57"/>
      <c r="B365" s="57"/>
      <c r="C365" s="58"/>
      <c r="D365" s="58"/>
      <c r="E365" s="59"/>
      <c r="F365" s="59"/>
      <c r="G365" s="59"/>
      <c r="H365" s="58"/>
    </row>
    <row r="366" spans="1:8" x14ac:dyDescent="0.2">
      <c r="A366" s="57"/>
      <c r="B366" s="57"/>
      <c r="C366" s="58"/>
      <c r="D366" s="58"/>
      <c r="E366" s="59"/>
      <c r="F366" s="59"/>
      <c r="G366" s="59"/>
      <c r="H366" s="58"/>
    </row>
    <row r="367" spans="1:8" x14ac:dyDescent="0.2">
      <c r="A367" s="57"/>
      <c r="B367" s="57"/>
      <c r="C367" s="58"/>
      <c r="D367" s="58"/>
      <c r="E367" s="59"/>
      <c r="F367" s="59"/>
      <c r="G367" s="59"/>
      <c r="H367" s="58"/>
    </row>
    <row r="368" spans="1:8" x14ac:dyDescent="0.2">
      <c r="A368" s="57"/>
      <c r="B368" s="57"/>
      <c r="C368" s="58"/>
      <c r="D368" s="58"/>
      <c r="E368" s="59"/>
      <c r="F368" s="59"/>
      <c r="G368" s="59"/>
      <c r="H368" s="58"/>
    </row>
    <row r="369" spans="1:8" x14ac:dyDescent="0.2">
      <c r="A369" s="57"/>
      <c r="B369" s="57"/>
      <c r="C369" s="58"/>
      <c r="D369" s="58"/>
      <c r="E369" s="59"/>
      <c r="F369" s="59"/>
      <c r="G369" s="59"/>
      <c r="H369" s="58"/>
    </row>
    <row r="370" spans="1:8" x14ac:dyDescent="0.2">
      <c r="A370" s="57"/>
      <c r="B370" s="57"/>
      <c r="C370" s="58"/>
      <c r="D370" s="58"/>
      <c r="E370" s="59"/>
      <c r="F370" s="59"/>
      <c r="G370" s="59"/>
      <c r="H370" s="58"/>
    </row>
    <row r="371" spans="1:8" x14ac:dyDescent="0.2">
      <c r="A371" s="57"/>
      <c r="B371" s="57"/>
      <c r="C371" s="58"/>
      <c r="D371" s="58"/>
      <c r="E371" s="59"/>
      <c r="F371" s="59"/>
      <c r="G371" s="59"/>
      <c r="H371" s="58"/>
    </row>
    <row r="372" spans="1:8" x14ac:dyDescent="0.2">
      <c r="A372" s="57"/>
      <c r="B372" s="57"/>
      <c r="C372" s="58"/>
      <c r="D372" s="58"/>
      <c r="E372" s="59"/>
      <c r="F372" s="59"/>
      <c r="G372" s="59"/>
      <c r="H372" s="58"/>
    </row>
    <row r="373" spans="1:8" x14ac:dyDescent="0.2">
      <c r="A373" s="57"/>
      <c r="B373" s="57"/>
      <c r="C373" s="58"/>
      <c r="D373" s="58"/>
      <c r="E373" s="59"/>
      <c r="F373" s="59"/>
      <c r="G373" s="59"/>
      <c r="H373" s="58"/>
    </row>
    <row r="374" spans="1:8" x14ac:dyDescent="0.2">
      <c r="A374" s="57"/>
      <c r="B374" s="57"/>
      <c r="C374" s="58"/>
      <c r="D374" s="58"/>
      <c r="E374" s="59"/>
      <c r="F374" s="59"/>
      <c r="G374" s="59"/>
      <c r="H374" s="58"/>
    </row>
    <row r="375" spans="1:8" x14ac:dyDescent="0.2">
      <c r="A375" s="57"/>
      <c r="B375" s="57"/>
      <c r="C375" s="58"/>
      <c r="D375" s="58"/>
      <c r="E375" s="59"/>
      <c r="F375" s="59"/>
      <c r="G375" s="59"/>
      <c r="H375" s="58"/>
    </row>
    <row r="376" spans="1:8" x14ac:dyDescent="0.2">
      <c r="A376" s="57"/>
      <c r="B376" s="57"/>
      <c r="C376" s="58"/>
      <c r="D376" s="58"/>
      <c r="E376" s="59"/>
      <c r="F376" s="59"/>
      <c r="G376" s="59"/>
      <c r="H376" s="58"/>
    </row>
    <row r="377" spans="1:8" x14ac:dyDescent="0.2">
      <c r="A377" s="57"/>
      <c r="B377" s="57"/>
      <c r="C377" s="58"/>
      <c r="D377" s="58"/>
      <c r="E377" s="59"/>
      <c r="F377" s="59"/>
      <c r="G377" s="59"/>
      <c r="H377" s="58"/>
    </row>
    <row r="378" spans="1:8" x14ac:dyDescent="0.2">
      <c r="A378" s="57"/>
      <c r="B378" s="57"/>
      <c r="C378" s="58"/>
      <c r="D378" s="58"/>
      <c r="E378" s="59"/>
      <c r="F378" s="59"/>
      <c r="G378" s="59"/>
      <c r="H378" s="58"/>
    </row>
    <row r="379" spans="1:8" x14ac:dyDescent="0.2">
      <c r="A379" s="57"/>
      <c r="B379" s="57"/>
      <c r="C379" s="58"/>
      <c r="D379" s="58"/>
      <c r="E379" s="59"/>
      <c r="F379" s="59"/>
      <c r="G379" s="59"/>
      <c r="H379" s="58"/>
    </row>
    <row r="380" spans="1:8" x14ac:dyDescent="0.2">
      <c r="A380" s="57"/>
      <c r="B380" s="57"/>
      <c r="C380" s="58"/>
      <c r="D380" s="58"/>
      <c r="E380" s="59"/>
      <c r="F380" s="59"/>
      <c r="G380" s="59"/>
      <c r="H380" s="58"/>
    </row>
    <row r="381" spans="1:8" x14ac:dyDescent="0.2">
      <c r="A381" s="57"/>
      <c r="B381" s="57"/>
      <c r="C381" s="58"/>
      <c r="D381" s="58"/>
      <c r="E381" s="59"/>
      <c r="F381" s="59"/>
      <c r="G381" s="59"/>
      <c r="H381" s="58"/>
    </row>
    <row r="382" spans="1:8" x14ac:dyDescent="0.2">
      <c r="A382" s="57"/>
      <c r="B382" s="57"/>
      <c r="C382" s="58"/>
      <c r="D382" s="58"/>
      <c r="E382" s="59"/>
      <c r="F382" s="59"/>
      <c r="G382" s="59"/>
      <c r="H382" s="58"/>
    </row>
    <row r="383" spans="1:8" x14ac:dyDescent="0.2">
      <c r="A383" s="57"/>
      <c r="B383" s="57"/>
      <c r="C383" s="58"/>
      <c r="D383" s="58"/>
      <c r="E383" s="59"/>
      <c r="F383" s="59"/>
      <c r="G383" s="59"/>
      <c r="H383" s="58"/>
    </row>
    <row r="384" spans="1:8" x14ac:dyDescent="0.2">
      <c r="A384" s="57"/>
      <c r="B384" s="57"/>
      <c r="C384" s="58"/>
      <c r="D384" s="58"/>
      <c r="E384" s="59"/>
      <c r="F384" s="59"/>
      <c r="G384" s="59"/>
      <c r="H384" s="58"/>
    </row>
    <row r="385" spans="1:8" x14ac:dyDescent="0.2">
      <c r="A385" s="57"/>
      <c r="B385" s="57"/>
      <c r="C385" s="58"/>
      <c r="D385" s="58"/>
      <c r="E385" s="59"/>
      <c r="F385" s="59"/>
      <c r="G385" s="59"/>
      <c r="H385" s="58"/>
    </row>
    <row r="386" spans="1:8" x14ac:dyDescent="0.2">
      <c r="A386" s="57"/>
      <c r="B386" s="57"/>
      <c r="C386" s="58"/>
      <c r="D386" s="58"/>
      <c r="E386" s="59"/>
      <c r="F386" s="59"/>
      <c r="G386" s="59"/>
      <c r="H386" s="58"/>
    </row>
    <row r="387" spans="1:8" x14ac:dyDescent="0.2">
      <c r="A387" s="57"/>
      <c r="B387" s="57"/>
      <c r="C387" s="58"/>
      <c r="D387" s="58"/>
      <c r="E387" s="59"/>
      <c r="F387" s="59"/>
      <c r="G387" s="59"/>
      <c r="H387" s="58"/>
    </row>
    <row r="388" spans="1:8" x14ac:dyDescent="0.2">
      <c r="A388" s="57"/>
      <c r="B388" s="57"/>
      <c r="C388" s="58"/>
      <c r="D388" s="58"/>
      <c r="E388" s="59"/>
      <c r="F388" s="59"/>
      <c r="G388" s="59"/>
      <c r="H388" s="58"/>
    </row>
    <row r="389" spans="1:8" x14ac:dyDescent="0.2">
      <c r="A389" s="57"/>
      <c r="B389" s="57"/>
      <c r="C389" s="58"/>
      <c r="D389" s="58"/>
      <c r="E389" s="59"/>
      <c r="F389" s="59"/>
      <c r="G389" s="59"/>
      <c r="H389" s="58"/>
    </row>
    <row r="390" spans="1:8" x14ac:dyDescent="0.2">
      <c r="A390" s="57"/>
      <c r="B390" s="57"/>
      <c r="C390" s="58"/>
      <c r="D390" s="58"/>
      <c r="E390" s="59"/>
      <c r="F390" s="59"/>
      <c r="G390" s="59"/>
      <c r="H390" s="58"/>
    </row>
    <row r="391" spans="1:8" x14ac:dyDescent="0.2">
      <c r="A391" s="57"/>
      <c r="B391" s="57"/>
      <c r="C391" s="58"/>
      <c r="D391" s="58"/>
      <c r="E391" s="59"/>
      <c r="F391" s="59"/>
      <c r="G391" s="59"/>
      <c r="H391" s="58"/>
    </row>
    <row r="392" spans="1:8" x14ac:dyDescent="0.2">
      <c r="A392" s="57"/>
      <c r="B392" s="57"/>
      <c r="C392" s="58"/>
      <c r="D392" s="58"/>
      <c r="E392" s="59"/>
      <c r="F392" s="59"/>
      <c r="G392" s="59"/>
      <c r="H392" s="58"/>
    </row>
    <row r="393" spans="1:8" x14ac:dyDescent="0.2">
      <c r="A393" s="57"/>
      <c r="B393" s="57"/>
      <c r="C393" s="58"/>
      <c r="D393" s="58"/>
      <c r="E393" s="59"/>
      <c r="F393" s="59"/>
      <c r="G393" s="59"/>
      <c r="H393" s="58"/>
    </row>
    <row r="394" spans="1:8" x14ac:dyDescent="0.2">
      <c r="A394" s="57"/>
      <c r="B394" s="57"/>
      <c r="C394" s="58"/>
      <c r="D394" s="58"/>
      <c r="E394" s="59"/>
      <c r="F394" s="59"/>
      <c r="G394" s="59"/>
      <c r="H394" s="58"/>
    </row>
    <row r="395" spans="1:8" x14ac:dyDescent="0.2">
      <c r="A395" s="57"/>
      <c r="B395" s="57"/>
      <c r="C395" s="58"/>
      <c r="D395" s="58"/>
      <c r="E395" s="59"/>
      <c r="F395" s="59"/>
      <c r="G395" s="59"/>
      <c r="H395" s="58"/>
    </row>
    <row r="396" spans="1:8" x14ac:dyDescent="0.2">
      <c r="A396" s="57"/>
      <c r="B396" s="57"/>
      <c r="C396" s="58"/>
      <c r="D396" s="58"/>
      <c r="E396" s="59"/>
      <c r="F396" s="59"/>
      <c r="G396" s="59"/>
      <c r="H396" s="58"/>
    </row>
    <row r="397" spans="1:8" x14ac:dyDescent="0.2">
      <c r="A397" s="57"/>
      <c r="B397" s="57"/>
      <c r="C397" s="58"/>
      <c r="D397" s="58"/>
      <c r="E397" s="59"/>
      <c r="F397" s="59"/>
      <c r="G397" s="59"/>
      <c r="H397" s="58"/>
    </row>
    <row r="398" spans="1:8" x14ac:dyDescent="0.2">
      <c r="A398" s="57"/>
      <c r="B398" s="57"/>
      <c r="C398" s="58"/>
      <c r="D398" s="58"/>
      <c r="E398" s="59"/>
      <c r="F398" s="59"/>
      <c r="G398" s="59"/>
      <c r="H398" s="58"/>
    </row>
    <row r="399" spans="1:8" x14ac:dyDescent="0.2">
      <c r="A399" s="57"/>
      <c r="B399" s="57"/>
      <c r="C399" s="58"/>
      <c r="D399" s="58"/>
      <c r="E399" s="59"/>
      <c r="F399" s="59"/>
      <c r="G399" s="59"/>
      <c r="H399" s="58"/>
    </row>
    <row r="400" spans="1:8" x14ac:dyDescent="0.2">
      <c r="A400" s="57"/>
      <c r="B400" s="57"/>
      <c r="C400" s="58"/>
      <c r="D400" s="58"/>
      <c r="E400" s="59"/>
      <c r="F400" s="59"/>
      <c r="G400" s="59"/>
      <c r="H400" s="58"/>
    </row>
    <row r="401" spans="1:8" x14ac:dyDescent="0.2">
      <c r="A401" s="57"/>
      <c r="B401" s="57"/>
      <c r="C401" s="58"/>
      <c r="D401" s="58"/>
      <c r="E401" s="59"/>
      <c r="F401" s="59"/>
      <c r="G401" s="59"/>
      <c r="H401" s="58"/>
    </row>
    <row r="402" spans="1:8" x14ac:dyDescent="0.2">
      <c r="A402" s="57"/>
      <c r="B402" s="57"/>
      <c r="C402" s="58"/>
      <c r="D402" s="58"/>
      <c r="E402" s="59"/>
      <c r="F402" s="59"/>
      <c r="G402" s="59"/>
      <c r="H402" s="58"/>
    </row>
    <row r="403" spans="1:8" x14ac:dyDescent="0.2">
      <c r="A403" s="57"/>
      <c r="B403" s="57"/>
      <c r="C403" s="58"/>
      <c r="D403" s="58"/>
      <c r="E403" s="59"/>
      <c r="F403" s="59"/>
      <c r="G403" s="59"/>
      <c r="H403" s="58"/>
    </row>
    <row r="404" spans="1:8" x14ac:dyDescent="0.2">
      <c r="A404" s="57"/>
      <c r="B404" s="57"/>
      <c r="C404" s="58"/>
      <c r="D404" s="58"/>
      <c r="E404" s="59"/>
      <c r="F404" s="59"/>
      <c r="G404" s="59"/>
      <c r="H404" s="58"/>
    </row>
    <row r="405" spans="1:8" x14ac:dyDescent="0.2">
      <c r="A405" s="57"/>
      <c r="B405" s="57"/>
      <c r="C405" s="58"/>
      <c r="D405" s="58"/>
      <c r="E405" s="59"/>
      <c r="F405" s="59"/>
      <c r="G405" s="59"/>
      <c r="H405" s="58"/>
    </row>
    <row r="406" spans="1:8" x14ac:dyDescent="0.2">
      <c r="A406" s="57"/>
      <c r="B406" s="57"/>
      <c r="C406" s="58"/>
      <c r="D406" s="58"/>
      <c r="E406" s="59"/>
      <c r="F406" s="59"/>
      <c r="G406" s="59"/>
      <c r="H406" s="58"/>
    </row>
    <row r="407" spans="1:8" x14ac:dyDescent="0.2">
      <c r="A407" s="57"/>
      <c r="B407" s="57"/>
      <c r="C407" s="58"/>
      <c r="D407" s="58"/>
      <c r="E407" s="59"/>
      <c r="F407" s="59"/>
      <c r="G407" s="59"/>
      <c r="H407" s="58"/>
    </row>
    <row r="408" spans="1:8" x14ac:dyDescent="0.2">
      <c r="A408" s="57"/>
      <c r="B408" s="57"/>
      <c r="C408" s="58"/>
      <c r="D408" s="58"/>
      <c r="E408" s="59"/>
      <c r="F408" s="59"/>
      <c r="G408" s="59"/>
      <c r="H408" s="58"/>
    </row>
    <row r="409" spans="1:8" x14ac:dyDescent="0.2">
      <c r="A409" s="57"/>
      <c r="B409" s="57"/>
      <c r="C409" s="58"/>
      <c r="D409" s="58"/>
      <c r="E409" s="59"/>
      <c r="F409" s="59"/>
      <c r="G409" s="59"/>
      <c r="H409" s="58"/>
    </row>
    <row r="410" spans="1:8" x14ac:dyDescent="0.2">
      <c r="A410" s="57"/>
      <c r="B410" s="57"/>
      <c r="C410" s="58"/>
      <c r="D410" s="58"/>
      <c r="E410" s="59"/>
      <c r="F410" s="59"/>
      <c r="G410" s="59"/>
      <c r="H410" s="58"/>
    </row>
    <row r="411" spans="1:8" x14ac:dyDescent="0.2">
      <c r="A411" s="57"/>
      <c r="B411" s="57"/>
      <c r="C411" s="58"/>
      <c r="D411" s="58"/>
      <c r="E411" s="59"/>
      <c r="F411" s="59"/>
      <c r="G411" s="59"/>
      <c r="H411" s="58"/>
    </row>
    <row r="412" spans="1:8" x14ac:dyDescent="0.2">
      <c r="A412" s="57"/>
      <c r="B412" s="57"/>
      <c r="C412" s="58"/>
      <c r="D412" s="58"/>
      <c r="E412" s="59"/>
      <c r="F412" s="59"/>
      <c r="G412" s="59"/>
      <c r="H412" s="58"/>
    </row>
    <row r="413" spans="1:8" x14ac:dyDescent="0.2">
      <c r="A413" s="57"/>
      <c r="B413" s="57"/>
      <c r="C413" s="58"/>
      <c r="D413" s="58"/>
      <c r="E413" s="59"/>
      <c r="F413" s="59"/>
      <c r="G413" s="59"/>
      <c r="H413" s="58"/>
    </row>
    <row r="414" spans="1:8" x14ac:dyDescent="0.2">
      <c r="A414" s="57"/>
      <c r="B414" s="57"/>
      <c r="C414" s="58"/>
      <c r="D414" s="58"/>
      <c r="E414" s="59"/>
      <c r="F414" s="59"/>
      <c r="G414" s="59"/>
      <c r="H414" s="58"/>
    </row>
    <row r="415" spans="1:8" x14ac:dyDescent="0.2">
      <c r="A415" s="57"/>
      <c r="B415" s="57"/>
      <c r="C415" s="58"/>
      <c r="D415" s="58"/>
      <c r="E415" s="59"/>
      <c r="F415" s="59"/>
      <c r="G415" s="59"/>
      <c r="H415" s="58"/>
    </row>
    <row r="416" spans="1:8" x14ac:dyDescent="0.2">
      <c r="A416" s="57"/>
      <c r="B416" s="57"/>
      <c r="C416" s="58"/>
      <c r="D416" s="58"/>
      <c r="E416" s="59"/>
      <c r="F416" s="59"/>
      <c r="G416" s="59"/>
      <c r="H416" s="58"/>
    </row>
    <row r="417" spans="1:8" x14ac:dyDescent="0.2">
      <c r="A417" s="57"/>
      <c r="B417" s="57"/>
      <c r="C417" s="58"/>
      <c r="D417" s="58"/>
      <c r="E417" s="59"/>
      <c r="F417" s="59"/>
      <c r="G417" s="59"/>
      <c r="H417" s="58"/>
    </row>
    <row r="418" spans="1:8" x14ac:dyDescent="0.2">
      <c r="A418" s="57"/>
      <c r="B418" s="57"/>
      <c r="C418" s="58"/>
      <c r="D418" s="58"/>
      <c r="E418" s="59"/>
      <c r="F418" s="59"/>
      <c r="G418" s="59"/>
      <c r="H418" s="58"/>
    </row>
  </sheetData>
  <mergeCells count="82">
    <mergeCell ref="F143:H143"/>
    <mergeCell ref="F146:H146"/>
    <mergeCell ref="A140:H141"/>
    <mergeCell ref="F166:H166"/>
    <mergeCell ref="G158:H158"/>
    <mergeCell ref="F155:H155"/>
    <mergeCell ref="A158:E158"/>
    <mergeCell ref="F159:H159"/>
    <mergeCell ref="F162:H162"/>
    <mergeCell ref="A165:E165"/>
    <mergeCell ref="G165:H165"/>
    <mergeCell ref="A156:H156"/>
    <mergeCell ref="A144:H144"/>
    <mergeCell ref="F121:H121"/>
    <mergeCell ref="A110:G115"/>
    <mergeCell ref="F117:H117"/>
    <mergeCell ref="A122:H123"/>
    <mergeCell ref="A153:H153"/>
    <mergeCell ref="A147:H149"/>
    <mergeCell ref="F135:H135"/>
    <mergeCell ref="F125:H125"/>
    <mergeCell ref="F130:H130"/>
    <mergeCell ref="A136:H137"/>
    <mergeCell ref="A131:H133"/>
    <mergeCell ref="A126:H128"/>
    <mergeCell ref="G151:H151"/>
    <mergeCell ref="A151:E151"/>
    <mergeCell ref="F139:H139"/>
    <mergeCell ref="F152:H152"/>
    <mergeCell ref="A78:H79"/>
    <mergeCell ref="A74:H75"/>
    <mergeCell ref="A93:H94"/>
    <mergeCell ref="F73:H73"/>
    <mergeCell ref="F51:H51"/>
    <mergeCell ref="F77:H77"/>
    <mergeCell ref="F69:H69"/>
    <mergeCell ref="F65:H65"/>
    <mergeCell ref="F55:H55"/>
    <mergeCell ref="F60:H60"/>
    <mergeCell ref="A52:H53"/>
    <mergeCell ref="A70:H71"/>
    <mergeCell ref="F81:H81"/>
    <mergeCell ref="F84:H84"/>
    <mergeCell ref="F88:H88"/>
    <mergeCell ref="A82:G82"/>
    <mergeCell ref="F103:H103"/>
    <mergeCell ref="F106:H106"/>
    <mergeCell ref="F92:H92"/>
    <mergeCell ref="F96:H96"/>
    <mergeCell ref="F100:H100"/>
    <mergeCell ref="F109:H109"/>
    <mergeCell ref="A89:H90"/>
    <mergeCell ref="A104:H104"/>
    <mergeCell ref="A101:H101"/>
    <mergeCell ref="G1:H1"/>
    <mergeCell ref="A16:C16"/>
    <mergeCell ref="G20:H20"/>
    <mergeCell ref="F39:H39"/>
    <mergeCell ref="F21:H21"/>
    <mergeCell ref="F25:H25"/>
    <mergeCell ref="F29:H29"/>
    <mergeCell ref="A37:G37"/>
    <mergeCell ref="A34:G34"/>
    <mergeCell ref="F33:H33"/>
    <mergeCell ref="F36:H36"/>
    <mergeCell ref="A26:H27"/>
    <mergeCell ref="A107:G107"/>
    <mergeCell ref="A30:H31"/>
    <mergeCell ref="A118:H119"/>
    <mergeCell ref="A167:H168"/>
    <mergeCell ref="A22:H23"/>
    <mergeCell ref="A43:H45"/>
    <mergeCell ref="A66:H67"/>
    <mergeCell ref="A85:H86"/>
    <mergeCell ref="A97:H98"/>
    <mergeCell ref="A56:H58"/>
    <mergeCell ref="A61:H63"/>
    <mergeCell ref="F42:H42"/>
    <mergeCell ref="G47:H47"/>
    <mergeCell ref="A49:G49"/>
    <mergeCell ref="F48:H48"/>
    <mergeCell ref="A40:G40"/>
  </mergeCells>
  <pageMargins left="0.70866141732283472" right="0.70866141732283472" top="0.78740157480314965" bottom="0.78740157480314965" header="0.31496062992125984" footer="0.31496062992125984"/>
  <pageSetup paperSize="9" scale="74" firstPageNumber="21" orientation="portrait" useFirstPageNumber="1" r:id="rId1"/>
  <headerFooter>
    <oddFooter>&amp;L&amp;"-,Kurzíva"Zastupitelstvo Olomouckého kraje 18-12-2017
6. - Rozpočet Olomouckého kraje 2018 - návrh rozpočtu
Příloha č. 3a): Výdaje odborů &amp;R&amp;"-,Kurzíva"Strana &amp;P (celkem 171)</oddFooter>
  </headerFooter>
  <rowBreaks count="2" manualBreakCount="2">
    <brk id="63" max="7" man="1"/>
    <brk id="12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P221"/>
  <sheetViews>
    <sheetView showGridLines="0" view="pageBreakPreview" zoomScaleNormal="100" zoomScaleSheetLayoutView="100" workbookViewId="0">
      <selection activeCell="H18" sqref="H18"/>
    </sheetView>
  </sheetViews>
  <sheetFormatPr defaultRowHeight="14.25" x14ac:dyDescent="0.2"/>
  <cols>
    <col min="1" max="1" width="8.5703125" style="84" customWidth="1"/>
    <col min="2" max="2" width="9.140625" style="84"/>
    <col min="3" max="3" width="58.7109375" style="78" customWidth="1"/>
    <col min="4" max="4" width="15.7109375" style="78" customWidth="1"/>
    <col min="5" max="6" width="15.7109375" style="76" hidden="1" customWidth="1"/>
    <col min="7" max="7" width="14.140625" style="76" customWidth="1"/>
    <col min="8" max="8" width="8.28515625" style="78" customWidth="1"/>
    <col min="9" max="9" width="21" style="78" customWidth="1"/>
    <col min="10" max="12" width="9.140625" style="78"/>
    <col min="13" max="13" width="13.28515625" style="78" customWidth="1"/>
    <col min="14" max="16384" width="9.140625" style="78"/>
  </cols>
  <sheetData>
    <row r="1" spans="1:8" ht="23.25" x14ac:dyDescent="0.35">
      <c r="A1" s="165" t="s">
        <v>176</v>
      </c>
      <c r="G1" s="413" t="s">
        <v>50</v>
      </c>
      <c r="H1" s="413"/>
    </row>
    <row r="3" spans="1:8" x14ac:dyDescent="0.2">
      <c r="A3" s="98" t="s">
        <v>1</v>
      </c>
      <c r="B3" s="98" t="s">
        <v>244</v>
      </c>
    </row>
    <row r="4" spans="1:8" x14ac:dyDescent="0.2">
      <c r="B4" s="98" t="s">
        <v>63</v>
      </c>
    </row>
    <row r="5" spans="1:8" s="81" customFormat="1" ht="15.75" thickBot="1" x14ac:dyDescent="0.3">
      <c r="A5" s="166"/>
      <c r="B5" s="167"/>
      <c r="E5" s="77"/>
      <c r="F5" s="77"/>
      <c r="G5" s="77"/>
      <c r="H5" s="328" t="s">
        <v>6</v>
      </c>
    </row>
    <row r="6" spans="1:8" s="81" customFormat="1" ht="39.75" thickTop="1" thickBot="1" x14ac:dyDescent="0.25">
      <c r="A6" s="114" t="s">
        <v>2</v>
      </c>
      <c r="B6" s="115" t="s">
        <v>3</v>
      </c>
      <c r="C6" s="116" t="s">
        <v>4</v>
      </c>
      <c r="D6" s="117" t="s">
        <v>316</v>
      </c>
      <c r="E6" s="24" t="s">
        <v>623</v>
      </c>
      <c r="F6" s="24" t="s">
        <v>621</v>
      </c>
      <c r="G6" s="117" t="s">
        <v>317</v>
      </c>
      <c r="H6" s="67" t="s">
        <v>5</v>
      </c>
    </row>
    <row r="7" spans="1:8" s="123" customFormat="1" ht="12.75" customHeight="1" thickTop="1" thickBot="1" x14ac:dyDescent="0.25">
      <c r="A7" s="118">
        <v>1</v>
      </c>
      <c r="B7" s="119">
        <v>2</v>
      </c>
      <c r="C7" s="119">
        <v>3</v>
      </c>
      <c r="D7" s="120">
        <v>4</v>
      </c>
      <c r="E7" s="120">
        <v>5</v>
      </c>
      <c r="F7" s="120">
        <v>6</v>
      </c>
      <c r="G7" s="120">
        <v>5</v>
      </c>
      <c r="H7" s="121" t="s">
        <v>716</v>
      </c>
    </row>
    <row r="8" spans="1:8" ht="15" thickTop="1" x14ac:dyDescent="0.2">
      <c r="A8" s="168">
        <v>5272</v>
      </c>
      <c r="B8" s="169">
        <v>51</v>
      </c>
      <c r="C8" s="170" t="s">
        <v>7</v>
      </c>
      <c r="D8" s="171">
        <v>30</v>
      </c>
      <c r="E8" s="74">
        <v>30</v>
      </c>
      <c r="F8" s="74">
        <v>30</v>
      </c>
      <c r="G8" s="74"/>
      <c r="H8" s="172"/>
    </row>
    <row r="9" spans="1:8" x14ac:dyDescent="0.2">
      <c r="A9" s="173">
        <v>5273</v>
      </c>
      <c r="B9" s="174">
        <v>51</v>
      </c>
      <c r="C9" s="175" t="s">
        <v>7</v>
      </c>
      <c r="D9" s="176">
        <v>466</v>
      </c>
      <c r="E9" s="71">
        <v>466</v>
      </c>
      <c r="F9" s="71">
        <v>466</v>
      </c>
      <c r="G9" s="71"/>
      <c r="H9" s="75"/>
    </row>
    <row r="10" spans="1:8" x14ac:dyDescent="0.2">
      <c r="A10" s="173">
        <v>5299</v>
      </c>
      <c r="B10" s="174">
        <v>54</v>
      </c>
      <c r="C10" s="144" t="s">
        <v>9</v>
      </c>
      <c r="D10" s="176">
        <v>0</v>
      </c>
      <c r="E10" s="71">
        <v>50</v>
      </c>
      <c r="F10" s="71">
        <v>50</v>
      </c>
      <c r="G10" s="71"/>
      <c r="H10" s="75"/>
    </row>
    <row r="11" spans="1:8" x14ac:dyDescent="0.2">
      <c r="A11" s="173">
        <v>5529</v>
      </c>
      <c r="B11" s="174">
        <v>51</v>
      </c>
      <c r="C11" s="175" t="s">
        <v>7</v>
      </c>
      <c r="D11" s="176">
        <v>40</v>
      </c>
      <c r="E11" s="71">
        <v>40</v>
      </c>
      <c r="F11" s="71">
        <v>40</v>
      </c>
      <c r="G11" s="71"/>
      <c r="H11" s="75"/>
    </row>
    <row r="12" spans="1:8" x14ac:dyDescent="0.2">
      <c r="A12" s="139">
        <v>6172</v>
      </c>
      <c r="B12" s="140">
        <v>50</v>
      </c>
      <c r="C12" s="131" t="s">
        <v>730</v>
      </c>
      <c r="D12" s="178">
        <v>260943</v>
      </c>
      <c r="E12" s="73">
        <v>262917</v>
      </c>
      <c r="F12" s="73">
        <v>262917</v>
      </c>
      <c r="G12" s="73">
        <f>SUM(G21)</f>
        <v>293826</v>
      </c>
      <c r="H12" s="75">
        <f>G12/D12*100</f>
        <v>112.60160264885435</v>
      </c>
    </row>
    <row r="13" spans="1:8" x14ac:dyDescent="0.2">
      <c r="A13" s="139">
        <v>6172</v>
      </c>
      <c r="B13" s="140">
        <v>51</v>
      </c>
      <c r="C13" s="144" t="s">
        <v>7</v>
      </c>
      <c r="D13" s="63">
        <v>88236</v>
      </c>
      <c r="E13" s="73">
        <v>95488</v>
      </c>
      <c r="F13" s="73">
        <v>95488</v>
      </c>
      <c r="G13" s="73">
        <f>SUM(G49)</f>
        <v>60372</v>
      </c>
      <c r="H13" s="75">
        <f>G13/D13*100</f>
        <v>68.421052631578945</v>
      </c>
    </row>
    <row r="14" spans="1:8" ht="28.5" x14ac:dyDescent="0.2">
      <c r="A14" s="322">
        <v>6172</v>
      </c>
      <c r="B14" s="323">
        <v>53</v>
      </c>
      <c r="C14" s="334" t="s">
        <v>731</v>
      </c>
      <c r="D14" s="142">
        <v>152</v>
      </c>
      <c r="E14" s="92">
        <v>152</v>
      </c>
      <c r="F14" s="92">
        <v>152</v>
      </c>
      <c r="G14" s="92">
        <f>SUM(G207)</f>
        <v>152</v>
      </c>
      <c r="H14" s="75">
        <f>G14/D14*100</f>
        <v>100</v>
      </c>
    </row>
    <row r="15" spans="1:8" x14ac:dyDescent="0.2">
      <c r="A15" s="139">
        <v>6172</v>
      </c>
      <c r="B15" s="140">
        <v>54</v>
      </c>
      <c r="C15" s="144" t="s">
        <v>9</v>
      </c>
      <c r="D15" s="63">
        <v>1000</v>
      </c>
      <c r="E15" s="73">
        <v>1020</v>
      </c>
      <c r="F15" s="73">
        <v>1020</v>
      </c>
      <c r="G15" s="73">
        <f>SUM(G214)</f>
        <v>1000</v>
      </c>
      <c r="H15" s="75">
        <f>G15/D15*100</f>
        <v>100</v>
      </c>
    </row>
    <row r="16" spans="1:8" ht="29.25" thickBot="1" x14ac:dyDescent="0.25">
      <c r="A16" s="338">
        <v>6330</v>
      </c>
      <c r="B16" s="339">
        <v>53</v>
      </c>
      <c r="C16" s="334" t="s">
        <v>731</v>
      </c>
      <c r="D16" s="148">
        <v>7934</v>
      </c>
      <c r="E16" s="340">
        <v>7934</v>
      </c>
      <c r="F16" s="340">
        <v>7934</v>
      </c>
      <c r="G16" s="340">
        <f>SUM(G218)</f>
        <v>8919</v>
      </c>
      <c r="H16" s="75">
        <f>G16/D16*100</f>
        <v>112.41492311570455</v>
      </c>
    </row>
    <row r="17" spans="1:16" s="153" customFormat="1" ht="16.5" thickTop="1" thickBot="1" x14ac:dyDescent="0.3">
      <c r="A17" s="383" t="s">
        <v>8</v>
      </c>
      <c r="B17" s="384"/>
      <c r="C17" s="385"/>
      <c r="D17" s="151">
        <f>SUM(D8:D16)</f>
        <v>358801</v>
      </c>
      <c r="E17" s="151">
        <f>SUM(E8:E16)</f>
        <v>368097</v>
      </c>
      <c r="F17" s="151">
        <f>SUM(F8:F16)</f>
        <v>368097</v>
      </c>
      <c r="G17" s="151">
        <f>SUM(G8:G16)</f>
        <v>364269</v>
      </c>
      <c r="H17" s="82">
        <f>G17/D17*100</f>
        <v>101.52396453744555</v>
      </c>
    </row>
    <row r="18" spans="1:16" ht="15" thickTop="1" x14ac:dyDescent="0.2">
      <c r="A18" s="95"/>
      <c r="B18" s="95"/>
      <c r="C18" s="95"/>
      <c r="D18" s="95"/>
      <c r="E18" s="95"/>
      <c r="F18" s="95"/>
      <c r="G18" s="95"/>
      <c r="H18" s="95"/>
    </row>
    <row r="19" spans="1:16" x14ac:dyDescent="0.2">
      <c r="A19" s="79"/>
      <c r="B19" s="79"/>
      <c r="C19" s="79"/>
      <c r="D19" s="79"/>
      <c r="E19" s="79"/>
      <c r="F19" s="79"/>
      <c r="G19" s="79"/>
      <c r="H19" s="79"/>
      <c r="J19" s="79"/>
      <c r="K19" s="79"/>
      <c r="L19" s="79"/>
      <c r="M19" s="79"/>
      <c r="N19" s="79"/>
      <c r="O19" s="79"/>
      <c r="P19" s="79"/>
    </row>
    <row r="20" spans="1:16" ht="15" x14ac:dyDescent="0.25">
      <c r="A20" s="85" t="s">
        <v>10</v>
      </c>
      <c r="M20" s="78" t="s">
        <v>306</v>
      </c>
    </row>
    <row r="21" spans="1:16" ht="17.25" customHeight="1" thickBot="1" x14ac:dyDescent="0.3">
      <c r="A21" s="86" t="s">
        <v>755</v>
      </c>
      <c r="B21" s="87"/>
      <c r="C21" s="88"/>
      <c r="D21" s="88"/>
      <c r="E21" s="89"/>
      <c r="F21" s="89"/>
      <c r="G21" s="376">
        <f>SUM(G22,G27,G33,G36,G39,G42,Q48,G46)</f>
        <v>293826</v>
      </c>
      <c r="H21" s="376"/>
      <c r="I21" s="27"/>
    </row>
    <row r="22" spans="1:16" ht="15.75" thickTop="1" x14ac:dyDescent="0.25">
      <c r="A22" s="83" t="s">
        <v>52</v>
      </c>
      <c r="G22" s="403">
        <f>202066+14896</f>
        <v>216962</v>
      </c>
      <c r="H22" s="404"/>
    </row>
    <row r="23" spans="1:16" ht="16.5" customHeight="1" x14ac:dyDescent="0.2">
      <c r="A23" s="372" t="s">
        <v>666</v>
      </c>
      <c r="B23" s="372"/>
      <c r="C23" s="372"/>
      <c r="D23" s="372"/>
      <c r="E23" s="372"/>
      <c r="F23" s="372"/>
      <c r="G23" s="372"/>
      <c r="H23" s="372"/>
    </row>
    <row r="24" spans="1:16" ht="13.5" customHeight="1" x14ac:dyDescent="0.2">
      <c r="A24" s="372"/>
      <c r="B24" s="372"/>
      <c r="C24" s="372"/>
      <c r="D24" s="372"/>
      <c r="E24" s="372"/>
      <c r="F24" s="372"/>
      <c r="G24" s="372"/>
      <c r="H24" s="372"/>
    </row>
    <row r="25" spans="1:16" ht="28.5" customHeight="1" x14ac:dyDescent="0.2">
      <c r="A25" s="372"/>
      <c r="B25" s="372"/>
      <c r="C25" s="372"/>
      <c r="D25" s="372"/>
      <c r="E25" s="372"/>
      <c r="F25" s="372"/>
      <c r="G25" s="372"/>
      <c r="H25" s="372"/>
    </row>
    <row r="26" spans="1:16" ht="15" customHeight="1" x14ac:dyDescent="0.25">
      <c r="A26" s="83"/>
    </row>
    <row r="27" spans="1:16" ht="15" x14ac:dyDescent="0.25">
      <c r="A27" s="83" t="s">
        <v>24</v>
      </c>
      <c r="G27" s="403">
        <v>2000</v>
      </c>
      <c r="H27" s="404"/>
    </row>
    <row r="28" spans="1:16" x14ac:dyDescent="0.2">
      <c r="A28" s="401" t="s">
        <v>429</v>
      </c>
      <c r="B28" s="402"/>
      <c r="C28" s="402"/>
      <c r="D28" s="402"/>
      <c r="E28" s="402"/>
      <c r="F28" s="402"/>
      <c r="G28" s="402"/>
      <c r="H28" s="402"/>
    </row>
    <row r="29" spans="1:16" x14ac:dyDescent="0.2">
      <c r="A29" s="402"/>
      <c r="B29" s="402"/>
      <c r="C29" s="402"/>
      <c r="D29" s="402"/>
      <c r="E29" s="402"/>
      <c r="F29" s="402"/>
      <c r="G29" s="402"/>
      <c r="H29" s="402"/>
    </row>
    <row r="30" spans="1:16" x14ac:dyDescent="0.2">
      <c r="A30" s="402"/>
      <c r="B30" s="402"/>
      <c r="C30" s="402"/>
      <c r="D30" s="402"/>
      <c r="E30" s="402"/>
      <c r="F30" s="402"/>
      <c r="G30" s="402"/>
      <c r="H30" s="402"/>
    </row>
    <row r="31" spans="1:16" ht="29.25" customHeight="1" x14ac:dyDescent="0.2">
      <c r="A31" s="407"/>
      <c r="B31" s="407"/>
      <c r="C31" s="407"/>
      <c r="D31" s="407"/>
      <c r="E31" s="407"/>
      <c r="F31" s="407"/>
      <c r="G31" s="407"/>
      <c r="H31" s="407"/>
    </row>
    <row r="32" spans="1:16" ht="22.5" customHeight="1" x14ac:dyDescent="0.25">
      <c r="A32" s="83"/>
    </row>
    <row r="33" spans="1:8" ht="15" x14ac:dyDescent="0.25">
      <c r="A33" s="83" t="s">
        <v>53</v>
      </c>
      <c r="G33" s="403">
        <v>79</v>
      </c>
      <c r="H33" s="404"/>
    </row>
    <row r="34" spans="1:8" ht="28.5" customHeight="1" x14ac:dyDescent="0.2">
      <c r="A34" s="401" t="s">
        <v>430</v>
      </c>
      <c r="B34" s="411"/>
      <c r="C34" s="411"/>
      <c r="D34" s="411"/>
      <c r="E34" s="411"/>
      <c r="F34" s="411"/>
      <c r="G34" s="411"/>
      <c r="H34" s="411"/>
    </row>
    <row r="35" spans="1:8" ht="14.25" customHeight="1" x14ac:dyDescent="0.25">
      <c r="A35" s="83"/>
    </row>
    <row r="36" spans="1:8" ht="15" x14ac:dyDescent="0.25">
      <c r="A36" s="83" t="s">
        <v>26</v>
      </c>
      <c r="G36" s="403">
        <f>50599+3724</f>
        <v>54323</v>
      </c>
      <c r="H36" s="404"/>
    </row>
    <row r="37" spans="1:8" ht="27.75" customHeight="1" x14ac:dyDescent="0.2">
      <c r="A37" s="401" t="s">
        <v>431</v>
      </c>
      <c r="B37" s="401"/>
      <c r="C37" s="401"/>
      <c r="D37" s="401"/>
      <c r="E37" s="401"/>
      <c r="F37" s="401"/>
      <c r="G37" s="401"/>
      <c r="H37" s="401"/>
    </row>
    <row r="38" spans="1:8" ht="20.25" customHeight="1" x14ac:dyDescent="0.25">
      <c r="A38" s="83"/>
    </row>
    <row r="39" spans="1:8" ht="15" x14ac:dyDescent="0.25">
      <c r="A39" s="83" t="s">
        <v>54</v>
      </c>
      <c r="G39" s="403">
        <f>18216+1341</f>
        <v>19557</v>
      </c>
      <c r="H39" s="404"/>
    </row>
    <row r="40" spans="1:8" ht="31.5" customHeight="1" x14ac:dyDescent="0.2">
      <c r="A40" s="401" t="s">
        <v>432</v>
      </c>
      <c r="B40" s="401"/>
      <c r="C40" s="401"/>
      <c r="D40" s="401"/>
      <c r="E40" s="401"/>
      <c r="F40" s="401"/>
      <c r="G40" s="401"/>
      <c r="H40" s="401"/>
    </row>
    <row r="41" spans="1:8" ht="24.75" customHeight="1" x14ac:dyDescent="0.25">
      <c r="A41" s="83"/>
    </row>
    <row r="42" spans="1:8" ht="15" x14ac:dyDescent="0.25">
      <c r="A42" s="83" t="s">
        <v>55</v>
      </c>
      <c r="G42" s="403">
        <v>855</v>
      </c>
      <c r="H42" s="404"/>
    </row>
    <row r="43" spans="1:8" x14ac:dyDescent="0.2">
      <c r="A43" s="401" t="s">
        <v>735</v>
      </c>
      <c r="B43" s="402"/>
      <c r="C43" s="402"/>
      <c r="D43" s="402"/>
      <c r="E43" s="402"/>
      <c r="F43" s="402"/>
      <c r="G43" s="402"/>
      <c r="H43" s="402"/>
    </row>
    <row r="44" spans="1:8" x14ac:dyDescent="0.2">
      <c r="A44" s="402"/>
      <c r="B44" s="402"/>
      <c r="C44" s="402"/>
      <c r="D44" s="402"/>
      <c r="E44" s="402"/>
      <c r="F44" s="402"/>
      <c r="G44" s="402"/>
      <c r="H44" s="402"/>
    </row>
    <row r="45" spans="1:8" ht="18" customHeight="1" x14ac:dyDescent="0.25">
      <c r="A45" s="83"/>
    </row>
    <row r="46" spans="1:8" ht="15" x14ac:dyDescent="0.25">
      <c r="A46" s="83" t="s">
        <v>27</v>
      </c>
      <c r="G46" s="403">
        <v>50</v>
      </c>
      <c r="H46" s="404"/>
    </row>
    <row r="47" spans="1:8" x14ac:dyDescent="0.2">
      <c r="A47" s="395" t="s">
        <v>433</v>
      </c>
      <c r="B47" s="395"/>
      <c r="C47" s="395"/>
      <c r="D47" s="395"/>
      <c r="E47" s="395"/>
      <c r="F47" s="395"/>
      <c r="G47" s="395"/>
      <c r="H47" s="395"/>
    </row>
    <row r="48" spans="1:8" ht="15" x14ac:dyDescent="0.25">
      <c r="A48" s="83"/>
    </row>
    <row r="49" spans="1:9" ht="15.75" thickBot="1" x14ac:dyDescent="0.3">
      <c r="A49" s="86" t="s">
        <v>49</v>
      </c>
      <c r="B49" s="87"/>
      <c r="C49" s="88"/>
      <c r="D49" s="88"/>
      <c r="E49" s="89"/>
      <c r="F49" s="89"/>
      <c r="G49" s="376">
        <f>SUM(G50,G54,G57,G61,G67,G74,G81,G86,G89,G97,G100,G104,G107,G110,G118,G121,G133,G137,G154,G157,G182,G195,G198,G201,G204)</f>
        <v>60372</v>
      </c>
      <c r="H49" s="376"/>
      <c r="I49" s="27"/>
    </row>
    <row r="50" spans="1:9" ht="15.75" thickTop="1" x14ac:dyDescent="0.25">
      <c r="A50" s="83" t="s">
        <v>91</v>
      </c>
      <c r="G50" s="403">
        <v>60</v>
      </c>
      <c r="H50" s="404"/>
    </row>
    <row r="51" spans="1:9" x14ac:dyDescent="0.2">
      <c r="A51" s="401" t="s">
        <v>246</v>
      </c>
      <c r="B51" s="402"/>
      <c r="C51" s="402"/>
      <c r="D51" s="402"/>
      <c r="E51" s="402"/>
      <c r="F51" s="402"/>
      <c r="G51" s="402"/>
      <c r="H51" s="402"/>
    </row>
    <row r="52" spans="1:9" x14ac:dyDescent="0.2">
      <c r="A52" s="402"/>
      <c r="B52" s="402"/>
      <c r="C52" s="402"/>
      <c r="D52" s="402"/>
      <c r="E52" s="402"/>
      <c r="F52" s="402"/>
      <c r="G52" s="402"/>
      <c r="H52" s="402"/>
    </row>
    <row r="53" spans="1:9" ht="17.25" customHeight="1" x14ac:dyDescent="0.25">
      <c r="A53" s="107"/>
      <c r="B53" s="107"/>
      <c r="C53" s="107"/>
      <c r="D53" s="107"/>
      <c r="E53" s="107"/>
      <c r="F53" s="107"/>
      <c r="G53" s="107"/>
      <c r="H53" s="107"/>
    </row>
    <row r="54" spans="1:9" ht="15" x14ac:dyDescent="0.25">
      <c r="A54" s="83" t="s">
        <v>101</v>
      </c>
      <c r="B54" s="107"/>
      <c r="C54" s="107"/>
      <c r="D54" s="107"/>
      <c r="E54" s="107"/>
      <c r="F54" s="107"/>
      <c r="G54" s="403">
        <v>20</v>
      </c>
      <c r="H54" s="404"/>
    </row>
    <row r="55" spans="1:9" ht="14.25" customHeight="1" x14ac:dyDescent="0.2">
      <c r="A55" s="412" t="s">
        <v>736</v>
      </c>
      <c r="B55" s="412"/>
      <c r="C55" s="412"/>
      <c r="D55" s="412"/>
      <c r="E55" s="412"/>
      <c r="F55" s="412"/>
      <c r="G55" s="412"/>
      <c r="H55" s="412"/>
    </row>
    <row r="56" spans="1:9" ht="19.5" customHeight="1" x14ac:dyDescent="0.25">
      <c r="A56" s="83"/>
    </row>
    <row r="57" spans="1:9" ht="15" x14ac:dyDescent="0.25">
      <c r="A57" s="83" t="s">
        <v>12</v>
      </c>
      <c r="G57" s="403">
        <f>SUM(G58:H59)</f>
        <v>500</v>
      </c>
      <c r="H57" s="404"/>
    </row>
    <row r="58" spans="1:9" ht="15" x14ac:dyDescent="0.25">
      <c r="A58" s="98" t="s">
        <v>177</v>
      </c>
      <c r="G58" s="393">
        <v>350</v>
      </c>
      <c r="H58" s="394"/>
    </row>
    <row r="59" spans="1:9" ht="15" x14ac:dyDescent="0.25">
      <c r="A59" s="98" t="s">
        <v>307</v>
      </c>
      <c r="G59" s="393">
        <v>150</v>
      </c>
      <c r="H59" s="394"/>
    </row>
    <row r="60" spans="1:9" ht="15.75" customHeight="1" x14ac:dyDescent="0.25">
      <c r="A60" s="83"/>
    </row>
    <row r="61" spans="1:9" ht="15" x14ac:dyDescent="0.25">
      <c r="A61" s="83" t="s">
        <v>13</v>
      </c>
      <c r="G61" s="403">
        <f>SUM(G62:H65)</f>
        <v>2330</v>
      </c>
      <c r="H61" s="404"/>
    </row>
    <row r="62" spans="1:9" ht="27.75" customHeight="1" x14ac:dyDescent="0.25">
      <c r="A62" s="390" t="s">
        <v>434</v>
      </c>
      <c r="B62" s="390"/>
      <c r="C62" s="390"/>
      <c r="D62" s="390"/>
      <c r="E62" s="390"/>
      <c r="F62" s="390"/>
      <c r="G62" s="393">
        <v>700</v>
      </c>
      <c r="H62" s="394"/>
    </row>
    <row r="63" spans="1:9" ht="14.25" customHeight="1" x14ac:dyDescent="0.25">
      <c r="A63" s="390" t="s">
        <v>657</v>
      </c>
      <c r="B63" s="390"/>
      <c r="C63" s="390"/>
      <c r="D63" s="390"/>
      <c r="E63" s="390"/>
      <c r="F63" s="390"/>
      <c r="G63" s="393">
        <v>390</v>
      </c>
      <c r="H63" s="394"/>
    </row>
    <row r="64" spans="1:9" ht="14.25" customHeight="1" x14ac:dyDescent="0.25">
      <c r="A64" s="390" t="s">
        <v>435</v>
      </c>
      <c r="B64" s="390"/>
      <c r="C64" s="390"/>
      <c r="D64" s="390"/>
      <c r="E64" s="390"/>
      <c r="F64" s="390"/>
      <c r="G64" s="393">
        <v>370</v>
      </c>
      <c r="H64" s="394"/>
    </row>
    <row r="65" spans="1:8" ht="14.25" customHeight="1" x14ac:dyDescent="0.25">
      <c r="A65" s="390" t="s">
        <v>436</v>
      </c>
      <c r="B65" s="390"/>
      <c r="C65" s="390"/>
      <c r="D65" s="390"/>
      <c r="E65" s="390"/>
      <c r="F65" s="390"/>
      <c r="G65" s="393">
        <v>870</v>
      </c>
      <c r="H65" s="394"/>
    </row>
    <row r="66" spans="1:8" ht="18" customHeight="1" x14ac:dyDescent="0.25">
      <c r="A66" s="104"/>
      <c r="B66" s="104"/>
      <c r="C66" s="104"/>
      <c r="D66" s="104"/>
      <c r="E66" s="104"/>
      <c r="F66" s="104"/>
      <c r="G66" s="181"/>
      <c r="H66" s="182"/>
    </row>
    <row r="67" spans="1:8" ht="15" x14ac:dyDescent="0.25">
      <c r="A67" s="83" t="s">
        <v>247</v>
      </c>
      <c r="G67" s="403">
        <f>SUM(G68:H72)</f>
        <v>2450</v>
      </c>
      <c r="H67" s="404"/>
    </row>
    <row r="68" spans="1:8" ht="15" customHeight="1" x14ac:dyDescent="0.25">
      <c r="A68" s="390" t="s">
        <v>178</v>
      </c>
      <c r="B68" s="390"/>
      <c r="C68" s="390"/>
      <c r="D68" s="390"/>
      <c r="E68" s="390"/>
      <c r="F68" s="390"/>
      <c r="G68" s="393">
        <v>1000</v>
      </c>
      <c r="H68" s="394"/>
    </row>
    <row r="69" spans="1:8" ht="15" x14ac:dyDescent="0.25">
      <c r="A69" s="183" t="s">
        <v>437</v>
      </c>
      <c r="B69" s="183"/>
      <c r="C69" s="183"/>
      <c r="D69" s="183"/>
      <c r="E69" s="183"/>
      <c r="F69" s="183"/>
      <c r="G69" s="393">
        <v>50</v>
      </c>
      <c r="H69" s="394"/>
    </row>
    <row r="70" spans="1:8" ht="15" x14ac:dyDescent="0.25">
      <c r="A70" s="183" t="s">
        <v>179</v>
      </c>
      <c r="B70" s="183"/>
      <c r="C70" s="183"/>
      <c r="D70" s="183"/>
      <c r="E70" s="183"/>
      <c r="F70" s="183"/>
      <c r="G70" s="393">
        <v>500</v>
      </c>
      <c r="H70" s="394"/>
    </row>
    <row r="71" spans="1:8" ht="15" x14ac:dyDescent="0.25">
      <c r="A71" s="183" t="s">
        <v>438</v>
      </c>
      <c r="B71" s="183"/>
      <c r="C71" s="183"/>
      <c r="D71" s="183"/>
      <c r="E71" s="183"/>
      <c r="F71" s="183"/>
      <c r="G71" s="393">
        <v>500</v>
      </c>
      <c r="H71" s="394"/>
    </row>
    <row r="72" spans="1:8" ht="15" x14ac:dyDescent="0.25">
      <c r="A72" s="183" t="s">
        <v>180</v>
      </c>
      <c r="B72" s="183"/>
      <c r="C72" s="183"/>
      <c r="D72" s="183"/>
      <c r="E72" s="183"/>
      <c r="F72" s="183"/>
      <c r="G72" s="393">
        <v>400</v>
      </c>
      <c r="H72" s="394"/>
    </row>
    <row r="73" spans="1:8" ht="12.75" customHeight="1" x14ac:dyDescent="0.2">
      <c r="A73" s="411"/>
      <c r="B73" s="411"/>
      <c r="C73" s="411"/>
      <c r="D73" s="411"/>
      <c r="E73" s="411"/>
      <c r="F73" s="411"/>
      <c r="G73" s="411"/>
      <c r="H73" s="411"/>
    </row>
    <row r="74" spans="1:8" ht="15" x14ac:dyDescent="0.25">
      <c r="A74" s="83" t="s">
        <v>29</v>
      </c>
      <c r="G74" s="403">
        <f>SUM(G76,G77,G78,G79)</f>
        <v>416</v>
      </c>
      <c r="H74" s="404"/>
    </row>
    <row r="75" spans="1:8" ht="14.25" customHeight="1" x14ac:dyDescent="0.25">
      <c r="A75" s="396" t="s">
        <v>439</v>
      </c>
      <c r="B75" s="396"/>
      <c r="C75" s="396"/>
      <c r="D75" s="396"/>
      <c r="E75" s="396"/>
      <c r="F75" s="396"/>
      <c r="G75" s="105"/>
      <c r="H75" s="105"/>
    </row>
    <row r="76" spans="1:8" ht="14.25" customHeight="1" x14ac:dyDescent="0.25">
      <c r="A76" s="396"/>
      <c r="B76" s="396"/>
      <c r="C76" s="396"/>
      <c r="D76" s="396"/>
      <c r="E76" s="396"/>
      <c r="F76" s="396"/>
      <c r="G76" s="393">
        <v>200</v>
      </c>
      <c r="H76" s="394"/>
    </row>
    <row r="77" spans="1:8" ht="30.75" customHeight="1" x14ac:dyDescent="0.25">
      <c r="A77" s="392" t="s">
        <v>440</v>
      </c>
      <c r="B77" s="392"/>
      <c r="C77" s="392"/>
      <c r="D77" s="392"/>
      <c r="E77" s="392"/>
      <c r="F77" s="392"/>
      <c r="G77" s="393">
        <v>200</v>
      </c>
      <c r="H77" s="394"/>
    </row>
    <row r="78" spans="1:8" ht="31.5" customHeight="1" x14ac:dyDescent="0.25">
      <c r="A78" s="392" t="s">
        <v>720</v>
      </c>
      <c r="B78" s="392"/>
      <c r="C78" s="392"/>
      <c r="D78" s="392"/>
      <c r="E78" s="392"/>
      <c r="F78" s="392"/>
      <c r="G78" s="393">
        <v>13</v>
      </c>
      <c r="H78" s="394"/>
    </row>
    <row r="79" spans="1:8" ht="27" customHeight="1" x14ac:dyDescent="0.25">
      <c r="A79" s="392" t="s">
        <v>441</v>
      </c>
      <c r="B79" s="406"/>
      <c r="C79" s="406"/>
      <c r="D79" s="406"/>
      <c r="E79" s="244"/>
      <c r="F79" s="244"/>
      <c r="G79" s="393">
        <v>3</v>
      </c>
      <c r="H79" s="394"/>
    </row>
    <row r="80" spans="1:8" ht="15.75" customHeight="1" x14ac:dyDescent="0.25">
      <c r="A80" s="98"/>
      <c r="B80" s="98"/>
      <c r="C80" s="98"/>
      <c r="D80" s="98"/>
      <c r="E80" s="98"/>
      <c r="F80" s="98"/>
      <c r="G80" s="181"/>
      <c r="H80" s="182"/>
    </row>
    <row r="81" spans="1:9" ht="15" x14ac:dyDescent="0.25">
      <c r="A81" s="83" t="s">
        <v>30</v>
      </c>
      <c r="G81" s="403">
        <f>SUM(G82:H84)</f>
        <v>2696</v>
      </c>
      <c r="H81" s="404"/>
    </row>
    <row r="82" spans="1:9" ht="28.5" customHeight="1" x14ac:dyDescent="0.25">
      <c r="A82" s="414" t="s">
        <v>442</v>
      </c>
      <c r="B82" s="414"/>
      <c r="C82" s="414"/>
      <c r="D82" s="414"/>
      <c r="E82" s="414"/>
      <c r="F82" s="414"/>
      <c r="G82" s="393">
        <v>1300</v>
      </c>
      <c r="H82" s="394"/>
    </row>
    <row r="83" spans="1:9" ht="27.75" customHeight="1" x14ac:dyDescent="0.25">
      <c r="A83" s="396" t="s">
        <v>443</v>
      </c>
      <c r="B83" s="396"/>
      <c r="C83" s="396"/>
      <c r="D83" s="396"/>
      <c r="E83" s="396"/>
      <c r="F83" s="396"/>
      <c r="G83" s="393">
        <v>1300</v>
      </c>
      <c r="H83" s="394"/>
    </row>
    <row r="84" spans="1:9" ht="27.75" customHeight="1" x14ac:dyDescent="0.25">
      <c r="A84" s="396" t="s">
        <v>444</v>
      </c>
      <c r="B84" s="396"/>
      <c r="C84" s="396"/>
      <c r="D84" s="396"/>
      <c r="E84" s="396"/>
      <c r="F84" s="396"/>
      <c r="G84" s="393">
        <v>96</v>
      </c>
      <c r="H84" s="394"/>
    </row>
    <row r="85" spans="1:9" ht="15" x14ac:dyDescent="0.25">
      <c r="A85" s="83"/>
    </row>
    <row r="86" spans="1:9" ht="15" x14ac:dyDescent="0.25">
      <c r="A86" s="83" t="s">
        <v>445</v>
      </c>
      <c r="G86" s="403">
        <f>SUM(G87)</f>
        <v>36</v>
      </c>
      <c r="H86" s="404"/>
    </row>
    <row r="87" spans="1:9" ht="30.75" customHeight="1" x14ac:dyDescent="0.25">
      <c r="A87" s="392" t="s">
        <v>446</v>
      </c>
      <c r="B87" s="392"/>
      <c r="C87" s="392"/>
      <c r="D87" s="392"/>
      <c r="E87" s="392"/>
      <c r="F87" s="392"/>
      <c r="G87" s="393">
        <v>36</v>
      </c>
      <c r="H87" s="394"/>
    </row>
    <row r="88" spans="1:9" ht="11.25" customHeight="1" x14ac:dyDescent="0.25">
      <c r="A88" s="83"/>
    </row>
    <row r="89" spans="1:9" ht="15" x14ac:dyDescent="0.25">
      <c r="A89" s="83" t="s">
        <v>31</v>
      </c>
      <c r="G89" s="403">
        <f>SUM(G90:H95)</f>
        <v>2837</v>
      </c>
      <c r="H89" s="404"/>
    </row>
    <row r="90" spans="1:9" ht="29.25" customHeight="1" x14ac:dyDescent="0.25">
      <c r="A90" s="390" t="s">
        <v>447</v>
      </c>
      <c r="B90" s="390"/>
      <c r="C90" s="390"/>
      <c r="D90" s="390"/>
      <c r="E90" s="390"/>
      <c r="F90" s="390"/>
      <c r="G90" s="393">
        <v>1500</v>
      </c>
      <c r="H90" s="394"/>
    </row>
    <row r="91" spans="1:9" ht="29.25" customHeight="1" x14ac:dyDescent="0.25">
      <c r="A91" s="390" t="s">
        <v>448</v>
      </c>
      <c r="B91" s="390"/>
      <c r="C91" s="390"/>
      <c r="D91" s="390"/>
      <c r="E91" s="390"/>
      <c r="F91" s="390"/>
      <c r="G91" s="393">
        <v>1180</v>
      </c>
      <c r="H91" s="394"/>
    </row>
    <row r="92" spans="1:9" ht="27.75" customHeight="1" x14ac:dyDescent="0.25">
      <c r="A92" s="390" t="s">
        <v>658</v>
      </c>
      <c r="B92" s="390"/>
      <c r="C92" s="390"/>
      <c r="D92" s="390"/>
      <c r="E92" s="390"/>
      <c r="F92" s="390"/>
      <c r="G92" s="393">
        <v>108</v>
      </c>
      <c r="H92" s="394"/>
    </row>
    <row r="93" spans="1:9" ht="29.25" customHeight="1" x14ac:dyDescent="0.25">
      <c r="A93" s="390" t="s">
        <v>449</v>
      </c>
      <c r="B93" s="390"/>
      <c r="C93" s="390"/>
      <c r="D93" s="390"/>
      <c r="E93" s="390"/>
      <c r="F93" s="390"/>
      <c r="G93" s="393">
        <v>12</v>
      </c>
      <c r="H93" s="394"/>
      <c r="I93" s="27"/>
    </row>
    <row r="94" spans="1:9" ht="30" customHeight="1" x14ac:dyDescent="0.25">
      <c r="A94" s="390" t="s">
        <v>451</v>
      </c>
      <c r="B94" s="390"/>
      <c r="C94" s="390"/>
      <c r="D94" s="390"/>
      <c r="E94" s="390"/>
      <c r="F94" s="390"/>
      <c r="G94" s="393">
        <v>15</v>
      </c>
      <c r="H94" s="394"/>
    </row>
    <row r="95" spans="1:9" ht="29.25" customHeight="1" x14ac:dyDescent="0.25">
      <c r="A95" s="390" t="s">
        <v>450</v>
      </c>
      <c r="B95" s="390"/>
      <c r="C95" s="390"/>
      <c r="D95" s="390"/>
      <c r="E95" s="390"/>
      <c r="F95" s="390"/>
      <c r="G95" s="393">
        <v>22</v>
      </c>
      <c r="H95" s="394"/>
    </row>
    <row r="96" spans="1:9" ht="15" x14ac:dyDescent="0.25">
      <c r="A96" s="83"/>
      <c r="G96" s="99"/>
      <c r="H96" s="100"/>
    </row>
    <row r="97" spans="1:8" ht="15" x14ac:dyDescent="0.25">
      <c r="A97" s="83" t="s">
        <v>32</v>
      </c>
      <c r="G97" s="403">
        <v>850</v>
      </c>
      <c r="H97" s="404"/>
    </row>
    <row r="98" spans="1:8" x14ac:dyDescent="0.2">
      <c r="A98" s="395" t="s">
        <v>452</v>
      </c>
      <c r="B98" s="395"/>
      <c r="C98" s="395"/>
      <c r="D98" s="395"/>
      <c r="E98" s="395"/>
      <c r="F98" s="395"/>
      <c r="G98" s="395"/>
      <c r="H98" s="395"/>
    </row>
    <row r="99" spans="1:8" ht="15" x14ac:dyDescent="0.25">
      <c r="A99" s="83"/>
    </row>
    <row r="100" spans="1:8" ht="15" x14ac:dyDescent="0.25">
      <c r="A100" s="83" t="s">
        <v>56</v>
      </c>
      <c r="G100" s="403">
        <v>150</v>
      </c>
      <c r="H100" s="404"/>
    </row>
    <row r="101" spans="1:8" x14ac:dyDescent="0.2">
      <c r="A101" s="401" t="s">
        <v>453</v>
      </c>
      <c r="B101" s="402"/>
      <c r="C101" s="402"/>
      <c r="D101" s="402"/>
      <c r="E101" s="402"/>
      <c r="F101" s="402"/>
      <c r="G101" s="402"/>
      <c r="H101" s="402"/>
    </row>
    <row r="102" spans="1:8" x14ac:dyDescent="0.2">
      <c r="A102" s="402"/>
      <c r="B102" s="402"/>
      <c r="C102" s="402"/>
      <c r="D102" s="402"/>
      <c r="E102" s="402"/>
      <c r="F102" s="402"/>
      <c r="G102" s="402"/>
      <c r="H102" s="402"/>
    </row>
    <row r="103" spans="1:8" ht="15.75" customHeight="1" x14ac:dyDescent="0.25">
      <c r="A103" s="107"/>
      <c r="B103" s="107"/>
      <c r="C103" s="107"/>
      <c r="D103" s="107"/>
      <c r="E103" s="107"/>
      <c r="F103" s="107"/>
      <c r="G103" s="107"/>
      <c r="H103" s="107"/>
    </row>
    <row r="104" spans="1:8" ht="15" x14ac:dyDescent="0.25">
      <c r="A104" s="83" t="s">
        <v>57</v>
      </c>
      <c r="G104" s="403">
        <v>25</v>
      </c>
      <c r="H104" s="404"/>
    </row>
    <row r="105" spans="1:8" x14ac:dyDescent="0.2">
      <c r="A105" s="98" t="s">
        <v>58</v>
      </c>
    </row>
    <row r="106" spans="1:8" ht="15" customHeight="1" x14ac:dyDescent="0.25">
      <c r="A106" s="83"/>
    </row>
    <row r="107" spans="1:8" ht="15" x14ac:dyDescent="0.25">
      <c r="A107" s="83" t="s">
        <v>109</v>
      </c>
      <c r="G107" s="403">
        <v>1350</v>
      </c>
      <c r="H107" s="404"/>
    </row>
    <row r="108" spans="1:8" x14ac:dyDescent="0.2">
      <c r="A108" s="98" t="s">
        <v>454</v>
      </c>
    </row>
    <row r="109" spans="1:8" ht="12.75" customHeight="1" x14ac:dyDescent="0.25">
      <c r="A109" s="83"/>
    </row>
    <row r="110" spans="1:8" ht="15" x14ac:dyDescent="0.25">
      <c r="A110" s="83" t="s">
        <v>33</v>
      </c>
      <c r="G110" s="403">
        <f>SUM(G111:H116)</f>
        <v>1526</v>
      </c>
      <c r="H110" s="404"/>
    </row>
    <row r="111" spans="1:8" ht="15" x14ac:dyDescent="0.25">
      <c r="A111" s="392" t="s">
        <v>455</v>
      </c>
      <c r="B111" s="392"/>
      <c r="C111" s="392"/>
      <c r="D111" s="392"/>
      <c r="E111" s="392"/>
      <c r="F111" s="392"/>
      <c r="G111" s="99"/>
      <c r="H111" s="100"/>
    </row>
    <row r="112" spans="1:8" ht="15" x14ac:dyDescent="0.25">
      <c r="A112" s="392"/>
      <c r="B112" s="392"/>
      <c r="C112" s="392"/>
      <c r="D112" s="392"/>
      <c r="E112" s="392"/>
      <c r="F112" s="392"/>
      <c r="G112" s="393">
        <v>500</v>
      </c>
      <c r="H112" s="394"/>
    </row>
    <row r="113" spans="1:8" ht="29.25" customHeight="1" x14ac:dyDescent="0.25">
      <c r="A113" s="392" t="s">
        <v>456</v>
      </c>
      <c r="B113" s="392"/>
      <c r="C113" s="392"/>
      <c r="D113" s="392"/>
      <c r="E113" s="392"/>
      <c r="F113" s="392"/>
      <c r="G113" s="393">
        <v>380</v>
      </c>
      <c r="H113" s="394"/>
    </row>
    <row r="114" spans="1:8" ht="27.75" customHeight="1" x14ac:dyDescent="0.25">
      <c r="A114" s="392" t="s">
        <v>457</v>
      </c>
      <c r="B114" s="392"/>
      <c r="C114" s="392"/>
      <c r="D114" s="392"/>
      <c r="E114" s="392"/>
      <c r="F114" s="392"/>
      <c r="G114" s="393">
        <v>305</v>
      </c>
      <c r="H114" s="394"/>
    </row>
    <row r="115" spans="1:8" ht="29.25" customHeight="1" x14ac:dyDescent="0.25">
      <c r="A115" s="392" t="s">
        <v>458</v>
      </c>
      <c r="B115" s="405"/>
      <c r="C115" s="405"/>
      <c r="D115" s="405"/>
      <c r="E115" s="405"/>
      <c r="F115" s="405"/>
      <c r="G115" s="393">
        <v>300</v>
      </c>
      <c r="H115" s="394"/>
    </row>
    <row r="116" spans="1:8" ht="29.25" customHeight="1" x14ac:dyDescent="0.25">
      <c r="A116" s="392" t="s">
        <v>459</v>
      </c>
      <c r="B116" s="392"/>
      <c r="C116" s="392"/>
      <c r="D116" s="392"/>
      <c r="E116" s="392"/>
      <c r="F116" s="392"/>
      <c r="G116" s="393">
        <v>41</v>
      </c>
      <c r="H116" s="394"/>
    </row>
    <row r="117" spans="1:8" ht="13.5" customHeight="1" x14ac:dyDescent="0.25">
      <c r="A117" s="83"/>
      <c r="G117" s="99"/>
      <c r="H117" s="100"/>
    </row>
    <row r="118" spans="1:8" ht="15" x14ac:dyDescent="0.25">
      <c r="A118" s="83" t="s">
        <v>34</v>
      </c>
      <c r="B118" s="107"/>
      <c r="C118" s="107"/>
      <c r="D118" s="107"/>
      <c r="E118" s="107"/>
      <c r="F118" s="107"/>
      <c r="G118" s="403">
        <v>20</v>
      </c>
      <c r="H118" s="404"/>
    </row>
    <row r="119" spans="1:8" ht="31.5" customHeight="1" x14ac:dyDescent="0.2">
      <c r="A119" s="396" t="s">
        <v>659</v>
      </c>
      <c r="B119" s="410"/>
      <c r="C119" s="410"/>
      <c r="D119" s="410"/>
      <c r="E119" s="410"/>
      <c r="F119" s="410"/>
      <c r="G119" s="410"/>
      <c r="H119" s="410"/>
    </row>
    <row r="120" spans="1:8" ht="17.25" customHeight="1" x14ac:dyDescent="0.25">
      <c r="A120" s="83"/>
      <c r="B120" s="107"/>
      <c r="C120" s="107"/>
      <c r="D120" s="107"/>
      <c r="E120" s="107"/>
      <c r="F120" s="107"/>
      <c r="G120" s="107"/>
      <c r="H120" s="107"/>
    </row>
    <row r="121" spans="1:8" ht="15" x14ac:dyDescent="0.25">
      <c r="A121" s="83" t="s">
        <v>47</v>
      </c>
      <c r="B121" s="107"/>
      <c r="C121" s="107"/>
      <c r="D121" s="107"/>
      <c r="E121" s="107"/>
      <c r="F121" s="107"/>
      <c r="G121" s="403">
        <f>SUM(G123:H131)</f>
        <v>17301</v>
      </c>
      <c r="H121" s="404"/>
    </row>
    <row r="122" spans="1:8" ht="15" customHeight="1" x14ac:dyDescent="0.2">
      <c r="A122" s="415" t="s">
        <v>460</v>
      </c>
      <c r="B122" s="407"/>
      <c r="C122" s="407"/>
      <c r="D122" s="407"/>
      <c r="E122" s="407"/>
      <c r="F122" s="407"/>
      <c r="G122" s="183"/>
      <c r="H122" s="183"/>
    </row>
    <row r="123" spans="1:8" ht="13.5" customHeight="1" x14ac:dyDescent="0.25">
      <c r="A123" s="407"/>
      <c r="B123" s="407"/>
      <c r="C123" s="407"/>
      <c r="D123" s="407"/>
      <c r="E123" s="407"/>
      <c r="F123" s="407"/>
      <c r="G123" s="393">
        <v>16185</v>
      </c>
      <c r="H123" s="394"/>
    </row>
    <row r="124" spans="1:8" ht="27.75" customHeight="1" x14ac:dyDescent="0.25">
      <c r="A124" s="401" t="s">
        <v>461</v>
      </c>
      <c r="B124" s="402"/>
      <c r="C124" s="402"/>
      <c r="D124" s="402"/>
      <c r="E124" s="402"/>
      <c r="F124" s="402"/>
      <c r="G124" s="393">
        <v>120</v>
      </c>
      <c r="H124" s="394"/>
    </row>
    <row r="125" spans="1:8" ht="15" x14ac:dyDescent="0.25">
      <c r="A125" s="183" t="s">
        <v>462</v>
      </c>
      <c r="B125" s="183"/>
      <c r="C125" s="183"/>
      <c r="D125" s="183"/>
      <c r="E125" s="183"/>
      <c r="F125" s="183"/>
      <c r="G125" s="393">
        <v>11</v>
      </c>
      <c r="H125" s="394"/>
    </row>
    <row r="126" spans="1:8" ht="15" x14ac:dyDescent="0.25">
      <c r="A126" s="183" t="s">
        <v>463</v>
      </c>
      <c r="B126" s="183"/>
      <c r="C126" s="183"/>
      <c r="D126" s="183"/>
      <c r="E126" s="183"/>
      <c r="F126" s="183"/>
      <c r="G126" s="393">
        <v>20</v>
      </c>
      <c r="H126" s="394"/>
    </row>
    <row r="127" spans="1:8" ht="15" x14ac:dyDescent="0.25">
      <c r="A127" s="395" t="s">
        <v>464</v>
      </c>
      <c r="B127" s="395"/>
      <c r="C127" s="395"/>
      <c r="D127" s="395"/>
      <c r="E127" s="395"/>
      <c r="F127" s="395"/>
      <c r="G127" s="393">
        <v>100</v>
      </c>
      <c r="H127" s="394"/>
    </row>
    <row r="128" spans="1:8" ht="14.25" customHeight="1" x14ac:dyDescent="0.2">
      <c r="A128" s="415" t="s">
        <v>721</v>
      </c>
      <c r="B128" s="407"/>
      <c r="C128" s="407"/>
      <c r="D128" s="407"/>
      <c r="E128" s="407"/>
      <c r="F128" s="407"/>
      <c r="G128" s="184"/>
      <c r="H128" s="184"/>
    </row>
    <row r="129" spans="1:9" ht="28.5" customHeight="1" x14ac:dyDescent="0.25">
      <c r="A129" s="407"/>
      <c r="B129" s="407"/>
      <c r="C129" s="407"/>
      <c r="D129" s="407"/>
      <c r="E129" s="407"/>
      <c r="F129" s="407"/>
      <c r="G129" s="393">
        <v>249</v>
      </c>
      <c r="H129" s="394"/>
      <c r="I129" s="27"/>
    </row>
    <row r="130" spans="1:9" ht="29.25" customHeight="1" x14ac:dyDescent="0.25">
      <c r="A130" s="390" t="s">
        <v>722</v>
      </c>
      <c r="B130" s="390"/>
      <c r="C130" s="390"/>
      <c r="D130" s="390"/>
      <c r="E130" s="390"/>
      <c r="F130" s="390"/>
      <c r="G130" s="393">
        <v>557</v>
      </c>
      <c r="H130" s="394"/>
    </row>
    <row r="131" spans="1:9" ht="14.25" customHeight="1" x14ac:dyDescent="0.25">
      <c r="A131" s="390" t="s">
        <v>723</v>
      </c>
      <c r="B131" s="390"/>
      <c r="C131" s="390"/>
      <c r="D131" s="390"/>
      <c r="E131" s="390"/>
      <c r="F131" s="390"/>
      <c r="G131" s="393">
        <v>59</v>
      </c>
      <c r="H131" s="394"/>
    </row>
    <row r="132" spans="1:9" ht="14.25" customHeight="1" x14ac:dyDescent="0.25">
      <c r="A132" s="105"/>
      <c r="B132" s="105"/>
      <c r="C132" s="105"/>
      <c r="D132" s="105"/>
      <c r="E132" s="105"/>
      <c r="F132" s="105"/>
      <c r="G132" s="181"/>
      <c r="H132" s="182"/>
    </row>
    <row r="133" spans="1:9" ht="15" x14ac:dyDescent="0.25">
      <c r="A133" s="83" t="s">
        <v>14</v>
      </c>
      <c r="B133" s="107"/>
      <c r="C133" s="107"/>
      <c r="D133" s="107"/>
      <c r="E133" s="107"/>
      <c r="F133" s="107"/>
      <c r="G133" s="403">
        <f>100+300</f>
        <v>400</v>
      </c>
      <c r="H133" s="404"/>
    </row>
    <row r="134" spans="1:9" ht="14.25" customHeight="1" x14ac:dyDescent="0.2">
      <c r="A134" s="396" t="s">
        <v>737</v>
      </c>
      <c r="B134" s="396"/>
      <c r="C134" s="396"/>
      <c r="D134" s="396"/>
      <c r="E134" s="396"/>
      <c r="F134" s="396"/>
      <c r="G134" s="396"/>
      <c r="H134" s="396"/>
    </row>
    <row r="135" spans="1:9" ht="14.25" customHeight="1" x14ac:dyDescent="0.2">
      <c r="A135" s="396"/>
      <c r="B135" s="396"/>
      <c r="C135" s="396"/>
      <c r="D135" s="396"/>
      <c r="E135" s="396"/>
      <c r="F135" s="396"/>
      <c r="G135" s="396"/>
      <c r="H135" s="396"/>
    </row>
    <row r="136" spans="1:9" ht="18.75" customHeight="1" x14ac:dyDescent="0.25">
      <c r="A136" s="104"/>
      <c r="B136" s="104"/>
      <c r="C136" s="104"/>
      <c r="D136" s="104"/>
      <c r="E136" s="104"/>
      <c r="F136" s="104"/>
      <c r="G136" s="105"/>
      <c r="H136" s="105"/>
    </row>
    <row r="137" spans="1:9" ht="15" x14ac:dyDescent="0.25">
      <c r="A137" s="83" t="s">
        <v>15</v>
      </c>
      <c r="B137" s="107"/>
      <c r="C137" s="107"/>
      <c r="D137" s="107"/>
      <c r="E137" s="107"/>
      <c r="F137" s="107"/>
      <c r="G137" s="403">
        <f>SUM(G138,G145,G148)</f>
        <v>2000</v>
      </c>
      <c r="H137" s="404"/>
    </row>
    <row r="138" spans="1:9" s="153" customFormat="1" ht="15" x14ac:dyDescent="0.25">
      <c r="A138" s="399" t="s">
        <v>465</v>
      </c>
      <c r="B138" s="399"/>
      <c r="C138" s="399"/>
      <c r="D138" s="399"/>
      <c r="E138" s="399"/>
      <c r="F138" s="399"/>
      <c r="G138" s="397">
        <v>1100</v>
      </c>
      <c r="H138" s="398"/>
    </row>
    <row r="139" spans="1:9" ht="29.25" customHeight="1" x14ac:dyDescent="0.2">
      <c r="A139" s="396" t="s">
        <v>466</v>
      </c>
      <c r="B139" s="396"/>
      <c r="C139" s="396"/>
      <c r="D139" s="396"/>
      <c r="E139" s="396"/>
      <c r="F139" s="396"/>
      <c r="G139" s="391"/>
      <c r="H139" s="391"/>
    </row>
    <row r="140" spans="1:9" ht="14.25" customHeight="1" x14ac:dyDescent="0.2">
      <c r="A140" s="396"/>
      <c r="B140" s="396"/>
      <c r="C140" s="396"/>
      <c r="D140" s="396"/>
      <c r="E140" s="396"/>
      <c r="F140" s="396"/>
      <c r="G140" s="391"/>
      <c r="H140" s="391"/>
    </row>
    <row r="141" spans="1:9" ht="15" customHeight="1" x14ac:dyDescent="0.2">
      <c r="A141" s="396"/>
      <c r="B141" s="396"/>
      <c r="C141" s="396"/>
      <c r="D141" s="396"/>
      <c r="E141" s="396"/>
      <c r="F141" s="396"/>
      <c r="G141" s="391"/>
      <c r="H141" s="391"/>
    </row>
    <row r="142" spans="1:9" ht="15" customHeight="1" x14ac:dyDescent="0.2">
      <c r="A142" s="396"/>
      <c r="B142" s="396"/>
      <c r="C142" s="396"/>
      <c r="D142" s="396"/>
      <c r="E142" s="396"/>
      <c r="F142" s="396"/>
      <c r="G142" s="391"/>
      <c r="H142" s="391"/>
    </row>
    <row r="143" spans="1:9" ht="17.25" customHeight="1" x14ac:dyDescent="0.2">
      <c r="A143" s="396"/>
      <c r="B143" s="396"/>
      <c r="C143" s="396"/>
      <c r="D143" s="396"/>
      <c r="E143" s="396"/>
      <c r="F143" s="396"/>
      <c r="G143" s="391"/>
      <c r="H143" s="391"/>
    </row>
    <row r="144" spans="1:9" ht="15" customHeight="1" x14ac:dyDescent="0.2">
      <c r="A144" s="242"/>
      <c r="B144" s="242"/>
      <c r="C144" s="242"/>
      <c r="D144" s="242"/>
      <c r="E144" s="242"/>
      <c r="F144" s="242"/>
      <c r="G144" s="242"/>
      <c r="H144" s="242"/>
    </row>
    <row r="145" spans="1:9" s="153" customFormat="1" ht="15" x14ac:dyDescent="0.25">
      <c r="A145" s="399" t="s">
        <v>467</v>
      </c>
      <c r="B145" s="399"/>
      <c r="C145" s="399"/>
      <c r="D145" s="399"/>
      <c r="E145" s="399"/>
      <c r="F145" s="399"/>
      <c r="G145" s="397">
        <v>300</v>
      </c>
      <c r="H145" s="398"/>
    </row>
    <row r="146" spans="1:9" ht="15" customHeight="1" x14ac:dyDescent="0.2">
      <c r="A146" s="390" t="s">
        <v>660</v>
      </c>
      <c r="B146" s="390"/>
      <c r="C146" s="390"/>
      <c r="D146" s="390"/>
      <c r="E146" s="390"/>
      <c r="F146" s="390"/>
      <c r="G146" s="390"/>
      <c r="H146" s="390"/>
    </row>
    <row r="147" spans="1:9" ht="15" customHeight="1" x14ac:dyDescent="0.2">
      <c r="A147" s="242"/>
      <c r="B147" s="242"/>
      <c r="C147" s="242"/>
      <c r="D147" s="242"/>
      <c r="E147" s="242"/>
      <c r="F147" s="242"/>
      <c r="G147" s="242"/>
      <c r="H147" s="242"/>
    </row>
    <row r="148" spans="1:9" s="153" customFormat="1" ht="15" x14ac:dyDescent="0.25">
      <c r="A148" s="399" t="s">
        <v>468</v>
      </c>
      <c r="B148" s="399"/>
      <c r="C148" s="399"/>
      <c r="D148" s="399"/>
      <c r="E148" s="399"/>
      <c r="F148" s="399"/>
      <c r="G148" s="397">
        <v>600</v>
      </c>
      <c r="H148" s="398"/>
    </row>
    <row r="149" spans="1:9" s="153" customFormat="1" ht="26.25" customHeight="1" x14ac:dyDescent="0.25">
      <c r="A149" s="396" t="s">
        <v>469</v>
      </c>
      <c r="B149" s="396"/>
      <c r="C149" s="396"/>
      <c r="D149" s="396"/>
      <c r="E149" s="396"/>
      <c r="F149" s="396"/>
      <c r="G149" s="396"/>
      <c r="H149" s="396"/>
    </row>
    <row r="150" spans="1:9" ht="15" customHeight="1" x14ac:dyDescent="0.2">
      <c r="A150" s="396"/>
      <c r="B150" s="396"/>
      <c r="C150" s="396"/>
      <c r="D150" s="396"/>
      <c r="E150" s="396"/>
      <c r="F150" s="396"/>
      <c r="G150" s="396"/>
      <c r="H150" s="396"/>
    </row>
    <row r="151" spans="1:9" ht="15" customHeight="1" x14ac:dyDescent="0.2">
      <c r="A151" s="396"/>
      <c r="B151" s="396"/>
      <c r="C151" s="396"/>
      <c r="D151" s="396"/>
      <c r="E151" s="396"/>
      <c r="F151" s="396"/>
      <c r="G151" s="396"/>
      <c r="H151" s="396"/>
    </row>
    <row r="152" spans="1:9" ht="15" customHeight="1" x14ac:dyDescent="0.2">
      <c r="A152" s="396"/>
      <c r="B152" s="396"/>
      <c r="C152" s="396"/>
      <c r="D152" s="396"/>
      <c r="E152" s="396"/>
      <c r="F152" s="396"/>
      <c r="G152" s="396"/>
      <c r="H152" s="396"/>
    </row>
    <row r="153" spans="1:9" ht="12" customHeight="1" x14ac:dyDescent="0.25">
      <c r="A153" s="83"/>
      <c r="B153" s="107"/>
      <c r="C153" s="107"/>
      <c r="D153" s="107"/>
      <c r="E153" s="107"/>
      <c r="F153" s="107"/>
      <c r="G153" s="107"/>
      <c r="H153" s="107"/>
    </row>
    <row r="154" spans="1:9" ht="15" x14ac:dyDescent="0.25">
      <c r="A154" s="83" t="s">
        <v>102</v>
      </c>
      <c r="B154" s="107"/>
      <c r="C154" s="107"/>
      <c r="D154" s="107"/>
      <c r="E154" s="107"/>
      <c r="F154" s="107"/>
      <c r="G154" s="403">
        <v>20</v>
      </c>
      <c r="H154" s="404"/>
    </row>
    <row r="155" spans="1:9" ht="15" customHeight="1" x14ac:dyDescent="0.2">
      <c r="A155" s="396" t="s">
        <v>661</v>
      </c>
      <c r="B155" s="396"/>
      <c r="C155" s="396"/>
      <c r="D155" s="396"/>
      <c r="E155" s="396"/>
      <c r="F155" s="396"/>
      <c r="G155" s="396"/>
      <c r="H155" s="396"/>
    </row>
    <row r="156" spans="1:9" ht="12.75" customHeight="1" x14ac:dyDescent="0.25">
      <c r="A156" s="390"/>
      <c r="B156" s="390"/>
      <c r="C156" s="390"/>
      <c r="D156" s="390"/>
      <c r="E156" s="390"/>
      <c r="F156" s="390"/>
      <c r="G156" s="393"/>
      <c r="H156" s="394"/>
    </row>
    <row r="157" spans="1:9" ht="15" x14ac:dyDescent="0.25">
      <c r="A157" s="83" t="s">
        <v>16</v>
      </c>
      <c r="B157" s="107"/>
      <c r="C157" s="107"/>
      <c r="D157" s="107"/>
      <c r="E157" s="107"/>
      <c r="F157" s="107"/>
      <c r="G157" s="403">
        <f>SUM(G158:H180)</f>
        <v>15244</v>
      </c>
      <c r="H157" s="404"/>
    </row>
    <row r="158" spans="1:9" ht="15" customHeight="1" x14ac:dyDescent="0.25">
      <c r="A158" s="395" t="s">
        <v>470</v>
      </c>
      <c r="B158" s="395"/>
      <c r="C158" s="395"/>
      <c r="D158" s="395"/>
      <c r="E158" s="395"/>
      <c r="F158" s="395"/>
      <c r="G158" s="393">
        <v>1772</v>
      </c>
      <c r="H158" s="394"/>
    </row>
    <row r="159" spans="1:9" ht="29.25" customHeight="1" x14ac:dyDescent="0.25">
      <c r="A159" s="390" t="s">
        <v>471</v>
      </c>
      <c r="B159" s="390"/>
      <c r="C159" s="390"/>
      <c r="D159" s="390"/>
      <c r="E159" s="390"/>
      <c r="F159" s="390"/>
      <c r="G159" s="393">
        <v>1812</v>
      </c>
      <c r="H159" s="394"/>
    </row>
    <row r="160" spans="1:9" ht="26.25" customHeight="1" x14ac:dyDescent="0.25">
      <c r="A160" s="390" t="s">
        <v>472</v>
      </c>
      <c r="B160" s="390"/>
      <c r="C160" s="390"/>
      <c r="D160" s="390"/>
      <c r="E160" s="390"/>
      <c r="F160" s="390"/>
      <c r="G160" s="393">
        <v>216</v>
      </c>
      <c r="H160" s="394"/>
      <c r="I160" s="27"/>
    </row>
    <row r="161" spans="1:9" ht="28.5" customHeight="1" x14ac:dyDescent="0.25">
      <c r="A161" s="390" t="s">
        <v>473</v>
      </c>
      <c r="B161" s="390"/>
      <c r="C161" s="390"/>
      <c r="D161" s="390"/>
      <c r="E161" s="390"/>
      <c r="F161" s="390"/>
      <c r="G161" s="393">
        <v>1600</v>
      </c>
      <c r="H161" s="394"/>
    </row>
    <row r="162" spans="1:9" ht="15" x14ac:dyDescent="0.25">
      <c r="A162" s="395" t="s">
        <v>662</v>
      </c>
      <c r="B162" s="395"/>
      <c r="C162" s="395"/>
      <c r="D162" s="395"/>
      <c r="E162" s="395"/>
      <c r="F162" s="395"/>
      <c r="G162" s="393">
        <v>1300</v>
      </c>
      <c r="H162" s="394"/>
    </row>
    <row r="163" spans="1:9" ht="29.25" customHeight="1" x14ac:dyDescent="0.25">
      <c r="A163" s="409" t="s">
        <v>663</v>
      </c>
      <c r="B163" s="409"/>
      <c r="C163" s="409"/>
      <c r="D163" s="409"/>
      <c r="E163" s="409"/>
      <c r="F163" s="409"/>
      <c r="G163" s="393">
        <v>91</v>
      </c>
      <c r="H163" s="394"/>
    </row>
    <row r="164" spans="1:9" ht="15" x14ac:dyDescent="0.25">
      <c r="A164" s="395" t="s">
        <v>474</v>
      </c>
      <c r="B164" s="395"/>
      <c r="C164" s="395"/>
      <c r="D164" s="395"/>
      <c r="E164" s="395"/>
      <c r="F164" s="395"/>
      <c r="G164" s="393">
        <v>110</v>
      </c>
      <c r="H164" s="394"/>
    </row>
    <row r="165" spans="1:9" ht="29.25" customHeight="1" x14ac:dyDescent="0.25">
      <c r="A165" s="390" t="s">
        <v>475</v>
      </c>
      <c r="B165" s="390"/>
      <c r="C165" s="390"/>
      <c r="D165" s="390"/>
      <c r="E165" s="390"/>
      <c r="F165" s="390"/>
      <c r="G165" s="393">
        <v>157</v>
      </c>
      <c r="H165" s="394"/>
    </row>
    <row r="166" spans="1:9" ht="15" x14ac:dyDescent="0.25">
      <c r="A166" s="395" t="s">
        <v>738</v>
      </c>
      <c r="B166" s="395"/>
      <c r="C166" s="395"/>
      <c r="D166" s="395"/>
      <c r="E166" s="395"/>
      <c r="F166" s="395"/>
      <c r="G166" s="393">
        <v>99</v>
      </c>
      <c r="H166" s="394"/>
    </row>
    <row r="167" spans="1:9" ht="29.25" customHeight="1" x14ac:dyDescent="0.25">
      <c r="A167" s="390" t="s">
        <v>476</v>
      </c>
      <c r="B167" s="390"/>
      <c r="C167" s="390"/>
      <c r="D167" s="390"/>
      <c r="E167" s="390"/>
      <c r="F167" s="390"/>
      <c r="G167" s="393">
        <v>150</v>
      </c>
      <c r="H167" s="394"/>
    </row>
    <row r="168" spans="1:9" x14ac:dyDescent="0.2">
      <c r="A168" s="401" t="s">
        <v>477</v>
      </c>
      <c r="B168" s="402"/>
      <c r="C168" s="402"/>
      <c r="D168" s="402"/>
      <c r="E168" s="402"/>
      <c r="F168" s="402"/>
      <c r="G168" s="185"/>
      <c r="H168" s="185"/>
    </row>
    <row r="169" spans="1:9" ht="15" x14ac:dyDescent="0.25">
      <c r="A169" s="402"/>
      <c r="B169" s="402"/>
      <c r="C169" s="402"/>
      <c r="D169" s="402"/>
      <c r="E169" s="402"/>
      <c r="F169" s="402"/>
      <c r="G169" s="393">
        <v>151</v>
      </c>
      <c r="H169" s="394"/>
    </row>
    <row r="170" spans="1:9" ht="30.75" customHeight="1" x14ac:dyDescent="0.25">
      <c r="A170" s="390" t="s">
        <v>478</v>
      </c>
      <c r="B170" s="390"/>
      <c r="C170" s="390"/>
      <c r="D170" s="390"/>
      <c r="E170" s="390"/>
      <c r="F170" s="390"/>
      <c r="G170" s="393">
        <v>72</v>
      </c>
      <c r="H170" s="394"/>
    </row>
    <row r="171" spans="1:9" ht="15" x14ac:dyDescent="0.25">
      <c r="A171" s="395" t="s">
        <v>479</v>
      </c>
      <c r="B171" s="395"/>
      <c r="C171" s="395"/>
      <c r="D171" s="395"/>
      <c r="E171" s="395"/>
      <c r="F171" s="395"/>
      <c r="G171" s="393">
        <v>100</v>
      </c>
      <c r="H171" s="394"/>
    </row>
    <row r="172" spans="1:9" ht="45" customHeight="1" x14ac:dyDescent="0.25">
      <c r="A172" s="392" t="s">
        <v>480</v>
      </c>
      <c r="B172" s="392"/>
      <c r="C172" s="392"/>
      <c r="D172" s="392"/>
      <c r="E172" s="392"/>
      <c r="F172" s="392"/>
      <c r="G172" s="393">
        <v>661</v>
      </c>
      <c r="H172" s="394"/>
    </row>
    <row r="173" spans="1:9" ht="45" customHeight="1" x14ac:dyDescent="0.25">
      <c r="A173" s="390" t="s">
        <v>481</v>
      </c>
      <c r="B173" s="390"/>
      <c r="C173" s="390"/>
      <c r="D173" s="390"/>
      <c r="E173" s="390"/>
      <c r="F173" s="390"/>
      <c r="G173" s="393">
        <v>1258</v>
      </c>
      <c r="H173" s="394"/>
    </row>
    <row r="174" spans="1:9" ht="15" x14ac:dyDescent="0.25">
      <c r="A174" s="390" t="s">
        <v>482</v>
      </c>
      <c r="B174" s="407"/>
      <c r="C174" s="407"/>
      <c r="D174" s="407"/>
      <c r="E174" s="407"/>
      <c r="F174" s="407"/>
      <c r="G174" s="393">
        <v>120</v>
      </c>
      <c r="H174" s="394"/>
    </row>
    <row r="175" spans="1:9" ht="15" x14ac:dyDescent="0.25">
      <c r="A175" s="390" t="s">
        <v>483</v>
      </c>
      <c r="B175" s="390"/>
      <c r="C175" s="390"/>
      <c r="D175" s="390"/>
      <c r="E175" s="390"/>
      <c r="F175" s="390"/>
      <c r="G175" s="393">
        <v>140</v>
      </c>
      <c r="H175" s="394"/>
      <c r="I175" s="27"/>
    </row>
    <row r="176" spans="1:9" ht="29.25" customHeight="1" x14ac:dyDescent="0.25">
      <c r="A176" s="390" t="s">
        <v>484</v>
      </c>
      <c r="B176" s="390"/>
      <c r="C176" s="390"/>
      <c r="D176" s="390"/>
      <c r="E176" s="390"/>
      <c r="F176" s="390"/>
      <c r="G176" s="393">
        <f>3000+500</f>
        <v>3500</v>
      </c>
      <c r="H176" s="394"/>
      <c r="I176" s="27"/>
    </row>
    <row r="177" spans="1:9" ht="15" x14ac:dyDescent="0.25">
      <c r="A177" s="390" t="s">
        <v>485</v>
      </c>
      <c r="B177" s="390"/>
      <c r="C177" s="390"/>
      <c r="D177" s="390"/>
      <c r="E177" s="390"/>
      <c r="F177" s="390"/>
      <c r="G177" s="393">
        <v>1064</v>
      </c>
      <c r="H177" s="394"/>
      <c r="I177" s="27"/>
    </row>
    <row r="178" spans="1:9" ht="15" x14ac:dyDescent="0.25">
      <c r="A178" s="390" t="s">
        <v>486</v>
      </c>
      <c r="B178" s="390"/>
      <c r="C178" s="390"/>
      <c r="D178" s="390"/>
      <c r="E178" s="390"/>
      <c r="F178" s="390"/>
      <c r="G178" s="393">
        <v>720</v>
      </c>
      <c r="H178" s="394"/>
      <c r="I178" s="27"/>
    </row>
    <row r="179" spans="1:9" ht="29.25" customHeight="1" x14ac:dyDescent="0.25">
      <c r="A179" s="390" t="s">
        <v>487</v>
      </c>
      <c r="B179" s="390"/>
      <c r="C179" s="390"/>
      <c r="D179" s="390"/>
      <c r="E179" s="390"/>
      <c r="F179" s="390"/>
      <c r="G179" s="393">
        <v>1</v>
      </c>
      <c r="H179" s="394"/>
      <c r="I179" s="27"/>
    </row>
    <row r="180" spans="1:9" ht="15" x14ac:dyDescent="0.25">
      <c r="A180" s="390" t="s">
        <v>488</v>
      </c>
      <c r="B180" s="390"/>
      <c r="C180" s="390"/>
      <c r="D180" s="390"/>
      <c r="E180" s="390"/>
      <c r="F180" s="390"/>
      <c r="G180" s="393">
        <v>150</v>
      </c>
      <c r="H180" s="394"/>
      <c r="I180" s="27"/>
    </row>
    <row r="181" spans="1:9" ht="19.5" customHeight="1" x14ac:dyDescent="0.25">
      <c r="A181" s="83"/>
      <c r="B181" s="107"/>
      <c r="C181" s="107"/>
      <c r="D181" s="107"/>
      <c r="E181" s="107"/>
      <c r="F181" s="107"/>
      <c r="G181" s="107"/>
      <c r="H181" s="107"/>
    </row>
    <row r="182" spans="1:9" ht="15" x14ac:dyDescent="0.25">
      <c r="A182" s="83" t="s">
        <v>17</v>
      </c>
      <c r="B182" s="107"/>
      <c r="C182" s="107"/>
      <c r="D182" s="107"/>
      <c r="E182" s="107"/>
      <c r="F182" s="107"/>
      <c r="G182" s="403">
        <f>SUM(G183:H193)</f>
        <v>6341</v>
      </c>
      <c r="H182" s="404"/>
    </row>
    <row r="183" spans="1:9" ht="15" x14ac:dyDescent="0.25">
      <c r="A183" s="392" t="s">
        <v>489</v>
      </c>
      <c r="B183" s="392"/>
      <c r="C183" s="392"/>
      <c r="D183" s="392"/>
      <c r="E183" s="392"/>
      <c r="F183" s="392"/>
      <c r="G183" s="393"/>
      <c r="H183" s="394"/>
    </row>
    <row r="184" spans="1:9" ht="15" x14ac:dyDescent="0.25">
      <c r="A184" s="408"/>
      <c r="B184" s="408"/>
      <c r="C184" s="408"/>
      <c r="D184" s="408"/>
      <c r="E184" s="408"/>
      <c r="F184" s="408"/>
      <c r="G184" s="393">
        <v>115</v>
      </c>
      <c r="H184" s="394"/>
    </row>
    <row r="185" spans="1:9" ht="28.5" customHeight="1" x14ac:dyDescent="0.25">
      <c r="A185" s="392" t="s">
        <v>490</v>
      </c>
      <c r="B185" s="392"/>
      <c r="C185" s="392"/>
      <c r="D185" s="392"/>
      <c r="E185" s="392"/>
      <c r="F185" s="392"/>
      <c r="G185" s="393">
        <v>180</v>
      </c>
      <c r="H185" s="394"/>
    </row>
    <row r="186" spans="1:9" ht="21.75" customHeight="1" x14ac:dyDescent="0.25">
      <c r="A186" s="400" t="s">
        <v>491</v>
      </c>
      <c r="B186" s="400"/>
      <c r="C186" s="400"/>
      <c r="D186" s="400"/>
      <c r="E186" s="400"/>
      <c r="F186" s="400"/>
      <c r="G186" s="393">
        <v>110</v>
      </c>
      <c r="H186" s="394"/>
    </row>
    <row r="187" spans="1:9" ht="45" customHeight="1" x14ac:dyDescent="0.25">
      <c r="A187" s="392" t="s">
        <v>492</v>
      </c>
      <c r="B187" s="392"/>
      <c r="C187" s="392"/>
      <c r="D187" s="392"/>
      <c r="E187" s="392"/>
      <c r="F187" s="392"/>
      <c r="G187" s="393">
        <v>1576</v>
      </c>
      <c r="H187" s="394"/>
    </row>
    <row r="188" spans="1:9" x14ac:dyDescent="0.2">
      <c r="A188" s="400" t="s">
        <v>493</v>
      </c>
      <c r="B188" s="400"/>
      <c r="C188" s="400"/>
      <c r="D188" s="400"/>
      <c r="E188" s="400"/>
      <c r="F188" s="400"/>
      <c r="G188" s="393">
        <v>2000</v>
      </c>
      <c r="H188" s="393"/>
    </row>
    <row r="189" spans="1:9" ht="15" hidden="1" x14ac:dyDescent="0.25">
      <c r="A189" s="395" t="s">
        <v>494</v>
      </c>
      <c r="B189" s="395"/>
      <c r="C189" s="395"/>
      <c r="D189" s="395"/>
      <c r="E189" s="395"/>
      <c r="F189" s="395"/>
      <c r="G189" s="393">
        <v>0</v>
      </c>
      <c r="H189" s="394"/>
    </row>
    <row r="190" spans="1:9" ht="15" x14ac:dyDescent="0.25">
      <c r="A190" s="326" t="s">
        <v>632</v>
      </c>
      <c r="B190" s="186"/>
      <c r="C190" s="186"/>
      <c r="D190" s="186"/>
      <c r="E190" s="186"/>
      <c r="F190" s="186"/>
      <c r="G190" s="393">
        <v>1450</v>
      </c>
      <c r="H190" s="394"/>
    </row>
    <row r="191" spans="1:9" ht="15" x14ac:dyDescent="0.25">
      <c r="A191" s="392" t="s">
        <v>633</v>
      </c>
      <c r="B191" s="392"/>
      <c r="C191" s="392"/>
      <c r="D191" s="392"/>
      <c r="E191" s="392"/>
      <c r="F191" s="392"/>
      <c r="G191" s="393">
        <v>260</v>
      </c>
      <c r="H191" s="394"/>
    </row>
    <row r="192" spans="1:9" ht="15" x14ac:dyDescent="0.25">
      <c r="A192" s="392" t="s">
        <v>739</v>
      </c>
      <c r="B192" s="392"/>
      <c r="C192" s="392"/>
      <c r="D192" s="392"/>
      <c r="E192" s="392"/>
      <c r="F192" s="392"/>
      <c r="G192" s="393">
        <v>150</v>
      </c>
      <c r="H192" s="394"/>
      <c r="I192" s="27">
        <f>SUM(G184:H192)</f>
        <v>5841</v>
      </c>
    </row>
    <row r="193" spans="1:9" ht="29.25" customHeight="1" x14ac:dyDescent="0.2">
      <c r="A193" s="392" t="s">
        <v>634</v>
      </c>
      <c r="B193" s="392"/>
      <c r="C193" s="392"/>
      <c r="D193" s="392"/>
      <c r="E193" s="392"/>
      <c r="F193" s="392"/>
      <c r="G193" s="393">
        <v>500</v>
      </c>
      <c r="H193" s="393"/>
    </row>
    <row r="194" spans="1:9" ht="12.75" customHeight="1" x14ac:dyDescent="0.25">
      <c r="A194" s="83"/>
      <c r="B194" s="107"/>
      <c r="C194" s="107"/>
      <c r="D194" s="107"/>
      <c r="E194" s="107"/>
      <c r="F194" s="107"/>
      <c r="G194" s="99"/>
      <c r="H194" s="100"/>
    </row>
    <row r="195" spans="1:9" ht="15" x14ac:dyDescent="0.25">
      <c r="A195" s="83" t="s">
        <v>36</v>
      </c>
      <c r="B195" s="107"/>
      <c r="C195" s="107"/>
      <c r="D195" s="107"/>
      <c r="E195" s="107"/>
      <c r="F195" s="107"/>
      <c r="G195" s="403">
        <v>3000</v>
      </c>
      <c r="H195" s="404"/>
    </row>
    <row r="196" spans="1:9" ht="29.25" customHeight="1" x14ac:dyDescent="0.2">
      <c r="A196" s="392" t="s">
        <v>308</v>
      </c>
      <c r="B196" s="392"/>
      <c r="C196" s="392"/>
      <c r="D196" s="392"/>
      <c r="E196" s="392"/>
      <c r="F196" s="392"/>
      <c r="G196" s="392"/>
      <c r="H196" s="392"/>
    </row>
    <row r="197" spans="1:9" ht="16.5" customHeight="1" x14ac:dyDescent="0.25">
      <c r="A197" s="83"/>
      <c r="B197" s="107"/>
      <c r="C197" s="107"/>
      <c r="D197" s="107"/>
      <c r="E197" s="107"/>
      <c r="F197" s="107"/>
      <c r="G197" s="107"/>
      <c r="H197" s="107"/>
    </row>
    <row r="198" spans="1:9" ht="15" x14ac:dyDescent="0.25">
      <c r="A198" s="83" t="s">
        <v>37</v>
      </c>
      <c r="B198" s="107"/>
      <c r="C198" s="107"/>
      <c r="D198" s="107"/>
      <c r="E198" s="107"/>
      <c r="F198" s="107"/>
      <c r="G198" s="403">
        <v>500</v>
      </c>
      <c r="H198" s="404"/>
    </row>
    <row r="199" spans="1:9" ht="15" x14ac:dyDescent="0.25">
      <c r="A199" s="321" t="s">
        <v>59</v>
      </c>
      <c r="B199" s="107"/>
      <c r="C199" s="107"/>
      <c r="D199" s="107"/>
      <c r="E199" s="107"/>
      <c r="F199" s="107"/>
      <c r="G199" s="107"/>
      <c r="H199" s="107"/>
    </row>
    <row r="200" spans="1:9" ht="15" customHeight="1" x14ac:dyDescent="0.25">
      <c r="A200" s="83"/>
      <c r="B200" s="107"/>
      <c r="C200" s="107"/>
      <c r="D200" s="107"/>
      <c r="E200" s="107"/>
      <c r="F200" s="107"/>
      <c r="G200" s="107"/>
      <c r="H200" s="107"/>
    </row>
    <row r="201" spans="1:9" ht="15" x14ac:dyDescent="0.25">
      <c r="A201" s="83" t="s">
        <v>38</v>
      </c>
      <c r="B201" s="107"/>
      <c r="C201" s="107"/>
      <c r="D201" s="107"/>
      <c r="E201" s="107"/>
      <c r="F201" s="107"/>
      <c r="G201" s="403">
        <v>200</v>
      </c>
      <c r="H201" s="404"/>
    </row>
    <row r="202" spans="1:9" ht="15" x14ac:dyDescent="0.25">
      <c r="A202" s="98" t="s">
        <v>664</v>
      </c>
      <c r="B202" s="107"/>
      <c r="C202" s="107"/>
      <c r="D202" s="107"/>
      <c r="E202" s="107"/>
      <c r="F202" s="107"/>
      <c r="G202" s="107"/>
      <c r="H202" s="107"/>
    </row>
    <row r="203" spans="1:9" ht="13.5" customHeight="1" x14ac:dyDescent="0.25">
      <c r="A203" s="83"/>
      <c r="B203" s="107"/>
      <c r="C203" s="107"/>
      <c r="D203" s="107"/>
      <c r="E203" s="107"/>
      <c r="F203" s="107"/>
      <c r="G203" s="107"/>
      <c r="H203" s="107"/>
    </row>
    <row r="204" spans="1:9" ht="15" x14ac:dyDescent="0.25">
      <c r="A204" s="83" t="s">
        <v>248</v>
      </c>
      <c r="B204" s="107"/>
      <c r="C204" s="107"/>
      <c r="D204" s="107"/>
      <c r="E204" s="107"/>
      <c r="F204" s="107"/>
      <c r="G204" s="403">
        <v>100</v>
      </c>
      <c r="H204" s="404"/>
    </row>
    <row r="205" spans="1:9" ht="27" customHeight="1" x14ac:dyDescent="0.2">
      <c r="A205" s="392" t="s">
        <v>665</v>
      </c>
      <c r="B205" s="392"/>
      <c r="C205" s="392"/>
      <c r="D205" s="392"/>
      <c r="E205" s="392"/>
      <c r="F205" s="392"/>
      <c r="G205" s="392"/>
      <c r="H205" s="392"/>
    </row>
    <row r="206" spans="1:9" ht="18.75" customHeight="1" x14ac:dyDescent="0.25">
      <c r="A206" s="83"/>
      <c r="B206" s="107"/>
      <c r="C206" s="107"/>
      <c r="D206" s="107"/>
      <c r="E206" s="107"/>
      <c r="F206" s="107"/>
      <c r="G206" s="107"/>
      <c r="H206" s="107"/>
    </row>
    <row r="207" spans="1:9" ht="32.25" customHeight="1" thickBot="1" x14ac:dyDescent="0.3">
      <c r="A207" s="386" t="s">
        <v>756</v>
      </c>
      <c r="B207" s="387"/>
      <c r="C207" s="387"/>
      <c r="D207" s="387"/>
      <c r="E207" s="387"/>
      <c r="F207" s="387"/>
      <c r="G207" s="376">
        <f>SUM(G208,G211)</f>
        <v>152</v>
      </c>
      <c r="H207" s="376"/>
      <c r="I207" s="27"/>
    </row>
    <row r="208" spans="1:9" ht="15.75" thickTop="1" x14ac:dyDescent="0.25">
      <c r="A208" s="83" t="s">
        <v>41</v>
      </c>
      <c r="G208" s="403">
        <v>100</v>
      </c>
      <c r="H208" s="404"/>
    </row>
    <row r="209" spans="1:9" ht="15" x14ac:dyDescent="0.25">
      <c r="A209" s="98" t="s">
        <v>51</v>
      </c>
      <c r="G209" s="99"/>
      <c r="H209" s="100"/>
    </row>
    <row r="210" spans="1:9" ht="15" x14ac:dyDescent="0.25">
      <c r="A210" s="83"/>
      <c r="G210" s="99"/>
      <c r="H210" s="100"/>
    </row>
    <row r="211" spans="1:9" ht="15" x14ac:dyDescent="0.25">
      <c r="A211" s="83" t="s">
        <v>42</v>
      </c>
      <c r="G211" s="403">
        <v>52</v>
      </c>
      <c r="H211" s="404"/>
    </row>
    <row r="212" spans="1:9" ht="28.5" customHeight="1" x14ac:dyDescent="0.25">
      <c r="A212" s="390" t="s">
        <v>809</v>
      </c>
      <c r="B212" s="391"/>
      <c r="C212" s="391"/>
      <c r="D212" s="391"/>
      <c r="E212" s="391"/>
      <c r="F212" s="391"/>
      <c r="G212" s="391"/>
      <c r="H212" s="391"/>
    </row>
    <row r="213" spans="1:9" ht="16.5" customHeight="1" x14ac:dyDescent="0.25">
      <c r="A213" s="83"/>
      <c r="G213" s="99"/>
      <c r="H213" s="100"/>
    </row>
    <row r="214" spans="1:9" ht="15.75" thickBot="1" x14ac:dyDescent="0.3">
      <c r="A214" s="86" t="s">
        <v>60</v>
      </c>
      <c r="B214" s="87"/>
      <c r="C214" s="88"/>
      <c r="D214" s="88"/>
      <c r="E214" s="89"/>
      <c r="F214" s="89"/>
      <c r="G214" s="376">
        <v>1000</v>
      </c>
      <c r="H214" s="376"/>
      <c r="I214" s="27"/>
    </row>
    <row r="215" spans="1:9" ht="15.75" thickTop="1" x14ac:dyDescent="0.25">
      <c r="A215" s="83" t="s">
        <v>43</v>
      </c>
      <c r="G215" s="403">
        <v>1000</v>
      </c>
      <c r="H215" s="404"/>
    </row>
    <row r="216" spans="1:9" ht="15" x14ac:dyDescent="0.25">
      <c r="A216" s="98" t="s">
        <v>495</v>
      </c>
      <c r="G216" s="99"/>
      <c r="H216" s="100"/>
    </row>
    <row r="217" spans="1:9" ht="20.25" customHeight="1" x14ac:dyDescent="0.25">
      <c r="A217" s="98"/>
      <c r="G217" s="99"/>
      <c r="H217" s="100"/>
    </row>
    <row r="218" spans="1:9" ht="30" customHeight="1" thickBot="1" x14ac:dyDescent="0.3">
      <c r="A218" s="386" t="s">
        <v>754</v>
      </c>
      <c r="B218" s="387"/>
      <c r="C218" s="387"/>
      <c r="D218" s="387"/>
      <c r="E218" s="387"/>
      <c r="F218" s="387"/>
      <c r="G218" s="376">
        <f>SUM(G219)</f>
        <v>8919</v>
      </c>
      <c r="H218" s="376"/>
      <c r="I218" s="27"/>
    </row>
    <row r="219" spans="1:9" ht="15.75" thickTop="1" x14ac:dyDescent="0.25">
      <c r="A219" s="187" t="s">
        <v>44</v>
      </c>
      <c r="B219" s="107"/>
      <c r="C219" s="107"/>
      <c r="D219" s="107"/>
      <c r="E219" s="107"/>
      <c r="F219" s="107"/>
      <c r="G219" s="403">
        <f>8323+596</f>
        <v>8919</v>
      </c>
      <c r="H219" s="404"/>
    </row>
    <row r="220" spans="1:9" ht="15" x14ac:dyDescent="0.25">
      <c r="A220" s="326" t="s">
        <v>496</v>
      </c>
      <c r="B220" s="107"/>
      <c r="C220" s="107"/>
      <c r="D220" s="107"/>
      <c r="E220" s="107"/>
      <c r="F220" s="107"/>
      <c r="G220" s="107"/>
      <c r="H220" s="107"/>
    </row>
    <row r="221" spans="1:9" ht="15" x14ac:dyDescent="0.25">
      <c r="A221" s="83"/>
    </row>
  </sheetData>
  <mergeCells count="206">
    <mergeCell ref="G157:H157"/>
    <mergeCell ref="A122:F123"/>
    <mergeCell ref="G123:H123"/>
    <mergeCell ref="A124:F124"/>
    <mergeCell ref="G124:H124"/>
    <mergeCell ref="G126:H126"/>
    <mergeCell ref="G125:H125"/>
    <mergeCell ref="A128:F129"/>
    <mergeCell ref="G129:H129"/>
    <mergeCell ref="A130:F130"/>
    <mergeCell ref="G130:H130"/>
    <mergeCell ref="A131:F131"/>
    <mergeCell ref="G154:H154"/>
    <mergeCell ref="G137:H137"/>
    <mergeCell ref="G131:H131"/>
    <mergeCell ref="A138:F138"/>
    <mergeCell ref="A146:H146"/>
    <mergeCell ref="A148:F148"/>
    <mergeCell ref="G148:H148"/>
    <mergeCell ref="G133:H133"/>
    <mergeCell ref="A155:H155"/>
    <mergeCell ref="A166:F166"/>
    <mergeCell ref="G107:H107"/>
    <mergeCell ref="G82:H82"/>
    <mergeCell ref="A82:F82"/>
    <mergeCell ref="A83:F83"/>
    <mergeCell ref="A90:F90"/>
    <mergeCell ref="G90:H90"/>
    <mergeCell ref="G91:H91"/>
    <mergeCell ref="G92:H92"/>
    <mergeCell ref="A91:F91"/>
    <mergeCell ref="A98:H98"/>
    <mergeCell ref="G83:H83"/>
    <mergeCell ref="G89:H89"/>
    <mergeCell ref="A101:H102"/>
    <mergeCell ref="G104:H104"/>
    <mergeCell ref="A87:F87"/>
    <mergeCell ref="G87:H87"/>
    <mergeCell ref="A92:F92"/>
    <mergeCell ref="G93:H93"/>
    <mergeCell ref="A94:F94"/>
    <mergeCell ref="G94:H94"/>
    <mergeCell ref="A93:F93"/>
    <mergeCell ref="G95:H95"/>
    <mergeCell ref="A95:F95"/>
    <mergeCell ref="G219:H219"/>
    <mergeCell ref="G182:H182"/>
    <mergeCell ref="G218:H218"/>
    <mergeCell ref="A207:F207"/>
    <mergeCell ref="G207:H207"/>
    <mergeCell ref="G201:H201"/>
    <mergeCell ref="G195:H195"/>
    <mergeCell ref="G198:H198"/>
    <mergeCell ref="G214:H214"/>
    <mergeCell ref="G204:H204"/>
    <mergeCell ref="G208:H208"/>
    <mergeCell ref="A218:F218"/>
    <mergeCell ref="G215:H215"/>
    <mergeCell ref="G211:H211"/>
    <mergeCell ref="G183:H183"/>
    <mergeCell ref="G184:H184"/>
    <mergeCell ref="G185:H185"/>
    <mergeCell ref="A188:F188"/>
    <mergeCell ref="G188:H188"/>
    <mergeCell ref="G191:H191"/>
    <mergeCell ref="G187:H187"/>
    <mergeCell ref="A196:H196"/>
    <mergeCell ref="A193:F193"/>
    <mergeCell ref="G193:H193"/>
    <mergeCell ref="G39:H39"/>
    <mergeCell ref="A37:H37"/>
    <mergeCell ref="G1:H1"/>
    <mergeCell ref="A17:C17"/>
    <mergeCell ref="G36:H36"/>
    <mergeCell ref="G21:H21"/>
    <mergeCell ref="G22:H22"/>
    <mergeCell ref="G27:H27"/>
    <mergeCell ref="A28:H31"/>
    <mergeCell ref="G33:H33"/>
    <mergeCell ref="A23:H25"/>
    <mergeCell ref="A34:H34"/>
    <mergeCell ref="A40:H40"/>
    <mergeCell ref="G58:H58"/>
    <mergeCell ref="G59:H59"/>
    <mergeCell ref="A68:F68"/>
    <mergeCell ref="G68:H68"/>
    <mergeCell ref="G57:H57"/>
    <mergeCell ref="G67:H67"/>
    <mergeCell ref="G69:H69"/>
    <mergeCell ref="A43:H44"/>
    <mergeCell ref="G46:H46"/>
    <mergeCell ref="G42:H42"/>
    <mergeCell ref="G54:H54"/>
    <mergeCell ref="A55:H55"/>
    <mergeCell ref="G49:H49"/>
    <mergeCell ref="G50:H50"/>
    <mergeCell ref="A51:H52"/>
    <mergeCell ref="G61:H61"/>
    <mergeCell ref="A64:F64"/>
    <mergeCell ref="G64:H64"/>
    <mergeCell ref="A62:F62"/>
    <mergeCell ref="G65:H65"/>
    <mergeCell ref="A63:F63"/>
    <mergeCell ref="A47:H47"/>
    <mergeCell ref="G62:H62"/>
    <mergeCell ref="G162:H162"/>
    <mergeCell ref="A175:F175"/>
    <mergeCell ref="G175:H175"/>
    <mergeCell ref="A156:F156"/>
    <mergeCell ref="A170:F170"/>
    <mergeCell ref="A119:H119"/>
    <mergeCell ref="G81:H81"/>
    <mergeCell ref="G70:H70"/>
    <mergeCell ref="G71:H71"/>
    <mergeCell ref="G72:H72"/>
    <mergeCell ref="A75:F76"/>
    <mergeCell ref="G76:H76"/>
    <mergeCell ref="G77:H77"/>
    <mergeCell ref="A73:H73"/>
    <mergeCell ref="G74:H74"/>
    <mergeCell ref="A77:F77"/>
    <mergeCell ref="G115:H115"/>
    <mergeCell ref="A111:F112"/>
    <mergeCell ref="G112:H112"/>
    <mergeCell ref="G97:H97"/>
    <mergeCell ref="G100:H100"/>
    <mergeCell ref="G110:H110"/>
    <mergeCell ref="G118:H118"/>
    <mergeCell ref="A113:F113"/>
    <mergeCell ref="G171:H171"/>
    <mergeCell ref="A171:F171"/>
    <mergeCell ref="G169:H169"/>
    <mergeCell ref="A173:F173"/>
    <mergeCell ref="A192:F192"/>
    <mergeCell ref="G121:H121"/>
    <mergeCell ref="A167:F167"/>
    <mergeCell ref="G166:H166"/>
    <mergeCell ref="G167:H167"/>
    <mergeCell ref="G164:H164"/>
    <mergeCell ref="A165:F165"/>
    <mergeCell ref="G165:H165"/>
    <mergeCell ref="G156:H156"/>
    <mergeCell ref="A178:F178"/>
    <mergeCell ref="G178:H178"/>
    <mergeCell ref="G173:H173"/>
    <mergeCell ref="G176:H176"/>
    <mergeCell ref="A163:F163"/>
    <mergeCell ref="G163:H163"/>
    <mergeCell ref="A160:F160"/>
    <mergeCell ref="G160:H160"/>
    <mergeCell ref="A161:F161"/>
    <mergeCell ref="G161:H161"/>
    <mergeCell ref="A162:F162"/>
    <mergeCell ref="G192:H192"/>
    <mergeCell ref="G190:H190"/>
    <mergeCell ref="A174:F174"/>
    <mergeCell ref="A183:F184"/>
    <mergeCell ref="A185:F185"/>
    <mergeCell ref="A187:F187"/>
    <mergeCell ref="A191:F191"/>
    <mergeCell ref="A176:F176"/>
    <mergeCell ref="A177:F177"/>
    <mergeCell ref="G177:H177"/>
    <mergeCell ref="A179:F179"/>
    <mergeCell ref="G179:H179"/>
    <mergeCell ref="A180:F180"/>
    <mergeCell ref="G180:H180"/>
    <mergeCell ref="A65:F65"/>
    <mergeCell ref="A78:F78"/>
    <mergeCell ref="G78:H78"/>
    <mergeCell ref="G79:H79"/>
    <mergeCell ref="A84:F84"/>
    <mergeCell ref="G84:H84"/>
    <mergeCell ref="G86:H86"/>
    <mergeCell ref="G63:H63"/>
    <mergeCell ref="A149:H152"/>
    <mergeCell ref="G113:H113"/>
    <mergeCell ref="A114:F114"/>
    <mergeCell ref="G114:H114"/>
    <mergeCell ref="A115:F115"/>
    <mergeCell ref="A79:D79"/>
    <mergeCell ref="A139:H143"/>
    <mergeCell ref="A212:H212"/>
    <mergeCell ref="A205:H205"/>
    <mergeCell ref="A116:F116"/>
    <mergeCell ref="G116:H116"/>
    <mergeCell ref="A127:F127"/>
    <mergeCell ref="G127:H127"/>
    <mergeCell ref="A134:H135"/>
    <mergeCell ref="G138:H138"/>
    <mergeCell ref="A145:F145"/>
    <mergeCell ref="G145:H145"/>
    <mergeCell ref="A159:F159"/>
    <mergeCell ref="A164:F164"/>
    <mergeCell ref="A158:F158"/>
    <mergeCell ref="G158:H158"/>
    <mergeCell ref="A186:F186"/>
    <mergeCell ref="G186:H186"/>
    <mergeCell ref="A189:F189"/>
    <mergeCell ref="G189:H189"/>
    <mergeCell ref="G159:H159"/>
    <mergeCell ref="G172:H172"/>
    <mergeCell ref="G170:H170"/>
    <mergeCell ref="G174:H174"/>
    <mergeCell ref="A172:F172"/>
    <mergeCell ref="A168:F169"/>
  </mergeCells>
  <pageMargins left="0.70866141732283472" right="0.70866141732283472" top="0.78740157480314965" bottom="0.78740157480314965" header="0.31496062992125984" footer="0.31496062992125984"/>
  <pageSetup paperSize="9" scale="75" firstPageNumber="24" orientation="portrait" useFirstPageNumber="1" r:id="rId1"/>
  <headerFooter>
    <oddFooter>&amp;L&amp;"-,Kurzíva"Zastupitelstvo Olomouckého kraje 18-12-2017
6. - Rozpočet Olomouckého kraje 2018 - návrh rozpočtu
Příloha č. 3a): Výdaje odborů &amp;R&amp;"-,Kurzíva"Strana &amp;P (celkem 171)</oddFooter>
  </headerFooter>
  <rowBreaks count="4" manualBreakCount="4">
    <brk id="55" max="7" man="1"/>
    <brk id="109" max="7" man="1"/>
    <brk id="163" max="7" man="1"/>
    <brk id="212" max="7" man="1"/>
  </rowBreaks>
  <colBreaks count="1" manualBreakCount="1">
    <brk id="12" max="107"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O94"/>
  <sheetViews>
    <sheetView showGridLines="0" view="pageBreakPreview" zoomScaleNormal="100" zoomScaleSheetLayoutView="100" workbookViewId="0">
      <selection activeCell="H13" sqref="H13"/>
    </sheetView>
  </sheetViews>
  <sheetFormatPr defaultRowHeight="14.25" x14ac:dyDescent="0.2"/>
  <cols>
    <col min="1" max="1" width="8.5703125" style="84" customWidth="1"/>
    <col min="2" max="2" width="9.140625" style="84"/>
    <col min="3" max="3" width="60.85546875" style="78" customWidth="1"/>
    <col min="4" max="4" width="14.140625" style="76" customWidth="1"/>
    <col min="5" max="6" width="14.140625" style="76" hidden="1" customWidth="1"/>
    <col min="7" max="7" width="14.140625" style="76" customWidth="1"/>
    <col min="8" max="8" width="9.140625" style="78" customWidth="1"/>
    <col min="9" max="11" width="9.140625" style="78"/>
    <col min="12" max="12" width="13.28515625" style="78" customWidth="1"/>
    <col min="13" max="16384" width="9.140625" style="78"/>
  </cols>
  <sheetData>
    <row r="1" spans="1:15" ht="23.25" x14ac:dyDescent="0.35">
      <c r="A1" s="165" t="s">
        <v>266</v>
      </c>
      <c r="G1" s="413" t="s">
        <v>61</v>
      </c>
      <c r="H1" s="413"/>
    </row>
    <row r="3" spans="1:15" x14ac:dyDescent="0.2">
      <c r="A3" s="98" t="s">
        <v>1</v>
      </c>
      <c r="B3" s="98" t="s">
        <v>62</v>
      </c>
    </row>
    <row r="4" spans="1:15" x14ac:dyDescent="0.2">
      <c r="B4" s="98" t="s">
        <v>63</v>
      </c>
    </row>
    <row r="5" spans="1:15" s="81" customFormat="1" ht="13.5" thickBot="1" x14ac:dyDescent="0.25">
      <c r="A5" s="167"/>
      <c r="B5" s="167"/>
      <c r="D5" s="77"/>
      <c r="E5" s="77"/>
      <c r="F5" s="77"/>
      <c r="G5" s="77"/>
      <c r="H5" s="328" t="s">
        <v>6</v>
      </c>
    </row>
    <row r="6" spans="1:15" s="81" customFormat="1" ht="39.75" thickTop="1" thickBot="1" x14ac:dyDescent="0.25">
      <c r="A6" s="114" t="s">
        <v>2</v>
      </c>
      <c r="B6" s="115" t="s">
        <v>3</v>
      </c>
      <c r="C6" s="116" t="s">
        <v>4</v>
      </c>
      <c r="D6" s="117" t="s">
        <v>316</v>
      </c>
      <c r="E6" s="24" t="s">
        <v>623</v>
      </c>
      <c r="F6" s="24" t="s">
        <v>621</v>
      </c>
      <c r="G6" s="117" t="s">
        <v>317</v>
      </c>
      <c r="H6" s="67" t="s">
        <v>5</v>
      </c>
    </row>
    <row r="7" spans="1:15" s="123" customFormat="1" ht="12.75" thickTop="1" thickBot="1" x14ac:dyDescent="0.25">
      <c r="A7" s="118">
        <v>1</v>
      </c>
      <c r="B7" s="119">
        <v>2</v>
      </c>
      <c r="C7" s="119">
        <v>3</v>
      </c>
      <c r="D7" s="120">
        <v>4</v>
      </c>
      <c r="E7" s="120">
        <v>5</v>
      </c>
      <c r="F7" s="120">
        <v>6</v>
      </c>
      <c r="G7" s="120">
        <v>5</v>
      </c>
      <c r="H7" s="121" t="s">
        <v>716</v>
      </c>
    </row>
    <row r="8" spans="1:15" ht="15" thickTop="1" x14ac:dyDescent="0.2">
      <c r="A8" s="139">
        <v>6172</v>
      </c>
      <c r="B8" s="140">
        <v>51</v>
      </c>
      <c r="C8" s="144" t="s">
        <v>7</v>
      </c>
      <c r="D8" s="63">
        <v>1900</v>
      </c>
      <c r="E8" s="63">
        <v>2320</v>
      </c>
      <c r="F8" s="63">
        <v>2320</v>
      </c>
      <c r="G8" s="63">
        <f>SUM(G16)</f>
        <v>2223</v>
      </c>
      <c r="H8" s="75">
        <f>G8/D8*100</f>
        <v>117</v>
      </c>
    </row>
    <row r="9" spans="1:15" ht="28.5" x14ac:dyDescent="0.2">
      <c r="A9" s="322">
        <v>6172</v>
      </c>
      <c r="B9" s="323">
        <v>53</v>
      </c>
      <c r="C9" s="334" t="s">
        <v>731</v>
      </c>
      <c r="D9" s="188">
        <v>2405</v>
      </c>
      <c r="E9" s="188">
        <v>2245</v>
      </c>
      <c r="F9" s="188">
        <v>2245</v>
      </c>
      <c r="G9" s="188">
        <f>SUM(G56)</f>
        <v>300</v>
      </c>
      <c r="H9" s="189">
        <f>G9/D9*100</f>
        <v>12.474012474012476</v>
      </c>
    </row>
    <row r="10" spans="1:15" x14ac:dyDescent="0.2">
      <c r="A10" s="139">
        <v>6172</v>
      </c>
      <c r="B10" s="140">
        <v>54</v>
      </c>
      <c r="C10" s="144" t="s">
        <v>9</v>
      </c>
      <c r="D10" s="63">
        <v>2</v>
      </c>
      <c r="E10" s="63">
        <v>2</v>
      </c>
      <c r="F10" s="63">
        <v>2</v>
      </c>
      <c r="G10" s="63">
        <f>SUM(G60)</f>
        <v>2</v>
      </c>
      <c r="H10" s="189">
        <f t="shared" ref="H10:H11" si="0">G10/D10*100</f>
        <v>100</v>
      </c>
    </row>
    <row r="11" spans="1:15" ht="15" thickBot="1" x14ac:dyDescent="0.25">
      <c r="A11" s="145">
        <v>6172</v>
      </c>
      <c r="B11" s="146">
        <v>61</v>
      </c>
      <c r="C11" s="190" t="s">
        <v>64</v>
      </c>
      <c r="D11" s="64">
        <v>3201</v>
      </c>
      <c r="E11" s="64">
        <v>4395</v>
      </c>
      <c r="F11" s="64">
        <v>4395</v>
      </c>
      <c r="G11" s="64">
        <f>SUM(G65)</f>
        <v>8261</v>
      </c>
      <c r="H11" s="189">
        <f>G11/D11*100</f>
        <v>258.07560137457045</v>
      </c>
    </row>
    <row r="12" spans="1:15" s="153" customFormat="1" ht="16.5" thickTop="1" thickBot="1" x14ac:dyDescent="0.3">
      <c r="A12" s="383" t="s">
        <v>8</v>
      </c>
      <c r="B12" s="384"/>
      <c r="C12" s="385"/>
      <c r="D12" s="151">
        <f>SUM(D8:D11)</f>
        <v>7508</v>
      </c>
      <c r="E12" s="151">
        <f>SUM(E8:E11)</f>
        <v>8962</v>
      </c>
      <c r="F12" s="151">
        <f>SUM(F8:F11)</f>
        <v>8962</v>
      </c>
      <c r="G12" s="151">
        <f>SUM(G8:G11)</f>
        <v>10786</v>
      </c>
      <c r="H12" s="82">
        <f>G12/D12*100</f>
        <v>143.66009589770911</v>
      </c>
    </row>
    <row r="13" spans="1:15" ht="15" thickTop="1" x14ac:dyDescent="0.2"/>
    <row r="14" spans="1:15" ht="18" customHeight="1" x14ac:dyDescent="0.2">
      <c r="A14" s="79"/>
      <c r="B14" s="79"/>
      <c r="C14" s="79"/>
      <c r="D14" s="79"/>
      <c r="E14" s="79"/>
      <c r="F14" s="79"/>
      <c r="G14" s="79"/>
      <c r="H14" s="79"/>
      <c r="I14" s="79"/>
      <c r="J14" s="79"/>
      <c r="K14" s="79"/>
      <c r="L14" s="79"/>
      <c r="M14" s="79"/>
      <c r="N14" s="79"/>
      <c r="O14" s="79"/>
    </row>
    <row r="15" spans="1:15" ht="15" x14ac:dyDescent="0.25">
      <c r="A15" s="85" t="s">
        <v>10</v>
      </c>
    </row>
    <row r="16" spans="1:15" ht="17.25" customHeight="1" thickBot="1" x14ac:dyDescent="0.3">
      <c r="A16" s="86" t="s">
        <v>49</v>
      </c>
      <c r="B16" s="87"/>
      <c r="C16" s="88"/>
      <c r="D16" s="89"/>
      <c r="E16" s="89"/>
      <c r="F16" s="89"/>
      <c r="G16" s="376">
        <f>SUM(G17,G24,G28,G35,G39,G52)</f>
        <v>2223</v>
      </c>
      <c r="H16" s="376"/>
    </row>
    <row r="17" spans="1:8" ht="15.75" thickTop="1" x14ac:dyDescent="0.25">
      <c r="A17" s="56" t="s">
        <v>349</v>
      </c>
      <c r="B17" s="57"/>
      <c r="C17" s="58"/>
      <c r="D17" s="59"/>
      <c r="E17" s="59"/>
      <c r="F17" s="59"/>
      <c r="G17" s="373">
        <f>SUM(G18,G21)</f>
        <v>150</v>
      </c>
      <c r="H17" s="374"/>
    </row>
    <row r="18" spans="1:8" ht="15" customHeight="1" x14ac:dyDescent="0.25">
      <c r="A18" s="417" t="s">
        <v>350</v>
      </c>
      <c r="B18" s="417"/>
      <c r="C18" s="417"/>
      <c r="D18" s="417"/>
      <c r="E18" s="417"/>
      <c r="F18" s="417"/>
      <c r="G18" s="418">
        <v>50</v>
      </c>
      <c r="H18" s="420"/>
    </row>
    <row r="19" spans="1:8" s="58" customFormat="1" ht="29.25" customHeight="1" x14ac:dyDescent="0.2">
      <c r="A19" s="422" t="s">
        <v>667</v>
      </c>
      <c r="B19" s="422"/>
      <c r="C19" s="422"/>
      <c r="D19" s="422"/>
      <c r="E19" s="422"/>
      <c r="F19" s="422"/>
      <c r="G19" s="422"/>
      <c r="H19" s="422"/>
    </row>
    <row r="20" spans="1:8" s="58" customFormat="1" ht="17.25" customHeight="1" x14ac:dyDescent="0.25">
      <c r="A20" s="161"/>
      <c r="B20" s="162"/>
      <c r="C20" s="160"/>
      <c r="D20" s="159"/>
      <c r="E20" s="159"/>
      <c r="F20" s="159"/>
      <c r="G20" s="163"/>
      <c r="H20" s="163"/>
    </row>
    <row r="21" spans="1:8" ht="15" customHeight="1" x14ac:dyDescent="0.25">
      <c r="A21" s="417" t="s">
        <v>668</v>
      </c>
      <c r="B21" s="417"/>
      <c r="C21" s="417"/>
      <c r="D21" s="417"/>
      <c r="E21" s="417"/>
      <c r="F21" s="417"/>
      <c r="G21" s="418">
        <v>100</v>
      </c>
      <c r="H21" s="420"/>
    </row>
    <row r="22" spans="1:8" s="58" customFormat="1" ht="58.5" customHeight="1" x14ac:dyDescent="0.2">
      <c r="A22" s="423" t="s">
        <v>740</v>
      </c>
      <c r="B22" s="422"/>
      <c r="C22" s="422"/>
      <c r="D22" s="422"/>
      <c r="E22" s="422"/>
      <c r="F22" s="422"/>
      <c r="G22" s="422"/>
      <c r="H22" s="422"/>
    </row>
    <row r="23" spans="1:8" s="58" customFormat="1" ht="17.25" customHeight="1" x14ac:dyDescent="0.25">
      <c r="A23" s="161"/>
      <c r="B23" s="162"/>
      <c r="C23" s="160"/>
      <c r="D23" s="159"/>
      <c r="E23" s="159"/>
      <c r="F23" s="159"/>
      <c r="G23" s="163"/>
      <c r="H23" s="163"/>
    </row>
    <row r="24" spans="1:8" ht="15" x14ac:dyDescent="0.25">
      <c r="A24" s="83" t="s">
        <v>47</v>
      </c>
      <c r="G24" s="403">
        <f>G25+G26</f>
        <v>110</v>
      </c>
      <c r="H24" s="404"/>
    </row>
    <row r="25" spans="1:8" ht="29.25" customHeight="1" x14ac:dyDescent="0.2">
      <c r="A25" s="372" t="s">
        <v>810</v>
      </c>
      <c r="B25" s="424"/>
      <c r="C25" s="424"/>
      <c r="D25" s="424"/>
      <c r="E25" s="346"/>
      <c r="F25" s="346"/>
      <c r="G25" s="425">
        <v>10</v>
      </c>
      <c r="H25" s="427"/>
    </row>
    <row r="26" spans="1:8" ht="45.75" customHeight="1" x14ac:dyDescent="0.2">
      <c r="A26" s="372" t="s">
        <v>803</v>
      </c>
      <c r="B26" s="424"/>
      <c r="C26" s="424"/>
      <c r="D26" s="424"/>
      <c r="E26" s="346"/>
      <c r="F26" s="346"/>
      <c r="G26" s="425">
        <v>100</v>
      </c>
      <c r="H26" s="426"/>
    </row>
    <row r="27" spans="1:8" s="58" customFormat="1" ht="17.25" customHeight="1" x14ac:dyDescent="0.25">
      <c r="A27" s="161"/>
      <c r="B27" s="162"/>
      <c r="C27" s="160"/>
      <c r="D27" s="159"/>
      <c r="E27" s="159"/>
      <c r="F27" s="159"/>
      <c r="G27" s="163"/>
      <c r="H27" s="163"/>
    </row>
    <row r="28" spans="1:8" ht="15" x14ac:dyDescent="0.25">
      <c r="A28" s="83" t="s">
        <v>14</v>
      </c>
      <c r="G28" s="403">
        <f>SUM(G29,G32)</f>
        <v>1353</v>
      </c>
      <c r="H28" s="404"/>
    </row>
    <row r="29" spans="1:8" ht="15" customHeight="1" x14ac:dyDescent="0.25">
      <c r="A29" s="417" t="s">
        <v>351</v>
      </c>
      <c r="B29" s="417"/>
      <c r="C29" s="417"/>
      <c r="D29" s="417"/>
      <c r="E29" s="417"/>
      <c r="F29" s="417"/>
      <c r="G29" s="418">
        <f>1590-47-300</f>
        <v>1243</v>
      </c>
      <c r="H29" s="420"/>
    </row>
    <row r="30" spans="1:8" ht="14.25" customHeight="1" x14ac:dyDescent="0.2">
      <c r="A30" s="396" t="s">
        <v>669</v>
      </c>
      <c r="B30" s="396"/>
      <c r="C30" s="396"/>
      <c r="D30" s="396"/>
      <c r="E30" s="396"/>
      <c r="F30" s="396"/>
      <c r="G30" s="396"/>
      <c r="H30" s="396"/>
    </row>
    <row r="31" spans="1:8" ht="28.5" customHeight="1" x14ac:dyDescent="0.2">
      <c r="A31" s="396"/>
      <c r="B31" s="396"/>
      <c r="C31" s="396"/>
      <c r="D31" s="396"/>
      <c r="E31" s="396"/>
      <c r="F31" s="396"/>
      <c r="G31" s="396"/>
      <c r="H31" s="396"/>
    </row>
    <row r="32" spans="1:8" ht="15" customHeight="1" x14ac:dyDescent="0.25">
      <c r="A32" s="417" t="s">
        <v>352</v>
      </c>
      <c r="B32" s="417"/>
      <c r="C32" s="417"/>
      <c r="D32" s="417"/>
      <c r="E32" s="417"/>
      <c r="F32" s="417"/>
      <c r="G32" s="418">
        <v>110</v>
      </c>
      <c r="H32" s="420"/>
    </row>
    <row r="33" spans="1:8" s="58" customFormat="1" ht="57" customHeight="1" x14ac:dyDescent="0.2">
      <c r="A33" s="423" t="s">
        <v>724</v>
      </c>
      <c r="B33" s="423"/>
      <c r="C33" s="423"/>
      <c r="D33" s="423"/>
      <c r="E33" s="423"/>
      <c r="F33" s="423"/>
      <c r="G33" s="423"/>
      <c r="H33" s="423"/>
    </row>
    <row r="34" spans="1:8" s="58" customFormat="1" ht="17.25" customHeight="1" x14ac:dyDescent="0.25">
      <c r="A34" s="161"/>
      <c r="B34" s="162"/>
      <c r="C34" s="160"/>
      <c r="D34" s="159"/>
      <c r="E34" s="159"/>
      <c r="F34" s="159"/>
      <c r="G34" s="163"/>
      <c r="H34" s="163"/>
    </row>
    <row r="35" spans="1:8" ht="15" x14ac:dyDescent="0.25">
      <c r="A35" s="83" t="s">
        <v>102</v>
      </c>
      <c r="B35" s="107"/>
      <c r="C35" s="107"/>
      <c r="D35" s="107"/>
      <c r="E35" s="107"/>
      <c r="F35" s="107"/>
      <c r="G35" s="403">
        <v>220</v>
      </c>
      <c r="H35" s="404"/>
    </row>
    <row r="36" spans="1:8" ht="15" customHeight="1" x14ac:dyDescent="0.2">
      <c r="A36" s="396" t="s">
        <v>741</v>
      </c>
      <c r="B36" s="396"/>
      <c r="C36" s="396"/>
      <c r="D36" s="396"/>
      <c r="E36" s="396"/>
      <c r="F36" s="396"/>
      <c r="G36" s="396"/>
      <c r="H36" s="396"/>
    </row>
    <row r="37" spans="1:8" ht="30" customHeight="1" x14ac:dyDescent="0.2">
      <c r="A37" s="396"/>
      <c r="B37" s="396"/>
      <c r="C37" s="396"/>
      <c r="D37" s="396"/>
      <c r="E37" s="396"/>
      <c r="F37" s="396"/>
      <c r="G37" s="396"/>
      <c r="H37" s="396"/>
    </row>
    <row r="39" spans="1:8" ht="15" x14ac:dyDescent="0.25">
      <c r="A39" s="83" t="s">
        <v>16</v>
      </c>
      <c r="G39" s="403">
        <f>SUM(G40,G46)</f>
        <v>300</v>
      </c>
      <c r="H39" s="404"/>
    </row>
    <row r="40" spans="1:8" ht="14.25" customHeight="1" x14ac:dyDescent="0.25">
      <c r="A40" s="417" t="s">
        <v>353</v>
      </c>
      <c r="B40" s="417"/>
      <c r="C40" s="417"/>
      <c r="D40" s="417"/>
      <c r="E40" s="417"/>
      <c r="F40" s="417"/>
      <c r="G40" s="418">
        <f>140-40</f>
        <v>100</v>
      </c>
      <c r="H40" s="420"/>
    </row>
    <row r="41" spans="1:8" ht="14.25" customHeight="1" x14ac:dyDescent="0.2">
      <c r="A41" s="396" t="s">
        <v>354</v>
      </c>
      <c r="B41" s="396"/>
      <c r="C41" s="396"/>
      <c r="D41" s="396"/>
      <c r="E41" s="396"/>
      <c r="F41" s="396"/>
      <c r="G41" s="396"/>
      <c r="H41" s="396"/>
    </row>
    <row r="42" spans="1:8" ht="14.25" customHeight="1" x14ac:dyDescent="0.2">
      <c r="A42" s="396"/>
      <c r="B42" s="396"/>
      <c r="C42" s="396"/>
      <c r="D42" s="396"/>
      <c r="E42" s="396"/>
      <c r="F42" s="396"/>
      <c r="G42" s="396"/>
      <c r="H42" s="396"/>
    </row>
    <row r="43" spans="1:8" ht="14.25" customHeight="1" x14ac:dyDescent="0.2">
      <c r="A43" s="396"/>
      <c r="B43" s="396"/>
      <c r="C43" s="396"/>
      <c r="D43" s="396"/>
      <c r="E43" s="396"/>
      <c r="F43" s="396"/>
      <c r="G43" s="396"/>
      <c r="H43" s="396"/>
    </row>
    <row r="44" spans="1:8" ht="31.5" customHeight="1" x14ac:dyDescent="0.2">
      <c r="A44" s="396"/>
      <c r="B44" s="396"/>
      <c r="C44" s="396"/>
      <c r="D44" s="396"/>
      <c r="E44" s="396"/>
      <c r="F44" s="396"/>
      <c r="G44" s="396"/>
      <c r="H44" s="396"/>
    </row>
    <row r="45" spans="1:8" ht="15" x14ac:dyDescent="0.25">
      <c r="A45" s="83"/>
      <c r="G45" s="237"/>
      <c r="H45" s="238"/>
    </row>
    <row r="46" spans="1:8" ht="14.25" customHeight="1" x14ac:dyDescent="0.25">
      <c r="A46" s="417" t="s">
        <v>355</v>
      </c>
      <c r="B46" s="417"/>
      <c r="C46" s="417"/>
      <c r="D46" s="417"/>
      <c r="E46" s="417"/>
      <c r="F46" s="417"/>
      <c r="G46" s="418">
        <v>200</v>
      </c>
      <c r="H46" s="420"/>
    </row>
    <row r="47" spans="1:8" x14ac:dyDescent="0.2">
      <c r="A47" s="396" t="s">
        <v>725</v>
      </c>
      <c r="B47" s="396"/>
      <c r="C47" s="396"/>
      <c r="D47" s="396"/>
      <c r="E47" s="396"/>
      <c r="F47" s="396"/>
      <c r="G47" s="396"/>
      <c r="H47" s="396"/>
    </row>
    <row r="48" spans="1:8" x14ac:dyDescent="0.2">
      <c r="A48" s="396"/>
      <c r="B48" s="396"/>
      <c r="C48" s="396"/>
      <c r="D48" s="396"/>
      <c r="E48" s="396"/>
      <c r="F48" s="396"/>
      <c r="G48" s="396"/>
      <c r="H48" s="396"/>
    </row>
    <row r="49" spans="1:8" x14ac:dyDescent="0.2">
      <c r="A49" s="396"/>
      <c r="B49" s="396"/>
      <c r="C49" s="396"/>
      <c r="D49" s="396"/>
      <c r="E49" s="396"/>
      <c r="F49" s="396"/>
      <c r="G49" s="396"/>
      <c r="H49" s="396"/>
    </row>
    <row r="50" spans="1:8" ht="45.75" customHeight="1" x14ac:dyDescent="0.2">
      <c r="A50" s="396"/>
      <c r="B50" s="396"/>
      <c r="C50" s="396"/>
      <c r="D50" s="396"/>
      <c r="E50" s="396"/>
      <c r="F50" s="396"/>
      <c r="G50" s="396"/>
      <c r="H50" s="396"/>
    </row>
    <row r="51" spans="1:8" ht="15" x14ac:dyDescent="0.25">
      <c r="A51" s="83"/>
      <c r="G51" s="99"/>
      <c r="H51" s="100"/>
    </row>
    <row r="52" spans="1:8" ht="15" x14ac:dyDescent="0.25">
      <c r="A52" s="83" t="s">
        <v>235</v>
      </c>
      <c r="G52" s="403">
        <v>90</v>
      </c>
      <c r="H52" s="404"/>
    </row>
    <row r="53" spans="1:8" ht="15" customHeight="1" x14ac:dyDescent="0.2">
      <c r="A53" s="396" t="s">
        <v>356</v>
      </c>
      <c r="B53" s="396"/>
      <c r="C53" s="396"/>
      <c r="D53" s="396"/>
      <c r="E53" s="396"/>
      <c r="F53" s="396"/>
      <c r="G53" s="396"/>
      <c r="H53" s="396"/>
    </row>
    <row r="54" spans="1:8" ht="15" customHeight="1" x14ac:dyDescent="0.2">
      <c r="A54" s="396"/>
      <c r="B54" s="396"/>
      <c r="C54" s="396"/>
      <c r="D54" s="396"/>
      <c r="E54" s="396"/>
      <c r="F54" s="396"/>
      <c r="G54" s="396"/>
      <c r="H54" s="396"/>
    </row>
    <row r="55" spans="1:8" ht="19.5" customHeight="1" x14ac:dyDescent="0.25">
      <c r="A55" s="83"/>
      <c r="G55" s="99"/>
      <c r="H55" s="100"/>
    </row>
    <row r="56" spans="1:8" ht="32.25" customHeight="1" thickBot="1" x14ac:dyDescent="0.3">
      <c r="A56" s="386" t="s">
        <v>756</v>
      </c>
      <c r="B56" s="387"/>
      <c r="C56" s="387"/>
      <c r="D56" s="387"/>
      <c r="E56" s="387"/>
      <c r="F56" s="387"/>
      <c r="G56" s="376">
        <f>SUM(G57)</f>
        <v>300</v>
      </c>
      <c r="H56" s="376"/>
    </row>
    <row r="57" spans="1:8" ht="15.75" thickTop="1" x14ac:dyDescent="0.25">
      <c r="A57" s="83" t="s">
        <v>42</v>
      </c>
      <c r="G57" s="403">
        <v>300</v>
      </c>
      <c r="H57" s="404"/>
    </row>
    <row r="58" spans="1:8" ht="27.75" customHeight="1" x14ac:dyDescent="0.2">
      <c r="A58" s="396" t="s">
        <v>357</v>
      </c>
      <c r="B58" s="410"/>
      <c r="C58" s="410"/>
      <c r="D58" s="410"/>
      <c r="E58" s="410"/>
      <c r="F58" s="410"/>
      <c r="G58" s="410"/>
      <c r="H58" s="410"/>
    </row>
    <row r="59" spans="1:8" ht="15.75" customHeight="1" x14ac:dyDescent="0.25">
      <c r="A59" s="83"/>
      <c r="G59" s="99"/>
      <c r="H59" s="100"/>
    </row>
    <row r="60" spans="1:8" ht="15.75" thickBot="1" x14ac:dyDescent="0.3">
      <c r="A60" s="86" t="s">
        <v>60</v>
      </c>
      <c r="B60" s="87"/>
      <c r="C60" s="88"/>
      <c r="D60" s="89"/>
      <c r="E60" s="89"/>
      <c r="F60" s="89"/>
      <c r="G60" s="376">
        <v>2</v>
      </c>
      <c r="H60" s="376"/>
    </row>
    <row r="61" spans="1:8" ht="15.75" thickTop="1" x14ac:dyDescent="0.25">
      <c r="A61" s="83" t="s">
        <v>46</v>
      </c>
      <c r="G61" s="403">
        <v>2</v>
      </c>
      <c r="H61" s="404"/>
    </row>
    <row r="62" spans="1:8" x14ac:dyDescent="0.2">
      <c r="A62" s="396" t="s">
        <v>358</v>
      </c>
      <c r="B62" s="410"/>
      <c r="C62" s="410"/>
      <c r="D62" s="410"/>
      <c r="E62" s="410"/>
      <c r="F62" s="410"/>
      <c r="G62" s="410"/>
      <c r="H62" s="410"/>
    </row>
    <row r="63" spans="1:8" x14ac:dyDescent="0.2">
      <c r="A63" s="410"/>
      <c r="B63" s="410"/>
      <c r="C63" s="410"/>
      <c r="D63" s="410"/>
      <c r="E63" s="410"/>
      <c r="F63" s="410"/>
      <c r="G63" s="410"/>
      <c r="H63" s="410"/>
    </row>
    <row r="64" spans="1:8" ht="29.25" customHeight="1" x14ac:dyDescent="0.25">
      <c r="A64" s="83"/>
      <c r="G64" s="99"/>
      <c r="H64" s="100"/>
    </row>
    <row r="65" spans="1:8" ht="17.25" customHeight="1" thickBot="1" x14ac:dyDescent="0.3">
      <c r="A65" s="86" t="s">
        <v>65</v>
      </c>
      <c r="B65" s="87"/>
      <c r="C65" s="88"/>
      <c r="D65" s="89"/>
      <c r="E65" s="89"/>
      <c r="F65" s="89"/>
      <c r="G65" s="376">
        <f>SUM(G66,G69,G89)</f>
        <v>8261</v>
      </c>
      <c r="H65" s="376"/>
    </row>
    <row r="66" spans="1:8" s="160" customFormat="1" ht="17.25" customHeight="1" thickTop="1" x14ac:dyDescent="0.25">
      <c r="A66" s="161" t="s">
        <v>267</v>
      </c>
      <c r="B66" s="162"/>
      <c r="D66" s="159"/>
      <c r="E66" s="159"/>
      <c r="F66" s="159"/>
      <c r="G66" s="403">
        <v>2033</v>
      </c>
      <c r="H66" s="404"/>
    </row>
    <row r="67" spans="1:8" ht="30" customHeight="1" x14ac:dyDescent="0.2">
      <c r="A67" s="416" t="s">
        <v>268</v>
      </c>
      <c r="B67" s="421"/>
      <c r="C67" s="421"/>
      <c r="D67" s="421"/>
      <c r="E67" s="421"/>
      <c r="F67" s="421"/>
      <c r="G67" s="421"/>
      <c r="H67" s="421"/>
    </row>
    <row r="68" spans="1:8" ht="14.25" customHeight="1" x14ac:dyDescent="0.25">
      <c r="A68" s="191"/>
      <c r="B68" s="191"/>
      <c r="C68" s="191"/>
      <c r="D68" s="191"/>
      <c r="E68" s="191"/>
      <c r="F68" s="191"/>
      <c r="G68" s="191"/>
      <c r="H68" s="191"/>
    </row>
    <row r="69" spans="1:8" s="160" customFormat="1" ht="17.25" customHeight="1" x14ac:dyDescent="0.25">
      <c r="A69" s="161" t="s">
        <v>66</v>
      </c>
      <c r="B69" s="162"/>
      <c r="D69" s="159"/>
      <c r="E69" s="159"/>
      <c r="F69" s="159"/>
      <c r="G69" s="403">
        <f>SUM(G70,G80,G83)</f>
        <v>6068</v>
      </c>
      <c r="H69" s="404"/>
    </row>
    <row r="70" spans="1:8" ht="14.25" customHeight="1" x14ac:dyDescent="0.25">
      <c r="A70" s="417" t="s">
        <v>359</v>
      </c>
      <c r="B70" s="417"/>
      <c r="C70" s="417"/>
      <c r="D70" s="417"/>
      <c r="E70" s="417"/>
      <c r="F70" s="417"/>
      <c r="G70" s="418">
        <f>1200-700+4000</f>
        <v>4500</v>
      </c>
      <c r="H70" s="420"/>
    </row>
    <row r="71" spans="1:8" ht="24.75" customHeight="1" x14ac:dyDescent="0.2">
      <c r="A71" s="416" t="s">
        <v>742</v>
      </c>
      <c r="B71" s="416"/>
      <c r="C71" s="416"/>
      <c r="D71" s="416"/>
      <c r="E71" s="416"/>
      <c r="F71" s="416"/>
      <c r="G71" s="416"/>
      <c r="H71" s="416"/>
    </row>
    <row r="72" spans="1:8" ht="14.25" customHeight="1" x14ac:dyDescent="0.2">
      <c r="A72" s="416"/>
      <c r="B72" s="416"/>
      <c r="C72" s="416"/>
      <c r="D72" s="416"/>
      <c r="E72" s="416"/>
      <c r="F72" s="416"/>
      <c r="G72" s="416"/>
      <c r="H72" s="416"/>
    </row>
    <row r="73" spans="1:8" x14ac:dyDescent="0.2">
      <c r="A73" s="416"/>
      <c r="B73" s="416"/>
      <c r="C73" s="416"/>
      <c r="D73" s="416"/>
      <c r="E73" s="416"/>
      <c r="F73" s="416"/>
      <c r="G73" s="416"/>
      <c r="H73" s="416"/>
    </row>
    <row r="74" spans="1:8" ht="31.5" customHeight="1" x14ac:dyDescent="0.2">
      <c r="A74" s="416"/>
      <c r="B74" s="416"/>
      <c r="C74" s="416"/>
      <c r="D74" s="416"/>
      <c r="E74" s="416"/>
      <c r="F74" s="416"/>
      <c r="G74" s="416"/>
      <c r="H74" s="416"/>
    </row>
    <row r="75" spans="1:8" x14ac:dyDescent="0.2">
      <c r="A75" s="396" t="s">
        <v>743</v>
      </c>
      <c r="B75" s="396"/>
      <c r="C75" s="396"/>
      <c r="D75" s="396"/>
      <c r="E75" s="396"/>
      <c r="F75" s="396"/>
      <c r="G75" s="396"/>
      <c r="H75" s="396"/>
    </row>
    <row r="76" spans="1:8" x14ac:dyDescent="0.2">
      <c r="A76" s="396"/>
      <c r="B76" s="396"/>
      <c r="C76" s="396"/>
      <c r="D76" s="396"/>
      <c r="E76" s="396"/>
      <c r="F76" s="396"/>
      <c r="G76" s="396"/>
      <c r="H76" s="396"/>
    </row>
    <row r="77" spans="1:8" x14ac:dyDescent="0.2">
      <c r="A77" s="396"/>
      <c r="B77" s="396"/>
      <c r="C77" s="396"/>
      <c r="D77" s="396"/>
      <c r="E77" s="396"/>
      <c r="F77" s="396"/>
      <c r="G77" s="396"/>
      <c r="H77" s="396"/>
    </row>
    <row r="78" spans="1:8" x14ac:dyDescent="0.2">
      <c r="A78" s="396"/>
      <c r="B78" s="396"/>
      <c r="C78" s="396"/>
      <c r="D78" s="396"/>
      <c r="E78" s="396"/>
      <c r="F78" s="396"/>
      <c r="G78" s="396"/>
      <c r="H78" s="396"/>
    </row>
    <row r="79" spans="1:8" ht="29.25" customHeight="1" x14ac:dyDescent="0.2">
      <c r="A79" s="396"/>
      <c r="B79" s="396"/>
      <c r="C79" s="396"/>
      <c r="D79" s="396"/>
      <c r="E79" s="396"/>
      <c r="F79" s="396"/>
      <c r="G79" s="396"/>
      <c r="H79" s="396"/>
    </row>
    <row r="80" spans="1:8" ht="14.25" customHeight="1" x14ac:dyDescent="0.2">
      <c r="A80" s="417" t="s">
        <v>360</v>
      </c>
      <c r="B80" s="417"/>
      <c r="C80" s="417"/>
      <c r="D80" s="417"/>
      <c r="E80" s="417"/>
      <c r="F80" s="417"/>
      <c r="G80" s="418">
        <v>468</v>
      </c>
      <c r="H80" s="418"/>
    </row>
    <row r="81" spans="1:8" ht="30.75" customHeight="1" x14ac:dyDescent="0.2">
      <c r="A81" s="419" t="s">
        <v>361</v>
      </c>
      <c r="B81" s="419"/>
      <c r="C81" s="419"/>
      <c r="D81" s="419"/>
      <c r="E81" s="419"/>
      <c r="F81" s="419"/>
      <c r="G81" s="419"/>
      <c r="H81" s="419"/>
    </row>
    <row r="83" spans="1:8" ht="14.25" customHeight="1" x14ac:dyDescent="0.25">
      <c r="A83" s="417" t="s">
        <v>362</v>
      </c>
      <c r="B83" s="417"/>
      <c r="C83" s="417"/>
      <c r="D83" s="417"/>
      <c r="E83" s="417"/>
      <c r="F83" s="417"/>
      <c r="G83" s="418">
        <v>1100</v>
      </c>
      <c r="H83" s="420"/>
    </row>
    <row r="84" spans="1:8" x14ac:dyDescent="0.2">
      <c r="A84" s="419" t="s">
        <v>726</v>
      </c>
      <c r="B84" s="419"/>
      <c r="C84" s="419"/>
      <c r="D84" s="419"/>
      <c r="E84" s="419"/>
      <c r="F84" s="419"/>
      <c r="G84" s="419"/>
      <c r="H84" s="419"/>
    </row>
    <row r="85" spans="1:8" x14ac:dyDescent="0.2">
      <c r="A85" s="419"/>
      <c r="B85" s="419"/>
      <c r="C85" s="419"/>
      <c r="D85" s="419"/>
      <c r="E85" s="419"/>
      <c r="F85" s="419"/>
      <c r="G85" s="419"/>
      <c r="H85" s="419"/>
    </row>
    <row r="86" spans="1:8" x14ac:dyDescent="0.2">
      <c r="A86" s="419"/>
      <c r="B86" s="419"/>
      <c r="C86" s="419"/>
      <c r="D86" s="419"/>
      <c r="E86" s="419"/>
      <c r="F86" s="419"/>
      <c r="G86" s="419"/>
      <c r="H86" s="419"/>
    </row>
    <row r="87" spans="1:8" ht="30" customHeight="1" x14ac:dyDescent="0.2">
      <c r="A87" s="419"/>
      <c r="B87" s="419"/>
      <c r="C87" s="419"/>
      <c r="D87" s="419"/>
      <c r="E87" s="419"/>
      <c r="F87" s="419"/>
      <c r="G87" s="419"/>
      <c r="H87" s="419"/>
    </row>
    <row r="89" spans="1:8" s="160" customFormat="1" ht="17.25" customHeight="1" x14ac:dyDescent="0.25">
      <c r="A89" s="161" t="s">
        <v>363</v>
      </c>
      <c r="B89" s="162"/>
      <c r="D89" s="159"/>
      <c r="E89" s="159"/>
      <c r="F89" s="159"/>
      <c r="G89" s="403">
        <f>SUM(G90,G93)</f>
        <v>160</v>
      </c>
      <c r="H89" s="404"/>
    </row>
    <row r="90" spans="1:8" ht="15" customHeight="1" x14ac:dyDescent="0.25">
      <c r="A90" s="417" t="s">
        <v>364</v>
      </c>
      <c r="B90" s="417"/>
      <c r="C90" s="417"/>
      <c r="D90" s="417"/>
      <c r="E90" s="417"/>
      <c r="F90" s="417"/>
      <c r="G90" s="418">
        <v>100</v>
      </c>
      <c r="H90" s="420"/>
    </row>
    <row r="91" spans="1:8" s="58" customFormat="1" ht="29.25" customHeight="1" x14ac:dyDescent="0.2">
      <c r="A91" s="422" t="s">
        <v>365</v>
      </c>
      <c r="B91" s="422"/>
      <c r="C91" s="422"/>
      <c r="D91" s="422"/>
      <c r="E91" s="422"/>
      <c r="F91" s="422"/>
      <c r="G91" s="422"/>
      <c r="H91" s="422"/>
    </row>
    <row r="92" spans="1:8" s="58" customFormat="1" ht="17.25" customHeight="1" x14ac:dyDescent="0.25">
      <c r="A92" s="161"/>
      <c r="B92" s="162"/>
      <c r="C92" s="160"/>
      <c r="D92" s="159"/>
      <c r="E92" s="159"/>
      <c r="F92" s="159"/>
      <c r="G92" s="163"/>
      <c r="H92" s="163"/>
    </row>
    <row r="93" spans="1:8" ht="15" customHeight="1" x14ac:dyDescent="0.25">
      <c r="A93" s="417" t="s">
        <v>366</v>
      </c>
      <c r="B93" s="417"/>
      <c r="C93" s="417"/>
      <c r="D93" s="417"/>
      <c r="E93" s="417"/>
      <c r="F93" s="417"/>
      <c r="G93" s="418">
        <v>60</v>
      </c>
      <c r="H93" s="420"/>
    </row>
    <row r="94" spans="1:8" s="58" customFormat="1" ht="60.75" customHeight="1" x14ac:dyDescent="0.2">
      <c r="A94" s="423" t="s">
        <v>744</v>
      </c>
      <c r="B94" s="422"/>
      <c r="C94" s="422"/>
      <c r="D94" s="422"/>
      <c r="E94" s="422"/>
      <c r="F94" s="422"/>
      <c r="G94" s="422"/>
      <c r="H94" s="422"/>
    </row>
  </sheetData>
  <mergeCells count="61">
    <mergeCell ref="G18:H18"/>
    <mergeCell ref="G28:H28"/>
    <mergeCell ref="G39:H39"/>
    <mergeCell ref="G52:H52"/>
    <mergeCell ref="A30:H31"/>
    <mergeCell ref="G35:H35"/>
    <mergeCell ref="A36:H37"/>
    <mergeCell ref="A33:H33"/>
    <mergeCell ref="A40:F40"/>
    <mergeCell ref="G40:H40"/>
    <mergeCell ref="A41:H44"/>
    <mergeCell ref="A46:F46"/>
    <mergeCell ref="G46:H46"/>
    <mergeCell ref="G25:H25"/>
    <mergeCell ref="A29:F29"/>
    <mergeCell ref="G1:H1"/>
    <mergeCell ref="A12:C12"/>
    <mergeCell ref="G16:H16"/>
    <mergeCell ref="A32:F32"/>
    <mergeCell ref="G32:H32"/>
    <mergeCell ref="A18:F18"/>
    <mergeCell ref="A19:H19"/>
    <mergeCell ref="A21:F21"/>
    <mergeCell ref="G21:H21"/>
    <mergeCell ref="A22:H22"/>
    <mergeCell ref="G24:H24"/>
    <mergeCell ref="A25:D25"/>
    <mergeCell ref="G29:H29"/>
    <mergeCell ref="A26:D26"/>
    <mergeCell ref="G26:H26"/>
    <mergeCell ref="G17:H17"/>
    <mergeCell ref="A94:H94"/>
    <mergeCell ref="A84:H87"/>
    <mergeCell ref="G89:H89"/>
    <mergeCell ref="A90:F90"/>
    <mergeCell ref="G90:H90"/>
    <mergeCell ref="A83:F83"/>
    <mergeCell ref="G83:H83"/>
    <mergeCell ref="A91:H91"/>
    <mergeCell ref="A93:F93"/>
    <mergeCell ref="G93:H93"/>
    <mergeCell ref="A47:H50"/>
    <mergeCell ref="A53:H54"/>
    <mergeCell ref="A70:F70"/>
    <mergeCell ref="G70:H70"/>
    <mergeCell ref="G57:H57"/>
    <mergeCell ref="A56:F56"/>
    <mergeCell ref="G56:H56"/>
    <mergeCell ref="G61:H61"/>
    <mergeCell ref="A62:H63"/>
    <mergeCell ref="A58:H58"/>
    <mergeCell ref="G69:H69"/>
    <mergeCell ref="G66:H66"/>
    <mergeCell ref="G60:H60"/>
    <mergeCell ref="G65:H65"/>
    <mergeCell ref="A67:H67"/>
    <mergeCell ref="A71:H74"/>
    <mergeCell ref="A75:H79"/>
    <mergeCell ref="A80:F80"/>
    <mergeCell ref="G80:H80"/>
    <mergeCell ref="A81:H81"/>
  </mergeCells>
  <pageMargins left="0.70866141732283472" right="0.70866141732283472" top="0.78740157480314965" bottom="0.78740157480314965" header="0.31496062992125984" footer="0.31496062992125984"/>
  <pageSetup paperSize="9" scale="75" firstPageNumber="29" orientation="portrait" useFirstPageNumber="1" r:id="rId1"/>
  <headerFooter>
    <oddFooter>&amp;L&amp;"-,Kurzíva"Zastupitelstvo Olomouckého kraje 18-12-2017
6. - Rozpočet Olomouckého kraje 2018 - návrh rozpočtu
Příloha č. 3a): Výdaje odborů &amp;R&amp;"-,Kurzíva"Strana &amp;P (celkem 171)</oddFooter>
  </headerFooter>
  <rowBreaks count="1" manualBreakCount="1">
    <brk id="45" max="7" man="1"/>
  </rowBreaks>
  <colBreaks count="1" manualBreakCount="1">
    <brk id="11" max="10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P124"/>
  <sheetViews>
    <sheetView showGridLines="0" view="pageBreakPreview" zoomScaleNormal="100" zoomScaleSheetLayoutView="100" workbookViewId="0">
      <selection activeCell="G24" sqref="G24:H24"/>
    </sheetView>
  </sheetViews>
  <sheetFormatPr defaultRowHeight="14.25" x14ac:dyDescent="0.2"/>
  <cols>
    <col min="1" max="1" width="8.5703125" style="84" customWidth="1"/>
    <col min="2" max="2" width="9.140625" style="84"/>
    <col min="3" max="3" width="58.7109375" style="78" customWidth="1"/>
    <col min="4" max="4" width="14.140625" style="76" customWidth="1"/>
    <col min="5" max="6" width="14.140625" style="76" hidden="1" customWidth="1"/>
    <col min="7" max="7" width="14.140625" style="76" customWidth="1"/>
    <col min="8" max="8" width="9.140625" style="78" customWidth="1"/>
    <col min="9" max="9" width="13.5703125" style="78" customWidth="1"/>
    <col min="10" max="12" width="9.140625" style="78"/>
    <col min="13" max="13" width="13.28515625" style="78" customWidth="1"/>
    <col min="14" max="16384" width="9.140625" style="78"/>
  </cols>
  <sheetData>
    <row r="1" spans="1:16" ht="23.25" x14ac:dyDescent="0.35">
      <c r="A1" s="165" t="s">
        <v>497</v>
      </c>
      <c r="G1" s="413" t="s">
        <v>498</v>
      </c>
      <c r="H1" s="413"/>
    </row>
    <row r="3" spans="1:16" x14ac:dyDescent="0.2">
      <c r="A3" s="244" t="s">
        <v>1</v>
      </c>
      <c r="B3" s="314" t="s">
        <v>628</v>
      </c>
    </row>
    <row r="4" spans="1:16" x14ac:dyDescent="0.2">
      <c r="B4" s="244" t="s">
        <v>63</v>
      </c>
    </row>
    <row r="5" spans="1:16" s="81" customFormat="1" ht="13.5" thickBot="1" x14ac:dyDescent="0.25">
      <c r="A5" s="167"/>
      <c r="B5" s="167"/>
      <c r="D5" s="77"/>
      <c r="E5" s="77"/>
      <c r="F5" s="77"/>
      <c r="G5" s="77"/>
      <c r="H5" s="328" t="s">
        <v>6</v>
      </c>
    </row>
    <row r="6" spans="1:16" s="81" customFormat="1" ht="39.75" thickTop="1" thickBot="1" x14ac:dyDescent="0.25">
      <c r="A6" s="114" t="s">
        <v>2</v>
      </c>
      <c r="B6" s="115" t="s">
        <v>3</v>
      </c>
      <c r="C6" s="116" t="s">
        <v>4</v>
      </c>
      <c r="D6" s="117" t="s">
        <v>316</v>
      </c>
      <c r="E6" s="24" t="s">
        <v>623</v>
      </c>
      <c r="F6" s="24" t="s">
        <v>318</v>
      </c>
      <c r="G6" s="117" t="s">
        <v>317</v>
      </c>
      <c r="H6" s="67" t="s">
        <v>5</v>
      </c>
    </row>
    <row r="7" spans="1:16" s="123" customFormat="1" ht="12.75" thickTop="1" thickBot="1" x14ac:dyDescent="0.25">
      <c r="A7" s="118">
        <v>1</v>
      </c>
      <c r="B7" s="119">
        <v>2</v>
      </c>
      <c r="C7" s="119">
        <v>3</v>
      </c>
      <c r="D7" s="120">
        <v>4</v>
      </c>
      <c r="E7" s="120">
        <v>5</v>
      </c>
      <c r="F7" s="120">
        <v>6</v>
      </c>
      <c r="G7" s="120">
        <v>5</v>
      </c>
      <c r="H7" s="121" t="s">
        <v>716</v>
      </c>
    </row>
    <row r="8" spans="1:16" ht="15.75" thickTop="1" thickBot="1" x14ac:dyDescent="0.25">
      <c r="A8" s="139">
        <v>6172</v>
      </c>
      <c r="B8" s="140">
        <v>51</v>
      </c>
      <c r="C8" s="144" t="s">
        <v>7</v>
      </c>
      <c r="D8" s="63">
        <v>0</v>
      </c>
      <c r="E8" s="63">
        <v>0</v>
      </c>
      <c r="F8" s="63">
        <v>0</v>
      </c>
      <c r="G8" s="63">
        <f>SUM(G14)</f>
        <v>29261</v>
      </c>
      <c r="H8" s="75"/>
    </row>
    <row r="9" spans="1:16" s="153" customFormat="1" ht="16.5" thickTop="1" thickBot="1" x14ac:dyDescent="0.3">
      <c r="A9" s="383" t="s">
        <v>8</v>
      </c>
      <c r="B9" s="384"/>
      <c r="C9" s="385"/>
      <c r="D9" s="151">
        <f>SUM(D8:D8)</f>
        <v>0</v>
      </c>
      <c r="E9" s="151">
        <f>SUM(E8:E8)</f>
        <v>0</v>
      </c>
      <c r="F9" s="151">
        <f>SUM(F8:F8)</f>
        <v>0</v>
      </c>
      <c r="G9" s="151">
        <f>SUM(G8:G8)</f>
        <v>29261</v>
      </c>
      <c r="H9" s="82"/>
    </row>
    <row r="10" spans="1:16" ht="15" thickTop="1" x14ac:dyDescent="0.2">
      <c r="A10" s="432"/>
      <c r="B10" s="432"/>
      <c r="C10" s="432"/>
      <c r="D10" s="432"/>
      <c r="E10" s="432"/>
      <c r="F10" s="432"/>
      <c r="G10" s="432"/>
      <c r="H10" s="432"/>
    </row>
    <row r="11" spans="1:16" hidden="1" x14ac:dyDescent="0.2">
      <c r="A11" s="433" t="s">
        <v>622</v>
      </c>
      <c r="B11" s="433"/>
      <c r="C11" s="433"/>
      <c r="D11" s="433"/>
      <c r="E11" s="433"/>
      <c r="F11" s="433"/>
      <c r="G11" s="433"/>
      <c r="H11" s="433"/>
      <c r="J11" s="246"/>
      <c r="K11" s="246"/>
      <c r="L11" s="246"/>
      <c r="M11" s="246"/>
      <c r="N11" s="246"/>
      <c r="O11" s="246"/>
      <c r="P11" s="246"/>
    </row>
    <row r="12" spans="1:16" ht="18" customHeight="1" x14ac:dyDescent="0.2">
      <c r="A12" s="246"/>
      <c r="B12" s="246"/>
      <c r="C12" s="246"/>
      <c r="D12" s="246"/>
      <c r="E12" s="246"/>
      <c r="F12" s="246"/>
      <c r="G12" s="246"/>
      <c r="H12" s="246"/>
      <c r="J12" s="246"/>
      <c r="K12" s="246"/>
      <c r="L12" s="246"/>
      <c r="M12" s="246"/>
      <c r="N12" s="246"/>
      <c r="O12" s="246"/>
      <c r="P12" s="246"/>
    </row>
    <row r="13" spans="1:16" ht="15" x14ac:dyDescent="0.25">
      <c r="A13" s="85" t="s">
        <v>10</v>
      </c>
    </row>
    <row r="14" spans="1:16" ht="17.25" customHeight="1" thickBot="1" x14ac:dyDescent="0.3">
      <c r="A14" s="86" t="s">
        <v>49</v>
      </c>
      <c r="B14" s="87"/>
      <c r="C14" s="88"/>
      <c r="D14" s="89"/>
      <c r="E14" s="89"/>
      <c r="F14" s="89"/>
      <c r="G14" s="376">
        <f>SUM(G15,G19,G22,G26,G34,G103,G106,G110)</f>
        <v>29261</v>
      </c>
      <c r="H14" s="376"/>
      <c r="I14" s="27"/>
    </row>
    <row r="15" spans="1:16" ht="15.75" thickTop="1" x14ac:dyDescent="0.25">
      <c r="A15" s="83" t="s">
        <v>13</v>
      </c>
      <c r="B15" s="57"/>
      <c r="C15" s="58"/>
      <c r="D15" s="59"/>
      <c r="E15" s="59"/>
      <c r="F15" s="59"/>
      <c r="G15" s="373">
        <v>1500</v>
      </c>
      <c r="H15" s="374"/>
    </row>
    <row r="16" spans="1:16" s="58" customFormat="1" ht="23.25" customHeight="1" x14ac:dyDescent="0.2">
      <c r="A16" s="423" t="s">
        <v>499</v>
      </c>
      <c r="B16" s="423"/>
      <c r="C16" s="423"/>
      <c r="D16" s="423"/>
      <c r="E16" s="423"/>
      <c r="F16" s="423"/>
      <c r="G16" s="423"/>
      <c r="H16" s="423"/>
      <c r="I16" s="70"/>
    </row>
    <row r="17" spans="1:9" s="58" customFormat="1" ht="36" customHeight="1" x14ac:dyDescent="0.2">
      <c r="A17" s="423"/>
      <c r="B17" s="423"/>
      <c r="C17" s="423"/>
      <c r="D17" s="423"/>
      <c r="E17" s="423"/>
      <c r="F17" s="423"/>
      <c r="G17" s="423"/>
      <c r="H17" s="423"/>
      <c r="I17" s="70"/>
    </row>
    <row r="18" spans="1:9" s="58" customFormat="1" ht="17.25" customHeight="1" x14ac:dyDescent="0.25">
      <c r="A18" s="161"/>
      <c r="B18" s="162"/>
      <c r="C18" s="160"/>
      <c r="D18" s="159"/>
      <c r="E18" s="159"/>
      <c r="F18" s="159"/>
      <c r="G18" s="163"/>
      <c r="H18" s="163"/>
      <c r="I18" s="70"/>
    </row>
    <row r="19" spans="1:9" ht="15" x14ac:dyDescent="0.25">
      <c r="A19" s="83" t="s">
        <v>245</v>
      </c>
      <c r="G19" s="403">
        <v>250</v>
      </c>
      <c r="H19" s="404"/>
    </row>
    <row r="20" spans="1:9" ht="29.25" customHeight="1" x14ac:dyDescent="0.2">
      <c r="A20" s="396" t="s">
        <v>500</v>
      </c>
      <c r="B20" s="410"/>
      <c r="C20" s="410"/>
      <c r="D20" s="410"/>
      <c r="E20" s="410"/>
      <c r="F20" s="410"/>
      <c r="G20" s="410"/>
      <c r="H20" s="410"/>
    </row>
    <row r="21" spans="1:9" s="58" customFormat="1" ht="17.25" customHeight="1" x14ac:dyDescent="0.25">
      <c r="A21" s="161"/>
      <c r="B21" s="162"/>
      <c r="C21" s="160"/>
      <c r="D21" s="159"/>
      <c r="E21" s="159"/>
      <c r="F21" s="159"/>
      <c r="G21" s="163"/>
      <c r="H21" s="163"/>
      <c r="I21" s="70"/>
    </row>
    <row r="22" spans="1:9" ht="15" x14ac:dyDescent="0.25">
      <c r="A22" s="83" t="s">
        <v>35</v>
      </c>
      <c r="G22" s="403">
        <f>SUM(G23:H24)</f>
        <v>1513</v>
      </c>
      <c r="H22" s="404"/>
    </row>
    <row r="23" spans="1:9" ht="15" customHeight="1" x14ac:dyDescent="0.25">
      <c r="A23" s="409" t="s">
        <v>501</v>
      </c>
      <c r="B23" s="409"/>
      <c r="C23" s="409"/>
      <c r="D23" s="409"/>
      <c r="E23" s="409"/>
      <c r="F23" s="409"/>
      <c r="G23" s="428">
        <v>353</v>
      </c>
      <c r="H23" s="429"/>
    </row>
    <row r="24" spans="1:9" ht="29.25" customHeight="1" x14ac:dyDescent="0.25">
      <c r="A24" s="409" t="s">
        <v>502</v>
      </c>
      <c r="B24" s="409"/>
      <c r="C24" s="409"/>
      <c r="D24" s="409"/>
      <c r="E24" s="409"/>
      <c r="F24" s="409"/>
      <c r="G24" s="428">
        <v>1160</v>
      </c>
      <c r="H24" s="429"/>
    </row>
    <row r="25" spans="1:9" s="58" customFormat="1" ht="17.25" customHeight="1" x14ac:dyDescent="0.25">
      <c r="A25" s="161"/>
      <c r="B25" s="162"/>
      <c r="C25" s="160"/>
      <c r="D25" s="159"/>
      <c r="E25" s="159"/>
      <c r="F25" s="159"/>
      <c r="G25" s="163"/>
      <c r="H25" s="163"/>
      <c r="I25" s="70"/>
    </row>
    <row r="26" spans="1:9" ht="15" x14ac:dyDescent="0.25">
      <c r="A26" s="83" t="s">
        <v>14</v>
      </c>
      <c r="B26" s="243"/>
      <c r="C26" s="243"/>
      <c r="D26" s="243"/>
      <c r="E26" s="243"/>
      <c r="F26" s="243"/>
      <c r="G26" s="403">
        <f>SUM(G30:H32)</f>
        <v>200</v>
      </c>
      <c r="H26" s="404"/>
    </row>
    <row r="27" spans="1:9" ht="15" customHeight="1" x14ac:dyDescent="0.2">
      <c r="A27" s="401" t="s">
        <v>503</v>
      </c>
      <c r="B27" s="401"/>
      <c r="C27" s="401"/>
      <c r="D27" s="401"/>
      <c r="E27" s="401"/>
      <c r="F27" s="401"/>
      <c r="G27" s="245"/>
      <c r="H27" s="245"/>
    </row>
    <row r="28" spans="1:9" ht="19.5" customHeight="1" x14ac:dyDescent="0.2">
      <c r="A28" s="401"/>
      <c r="B28" s="401"/>
      <c r="C28" s="401"/>
      <c r="D28" s="401"/>
      <c r="E28" s="401"/>
      <c r="F28" s="401"/>
      <c r="G28" s="245"/>
      <c r="H28" s="245"/>
    </row>
    <row r="29" spans="1:9" x14ac:dyDescent="0.2">
      <c r="A29" s="401"/>
      <c r="B29" s="401"/>
      <c r="C29" s="401"/>
      <c r="D29" s="401"/>
      <c r="E29" s="401"/>
      <c r="F29" s="401"/>
    </row>
    <row r="30" spans="1:9" ht="36.75" customHeight="1" x14ac:dyDescent="0.2">
      <c r="A30" s="401"/>
      <c r="B30" s="401"/>
      <c r="C30" s="401"/>
      <c r="D30" s="401"/>
      <c r="E30" s="401"/>
      <c r="F30" s="401"/>
      <c r="G30" s="430">
        <v>100</v>
      </c>
      <c r="H30" s="431"/>
    </row>
    <row r="31" spans="1:9" ht="14.25" customHeight="1" x14ac:dyDescent="0.25">
      <c r="A31" s="242"/>
      <c r="B31" s="242"/>
      <c r="C31" s="242"/>
      <c r="D31" s="242"/>
      <c r="E31" s="242"/>
      <c r="F31" s="242"/>
      <c r="G31" s="428"/>
      <c r="H31" s="429"/>
    </row>
    <row r="32" spans="1:9" ht="14.25" customHeight="1" x14ac:dyDescent="0.25">
      <c r="A32" s="390" t="s">
        <v>504</v>
      </c>
      <c r="B32" s="390"/>
      <c r="C32" s="390"/>
      <c r="D32" s="390"/>
      <c r="E32" s="390"/>
      <c r="F32" s="390"/>
      <c r="G32" s="428">
        <v>100</v>
      </c>
      <c r="H32" s="429"/>
    </row>
    <row r="33" spans="1:8" x14ac:dyDescent="0.2">
      <c r="A33" s="249"/>
      <c r="B33" s="249"/>
      <c r="C33" s="249"/>
      <c r="D33" s="249"/>
      <c r="E33" s="249"/>
      <c r="F33" s="249"/>
    </row>
    <row r="34" spans="1:8" ht="15" x14ac:dyDescent="0.25">
      <c r="A34" s="83" t="s">
        <v>102</v>
      </c>
      <c r="G34" s="403">
        <f>SUM(G35:H101)</f>
        <v>25099</v>
      </c>
      <c r="H34" s="404"/>
    </row>
    <row r="35" spans="1:8" ht="15" x14ac:dyDescent="0.25">
      <c r="A35" s="395" t="s">
        <v>505</v>
      </c>
      <c r="B35" s="395"/>
      <c r="C35" s="395"/>
      <c r="D35" s="395"/>
      <c r="E35" s="395"/>
      <c r="F35" s="395"/>
      <c r="G35" s="428">
        <v>39</v>
      </c>
      <c r="H35" s="429"/>
    </row>
    <row r="36" spans="1:8" ht="15" x14ac:dyDescent="0.25">
      <c r="A36" s="395" t="s">
        <v>506</v>
      </c>
      <c r="B36" s="395"/>
      <c r="C36" s="395"/>
      <c r="D36" s="395"/>
      <c r="E36" s="395"/>
      <c r="F36" s="395"/>
      <c r="G36" s="428">
        <v>577</v>
      </c>
      <c r="H36" s="429"/>
    </row>
    <row r="37" spans="1:8" ht="27.75" customHeight="1" x14ac:dyDescent="0.25">
      <c r="A37" s="390" t="s">
        <v>507</v>
      </c>
      <c r="B37" s="390"/>
      <c r="C37" s="390"/>
      <c r="D37" s="390"/>
      <c r="E37" s="390"/>
      <c r="F37" s="390"/>
      <c r="G37" s="428">
        <v>218</v>
      </c>
      <c r="H37" s="429"/>
    </row>
    <row r="38" spans="1:8" ht="29.25" customHeight="1" x14ac:dyDescent="0.25">
      <c r="A38" s="390" t="s">
        <v>508</v>
      </c>
      <c r="B38" s="390"/>
      <c r="C38" s="390"/>
      <c r="D38" s="390"/>
      <c r="E38" s="390"/>
      <c r="F38" s="390"/>
      <c r="G38" s="428">
        <v>8874</v>
      </c>
      <c r="H38" s="429"/>
    </row>
    <row r="39" spans="1:8" ht="15" x14ac:dyDescent="0.25">
      <c r="A39" s="395" t="s">
        <v>509</v>
      </c>
      <c r="B39" s="395"/>
      <c r="C39" s="395"/>
      <c r="D39" s="395"/>
      <c r="E39" s="395"/>
      <c r="F39" s="395"/>
      <c r="G39" s="428">
        <v>49</v>
      </c>
      <c r="H39" s="429"/>
    </row>
    <row r="40" spans="1:8" ht="42.75" customHeight="1" x14ac:dyDescent="0.25">
      <c r="A40" s="390" t="s">
        <v>510</v>
      </c>
      <c r="B40" s="390"/>
      <c r="C40" s="390"/>
      <c r="D40" s="390"/>
      <c r="E40" s="390"/>
      <c r="F40" s="390"/>
      <c r="G40" s="428">
        <v>65</v>
      </c>
      <c r="H40" s="429"/>
    </row>
    <row r="41" spans="1:8" ht="28.5" customHeight="1" x14ac:dyDescent="0.25">
      <c r="A41" s="390" t="s">
        <v>674</v>
      </c>
      <c r="B41" s="390"/>
      <c r="C41" s="390"/>
      <c r="D41" s="390"/>
      <c r="E41" s="390"/>
      <c r="F41" s="390"/>
      <c r="G41" s="428">
        <v>299</v>
      </c>
      <c r="H41" s="429"/>
    </row>
    <row r="42" spans="1:8" ht="15" x14ac:dyDescent="0.25">
      <c r="A42" s="395" t="s">
        <v>511</v>
      </c>
      <c r="B42" s="395"/>
      <c r="C42" s="395"/>
      <c r="D42" s="395"/>
      <c r="E42" s="395"/>
      <c r="F42" s="395"/>
      <c r="G42" s="428">
        <v>150</v>
      </c>
      <c r="H42" s="429"/>
    </row>
    <row r="43" spans="1:8" ht="15" x14ac:dyDescent="0.25">
      <c r="A43" s="395" t="s">
        <v>512</v>
      </c>
      <c r="B43" s="395"/>
      <c r="C43" s="395"/>
      <c r="D43" s="395"/>
      <c r="E43" s="395"/>
      <c r="F43" s="395"/>
      <c r="G43" s="428">
        <v>100</v>
      </c>
      <c r="H43" s="429"/>
    </row>
    <row r="44" spans="1:8" ht="15" x14ac:dyDescent="0.25">
      <c r="A44" s="395" t="s">
        <v>513</v>
      </c>
      <c r="B44" s="395"/>
      <c r="C44" s="395"/>
      <c r="D44" s="395"/>
      <c r="E44" s="395"/>
      <c r="F44" s="395"/>
      <c r="G44" s="428">
        <v>39</v>
      </c>
      <c r="H44" s="429"/>
    </row>
    <row r="45" spans="1:8" ht="29.25" customHeight="1" x14ac:dyDescent="0.25">
      <c r="A45" s="390" t="s">
        <v>514</v>
      </c>
      <c r="B45" s="390"/>
      <c r="C45" s="390"/>
      <c r="D45" s="390"/>
      <c r="E45" s="390"/>
      <c r="F45" s="390"/>
      <c r="G45" s="428">
        <v>4442</v>
      </c>
      <c r="H45" s="429"/>
    </row>
    <row r="46" spans="1:8" ht="15" x14ac:dyDescent="0.25">
      <c r="A46" s="395" t="s">
        <v>515</v>
      </c>
      <c r="B46" s="395"/>
      <c r="C46" s="395"/>
      <c r="D46" s="395"/>
      <c r="E46" s="395"/>
      <c r="F46" s="395"/>
      <c r="G46" s="428">
        <v>53</v>
      </c>
      <c r="H46" s="429"/>
    </row>
    <row r="47" spans="1:8" ht="15.75" customHeight="1" x14ac:dyDescent="0.25">
      <c r="A47" s="395" t="s">
        <v>516</v>
      </c>
      <c r="B47" s="395"/>
      <c r="C47" s="395"/>
      <c r="D47" s="395"/>
      <c r="E47" s="395"/>
      <c r="F47" s="395"/>
      <c r="G47" s="428">
        <v>216</v>
      </c>
      <c r="H47" s="429"/>
    </row>
    <row r="48" spans="1:8" ht="15" x14ac:dyDescent="0.25">
      <c r="A48" s="395" t="s">
        <v>517</v>
      </c>
      <c r="B48" s="395"/>
      <c r="C48" s="395"/>
      <c r="D48" s="395"/>
      <c r="E48" s="395"/>
      <c r="F48" s="395"/>
      <c r="G48" s="428">
        <v>280</v>
      </c>
      <c r="H48" s="429"/>
    </row>
    <row r="49" spans="1:8" ht="41.25" customHeight="1" x14ac:dyDescent="0.25">
      <c r="A49" s="390" t="s">
        <v>727</v>
      </c>
      <c r="B49" s="390"/>
      <c r="C49" s="390"/>
      <c r="D49" s="390"/>
      <c r="E49" s="390"/>
      <c r="F49" s="390"/>
      <c r="G49" s="428">
        <v>59</v>
      </c>
      <c r="H49" s="429"/>
    </row>
    <row r="50" spans="1:8" ht="15" x14ac:dyDescent="0.25">
      <c r="A50" s="395" t="s">
        <v>518</v>
      </c>
      <c r="B50" s="395"/>
      <c r="C50" s="395"/>
      <c r="D50" s="395"/>
      <c r="E50" s="395"/>
      <c r="F50" s="395"/>
      <c r="G50" s="428">
        <v>120</v>
      </c>
      <c r="H50" s="429"/>
    </row>
    <row r="51" spans="1:8" ht="15" x14ac:dyDescent="0.25">
      <c r="A51" s="395" t="s">
        <v>675</v>
      </c>
      <c r="B51" s="395"/>
      <c r="C51" s="395"/>
      <c r="D51" s="395"/>
      <c r="E51" s="395"/>
      <c r="F51" s="395"/>
      <c r="G51" s="428">
        <v>77</v>
      </c>
      <c r="H51" s="429"/>
    </row>
    <row r="52" spans="1:8" ht="15" x14ac:dyDescent="0.25">
      <c r="A52" s="395" t="s">
        <v>519</v>
      </c>
      <c r="B52" s="395"/>
      <c r="C52" s="395"/>
      <c r="D52" s="395"/>
      <c r="E52" s="395"/>
      <c r="F52" s="395"/>
      <c r="G52" s="428">
        <v>17</v>
      </c>
      <c r="H52" s="429"/>
    </row>
    <row r="53" spans="1:8" ht="15" x14ac:dyDescent="0.25">
      <c r="A53" s="395" t="s">
        <v>520</v>
      </c>
      <c r="B53" s="395"/>
      <c r="C53" s="395"/>
      <c r="D53" s="395"/>
      <c r="E53" s="395"/>
      <c r="F53" s="395"/>
      <c r="G53" s="428">
        <v>50</v>
      </c>
      <c r="H53" s="429"/>
    </row>
    <row r="54" spans="1:8" ht="15" x14ac:dyDescent="0.25">
      <c r="A54" s="395" t="s">
        <v>521</v>
      </c>
      <c r="B54" s="395"/>
      <c r="C54" s="395"/>
      <c r="D54" s="395"/>
      <c r="E54" s="395"/>
      <c r="F54" s="395"/>
      <c r="G54" s="428">
        <v>97</v>
      </c>
      <c r="H54" s="429"/>
    </row>
    <row r="55" spans="1:8" ht="31.5" customHeight="1" x14ac:dyDescent="0.25">
      <c r="A55" s="392" t="s">
        <v>522</v>
      </c>
      <c r="B55" s="392"/>
      <c r="C55" s="392"/>
      <c r="D55" s="392"/>
      <c r="E55" s="392"/>
      <c r="F55" s="392"/>
      <c r="G55" s="428">
        <v>210</v>
      </c>
      <c r="H55" s="429"/>
    </row>
    <row r="56" spans="1:8" ht="15" x14ac:dyDescent="0.25">
      <c r="A56" s="395" t="s">
        <v>523</v>
      </c>
      <c r="B56" s="395"/>
      <c r="C56" s="395"/>
      <c r="D56" s="395"/>
      <c r="E56" s="395"/>
      <c r="F56" s="395"/>
      <c r="G56" s="428">
        <v>27</v>
      </c>
      <c r="H56" s="429"/>
    </row>
    <row r="57" spans="1:8" ht="29.25" customHeight="1" x14ac:dyDescent="0.25">
      <c r="A57" s="390" t="s">
        <v>524</v>
      </c>
      <c r="B57" s="390"/>
      <c r="C57" s="390"/>
      <c r="D57" s="390"/>
      <c r="E57" s="390"/>
      <c r="F57" s="390"/>
      <c r="G57" s="428">
        <v>109</v>
      </c>
      <c r="H57" s="429"/>
    </row>
    <row r="58" spans="1:8" ht="27.75" customHeight="1" x14ac:dyDescent="0.25">
      <c r="A58" s="390" t="s">
        <v>525</v>
      </c>
      <c r="B58" s="390"/>
      <c r="C58" s="390"/>
      <c r="D58" s="390"/>
      <c r="E58" s="390"/>
      <c r="F58" s="390"/>
      <c r="G58" s="428">
        <v>50</v>
      </c>
      <c r="H58" s="429"/>
    </row>
    <row r="59" spans="1:8" ht="27.75" customHeight="1" x14ac:dyDescent="0.25">
      <c r="A59" s="390" t="s">
        <v>745</v>
      </c>
      <c r="B59" s="390"/>
      <c r="C59" s="390"/>
      <c r="D59" s="390"/>
      <c r="E59" s="390"/>
      <c r="F59" s="390"/>
      <c r="G59" s="428">
        <v>200</v>
      </c>
      <c r="H59" s="429"/>
    </row>
    <row r="60" spans="1:8" ht="15" x14ac:dyDescent="0.25">
      <c r="A60" s="395" t="s">
        <v>526</v>
      </c>
      <c r="B60" s="395"/>
      <c r="C60" s="395"/>
      <c r="D60" s="395"/>
      <c r="E60" s="395"/>
      <c r="F60" s="395"/>
      <c r="G60" s="428">
        <v>93</v>
      </c>
      <c r="H60" s="429"/>
    </row>
    <row r="61" spans="1:8" ht="15" x14ac:dyDescent="0.25">
      <c r="A61" s="395" t="s">
        <v>527</v>
      </c>
      <c r="B61" s="395"/>
      <c r="C61" s="395"/>
      <c r="D61" s="395"/>
      <c r="E61" s="395"/>
      <c r="F61" s="395"/>
      <c r="G61" s="428">
        <v>97</v>
      </c>
      <c r="H61" s="429"/>
    </row>
    <row r="62" spans="1:8" ht="15" x14ac:dyDescent="0.25">
      <c r="A62" s="395" t="s">
        <v>528</v>
      </c>
      <c r="B62" s="395"/>
      <c r="C62" s="395"/>
      <c r="D62" s="395"/>
      <c r="E62" s="395"/>
      <c r="F62" s="395"/>
      <c r="G62" s="428">
        <v>2516</v>
      </c>
      <c r="H62" s="429"/>
    </row>
    <row r="63" spans="1:8" ht="15" x14ac:dyDescent="0.25">
      <c r="A63" s="395" t="s">
        <v>529</v>
      </c>
      <c r="B63" s="395"/>
      <c r="C63" s="395"/>
      <c r="D63" s="395"/>
      <c r="E63" s="395"/>
      <c r="F63" s="395"/>
      <c r="G63" s="428">
        <v>300</v>
      </c>
      <c r="H63" s="429"/>
    </row>
    <row r="64" spans="1:8" ht="28.5" customHeight="1" x14ac:dyDescent="0.25">
      <c r="A64" s="392" t="s">
        <v>530</v>
      </c>
      <c r="B64" s="392"/>
      <c r="C64" s="392"/>
      <c r="D64" s="392"/>
      <c r="E64" s="392"/>
      <c r="F64" s="392"/>
      <c r="G64" s="428">
        <v>94</v>
      </c>
      <c r="H64" s="429"/>
    </row>
    <row r="65" spans="1:8" ht="15" x14ac:dyDescent="0.25">
      <c r="A65" s="395" t="s">
        <v>531</v>
      </c>
      <c r="B65" s="395"/>
      <c r="C65" s="395"/>
      <c r="D65" s="395"/>
      <c r="E65" s="395"/>
      <c r="F65" s="395"/>
      <c r="G65" s="428">
        <v>2</v>
      </c>
      <c r="H65" s="429"/>
    </row>
    <row r="66" spans="1:8" ht="15" x14ac:dyDescent="0.25">
      <c r="A66" s="395" t="s">
        <v>532</v>
      </c>
      <c r="B66" s="395"/>
      <c r="C66" s="395"/>
      <c r="D66" s="395"/>
      <c r="E66" s="395"/>
      <c r="F66" s="395"/>
      <c r="G66" s="428">
        <v>203</v>
      </c>
      <c r="H66" s="429"/>
    </row>
    <row r="67" spans="1:8" ht="30.75" customHeight="1" x14ac:dyDescent="0.25">
      <c r="A67" s="392" t="s">
        <v>533</v>
      </c>
      <c r="B67" s="392"/>
      <c r="C67" s="392"/>
      <c r="D67" s="392"/>
      <c r="E67" s="392"/>
      <c r="F67" s="392"/>
      <c r="G67" s="428">
        <v>68</v>
      </c>
      <c r="H67" s="429"/>
    </row>
    <row r="68" spans="1:8" ht="15" x14ac:dyDescent="0.25">
      <c r="A68" s="395" t="s">
        <v>534</v>
      </c>
      <c r="B68" s="395"/>
      <c r="C68" s="395"/>
      <c r="D68" s="395"/>
      <c r="E68" s="395"/>
      <c r="F68" s="395"/>
      <c r="G68" s="428">
        <v>31</v>
      </c>
      <c r="H68" s="429"/>
    </row>
    <row r="69" spans="1:8" ht="15" x14ac:dyDescent="0.25">
      <c r="A69" s="395" t="s">
        <v>535</v>
      </c>
      <c r="B69" s="395"/>
      <c r="C69" s="395"/>
      <c r="D69" s="395"/>
      <c r="E69" s="395"/>
      <c r="F69" s="395"/>
      <c r="G69" s="428">
        <v>370</v>
      </c>
      <c r="H69" s="429"/>
    </row>
    <row r="70" spans="1:8" ht="15" x14ac:dyDescent="0.25">
      <c r="A70" s="395" t="s">
        <v>536</v>
      </c>
      <c r="B70" s="395"/>
      <c r="C70" s="395"/>
      <c r="D70" s="395"/>
      <c r="E70" s="395"/>
      <c r="F70" s="395"/>
      <c r="G70" s="428">
        <v>52</v>
      </c>
      <c r="H70" s="429"/>
    </row>
    <row r="71" spans="1:8" ht="15" x14ac:dyDescent="0.25">
      <c r="A71" s="395" t="s">
        <v>537</v>
      </c>
      <c r="B71" s="395"/>
      <c r="C71" s="395"/>
      <c r="D71" s="395"/>
      <c r="E71" s="395"/>
      <c r="F71" s="395"/>
      <c r="G71" s="428">
        <v>163</v>
      </c>
      <c r="H71" s="429"/>
    </row>
    <row r="72" spans="1:8" ht="15" x14ac:dyDescent="0.25">
      <c r="A72" s="395" t="s">
        <v>538</v>
      </c>
      <c r="B72" s="395"/>
      <c r="C72" s="395"/>
      <c r="D72" s="395"/>
      <c r="E72" s="395"/>
      <c r="F72" s="395"/>
      <c r="G72" s="428">
        <v>85</v>
      </c>
      <c r="H72" s="429"/>
    </row>
    <row r="73" spans="1:8" ht="15" x14ac:dyDescent="0.25">
      <c r="A73" s="395" t="s">
        <v>539</v>
      </c>
      <c r="B73" s="395"/>
      <c r="C73" s="395"/>
      <c r="D73" s="395"/>
      <c r="E73" s="395"/>
      <c r="F73" s="395"/>
      <c r="G73" s="428">
        <v>300</v>
      </c>
      <c r="H73" s="429"/>
    </row>
    <row r="74" spans="1:8" ht="15" x14ac:dyDescent="0.25">
      <c r="A74" s="395" t="s">
        <v>540</v>
      </c>
      <c r="B74" s="395"/>
      <c r="C74" s="395"/>
      <c r="D74" s="395"/>
      <c r="E74" s="395"/>
      <c r="F74" s="395"/>
      <c r="G74" s="428">
        <v>173</v>
      </c>
      <c r="H74" s="429"/>
    </row>
    <row r="75" spans="1:8" ht="15" x14ac:dyDescent="0.25">
      <c r="A75" s="395" t="s">
        <v>541</v>
      </c>
      <c r="B75" s="395"/>
      <c r="C75" s="395"/>
      <c r="D75" s="395"/>
      <c r="E75" s="395"/>
      <c r="F75" s="395"/>
      <c r="G75" s="428">
        <v>100</v>
      </c>
      <c r="H75" s="429"/>
    </row>
    <row r="76" spans="1:8" ht="15" x14ac:dyDescent="0.25">
      <c r="A76" s="395" t="s">
        <v>542</v>
      </c>
      <c r="B76" s="395"/>
      <c r="C76" s="395"/>
      <c r="D76" s="395"/>
      <c r="E76" s="395"/>
      <c r="F76" s="395"/>
      <c r="G76" s="428">
        <v>100</v>
      </c>
      <c r="H76" s="429"/>
    </row>
    <row r="77" spans="1:8" ht="15" x14ac:dyDescent="0.25">
      <c r="A77" s="395" t="s">
        <v>543</v>
      </c>
      <c r="B77" s="395"/>
      <c r="C77" s="395"/>
      <c r="D77" s="395"/>
      <c r="E77" s="395"/>
      <c r="F77" s="395"/>
      <c r="G77" s="428">
        <v>50</v>
      </c>
      <c r="H77" s="429"/>
    </row>
    <row r="78" spans="1:8" ht="15" x14ac:dyDescent="0.25">
      <c r="A78" s="395" t="s">
        <v>544</v>
      </c>
      <c r="B78" s="395"/>
      <c r="C78" s="395"/>
      <c r="D78" s="395"/>
      <c r="E78" s="395"/>
      <c r="F78" s="395"/>
      <c r="G78" s="428">
        <v>50</v>
      </c>
      <c r="H78" s="429"/>
    </row>
    <row r="79" spans="1:8" ht="15" x14ac:dyDescent="0.25">
      <c r="A79" s="395" t="s">
        <v>545</v>
      </c>
      <c r="B79" s="395"/>
      <c r="C79" s="395"/>
      <c r="D79" s="395"/>
      <c r="E79" s="395"/>
      <c r="F79" s="395"/>
      <c r="G79" s="428">
        <v>415</v>
      </c>
      <c r="H79" s="429"/>
    </row>
    <row r="80" spans="1:8" ht="15" x14ac:dyDescent="0.25">
      <c r="A80" s="395" t="s">
        <v>546</v>
      </c>
      <c r="B80" s="395"/>
      <c r="C80" s="395"/>
      <c r="D80" s="395"/>
      <c r="E80" s="395"/>
      <c r="F80" s="395"/>
      <c r="G80" s="428">
        <v>75</v>
      </c>
      <c r="H80" s="429"/>
    </row>
    <row r="81" spans="1:8" ht="15" x14ac:dyDescent="0.25">
      <c r="A81" s="395" t="s">
        <v>547</v>
      </c>
      <c r="B81" s="395"/>
      <c r="C81" s="395"/>
      <c r="D81" s="395"/>
      <c r="E81" s="395"/>
      <c r="F81" s="395"/>
      <c r="G81" s="428">
        <v>520</v>
      </c>
      <c r="H81" s="429"/>
    </row>
    <row r="82" spans="1:8" ht="15" x14ac:dyDescent="0.25">
      <c r="A82" s="395" t="s">
        <v>676</v>
      </c>
      <c r="B82" s="395"/>
      <c r="C82" s="395"/>
      <c r="D82" s="395"/>
      <c r="E82" s="395"/>
      <c r="F82" s="395"/>
      <c r="G82" s="428">
        <v>109</v>
      </c>
      <c r="H82" s="429"/>
    </row>
    <row r="83" spans="1:8" ht="15" x14ac:dyDescent="0.25">
      <c r="A83" s="395" t="s">
        <v>548</v>
      </c>
      <c r="B83" s="395"/>
      <c r="C83" s="395"/>
      <c r="D83" s="395"/>
      <c r="E83" s="395"/>
      <c r="F83" s="395"/>
      <c r="G83" s="428">
        <v>46</v>
      </c>
      <c r="H83" s="429"/>
    </row>
    <row r="84" spans="1:8" ht="15" x14ac:dyDescent="0.25">
      <c r="A84" s="395" t="s">
        <v>549</v>
      </c>
      <c r="B84" s="395"/>
      <c r="C84" s="395"/>
      <c r="D84" s="395"/>
      <c r="E84" s="395"/>
      <c r="F84" s="395"/>
      <c r="G84" s="428">
        <v>311</v>
      </c>
      <c r="H84" s="429"/>
    </row>
    <row r="85" spans="1:8" ht="15" hidden="1" x14ac:dyDescent="0.25">
      <c r="A85" s="395" t="s">
        <v>550</v>
      </c>
      <c r="B85" s="395"/>
      <c r="C85" s="395"/>
      <c r="D85" s="395"/>
      <c r="E85" s="395"/>
      <c r="F85" s="395"/>
      <c r="G85" s="428">
        <f>663-663</f>
        <v>0</v>
      </c>
      <c r="H85" s="429"/>
    </row>
    <row r="86" spans="1:8" ht="31.5" customHeight="1" x14ac:dyDescent="0.25">
      <c r="A86" s="392" t="s">
        <v>638</v>
      </c>
      <c r="B86" s="392"/>
      <c r="C86" s="392"/>
      <c r="D86" s="392"/>
      <c r="E86" s="392"/>
      <c r="F86" s="392"/>
      <c r="G86" s="428">
        <v>381</v>
      </c>
      <c r="H86" s="429"/>
    </row>
    <row r="87" spans="1:8" ht="57.75" customHeight="1" x14ac:dyDescent="0.25">
      <c r="A87" s="396" t="s">
        <v>639</v>
      </c>
      <c r="B87" s="396"/>
      <c r="C87" s="396"/>
      <c r="D87" s="396"/>
      <c r="E87" s="396"/>
      <c r="F87" s="396"/>
      <c r="G87" s="428">
        <v>70</v>
      </c>
      <c r="H87" s="429"/>
    </row>
    <row r="88" spans="1:8" ht="15" x14ac:dyDescent="0.25">
      <c r="A88" s="395" t="s">
        <v>640</v>
      </c>
      <c r="B88" s="395"/>
      <c r="C88" s="395"/>
      <c r="D88" s="395"/>
      <c r="E88" s="395"/>
      <c r="F88" s="395"/>
      <c r="G88" s="428">
        <v>7</v>
      </c>
      <c r="H88" s="429"/>
    </row>
    <row r="89" spans="1:8" ht="15" x14ac:dyDescent="0.25">
      <c r="A89" s="395" t="s">
        <v>641</v>
      </c>
      <c r="B89" s="395"/>
      <c r="C89" s="395"/>
      <c r="D89" s="395"/>
      <c r="E89" s="395"/>
      <c r="F89" s="395"/>
      <c r="G89" s="428">
        <v>31</v>
      </c>
      <c r="H89" s="429"/>
    </row>
    <row r="90" spans="1:8" ht="30.75" hidden="1" customHeight="1" x14ac:dyDescent="0.25">
      <c r="A90" s="390" t="s">
        <v>551</v>
      </c>
      <c r="B90" s="390"/>
      <c r="C90" s="390"/>
      <c r="D90" s="390"/>
      <c r="E90" s="390"/>
      <c r="F90" s="390"/>
      <c r="G90" s="428">
        <f>260-260</f>
        <v>0</v>
      </c>
      <c r="H90" s="429"/>
    </row>
    <row r="91" spans="1:8" ht="30.75" customHeight="1" x14ac:dyDescent="0.25">
      <c r="A91" s="390" t="s">
        <v>642</v>
      </c>
      <c r="B91" s="390"/>
      <c r="C91" s="390"/>
      <c r="D91" s="390"/>
      <c r="E91" s="390"/>
      <c r="F91" s="390"/>
      <c r="G91" s="428">
        <v>50</v>
      </c>
      <c r="H91" s="429"/>
    </row>
    <row r="92" spans="1:8" ht="59.25" customHeight="1" x14ac:dyDescent="0.25">
      <c r="A92" s="396" t="s">
        <v>746</v>
      </c>
      <c r="B92" s="396"/>
      <c r="C92" s="396"/>
      <c r="D92" s="396"/>
      <c r="E92" s="396"/>
      <c r="F92" s="396"/>
      <c r="G92" s="428">
        <v>800</v>
      </c>
      <c r="H92" s="429"/>
    </row>
    <row r="93" spans="1:8" ht="15" x14ac:dyDescent="0.25">
      <c r="A93" s="395" t="s">
        <v>677</v>
      </c>
      <c r="B93" s="395"/>
      <c r="C93" s="395"/>
      <c r="D93" s="395"/>
      <c r="E93" s="395"/>
      <c r="F93" s="395"/>
      <c r="G93" s="428">
        <v>200</v>
      </c>
      <c r="H93" s="429"/>
    </row>
    <row r="94" spans="1:8" ht="27.75" customHeight="1" x14ac:dyDescent="0.25">
      <c r="A94" s="390" t="s">
        <v>643</v>
      </c>
      <c r="B94" s="390"/>
      <c r="C94" s="390"/>
      <c r="D94" s="390"/>
      <c r="E94" s="390"/>
      <c r="F94" s="390"/>
      <c r="G94" s="428">
        <v>100</v>
      </c>
      <c r="H94" s="429"/>
    </row>
    <row r="95" spans="1:8" ht="29.25" customHeight="1" x14ac:dyDescent="0.25">
      <c r="A95" s="390" t="s">
        <v>678</v>
      </c>
      <c r="B95" s="390"/>
      <c r="C95" s="390"/>
      <c r="D95" s="390"/>
      <c r="E95" s="390"/>
      <c r="F95" s="390"/>
      <c r="G95" s="428">
        <v>200</v>
      </c>
      <c r="H95" s="429"/>
    </row>
    <row r="96" spans="1:8" ht="30.75" hidden="1" customHeight="1" x14ac:dyDescent="0.25">
      <c r="A96" s="390" t="s">
        <v>552</v>
      </c>
      <c r="B96" s="390"/>
      <c r="C96" s="390"/>
      <c r="D96" s="390"/>
      <c r="E96" s="390"/>
      <c r="F96" s="390"/>
      <c r="G96" s="428">
        <f>1500-1500</f>
        <v>0</v>
      </c>
      <c r="H96" s="429"/>
    </row>
    <row r="97" spans="1:9" ht="28.5" customHeight="1" x14ac:dyDescent="0.25">
      <c r="A97" s="401" t="s">
        <v>747</v>
      </c>
      <c r="B97" s="401"/>
      <c r="C97" s="401"/>
      <c r="D97" s="401"/>
      <c r="E97" s="401"/>
      <c r="F97" s="401"/>
      <c r="G97" s="428">
        <v>200</v>
      </c>
      <c r="H97" s="429"/>
    </row>
    <row r="98" spans="1:9" ht="15" x14ac:dyDescent="0.25">
      <c r="A98" s="395" t="s">
        <v>644</v>
      </c>
      <c r="B98" s="395"/>
      <c r="C98" s="395"/>
      <c r="D98" s="395"/>
      <c r="E98" s="395"/>
      <c r="F98" s="395"/>
      <c r="G98" s="428">
        <v>20</v>
      </c>
      <c r="H98" s="429"/>
    </row>
    <row r="99" spans="1:9" ht="28.5" customHeight="1" x14ac:dyDescent="0.25">
      <c r="A99" s="401" t="s">
        <v>645</v>
      </c>
      <c r="B99" s="401"/>
      <c r="C99" s="401"/>
      <c r="D99" s="401"/>
      <c r="E99" s="401"/>
      <c r="F99" s="401"/>
      <c r="G99" s="428">
        <v>300</v>
      </c>
      <c r="H99" s="429"/>
    </row>
    <row r="100" spans="1:9" ht="45.75" hidden="1" customHeight="1" x14ac:dyDescent="0.25">
      <c r="A100" s="390" t="s">
        <v>553</v>
      </c>
      <c r="B100" s="390"/>
      <c r="C100" s="390"/>
      <c r="D100" s="390"/>
      <c r="E100" s="390"/>
      <c r="F100" s="390"/>
      <c r="G100" s="428">
        <f>147-147</f>
        <v>0</v>
      </c>
      <c r="H100" s="429"/>
    </row>
    <row r="101" spans="1:9" ht="15" hidden="1" x14ac:dyDescent="0.25">
      <c r="A101" s="395" t="s">
        <v>554</v>
      </c>
      <c r="B101" s="395"/>
      <c r="C101" s="395"/>
      <c r="D101" s="395"/>
      <c r="E101" s="395"/>
      <c r="F101" s="395"/>
      <c r="G101" s="428">
        <f>300-300</f>
        <v>0</v>
      </c>
      <c r="H101" s="429"/>
      <c r="I101" s="27"/>
    </row>
    <row r="102" spans="1:9" ht="15" x14ac:dyDescent="0.25">
      <c r="A102" s="395"/>
      <c r="B102" s="395"/>
      <c r="C102" s="395"/>
      <c r="D102" s="395"/>
      <c r="E102" s="395"/>
      <c r="F102" s="395"/>
      <c r="G102" s="428"/>
      <c r="H102" s="429"/>
    </row>
    <row r="103" spans="1:9" ht="15" x14ac:dyDescent="0.25">
      <c r="A103" s="83" t="s">
        <v>16</v>
      </c>
      <c r="B103" s="248"/>
      <c r="C103" s="248"/>
      <c r="D103" s="248"/>
      <c r="E103" s="248"/>
      <c r="F103" s="248"/>
      <c r="G103" s="403">
        <v>50</v>
      </c>
      <c r="H103" s="404"/>
    </row>
    <row r="104" spans="1:9" ht="15" x14ac:dyDescent="0.25">
      <c r="A104" s="395" t="s">
        <v>679</v>
      </c>
      <c r="B104" s="395"/>
      <c r="C104" s="395"/>
      <c r="D104" s="395"/>
      <c r="E104" s="395"/>
      <c r="F104" s="395"/>
      <c r="G104" s="428"/>
      <c r="H104" s="429"/>
    </row>
    <row r="105" spans="1:9" ht="15" x14ac:dyDescent="0.25">
      <c r="A105" s="395"/>
      <c r="B105" s="395"/>
      <c r="C105" s="395"/>
      <c r="D105" s="395"/>
      <c r="E105" s="395"/>
      <c r="F105" s="395"/>
      <c r="G105" s="428"/>
      <c r="H105" s="429"/>
    </row>
    <row r="106" spans="1:9" ht="15" x14ac:dyDescent="0.25">
      <c r="A106" s="83" t="s">
        <v>17</v>
      </c>
      <c r="B106" s="248"/>
      <c r="C106" s="248"/>
      <c r="D106" s="248"/>
      <c r="E106" s="248"/>
      <c r="F106" s="248"/>
      <c r="G106" s="403">
        <f>SUM(G107:H108)</f>
        <v>200</v>
      </c>
      <c r="H106" s="404"/>
    </row>
    <row r="107" spans="1:9" ht="28.5" customHeight="1" x14ac:dyDescent="0.25">
      <c r="A107" s="401" t="s">
        <v>555</v>
      </c>
      <c r="B107" s="401"/>
      <c r="C107" s="401"/>
      <c r="D107" s="401"/>
      <c r="E107" s="401"/>
      <c r="F107" s="401"/>
      <c r="G107" s="428">
        <v>100</v>
      </c>
      <c r="H107" s="429"/>
    </row>
    <row r="108" spans="1:9" ht="15" x14ac:dyDescent="0.25">
      <c r="A108" s="247" t="s">
        <v>556</v>
      </c>
      <c r="G108" s="428">
        <v>100</v>
      </c>
      <c r="H108" s="429"/>
    </row>
    <row r="109" spans="1:9" x14ac:dyDescent="0.2">
      <c r="A109" s="247"/>
    </row>
    <row r="110" spans="1:9" ht="15" x14ac:dyDescent="0.25">
      <c r="A110" s="83" t="s">
        <v>557</v>
      </c>
      <c r="B110" s="248"/>
      <c r="C110" s="248"/>
      <c r="D110" s="248"/>
      <c r="E110" s="248"/>
      <c r="F110" s="248"/>
      <c r="G110" s="403">
        <f>SUM(G111:H114)</f>
        <v>449</v>
      </c>
      <c r="H110" s="404"/>
    </row>
    <row r="111" spans="1:9" ht="28.5" customHeight="1" x14ac:dyDescent="0.25">
      <c r="A111" s="390" t="s">
        <v>558</v>
      </c>
      <c r="B111" s="390"/>
      <c r="C111" s="390"/>
      <c r="D111" s="390"/>
      <c r="E111" s="390"/>
      <c r="F111" s="390"/>
      <c r="G111" s="428">
        <v>69</v>
      </c>
      <c r="H111" s="429"/>
    </row>
    <row r="112" spans="1:9" ht="31.5" customHeight="1" x14ac:dyDescent="0.25">
      <c r="A112" s="390" t="s">
        <v>559</v>
      </c>
      <c r="B112" s="390"/>
      <c r="C112" s="390"/>
      <c r="D112" s="390"/>
      <c r="E112" s="390"/>
      <c r="F112" s="390"/>
      <c r="G112" s="428">
        <v>380</v>
      </c>
      <c r="H112" s="429"/>
    </row>
    <row r="113" spans="1:8" ht="57" hidden="1" customHeight="1" x14ac:dyDescent="0.25">
      <c r="A113" s="390" t="s">
        <v>560</v>
      </c>
      <c r="B113" s="390"/>
      <c r="C113" s="390"/>
      <c r="D113" s="390"/>
      <c r="E113" s="390"/>
      <c r="F113" s="390"/>
      <c r="G113" s="428">
        <f>200-200</f>
        <v>0</v>
      </c>
      <c r="H113" s="429"/>
    </row>
    <row r="114" spans="1:8" ht="55.5" hidden="1" customHeight="1" x14ac:dyDescent="0.25">
      <c r="A114" s="390" t="s">
        <v>561</v>
      </c>
      <c r="B114" s="390"/>
      <c r="C114" s="390"/>
      <c r="D114" s="390"/>
      <c r="E114" s="390"/>
      <c r="F114" s="390"/>
      <c r="G114" s="428">
        <f>200-200</f>
        <v>0</v>
      </c>
      <c r="H114" s="429"/>
    </row>
    <row r="115" spans="1:8" ht="15" x14ac:dyDescent="0.25">
      <c r="A115" s="395"/>
      <c r="B115" s="395"/>
      <c r="C115" s="395"/>
      <c r="D115" s="395"/>
      <c r="E115" s="395"/>
      <c r="F115" s="395"/>
      <c r="G115" s="428"/>
      <c r="H115" s="429"/>
    </row>
    <row r="116" spans="1:8" ht="15" x14ac:dyDescent="0.25">
      <c r="A116" s="395"/>
      <c r="B116" s="395"/>
      <c r="C116" s="395"/>
      <c r="D116" s="395"/>
      <c r="E116" s="395"/>
      <c r="F116" s="395"/>
      <c r="G116" s="428"/>
      <c r="H116" s="429"/>
    </row>
    <row r="117" spans="1:8" ht="15" x14ac:dyDescent="0.25">
      <c r="A117" s="395"/>
      <c r="B117" s="395"/>
      <c r="C117" s="395"/>
      <c r="D117" s="395"/>
      <c r="E117" s="395"/>
      <c r="F117" s="395"/>
      <c r="G117" s="428"/>
      <c r="H117" s="429"/>
    </row>
    <row r="118" spans="1:8" ht="15" x14ac:dyDescent="0.25">
      <c r="A118" s="395"/>
      <c r="B118" s="395"/>
      <c r="C118" s="395"/>
      <c r="D118" s="395"/>
      <c r="E118" s="395"/>
      <c r="F118" s="395"/>
      <c r="G118" s="428"/>
      <c r="H118" s="429"/>
    </row>
    <row r="119" spans="1:8" ht="15" x14ac:dyDescent="0.25">
      <c r="A119" s="395"/>
      <c r="B119" s="395"/>
      <c r="C119" s="395"/>
      <c r="D119" s="395"/>
      <c r="E119" s="395"/>
      <c r="F119" s="395"/>
      <c r="G119" s="428"/>
      <c r="H119" s="429"/>
    </row>
    <row r="120" spans="1:8" ht="15" x14ac:dyDescent="0.25">
      <c r="A120" s="395"/>
      <c r="B120" s="395"/>
      <c r="C120" s="395"/>
      <c r="D120" s="395"/>
      <c r="E120" s="395"/>
      <c r="F120" s="395"/>
      <c r="G120" s="428"/>
      <c r="H120" s="429"/>
    </row>
    <row r="121" spans="1:8" ht="15" x14ac:dyDescent="0.25">
      <c r="A121" s="395"/>
      <c r="B121" s="395"/>
      <c r="C121" s="395"/>
      <c r="D121" s="395"/>
      <c r="E121" s="395"/>
      <c r="F121" s="395"/>
      <c r="G121" s="428"/>
      <c r="H121" s="429"/>
    </row>
    <row r="122" spans="1:8" ht="15" x14ac:dyDescent="0.25">
      <c r="A122" s="395"/>
      <c r="B122" s="395"/>
      <c r="C122" s="395"/>
      <c r="D122" s="395"/>
      <c r="E122" s="395"/>
      <c r="F122" s="395"/>
      <c r="G122" s="428"/>
      <c r="H122" s="429"/>
    </row>
    <row r="123" spans="1:8" ht="15" x14ac:dyDescent="0.25">
      <c r="A123" s="395"/>
      <c r="B123" s="395"/>
      <c r="C123" s="395"/>
      <c r="D123" s="395"/>
      <c r="E123" s="395"/>
      <c r="F123" s="395"/>
      <c r="G123" s="428"/>
      <c r="H123" s="429"/>
    </row>
    <row r="124" spans="1:8" ht="15" x14ac:dyDescent="0.25">
      <c r="A124" s="395"/>
      <c r="B124" s="395"/>
      <c r="C124" s="395"/>
      <c r="D124" s="395"/>
      <c r="E124" s="395"/>
      <c r="F124" s="395"/>
      <c r="G124" s="428"/>
      <c r="H124" s="429"/>
    </row>
  </sheetData>
  <mergeCells count="195">
    <mergeCell ref="A120:F120"/>
    <mergeCell ref="G120:H120"/>
    <mergeCell ref="A121:F121"/>
    <mergeCell ref="G121:H121"/>
    <mergeCell ref="A122:F122"/>
    <mergeCell ref="G122:H122"/>
    <mergeCell ref="A123:F123"/>
    <mergeCell ref="G123:H123"/>
    <mergeCell ref="A124:F124"/>
    <mergeCell ref="G124:H124"/>
    <mergeCell ref="A115:F115"/>
    <mergeCell ref="G115:H115"/>
    <mergeCell ref="A116:F116"/>
    <mergeCell ref="G116:H116"/>
    <mergeCell ref="A117:F117"/>
    <mergeCell ref="G117:H117"/>
    <mergeCell ref="A118:F118"/>
    <mergeCell ref="G118:H118"/>
    <mergeCell ref="A119:F119"/>
    <mergeCell ref="G119:H119"/>
    <mergeCell ref="G110:H110"/>
    <mergeCell ref="A111:F111"/>
    <mergeCell ref="G111:H111"/>
    <mergeCell ref="G112:H112"/>
    <mergeCell ref="G113:H113"/>
    <mergeCell ref="A112:F112"/>
    <mergeCell ref="A113:F113"/>
    <mergeCell ref="A114:F114"/>
    <mergeCell ref="G114:H114"/>
    <mergeCell ref="A104:F104"/>
    <mergeCell ref="G104:H104"/>
    <mergeCell ref="A105:F105"/>
    <mergeCell ref="G105:H105"/>
    <mergeCell ref="G106:H106"/>
    <mergeCell ref="A107:F107"/>
    <mergeCell ref="G107:H107"/>
    <mergeCell ref="G108:H108"/>
    <mergeCell ref="A99:F99"/>
    <mergeCell ref="G99:H99"/>
    <mergeCell ref="A100:F100"/>
    <mergeCell ref="G100:H100"/>
    <mergeCell ref="A101:F101"/>
    <mergeCell ref="G101:H101"/>
    <mergeCell ref="A102:F102"/>
    <mergeCell ref="G102:H102"/>
    <mergeCell ref="G103:H103"/>
    <mergeCell ref="A97:F97"/>
    <mergeCell ref="G97:H97"/>
    <mergeCell ref="A98:F98"/>
    <mergeCell ref="G98:H98"/>
    <mergeCell ref="A24:F24"/>
    <mergeCell ref="G24:H24"/>
    <mergeCell ref="G26:H26"/>
    <mergeCell ref="G34:H34"/>
    <mergeCell ref="G32:H32"/>
    <mergeCell ref="A51:F51"/>
    <mergeCell ref="G51:H51"/>
    <mergeCell ref="G52:H52"/>
    <mergeCell ref="A49:F49"/>
    <mergeCell ref="A42:F42"/>
    <mergeCell ref="G42:H42"/>
    <mergeCell ref="A43:F43"/>
    <mergeCell ref="G43:H43"/>
    <mergeCell ref="A44:F44"/>
    <mergeCell ref="G44:H44"/>
    <mergeCell ref="A89:F89"/>
    <mergeCell ref="G89:H89"/>
    <mergeCell ref="A79:F79"/>
    <mergeCell ref="G79:H79"/>
    <mergeCell ref="G85:H85"/>
    <mergeCell ref="G1:H1"/>
    <mergeCell ref="A9:C9"/>
    <mergeCell ref="A10:H10"/>
    <mergeCell ref="A11:H11"/>
    <mergeCell ref="G14:H14"/>
    <mergeCell ref="G15:H15"/>
    <mergeCell ref="G19:H19"/>
    <mergeCell ref="A20:H20"/>
    <mergeCell ref="G22:H22"/>
    <mergeCell ref="A16:H17"/>
    <mergeCell ref="A23:F23"/>
    <mergeCell ref="G23:H23"/>
    <mergeCell ref="A35:F35"/>
    <mergeCell ref="G35:H35"/>
    <mergeCell ref="A41:F41"/>
    <mergeCell ref="G41:H41"/>
    <mergeCell ref="A36:F36"/>
    <mergeCell ref="G36:H36"/>
    <mergeCell ref="A37:F37"/>
    <mergeCell ref="G37:H37"/>
    <mergeCell ref="A38:F38"/>
    <mergeCell ref="G38:H38"/>
    <mergeCell ref="A39:F39"/>
    <mergeCell ref="G39:H39"/>
    <mergeCell ref="A40:F40"/>
    <mergeCell ref="G40:H40"/>
    <mergeCell ref="A27:F30"/>
    <mergeCell ref="G30:H30"/>
    <mergeCell ref="A32:F32"/>
    <mergeCell ref="G31:H31"/>
    <mergeCell ref="A78:F78"/>
    <mergeCell ref="G78:H78"/>
    <mergeCell ref="A80:F80"/>
    <mergeCell ref="G64:H64"/>
    <mergeCell ref="A65:F65"/>
    <mergeCell ref="G65:H65"/>
    <mergeCell ref="A45:F45"/>
    <mergeCell ref="G45:H45"/>
    <mergeCell ref="A46:F46"/>
    <mergeCell ref="G46:H46"/>
    <mergeCell ref="A47:F47"/>
    <mergeCell ref="A48:F48"/>
    <mergeCell ref="G47:H47"/>
    <mergeCell ref="A58:F58"/>
    <mergeCell ref="G58:H58"/>
    <mergeCell ref="A59:F59"/>
    <mergeCell ref="G59:H59"/>
    <mergeCell ref="A60:F60"/>
    <mergeCell ref="A61:F61"/>
    <mergeCell ref="A52:F52"/>
    <mergeCell ref="A53:F53"/>
    <mergeCell ref="G53:H53"/>
    <mergeCell ref="G49:H49"/>
    <mergeCell ref="A50:F50"/>
    <mergeCell ref="G50:H50"/>
    <mergeCell ref="G48:H48"/>
    <mergeCell ref="G68:H68"/>
    <mergeCell ref="A69:F69"/>
    <mergeCell ref="G69:H69"/>
    <mergeCell ref="A70:F70"/>
    <mergeCell ref="G70:H70"/>
    <mergeCell ref="A54:F54"/>
    <mergeCell ref="G54:H54"/>
    <mergeCell ref="A55:F55"/>
    <mergeCell ref="G55:H55"/>
    <mergeCell ref="G56:H56"/>
    <mergeCell ref="G60:H60"/>
    <mergeCell ref="G61:H61"/>
    <mergeCell ref="A56:F56"/>
    <mergeCell ref="A57:F57"/>
    <mergeCell ref="G57:H57"/>
    <mergeCell ref="A71:F71"/>
    <mergeCell ref="G71:H71"/>
    <mergeCell ref="A62:F62"/>
    <mergeCell ref="G62:H62"/>
    <mergeCell ref="A63:F63"/>
    <mergeCell ref="G63:H63"/>
    <mergeCell ref="A64:F64"/>
    <mergeCell ref="A66:F66"/>
    <mergeCell ref="G66:H66"/>
    <mergeCell ref="A67:F67"/>
    <mergeCell ref="G67:H67"/>
    <mergeCell ref="A68:F68"/>
    <mergeCell ref="A75:F75"/>
    <mergeCell ref="G75:H75"/>
    <mergeCell ref="A76:F76"/>
    <mergeCell ref="G76:H76"/>
    <mergeCell ref="A77:F77"/>
    <mergeCell ref="G77:H77"/>
    <mergeCell ref="A72:F72"/>
    <mergeCell ref="G72:H72"/>
    <mergeCell ref="A73:F73"/>
    <mergeCell ref="G73:H73"/>
    <mergeCell ref="A74:F74"/>
    <mergeCell ref="G74:H74"/>
    <mergeCell ref="A84:F84"/>
    <mergeCell ref="G84:H84"/>
    <mergeCell ref="A85:F85"/>
    <mergeCell ref="A87:F87"/>
    <mergeCell ref="G87:H87"/>
    <mergeCell ref="A88:F88"/>
    <mergeCell ref="G88:H88"/>
    <mergeCell ref="G80:H80"/>
    <mergeCell ref="A81:F81"/>
    <mergeCell ref="G81:H81"/>
    <mergeCell ref="A82:F82"/>
    <mergeCell ref="G82:H82"/>
    <mergeCell ref="A83:F83"/>
    <mergeCell ref="G83:H83"/>
    <mergeCell ref="A86:F86"/>
    <mergeCell ref="G86:H86"/>
    <mergeCell ref="A96:F96"/>
    <mergeCell ref="G96:H96"/>
    <mergeCell ref="A93:F93"/>
    <mergeCell ref="G93:H93"/>
    <mergeCell ref="A94:F94"/>
    <mergeCell ref="G94:H94"/>
    <mergeCell ref="A95:F95"/>
    <mergeCell ref="G95:H95"/>
    <mergeCell ref="A90:F90"/>
    <mergeCell ref="G90:H90"/>
    <mergeCell ref="A91:F91"/>
    <mergeCell ref="G91:H91"/>
    <mergeCell ref="A92:F92"/>
    <mergeCell ref="G92:H92"/>
  </mergeCells>
  <pageMargins left="0.70866141732283472" right="0.70866141732283472" top="0.78740157480314965" bottom="0.78740157480314965" header="0.31496062992125984" footer="0.31496062992125984"/>
  <pageSetup paperSize="9" scale="75" firstPageNumber="31" orientation="portrait" useFirstPageNumber="1" r:id="rId1"/>
  <headerFooter>
    <oddFooter>&amp;L&amp;"-,Kurzíva"Zastupitelstvo Olomouckého kraje 18-12-2017
6. - Rozpočet Olomouckého kraje 2018 - návrh rozpočtu
Příloha č. 3a): Výdaje odborů &amp;R&amp;"-,Kurzíva"Strana &amp;P (celkem 171)</oddFooter>
  </headerFooter>
  <rowBreaks count="1" manualBreakCount="1">
    <brk id="105" max="7" man="1"/>
  </rowBreaks>
  <colBreaks count="1" manualBreakCount="1">
    <brk id="12" max="10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O53"/>
  <sheetViews>
    <sheetView showGridLines="0" view="pageBreakPreview" zoomScaleNormal="100" zoomScaleSheetLayoutView="100" workbookViewId="0">
      <selection activeCell="H12" sqref="H12"/>
    </sheetView>
  </sheetViews>
  <sheetFormatPr defaultRowHeight="14.25" x14ac:dyDescent="0.2"/>
  <cols>
    <col min="1" max="1" width="8.5703125" style="84" customWidth="1"/>
    <col min="2" max="2" width="9.140625" style="84"/>
    <col min="3" max="3" width="60.85546875" style="78" customWidth="1"/>
    <col min="4" max="4" width="14.140625" style="78" customWidth="1"/>
    <col min="5" max="6" width="14.140625" style="76" hidden="1" customWidth="1"/>
    <col min="7" max="7" width="14.140625" style="76" customWidth="1"/>
    <col min="8" max="8" width="9.140625" style="78" customWidth="1"/>
    <col min="9" max="9" width="3" style="78" customWidth="1"/>
    <col min="10" max="12" width="9.140625" style="78"/>
    <col min="13" max="13" width="13.28515625" style="78" customWidth="1"/>
    <col min="14" max="16384" width="9.140625" style="78"/>
  </cols>
  <sheetData>
    <row r="1" spans="1:9" ht="23.25" x14ac:dyDescent="0.35">
      <c r="A1" s="165" t="s">
        <v>75</v>
      </c>
      <c r="G1" s="413" t="s">
        <v>76</v>
      </c>
      <c r="H1" s="413"/>
    </row>
    <row r="3" spans="1:9" x14ac:dyDescent="0.2">
      <c r="A3" s="98" t="s">
        <v>1</v>
      </c>
      <c r="B3" s="98" t="s">
        <v>292</v>
      </c>
    </row>
    <row r="4" spans="1:9" x14ac:dyDescent="0.2">
      <c r="B4" s="98" t="s">
        <v>63</v>
      </c>
    </row>
    <row r="6" spans="1:9" s="81" customFormat="1" ht="13.5" thickBot="1" x14ac:dyDescent="0.25">
      <c r="A6" s="167"/>
      <c r="B6" s="167"/>
      <c r="E6" s="77"/>
      <c r="F6" s="77"/>
      <c r="G6" s="77"/>
      <c r="H6" s="328" t="s">
        <v>6</v>
      </c>
    </row>
    <row r="7" spans="1:9" s="81" customFormat="1" ht="39.75" thickTop="1" thickBot="1" x14ac:dyDescent="0.25">
      <c r="A7" s="114" t="s">
        <v>2</v>
      </c>
      <c r="B7" s="115" t="s">
        <v>3</v>
      </c>
      <c r="C7" s="116" t="s">
        <v>4</v>
      </c>
      <c r="D7" s="117" t="s">
        <v>316</v>
      </c>
      <c r="E7" s="24" t="s">
        <v>623</v>
      </c>
      <c r="F7" s="24" t="s">
        <v>621</v>
      </c>
      <c r="G7" s="117" t="s">
        <v>317</v>
      </c>
      <c r="H7" s="67" t="s">
        <v>5</v>
      </c>
    </row>
    <row r="8" spans="1:9" s="123" customFormat="1" ht="12.75" thickTop="1" thickBot="1" x14ac:dyDescent="0.25">
      <c r="A8" s="118">
        <v>1</v>
      </c>
      <c r="B8" s="119">
        <v>2</v>
      </c>
      <c r="C8" s="119">
        <v>3</v>
      </c>
      <c r="D8" s="120">
        <v>4</v>
      </c>
      <c r="E8" s="120">
        <v>5</v>
      </c>
      <c r="F8" s="120">
        <v>6</v>
      </c>
      <c r="G8" s="120">
        <v>5</v>
      </c>
      <c r="H8" s="121" t="s">
        <v>716</v>
      </c>
    </row>
    <row r="9" spans="1:9" ht="15" thickTop="1" x14ac:dyDescent="0.2">
      <c r="A9" s="139">
        <v>6172</v>
      </c>
      <c r="B9" s="140">
        <v>51</v>
      </c>
      <c r="C9" s="144" t="s">
        <v>7</v>
      </c>
      <c r="D9" s="63">
        <v>44743</v>
      </c>
      <c r="E9" s="63">
        <v>46243</v>
      </c>
      <c r="F9" s="63">
        <v>46243</v>
      </c>
      <c r="G9" s="73">
        <f>SUM(G16)</f>
        <v>59756</v>
      </c>
      <c r="H9" s="75">
        <f>G9/D9*100</f>
        <v>133.55385199919542</v>
      </c>
    </row>
    <row r="10" spans="1:9" s="341" customFormat="1" ht="28.5" x14ac:dyDescent="0.25">
      <c r="A10" s="322">
        <v>6172</v>
      </c>
      <c r="B10" s="323">
        <v>53</v>
      </c>
      <c r="C10" s="334" t="s">
        <v>731</v>
      </c>
      <c r="D10" s="188">
        <v>8000</v>
      </c>
      <c r="E10" s="188">
        <v>10156</v>
      </c>
      <c r="F10" s="188">
        <v>10156</v>
      </c>
      <c r="G10" s="188">
        <f>SUM(G42)</f>
        <v>12000</v>
      </c>
      <c r="H10" s="143">
        <f>G10/D10*100</f>
        <v>150</v>
      </c>
    </row>
    <row r="11" spans="1:9" ht="15" thickBot="1" x14ac:dyDescent="0.25">
      <c r="A11" s="145">
        <v>6409</v>
      </c>
      <c r="B11" s="146">
        <v>59</v>
      </c>
      <c r="C11" s="177" t="s">
        <v>45</v>
      </c>
      <c r="D11" s="64">
        <v>71000</v>
      </c>
      <c r="E11" s="64">
        <v>98666</v>
      </c>
      <c r="F11" s="64">
        <v>0</v>
      </c>
      <c r="G11" s="64">
        <f>SUM(G48)</f>
        <v>33448</v>
      </c>
      <c r="H11" s="75">
        <f>G11/D11*100</f>
        <v>47.10985915492958</v>
      </c>
    </row>
    <row r="12" spans="1:9" s="153" customFormat="1" ht="16.5" thickTop="1" thickBot="1" x14ac:dyDescent="0.3">
      <c r="A12" s="383" t="s">
        <v>8</v>
      </c>
      <c r="B12" s="384"/>
      <c r="C12" s="385"/>
      <c r="D12" s="151">
        <f>SUM(D9:D11)</f>
        <v>123743</v>
      </c>
      <c r="E12" s="151">
        <f>SUM(E9:E11)</f>
        <v>155065</v>
      </c>
      <c r="F12" s="151">
        <f>SUM(F9:F11)</f>
        <v>56399</v>
      </c>
      <c r="G12" s="151">
        <f>SUM(G9:G11)</f>
        <v>105204</v>
      </c>
      <c r="H12" s="82">
        <f>G12/D12*100</f>
        <v>85.018142440380458</v>
      </c>
    </row>
    <row r="13" spans="1:9" ht="15" thickTop="1" x14ac:dyDescent="0.2">
      <c r="A13" s="78"/>
      <c r="B13" s="78"/>
      <c r="E13" s="78"/>
      <c r="F13" s="78"/>
      <c r="G13" s="78"/>
    </row>
    <row r="14" spans="1:9" x14ac:dyDescent="0.2">
      <c r="A14" s="79"/>
      <c r="B14" s="79"/>
      <c r="C14" s="79"/>
      <c r="D14" s="79"/>
      <c r="E14" s="79"/>
      <c r="F14" s="79"/>
      <c r="G14" s="79"/>
      <c r="H14" s="79"/>
    </row>
    <row r="15" spans="1:9" ht="15" x14ac:dyDescent="0.25">
      <c r="A15" s="85" t="s">
        <v>10</v>
      </c>
    </row>
    <row r="16" spans="1:9" ht="17.25" customHeight="1" thickBot="1" x14ac:dyDescent="0.3">
      <c r="A16" s="86" t="s">
        <v>49</v>
      </c>
      <c r="B16" s="87"/>
      <c r="C16" s="88"/>
      <c r="D16" s="88"/>
      <c r="E16" s="89"/>
      <c r="F16" s="89"/>
      <c r="G16" s="376">
        <f>SUM(G17,G28,G31,G34,G37,G40)</f>
        <v>59756</v>
      </c>
      <c r="H16" s="376"/>
      <c r="I16" s="27"/>
    </row>
    <row r="17" spans="1:11" ht="15.75" thickTop="1" x14ac:dyDescent="0.25">
      <c r="A17" s="83" t="s">
        <v>98</v>
      </c>
      <c r="G17" s="373">
        <f>SUM(G18,G20,G23,G24,G25,G26)</f>
        <v>56452</v>
      </c>
      <c r="H17" s="374"/>
      <c r="K17" s="78" t="s">
        <v>306</v>
      </c>
    </row>
    <row r="18" spans="1:11" ht="15" x14ac:dyDescent="0.25">
      <c r="A18" s="98" t="s">
        <v>157</v>
      </c>
      <c r="G18" s="438">
        <v>7520</v>
      </c>
      <c r="H18" s="439"/>
    </row>
    <row r="19" spans="1:11" x14ac:dyDescent="0.2">
      <c r="A19" s="401" t="s">
        <v>158</v>
      </c>
      <c r="B19" s="402"/>
      <c r="C19" s="402"/>
      <c r="D19" s="402"/>
      <c r="E19" s="402"/>
      <c r="F19" s="402"/>
      <c r="G19" s="192"/>
      <c r="H19" s="193"/>
    </row>
    <row r="20" spans="1:11" ht="15" x14ac:dyDescent="0.25">
      <c r="A20" s="402"/>
      <c r="B20" s="402"/>
      <c r="C20" s="402"/>
      <c r="D20" s="402"/>
      <c r="E20" s="402"/>
      <c r="F20" s="402"/>
      <c r="G20" s="438">
        <v>7088</v>
      </c>
      <c r="H20" s="439"/>
    </row>
    <row r="21" spans="1:11" ht="0.75" customHeight="1" x14ac:dyDescent="0.2">
      <c r="A21" s="396" t="s">
        <v>159</v>
      </c>
      <c r="B21" s="410"/>
      <c r="C21" s="410"/>
      <c r="D21" s="410"/>
      <c r="E21" s="410"/>
      <c r="F21" s="410"/>
      <c r="G21" s="194"/>
      <c r="H21" s="194"/>
    </row>
    <row r="22" spans="1:11" ht="15" x14ac:dyDescent="0.25">
      <c r="A22" s="410"/>
      <c r="B22" s="410"/>
      <c r="C22" s="410"/>
      <c r="D22" s="410"/>
      <c r="E22" s="410"/>
      <c r="F22" s="410"/>
      <c r="G22" s="195"/>
      <c r="H22" s="196"/>
    </row>
    <row r="23" spans="1:11" ht="26.25" customHeight="1" x14ac:dyDescent="0.2">
      <c r="A23" s="410"/>
      <c r="B23" s="410"/>
      <c r="C23" s="410"/>
      <c r="D23" s="410"/>
      <c r="E23" s="410"/>
      <c r="F23" s="410"/>
      <c r="G23" s="438">
        <v>31769</v>
      </c>
      <c r="H23" s="438"/>
    </row>
    <row r="24" spans="1:11" ht="30" customHeight="1" x14ac:dyDescent="0.2">
      <c r="A24" s="396" t="s">
        <v>624</v>
      </c>
      <c r="B24" s="396"/>
      <c r="C24" s="396"/>
      <c r="D24" s="396"/>
      <c r="E24" s="396"/>
      <c r="F24" s="396"/>
      <c r="G24" s="438">
        <v>7750</v>
      </c>
      <c r="H24" s="438"/>
    </row>
    <row r="25" spans="1:11" ht="17.25" customHeight="1" x14ac:dyDescent="0.2">
      <c r="A25" s="401" t="s">
        <v>625</v>
      </c>
      <c r="B25" s="401"/>
      <c r="C25" s="401"/>
      <c r="D25" s="401"/>
      <c r="E25" s="401"/>
      <c r="F25" s="401"/>
      <c r="G25" s="438">
        <v>1292</v>
      </c>
      <c r="H25" s="438"/>
    </row>
    <row r="26" spans="1:11" ht="17.25" customHeight="1" x14ac:dyDescent="0.2">
      <c r="A26" s="390" t="s">
        <v>811</v>
      </c>
      <c r="B26" s="390"/>
      <c r="C26" s="390"/>
      <c r="D26" s="390"/>
      <c r="E26" s="390"/>
      <c r="F26" s="320"/>
      <c r="G26" s="438">
        <v>1033</v>
      </c>
      <c r="H26" s="438"/>
    </row>
    <row r="27" spans="1:11" ht="15" x14ac:dyDescent="0.25">
      <c r="A27" s="107"/>
      <c r="B27" s="107"/>
      <c r="C27" s="107"/>
      <c r="D27" s="107"/>
      <c r="E27" s="107"/>
      <c r="F27" s="107"/>
      <c r="G27" s="195"/>
      <c r="H27" s="195"/>
    </row>
    <row r="28" spans="1:11" ht="15" x14ac:dyDescent="0.25">
      <c r="A28" s="434" t="s">
        <v>28</v>
      </c>
      <c r="B28" s="435"/>
      <c r="C28" s="435"/>
      <c r="D28" s="197"/>
      <c r="E28" s="107"/>
      <c r="F28" s="107"/>
      <c r="G28" s="403">
        <v>600</v>
      </c>
      <c r="H28" s="404"/>
    </row>
    <row r="29" spans="1:11" ht="15" x14ac:dyDescent="0.25">
      <c r="A29" s="401" t="s">
        <v>77</v>
      </c>
      <c r="B29" s="407"/>
      <c r="C29" s="407"/>
      <c r="D29" s="407"/>
      <c r="E29" s="407"/>
      <c r="F29" s="407"/>
      <c r="G29" s="407"/>
      <c r="H29" s="407"/>
    </row>
    <row r="30" spans="1:11" ht="15" x14ac:dyDescent="0.25">
      <c r="A30" s="198"/>
      <c r="B30" s="107"/>
      <c r="C30" s="107"/>
      <c r="D30" s="107"/>
      <c r="E30" s="107"/>
      <c r="F30" s="107"/>
      <c r="G30" s="199"/>
      <c r="H30" s="200"/>
    </row>
    <row r="31" spans="1:11" ht="15" x14ac:dyDescent="0.25">
      <c r="A31" s="434" t="s">
        <v>34</v>
      </c>
      <c r="B31" s="435"/>
      <c r="C31" s="435"/>
      <c r="D31" s="197"/>
      <c r="E31" s="107"/>
      <c r="F31" s="107"/>
      <c r="G31" s="403">
        <v>500</v>
      </c>
      <c r="H31" s="404"/>
    </row>
    <row r="32" spans="1:11" ht="30.75" customHeight="1" x14ac:dyDescent="0.25">
      <c r="A32" s="401" t="s">
        <v>78</v>
      </c>
      <c r="B32" s="402"/>
      <c r="C32" s="402"/>
      <c r="D32" s="402"/>
      <c r="E32" s="402"/>
      <c r="F32" s="402"/>
      <c r="G32" s="402"/>
      <c r="H32" s="402"/>
    </row>
    <row r="33" spans="1:9" ht="15" x14ac:dyDescent="0.25">
      <c r="A33" s="198"/>
      <c r="B33" s="107"/>
      <c r="C33" s="107"/>
      <c r="D33" s="107"/>
      <c r="E33" s="107"/>
      <c r="F33" s="107"/>
      <c r="G33" s="199"/>
      <c r="H33" s="200"/>
    </row>
    <row r="34" spans="1:9" ht="15" x14ac:dyDescent="0.25">
      <c r="A34" s="434" t="s">
        <v>47</v>
      </c>
      <c r="B34" s="435"/>
      <c r="C34" s="435"/>
      <c r="D34" s="197"/>
      <c r="E34" s="107"/>
      <c r="F34" s="107"/>
      <c r="G34" s="403">
        <v>4</v>
      </c>
      <c r="H34" s="404"/>
    </row>
    <row r="35" spans="1:9" ht="18" customHeight="1" x14ac:dyDescent="0.2">
      <c r="A35" s="390" t="s">
        <v>220</v>
      </c>
      <c r="B35" s="390"/>
      <c r="C35" s="390"/>
      <c r="D35" s="390"/>
      <c r="E35" s="390"/>
      <c r="F35" s="390"/>
      <c r="G35" s="390"/>
      <c r="H35" s="390"/>
    </row>
    <row r="36" spans="1:9" ht="15" x14ac:dyDescent="0.25">
      <c r="A36" s="198"/>
      <c r="B36" s="107"/>
      <c r="C36" s="107"/>
      <c r="D36" s="107"/>
      <c r="E36" s="107"/>
      <c r="F36" s="107"/>
      <c r="G36" s="199"/>
      <c r="H36" s="200"/>
    </row>
    <row r="37" spans="1:9" ht="15" x14ac:dyDescent="0.25">
      <c r="A37" s="434" t="s">
        <v>14</v>
      </c>
      <c r="B37" s="435"/>
      <c r="C37" s="435"/>
      <c r="D37" s="197"/>
      <c r="E37" s="107"/>
      <c r="F37" s="107"/>
      <c r="G37" s="373">
        <v>2000</v>
      </c>
      <c r="H37" s="374"/>
    </row>
    <row r="38" spans="1:9" ht="15" x14ac:dyDescent="0.25">
      <c r="A38" s="401" t="s">
        <v>100</v>
      </c>
      <c r="B38" s="402"/>
      <c r="C38" s="402"/>
      <c r="D38" s="402"/>
      <c r="E38" s="402"/>
      <c r="F38" s="402"/>
      <c r="G38" s="402"/>
      <c r="H38" s="402"/>
    </row>
    <row r="39" spans="1:9" ht="15" x14ac:dyDescent="0.25">
      <c r="A39" s="198"/>
      <c r="B39" s="107"/>
      <c r="C39" s="107"/>
      <c r="D39" s="107"/>
      <c r="E39" s="107"/>
      <c r="F39" s="107"/>
      <c r="G39" s="199"/>
      <c r="H39" s="200"/>
    </row>
    <row r="40" spans="1:9" ht="15" x14ac:dyDescent="0.25">
      <c r="A40" s="434" t="s">
        <v>16</v>
      </c>
      <c r="B40" s="435"/>
      <c r="C40" s="435"/>
      <c r="D40" s="197"/>
      <c r="E40" s="107"/>
      <c r="F40" s="107"/>
      <c r="G40" s="403">
        <v>200</v>
      </c>
      <c r="H40" s="404"/>
    </row>
    <row r="41" spans="1:9" ht="15" x14ac:dyDescent="0.25">
      <c r="A41" s="198"/>
      <c r="B41" s="107"/>
      <c r="C41" s="107"/>
      <c r="D41" s="107"/>
      <c r="E41" s="107"/>
      <c r="F41" s="107"/>
      <c r="G41" s="199"/>
      <c r="H41" s="200"/>
    </row>
    <row r="42" spans="1:9" ht="31.5" customHeight="1" thickBot="1" x14ac:dyDescent="0.3">
      <c r="A42" s="386" t="s">
        <v>756</v>
      </c>
      <c r="B42" s="387"/>
      <c r="C42" s="387"/>
      <c r="D42" s="387"/>
      <c r="E42" s="387"/>
      <c r="F42" s="387"/>
      <c r="G42" s="376">
        <f>SUM(G43)</f>
        <v>12000</v>
      </c>
      <c r="H42" s="376"/>
      <c r="I42" s="27"/>
    </row>
    <row r="43" spans="1:9" ht="15.75" thickTop="1" x14ac:dyDescent="0.25">
      <c r="A43" s="436" t="s">
        <v>42</v>
      </c>
      <c r="B43" s="437"/>
      <c r="C43" s="437"/>
      <c r="D43" s="201"/>
      <c r="E43" s="107"/>
      <c r="F43" s="107"/>
      <c r="G43" s="403">
        <v>12000</v>
      </c>
      <c r="H43" s="404"/>
    </row>
    <row r="44" spans="1:9" x14ac:dyDescent="0.2">
      <c r="A44" s="396" t="s">
        <v>221</v>
      </c>
      <c r="B44" s="410"/>
      <c r="C44" s="410"/>
      <c r="D44" s="410"/>
      <c r="E44" s="410"/>
      <c r="F44" s="410"/>
      <c r="G44" s="410"/>
      <c r="H44" s="410"/>
    </row>
    <row r="45" spans="1:9" x14ac:dyDescent="0.2">
      <c r="A45" s="410"/>
      <c r="B45" s="410"/>
      <c r="C45" s="410"/>
      <c r="D45" s="410"/>
      <c r="E45" s="410"/>
      <c r="F45" s="410"/>
      <c r="G45" s="410"/>
      <c r="H45" s="410"/>
    </row>
    <row r="46" spans="1:9" ht="28.5" customHeight="1" x14ac:dyDescent="0.2">
      <c r="A46" s="410"/>
      <c r="B46" s="410"/>
      <c r="C46" s="410"/>
      <c r="D46" s="410"/>
      <c r="E46" s="410"/>
      <c r="F46" s="410"/>
      <c r="G46" s="410"/>
      <c r="H46" s="410"/>
    </row>
    <row r="47" spans="1:9" ht="15" x14ac:dyDescent="0.25">
      <c r="A47" s="185"/>
      <c r="B47" s="107"/>
      <c r="C47" s="107"/>
      <c r="D47" s="107"/>
      <c r="E47" s="107"/>
      <c r="F47" s="107"/>
      <c r="G47" s="199"/>
      <c r="H47" s="200"/>
    </row>
    <row r="48" spans="1:9" ht="15.75" thickBot="1" x14ac:dyDescent="0.3">
      <c r="A48" s="86" t="s">
        <v>79</v>
      </c>
      <c r="B48" s="87"/>
      <c r="C48" s="88"/>
      <c r="D48" s="88"/>
      <c r="E48" s="89"/>
      <c r="F48" s="89"/>
      <c r="G48" s="376">
        <f>SUM(G50:H51)</f>
        <v>33448</v>
      </c>
      <c r="H48" s="376"/>
      <c r="I48" s="27"/>
    </row>
    <row r="49" spans="1:15" ht="15.75" thickTop="1" x14ac:dyDescent="0.25">
      <c r="A49" s="436" t="s">
        <v>48</v>
      </c>
      <c r="B49" s="437"/>
      <c r="C49" s="437"/>
      <c r="D49" s="201"/>
      <c r="E49" s="107"/>
      <c r="F49" s="107"/>
      <c r="I49" s="202"/>
      <c r="J49" s="202"/>
      <c r="K49" s="202"/>
      <c r="L49" s="202"/>
      <c r="M49" s="202"/>
      <c r="N49" s="202"/>
      <c r="O49" s="202"/>
    </row>
    <row r="50" spans="1:15" ht="15" x14ac:dyDescent="0.25">
      <c r="A50" s="203" t="s">
        <v>313</v>
      </c>
      <c r="B50" s="204"/>
      <c r="C50" s="202"/>
      <c r="D50" s="202"/>
      <c r="E50" s="205"/>
      <c r="F50" s="205"/>
      <c r="G50" s="403">
        <f>35000+861-12413</f>
        <v>23448</v>
      </c>
      <c r="H50" s="404"/>
      <c r="I50" s="202"/>
      <c r="J50" s="202"/>
      <c r="K50" s="202"/>
      <c r="L50" s="202"/>
      <c r="M50" s="202"/>
      <c r="N50" s="202"/>
      <c r="O50" s="202"/>
    </row>
    <row r="51" spans="1:15" ht="15" x14ac:dyDescent="0.25">
      <c r="A51" s="203" t="s">
        <v>710</v>
      </c>
      <c r="B51" s="204"/>
      <c r="C51" s="202"/>
      <c r="D51" s="202"/>
      <c r="E51" s="205"/>
      <c r="F51" s="205"/>
      <c r="G51" s="403">
        <v>10000</v>
      </c>
      <c r="H51" s="404"/>
      <c r="I51" s="202"/>
      <c r="J51" s="202"/>
      <c r="K51" s="202"/>
      <c r="L51" s="202"/>
    </row>
    <row r="52" spans="1:15" x14ac:dyDescent="0.2">
      <c r="A52" s="204"/>
      <c r="B52" s="204"/>
      <c r="C52" s="202"/>
      <c r="D52" s="202"/>
      <c r="E52" s="205"/>
      <c r="F52" s="205"/>
      <c r="G52" s="205"/>
      <c r="H52" s="202"/>
      <c r="I52" s="202"/>
      <c r="J52" s="202"/>
      <c r="K52" s="202"/>
      <c r="L52" s="202"/>
    </row>
    <row r="53" spans="1:15" x14ac:dyDescent="0.2">
      <c r="A53" s="204"/>
      <c r="B53" s="204"/>
      <c r="C53" s="202"/>
      <c r="D53" s="202"/>
      <c r="E53" s="205"/>
      <c r="F53" s="205"/>
      <c r="G53" s="205"/>
      <c r="H53" s="202"/>
      <c r="I53" s="202"/>
      <c r="J53" s="202"/>
      <c r="K53" s="202"/>
      <c r="L53" s="202"/>
    </row>
  </sheetData>
  <mergeCells count="38">
    <mergeCell ref="G26:H26"/>
    <mergeCell ref="G18:H18"/>
    <mergeCell ref="G1:H1"/>
    <mergeCell ref="A12:C12"/>
    <mergeCell ref="G16:H16"/>
    <mergeCell ref="G17:H17"/>
    <mergeCell ref="A40:C40"/>
    <mergeCell ref="G40:H40"/>
    <mergeCell ref="A31:C31"/>
    <mergeCell ref="G31:H31"/>
    <mergeCell ref="A19:F20"/>
    <mergeCell ref="G20:H20"/>
    <mergeCell ref="A21:F23"/>
    <mergeCell ref="G23:H23"/>
    <mergeCell ref="A24:F24"/>
    <mergeCell ref="G24:H24"/>
    <mergeCell ref="A28:C28"/>
    <mergeCell ref="G28:H28"/>
    <mergeCell ref="A29:H29"/>
    <mergeCell ref="A25:F25"/>
    <mergeCell ref="G25:H25"/>
    <mergeCell ref="A26:E26"/>
    <mergeCell ref="A42:F42"/>
    <mergeCell ref="G42:H42"/>
    <mergeCell ref="G50:H50"/>
    <mergeCell ref="G51:H51"/>
    <mergeCell ref="A32:H32"/>
    <mergeCell ref="A34:C34"/>
    <mergeCell ref="G34:H34"/>
    <mergeCell ref="A35:H35"/>
    <mergeCell ref="A37:C37"/>
    <mergeCell ref="G37:H37"/>
    <mergeCell ref="A43:C43"/>
    <mergeCell ref="G43:H43"/>
    <mergeCell ref="A44:H46"/>
    <mergeCell ref="G48:H48"/>
    <mergeCell ref="A49:C49"/>
    <mergeCell ref="A38:H38"/>
  </mergeCells>
  <pageMargins left="0.70866141732283472" right="0.70866141732283472" top="0.78740157480314965" bottom="0.78740157480314965" header="0.31496062992125984" footer="0.31496062992125984"/>
  <pageSetup paperSize="9" scale="75" firstPageNumber="34" orientation="portrait" useFirstPageNumber="1" r:id="rId1"/>
  <headerFooter>
    <oddFooter>&amp;L&amp;"-,Kurzíva"Zastupitelstvo Olomouckého kraje 18-12-2017
6. - Rozpočet Olomouckého kraje 2018 - návrh rozpočtu
Příloha č. 3a): Výdaje odborů &amp;R&amp;"-,Kurzíva"Strana &amp;P (celkem 171)</oddFooter>
  </headerFooter>
  <colBreaks count="1" manualBreakCount="1">
    <brk id="12" max="107"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279"/>
  <sheetViews>
    <sheetView showGridLines="0" view="pageBreakPreview" zoomScaleNormal="100" zoomScaleSheetLayoutView="100" workbookViewId="0">
      <selection activeCell="A265" sqref="A265"/>
    </sheetView>
  </sheetViews>
  <sheetFormatPr defaultRowHeight="14.25" x14ac:dyDescent="0.2"/>
  <cols>
    <col min="1" max="1" width="8.5703125" style="84" customWidth="1"/>
    <col min="2" max="2" width="9.140625" style="84"/>
    <col min="3" max="3" width="58.7109375" style="78" customWidth="1"/>
    <col min="4" max="4" width="14.140625" style="76" customWidth="1"/>
    <col min="5" max="6" width="14.140625" style="76" hidden="1" customWidth="1"/>
    <col min="7" max="7" width="14.140625" style="76" customWidth="1"/>
    <col min="8" max="8" width="9.140625" style="78" customWidth="1"/>
    <col min="9" max="9" width="13.5703125" style="78" customWidth="1"/>
    <col min="10" max="10" width="13.28515625" style="78" bestFit="1" customWidth="1"/>
    <col min="11" max="12" width="9.140625" style="78"/>
    <col min="13" max="13" width="13.28515625" style="78" customWidth="1"/>
    <col min="14" max="16384" width="9.140625" style="78"/>
  </cols>
  <sheetData>
    <row r="1" spans="1:8" ht="27.75" customHeight="1" x14ac:dyDescent="0.35">
      <c r="A1" s="450" t="s">
        <v>273</v>
      </c>
      <c r="B1" s="450"/>
      <c r="C1" s="450"/>
      <c r="D1" s="105"/>
      <c r="E1" s="105"/>
      <c r="F1" s="105"/>
      <c r="G1" s="413" t="s">
        <v>112</v>
      </c>
      <c r="H1" s="413"/>
    </row>
    <row r="3" spans="1:8" x14ac:dyDescent="0.2">
      <c r="A3" s="98" t="s">
        <v>1</v>
      </c>
      <c r="B3" s="98" t="s">
        <v>113</v>
      </c>
    </row>
    <row r="4" spans="1:8" x14ac:dyDescent="0.2">
      <c r="B4" s="98" t="s">
        <v>63</v>
      </c>
    </row>
    <row r="5" spans="1:8" s="81" customFormat="1" ht="13.5" thickBot="1" x14ac:dyDescent="0.25">
      <c r="A5" s="167"/>
      <c r="B5" s="167"/>
      <c r="D5" s="77"/>
      <c r="E5" s="77"/>
      <c r="F5" s="77"/>
      <c r="G5" s="77"/>
      <c r="H5" s="328" t="s">
        <v>6</v>
      </c>
    </row>
    <row r="6" spans="1:8" s="81" customFormat="1" ht="39.75" thickTop="1" thickBot="1" x14ac:dyDescent="0.25">
      <c r="A6" s="114" t="s">
        <v>2</v>
      </c>
      <c r="B6" s="115" t="s">
        <v>3</v>
      </c>
      <c r="C6" s="116" t="s">
        <v>4</v>
      </c>
      <c r="D6" s="117" t="s">
        <v>316</v>
      </c>
      <c r="E6" s="24" t="s">
        <v>623</v>
      </c>
      <c r="F6" s="24" t="s">
        <v>318</v>
      </c>
      <c r="G6" s="117" t="s">
        <v>317</v>
      </c>
      <c r="H6" s="67" t="s">
        <v>5</v>
      </c>
    </row>
    <row r="7" spans="1:8" s="123" customFormat="1" ht="12.75" thickTop="1" thickBot="1" x14ac:dyDescent="0.25">
      <c r="A7" s="118">
        <v>1</v>
      </c>
      <c r="B7" s="119">
        <v>2</v>
      </c>
      <c r="C7" s="119">
        <v>3</v>
      </c>
      <c r="D7" s="120">
        <v>4</v>
      </c>
      <c r="E7" s="120">
        <v>5</v>
      </c>
      <c r="F7" s="120">
        <v>6</v>
      </c>
      <c r="G7" s="120">
        <v>5</v>
      </c>
      <c r="H7" s="121" t="s">
        <v>716</v>
      </c>
    </row>
    <row r="8" spans="1:8" ht="15" thickTop="1" x14ac:dyDescent="0.2">
      <c r="A8" s="139">
        <v>2141</v>
      </c>
      <c r="B8" s="140">
        <v>51</v>
      </c>
      <c r="C8" s="144" t="s">
        <v>7</v>
      </c>
      <c r="D8" s="63">
        <v>250</v>
      </c>
      <c r="E8" s="63">
        <v>250</v>
      </c>
      <c r="F8" s="63">
        <v>250</v>
      </c>
      <c r="G8" s="63">
        <f>SUM(G21)</f>
        <v>370</v>
      </c>
      <c r="H8" s="75">
        <f>G8/D8*100</f>
        <v>148</v>
      </c>
    </row>
    <row r="9" spans="1:8" x14ac:dyDescent="0.2">
      <c r="A9" s="139">
        <v>3635</v>
      </c>
      <c r="B9" s="140">
        <v>51</v>
      </c>
      <c r="C9" s="144" t="s">
        <v>7</v>
      </c>
      <c r="D9" s="63">
        <v>4165</v>
      </c>
      <c r="E9" s="63">
        <v>4165</v>
      </c>
      <c r="F9" s="63">
        <v>4165</v>
      </c>
      <c r="G9" s="63">
        <f>SUM(G29)</f>
        <v>3840</v>
      </c>
      <c r="H9" s="75">
        <f t="shared" ref="H9:H16" si="0">G9/D9*100</f>
        <v>92.196878751500606</v>
      </c>
    </row>
    <row r="10" spans="1:8" x14ac:dyDescent="0.2">
      <c r="A10" s="139">
        <v>3636</v>
      </c>
      <c r="B10" s="140">
        <v>51</v>
      </c>
      <c r="C10" s="144" t="s">
        <v>7</v>
      </c>
      <c r="D10" s="63">
        <v>507</v>
      </c>
      <c r="E10" s="63">
        <v>507</v>
      </c>
      <c r="F10" s="63">
        <v>507</v>
      </c>
      <c r="G10" s="63">
        <f>SUM(G70)</f>
        <v>651</v>
      </c>
      <c r="H10" s="75">
        <f t="shared" si="0"/>
        <v>128.40236686390531</v>
      </c>
    </row>
    <row r="11" spans="1:8" x14ac:dyDescent="0.2">
      <c r="A11" s="139">
        <v>3636</v>
      </c>
      <c r="B11" s="140">
        <v>55</v>
      </c>
      <c r="C11" s="144" t="s">
        <v>748</v>
      </c>
      <c r="D11" s="63">
        <v>400</v>
      </c>
      <c r="E11" s="63">
        <v>400</v>
      </c>
      <c r="F11" s="63">
        <v>400</v>
      </c>
      <c r="G11" s="63">
        <f>SUM(G114)</f>
        <v>400</v>
      </c>
      <c r="H11" s="75">
        <f t="shared" si="0"/>
        <v>100</v>
      </c>
    </row>
    <row r="12" spans="1:8" x14ac:dyDescent="0.2">
      <c r="A12" s="139">
        <v>3639</v>
      </c>
      <c r="B12" s="140">
        <v>51</v>
      </c>
      <c r="C12" s="144" t="s">
        <v>7</v>
      </c>
      <c r="D12" s="63">
        <v>4527</v>
      </c>
      <c r="E12" s="63">
        <v>4524</v>
      </c>
      <c r="F12" s="63">
        <v>4524</v>
      </c>
      <c r="G12" s="63">
        <f>SUM(G122)</f>
        <v>4585</v>
      </c>
      <c r="H12" s="75">
        <f t="shared" si="0"/>
        <v>101.281201678816</v>
      </c>
    </row>
    <row r="13" spans="1:8" x14ac:dyDescent="0.2">
      <c r="A13" s="139">
        <v>3639</v>
      </c>
      <c r="B13" s="140">
        <v>52</v>
      </c>
      <c r="C13" s="144" t="s">
        <v>188</v>
      </c>
      <c r="D13" s="63">
        <v>100</v>
      </c>
      <c r="E13" s="63">
        <v>100</v>
      </c>
      <c r="F13" s="63">
        <v>100</v>
      </c>
      <c r="G13" s="63">
        <f>SUM(G248)</f>
        <v>100</v>
      </c>
      <c r="H13" s="75">
        <f t="shared" si="0"/>
        <v>100</v>
      </c>
    </row>
    <row r="14" spans="1:8" ht="28.5" x14ac:dyDescent="0.2">
      <c r="A14" s="322">
        <v>3639</v>
      </c>
      <c r="B14" s="323">
        <v>53</v>
      </c>
      <c r="C14" s="334" t="s">
        <v>731</v>
      </c>
      <c r="D14" s="188">
        <v>500</v>
      </c>
      <c r="E14" s="188">
        <v>500</v>
      </c>
      <c r="F14" s="188">
        <v>500</v>
      </c>
      <c r="G14" s="188">
        <f>SUM(G254)</f>
        <v>800</v>
      </c>
      <c r="H14" s="143">
        <f t="shared" si="0"/>
        <v>160</v>
      </c>
    </row>
    <row r="15" spans="1:8" x14ac:dyDescent="0.2">
      <c r="A15" s="139">
        <v>3713</v>
      </c>
      <c r="B15" s="140">
        <v>51</v>
      </c>
      <c r="C15" s="144" t="s">
        <v>7</v>
      </c>
      <c r="D15" s="63">
        <v>648</v>
      </c>
      <c r="E15" s="63">
        <v>648</v>
      </c>
      <c r="F15" s="63">
        <v>648</v>
      </c>
      <c r="G15" s="63">
        <f>SUM(G261)</f>
        <v>357</v>
      </c>
      <c r="H15" s="75">
        <f t="shared" si="0"/>
        <v>55.092592592592595</v>
      </c>
    </row>
    <row r="16" spans="1:8" ht="15" thickBot="1" x14ac:dyDescent="0.25">
      <c r="A16" s="139">
        <v>3713</v>
      </c>
      <c r="B16" s="140">
        <v>61</v>
      </c>
      <c r="C16" s="144" t="s">
        <v>64</v>
      </c>
      <c r="D16" s="63">
        <v>1544</v>
      </c>
      <c r="E16" s="63">
        <v>1544</v>
      </c>
      <c r="F16" s="63">
        <v>1544</v>
      </c>
      <c r="G16" s="63">
        <f>SUM(G270)</f>
        <v>128</v>
      </c>
      <c r="H16" s="75">
        <f t="shared" si="0"/>
        <v>8.2901554404145088</v>
      </c>
    </row>
    <row r="17" spans="1:9" s="153" customFormat="1" ht="16.5" thickTop="1" thickBot="1" x14ac:dyDescent="0.3">
      <c r="A17" s="383" t="s">
        <v>8</v>
      </c>
      <c r="B17" s="384"/>
      <c r="C17" s="385"/>
      <c r="D17" s="151">
        <f>SUM(D8:D16)</f>
        <v>12641</v>
      </c>
      <c r="E17" s="151">
        <f>SUM(E8:E16)</f>
        <v>12638</v>
      </c>
      <c r="F17" s="151">
        <f>SUM(F8:F16)</f>
        <v>12638</v>
      </c>
      <c r="G17" s="151">
        <f>SUM(G8:G16)</f>
        <v>11231</v>
      </c>
      <c r="H17" s="82">
        <f>G17/D17*100</f>
        <v>88.845819159876598</v>
      </c>
    </row>
    <row r="18" spans="1:9" ht="19.5" customHeight="1" thickTop="1" x14ac:dyDescent="0.2">
      <c r="A18" s="78"/>
      <c r="B18" s="78"/>
      <c r="D18" s="78"/>
      <c r="E18" s="78"/>
      <c r="F18" s="78"/>
    </row>
    <row r="19" spans="1:9" ht="18" customHeight="1" x14ac:dyDescent="0.2">
      <c r="A19" s="79"/>
      <c r="B19" s="79"/>
      <c r="C19" s="79"/>
      <c r="D19" s="79"/>
      <c r="E19" s="79"/>
      <c r="F19" s="79"/>
      <c r="G19" s="79"/>
      <c r="H19" s="79"/>
    </row>
    <row r="20" spans="1:9" ht="15" customHeight="1" x14ac:dyDescent="0.25">
      <c r="A20" s="85" t="s">
        <v>10</v>
      </c>
    </row>
    <row r="21" spans="1:9" ht="17.25" customHeight="1" thickBot="1" x14ac:dyDescent="0.3">
      <c r="A21" s="86" t="s">
        <v>195</v>
      </c>
      <c r="B21" s="87"/>
      <c r="C21" s="88"/>
      <c r="D21" s="89"/>
      <c r="E21" s="89"/>
      <c r="F21" s="89"/>
      <c r="G21" s="376">
        <f>SUM(G22)</f>
        <v>370</v>
      </c>
      <c r="H21" s="376"/>
      <c r="I21" s="27"/>
    </row>
    <row r="22" spans="1:9" ht="15.75" thickTop="1" x14ac:dyDescent="0.25">
      <c r="A22" s="83" t="s">
        <v>16</v>
      </c>
      <c r="G22" s="403">
        <v>370</v>
      </c>
      <c r="H22" s="404"/>
    </row>
    <row r="23" spans="1:9" ht="15" x14ac:dyDescent="0.25">
      <c r="A23" s="459" t="s">
        <v>379</v>
      </c>
      <c r="B23" s="402"/>
      <c r="C23" s="402"/>
      <c r="D23" s="402"/>
      <c r="E23" s="402"/>
      <c r="F23" s="402"/>
      <c r="G23" s="402"/>
      <c r="H23" s="402"/>
    </row>
    <row r="24" spans="1:9" ht="15" customHeight="1" x14ac:dyDescent="0.2">
      <c r="A24" s="396" t="s">
        <v>749</v>
      </c>
      <c r="B24" s="410"/>
      <c r="C24" s="410"/>
      <c r="D24" s="410"/>
      <c r="E24" s="410"/>
      <c r="F24" s="410"/>
      <c r="G24" s="410"/>
      <c r="H24" s="410"/>
    </row>
    <row r="25" spans="1:9" ht="15" customHeight="1" x14ac:dyDescent="0.2">
      <c r="A25" s="410"/>
      <c r="B25" s="410"/>
      <c r="C25" s="410"/>
      <c r="D25" s="410"/>
      <c r="E25" s="410"/>
      <c r="F25" s="410"/>
      <c r="G25" s="410"/>
      <c r="H25" s="410"/>
    </row>
    <row r="26" spans="1:9" ht="15" customHeight="1" x14ac:dyDescent="0.2">
      <c r="A26" s="410"/>
      <c r="B26" s="410"/>
      <c r="C26" s="410"/>
      <c r="D26" s="410"/>
      <c r="E26" s="410"/>
      <c r="F26" s="410"/>
      <c r="G26" s="410"/>
      <c r="H26" s="410"/>
    </row>
    <row r="27" spans="1:9" ht="25.5" customHeight="1" x14ac:dyDescent="0.2">
      <c r="A27" s="410"/>
      <c r="B27" s="410"/>
      <c r="C27" s="410"/>
      <c r="D27" s="410"/>
      <c r="E27" s="410"/>
      <c r="F27" s="410"/>
      <c r="G27" s="410"/>
      <c r="H27" s="410"/>
    </row>
    <row r="28" spans="1:9" ht="18" customHeight="1" x14ac:dyDescent="0.25">
      <c r="A28" s="85"/>
    </row>
    <row r="29" spans="1:9" ht="17.25" customHeight="1" thickBot="1" x14ac:dyDescent="0.3">
      <c r="A29" s="86" t="s">
        <v>114</v>
      </c>
      <c r="B29" s="87"/>
      <c r="C29" s="88"/>
      <c r="D29" s="89"/>
      <c r="E29" s="89"/>
      <c r="F29" s="89"/>
      <c r="G29" s="376">
        <f>SUM(G30,G34,G44,G65)</f>
        <v>3840</v>
      </c>
      <c r="H29" s="376"/>
      <c r="I29" s="27"/>
    </row>
    <row r="30" spans="1:9" ht="15.75" thickTop="1" x14ac:dyDescent="0.25">
      <c r="A30" s="83" t="s">
        <v>14</v>
      </c>
      <c r="G30" s="403">
        <f>SUM(G31:H32)</f>
        <v>305</v>
      </c>
      <c r="H30" s="404"/>
    </row>
    <row r="31" spans="1:9" s="206" customFormat="1" ht="15" customHeight="1" x14ac:dyDescent="0.25">
      <c r="A31" s="448" t="s">
        <v>274</v>
      </c>
      <c r="B31" s="448"/>
      <c r="C31" s="448"/>
      <c r="D31" s="448"/>
      <c r="E31" s="448"/>
      <c r="F31" s="448"/>
      <c r="G31" s="393">
        <f>300-40</f>
        <v>260</v>
      </c>
      <c r="H31" s="394"/>
      <c r="I31" s="65"/>
    </row>
    <row r="32" spans="1:9" s="206" customFormat="1" ht="15" customHeight="1" x14ac:dyDescent="0.25">
      <c r="A32" s="448" t="s">
        <v>275</v>
      </c>
      <c r="B32" s="448"/>
      <c r="C32" s="448"/>
      <c r="D32" s="448"/>
      <c r="E32" s="448"/>
      <c r="F32" s="448"/>
      <c r="G32" s="393">
        <f>75-30</f>
        <v>45</v>
      </c>
      <c r="H32" s="394"/>
      <c r="I32" s="65"/>
    </row>
    <row r="33" spans="1:9" s="206" customFormat="1" ht="15" customHeight="1" x14ac:dyDescent="0.25">
      <c r="A33" s="179"/>
      <c r="B33" s="207"/>
      <c r="C33" s="208"/>
      <c r="D33" s="209"/>
      <c r="E33" s="209"/>
      <c r="F33" s="209"/>
      <c r="G33" s="210"/>
      <c r="H33" s="210"/>
      <c r="I33" s="65"/>
    </row>
    <row r="34" spans="1:9" ht="15" x14ac:dyDescent="0.25">
      <c r="A34" s="211" t="s">
        <v>102</v>
      </c>
      <c r="B34" s="107"/>
      <c r="C34" s="107"/>
      <c r="D34" s="107"/>
      <c r="E34" s="107"/>
      <c r="F34" s="107"/>
      <c r="G34" s="403">
        <f>SUM(G38:H42)</f>
        <v>755</v>
      </c>
      <c r="H34" s="404"/>
    </row>
    <row r="35" spans="1:9" ht="15" customHeight="1" x14ac:dyDescent="0.2">
      <c r="A35" s="396" t="s">
        <v>750</v>
      </c>
      <c r="B35" s="410"/>
      <c r="C35" s="410"/>
      <c r="D35" s="410"/>
      <c r="E35" s="410"/>
      <c r="F35" s="410"/>
      <c r="G35" s="410"/>
      <c r="H35" s="410"/>
    </row>
    <row r="36" spans="1:9" ht="15" customHeight="1" x14ac:dyDescent="0.2">
      <c r="A36" s="410"/>
      <c r="B36" s="410"/>
      <c r="C36" s="410"/>
      <c r="D36" s="410"/>
      <c r="E36" s="410"/>
      <c r="F36" s="410"/>
      <c r="G36" s="410"/>
      <c r="H36" s="410"/>
    </row>
    <row r="37" spans="1:9" ht="28.5" customHeight="1" x14ac:dyDescent="0.2">
      <c r="A37" s="410"/>
      <c r="B37" s="410"/>
      <c r="C37" s="410"/>
      <c r="D37" s="410"/>
      <c r="E37" s="410"/>
      <c r="F37" s="410"/>
      <c r="G37" s="410"/>
      <c r="H37" s="410"/>
    </row>
    <row r="38" spans="1:9" ht="15" customHeight="1" x14ac:dyDescent="0.25">
      <c r="A38" s="446" t="s">
        <v>380</v>
      </c>
      <c r="B38" s="446"/>
      <c r="C38" s="446"/>
      <c r="D38" s="446"/>
      <c r="E38" s="446"/>
      <c r="F38" s="446"/>
      <c r="G38" s="393">
        <v>500</v>
      </c>
      <c r="H38" s="394"/>
    </row>
    <row r="39" spans="1:9" ht="15" hidden="1" customHeight="1" x14ac:dyDescent="0.25">
      <c r="A39" s="449" t="s">
        <v>276</v>
      </c>
      <c r="B39" s="449"/>
      <c r="C39" s="449"/>
      <c r="D39" s="449"/>
      <c r="E39" s="449"/>
      <c r="F39" s="449"/>
      <c r="G39" s="393">
        <f>400-400</f>
        <v>0</v>
      </c>
      <c r="H39" s="394"/>
    </row>
    <row r="40" spans="1:9" ht="30" customHeight="1" x14ac:dyDescent="0.25">
      <c r="A40" s="446" t="s">
        <v>635</v>
      </c>
      <c r="B40" s="446"/>
      <c r="C40" s="446"/>
      <c r="D40" s="446"/>
      <c r="E40" s="446"/>
      <c r="F40" s="446"/>
      <c r="G40" s="393">
        <v>100</v>
      </c>
      <c r="H40" s="394"/>
    </row>
    <row r="41" spans="1:9" ht="15" customHeight="1" x14ac:dyDescent="0.25">
      <c r="A41" s="449" t="s">
        <v>636</v>
      </c>
      <c r="B41" s="449"/>
      <c r="C41" s="449"/>
      <c r="D41" s="449"/>
      <c r="E41" s="449"/>
      <c r="F41" s="449"/>
      <c r="G41" s="393">
        <v>35</v>
      </c>
      <c r="H41" s="394"/>
    </row>
    <row r="42" spans="1:9" ht="30" customHeight="1" x14ac:dyDescent="0.25">
      <c r="A42" s="446" t="s">
        <v>637</v>
      </c>
      <c r="B42" s="446"/>
      <c r="C42" s="446"/>
      <c r="D42" s="446"/>
      <c r="E42" s="446"/>
      <c r="F42" s="446"/>
      <c r="G42" s="393">
        <f>200-80</f>
        <v>120</v>
      </c>
      <c r="H42" s="394"/>
    </row>
    <row r="43" spans="1:9" s="206" customFormat="1" ht="15" customHeight="1" x14ac:dyDescent="0.25">
      <c r="A43" s="179"/>
      <c r="B43" s="207"/>
      <c r="C43" s="208"/>
      <c r="D43" s="209"/>
      <c r="E43" s="209"/>
      <c r="F43" s="209"/>
      <c r="G43" s="210"/>
      <c r="H43" s="210"/>
      <c r="I43" s="65"/>
    </row>
    <row r="44" spans="1:9" ht="14.25" customHeight="1" x14ac:dyDescent="0.25">
      <c r="A44" s="83" t="s">
        <v>16</v>
      </c>
      <c r="G44" s="403">
        <f>SUM(G45,G57,G62)</f>
        <v>2560</v>
      </c>
      <c r="H44" s="404"/>
    </row>
    <row r="45" spans="1:9" ht="15" x14ac:dyDescent="0.25">
      <c r="A45" s="83" t="s">
        <v>181</v>
      </c>
      <c r="G45" s="397">
        <f>SUM(G52:H55)</f>
        <v>2450</v>
      </c>
      <c r="H45" s="398"/>
    </row>
    <row r="46" spans="1:9" x14ac:dyDescent="0.2">
      <c r="A46" s="396" t="s">
        <v>381</v>
      </c>
      <c r="B46" s="410"/>
      <c r="C46" s="410"/>
      <c r="D46" s="410"/>
      <c r="E46" s="410"/>
      <c r="F46" s="410"/>
      <c r="G46" s="410"/>
      <c r="H46" s="410"/>
    </row>
    <row r="47" spans="1:9" x14ac:dyDescent="0.2">
      <c r="A47" s="410"/>
      <c r="B47" s="410"/>
      <c r="C47" s="410"/>
      <c r="D47" s="410"/>
      <c r="E47" s="410"/>
      <c r="F47" s="410"/>
      <c r="G47" s="410"/>
      <c r="H47" s="410"/>
    </row>
    <row r="48" spans="1:9" x14ac:dyDescent="0.2">
      <c r="A48" s="410"/>
      <c r="B48" s="410"/>
      <c r="C48" s="410"/>
      <c r="D48" s="410"/>
      <c r="E48" s="410"/>
      <c r="F48" s="410"/>
      <c r="G48" s="410"/>
      <c r="H48" s="410"/>
    </row>
    <row r="49" spans="1:8" ht="27.75" customHeight="1" x14ac:dyDescent="0.2">
      <c r="A49" s="410"/>
      <c r="B49" s="410"/>
      <c r="C49" s="410"/>
      <c r="D49" s="410"/>
      <c r="E49" s="410"/>
      <c r="F49" s="410"/>
      <c r="G49" s="410"/>
      <c r="H49" s="410"/>
    </row>
    <row r="50" spans="1:8" ht="15" x14ac:dyDescent="0.25">
      <c r="A50" s="446" t="s">
        <v>382</v>
      </c>
      <c r="B50" s="447"/>
      <c r="C50" s="447"/>
      <c r="D50" s="447"/>
      <c r="E50" s="447"/>
      <c r="F50" s="447"/>
      <c r="G50" s="99"/>
      <c r="H50" s="100"/>
    </row>
    <row r="51" spans="1:8" ht="15" x14ac:dyDescent="0.25">
      <c r="A51" s="447"/>
      <c r="B51" s="447"/>
      <c r="C51" s="447"/>
      <c r="D51" s="447"/>
      <c r="E51" s="447"/>
      <c r="F51" s="447"/>
      <c r="G51" s="99"/>
      <c r="H51" s="100"/>
    </row>
    <row r="52" spans="1:8" ht="27.75" customHeight="1" x14ac:dyDescent="0.25">
      <c r="A52" s="447"/>
      <c r="B52" s="447"/>
      <c r="C52" s="447"/>
      <c r="D52" s="447"/>
      <c r="E52" s="447"/>
      <c r="F52" s="447"/>
      <c r="G52" s="393">
        <v>900</v>
      </c>
      <c r="H52" s="394"/>
    </row>
    <row r="53" spans="1:8" ht="29.25" customHeight="1" x14ac:dyDescent="0.25">
      <c r="A53" s="446" t="s">
        <v>383</v>
      </c>
      <c r="B53" s="446"/>
      <c r="C53" s="446"/>
      <c r="D53" s="446"/>
      <c r="E53" s="446"/>
      <c r="F53" s="446"/>
      <c r="G53" s="393">
        <f>1400-150</f>
        <v>1250</v>
      </c>
      <c r="H53" s="394"/>
    </row>
    <row r="54" spans="1:8" ht="15" customHeight="1" x14ac:dyDescent="0.2">
      <c r="A54" s="446" t="s">
        <v>277</v>
      </c>
      <c r="B54" s="446"/>
      <c r="C54" s="446"/>
      <c r="D54" s="446"/>
      <c r="E54" s="446"/>
      <c r="F54" s="446"/>
      <c r="G54" s="78"/>
    </row>
    <row r="55" spans="1:8" ht="15" x14ac:dyDescent="0.25">
      <c r="A55" s="446"/>
      <c r="B55" s="446"/>
      <c r="C55" s="446"/>
      <c r="D55" s="446"/>
      <c r="E55" s="446"/>
      <c r="F55" s="446"/>
      <c r="G55" s="393">
        <v>300</v>
      </c>
      <c r="H55" s="394"/>
    </row>
    <row r="56" spans="1:8" ht="5.0999999999999996" customHeight="1" x14ac:dyDescent="0.25">
      <c r="A56" s="184"/>
      <c r="B56" s="105"/>
      <c r="C56" s="105"/>
      <c r="D56" s="105"/>
      <c r="E56" s="105"/>
      <c r="F56" s="105"/>
      <c r="G56" s="99"/>
      <c r="H56" s="100"/>
    </row>
    <row r="57" spans="1:8" ht="15" customHeight="1" x14ac:dyDescent="0.25">
      <c r="A57" s="399" t="s">
        <v>182</v>
      </c>
      <c r="B57" s="399"/>
      <c r="C57" s="399"/>
      <c r="D57" s="399"/>
      <c r="E57" s="399"/>
      <c r="F57" s="399"/>
      <c r="G57" s="397">
        <v>60</v>
      </c>
      <c r="H57" s="398"/>
    </row>
    <row r="58" spans="1:8" x14ac:dyDescent="0.2">
      <c r="A58" s="396" t="s">
        <v>384</v>
      </c>
      <c r="B58" s="410"/>
      <c r="C58" s="410"/>
      <c r="D58" s="410"/>
      <c r="E58" s="410"/>
      <c r="F58" s="410"/>
      <c r="G58" s="410"/>
      <c r="H58" s="410"/>
    </row>
    <row r="59" spans="1:8" x14ac:dyDescent="0.2">
      <c r="A59" s="410"/>
      <c r="B59" s="410"/>
      <c r="C59" s="410"/>
      <c r="D59" s="410"/>
      <c r="E59" s="410"/>
      <c r="F59" s="410"/>
      <c r="G59" s="410"/>
      <c r="H59" s="410"/>
    </row>
    <row r="60" spans="1:8" ht="27.75" customHeight="1" x14ac:dyDescent="0.2">
      <c r="A60" s="410"/>
      <c r="B60" s="410"/>
      <c r="C60" s="410"/>
      <c r="D60" s="410"/>
      <c r="E60" s="410"/>
      <c r="F60" s="410"/>
      <c r="G60" s="410"/>
      <c r="H60" s="410"/>
    </row>
    <row r="61" spans="1:8" ht="5.0999999999999996" customHeight="1" x14ac:dyDescent="0.25">
      <c r="A61" s="184"/>
      <c r="B61" s="105"/>
      <c r="C61" s="105"/>
      <c r="D61" s="105"/>
      <c r="E61" s="105"/>
      <c r="F61" s="105"/>
      <c r="G61" s="99"/>
      <c r="H61" s="100"/>
    </row>
    <row r="62" spans="1:8" ht="15" customHeight="1" x14ac:dyDescent="0.25">
      <c r="A62" s="399" t="s">
        <v>278</v>
      </c>
      <c r="B62" s="399"/>
      <c r="C62" s="399"/>
      <c r="D62" s="399"/>
      <c r="E62" s="399"/>
      <c r="F62" s="399"/>
      <c r="G62" s="397">
        <v>50</v>
      </c>
      <c r="H62" s="398"/>
    </row>
    <row r="63" spans="1:8" ht="15" customHeight="1" x14ac:dyDescent="0.25">
      <c r="A63" s="395" t="s">
        <v>309</v>
      </c>
      <c r="B63" s="395"/>
      <c r="C63" s="395"/>
      <c r="D63" s="395"/>
      <c r="E63" s="395"/>
      <c r="F63" s="395"/>
      <c r="G63" s="393"/>
      <c r="H63" s="394"/>
    </row>
    <row r="64" spans="1:8" ht="12" customHeight="1" x14ac:dyDescent="0.2">
      <c r="A64" s="78"/>
      <c r="B64" s="78"/>
      <c r="D64" s="78"/>
      <c r="E64" s="78"/>
      <c r="F64" s="78"/>
      <c r="G64" s="78"/>
    </row>
    <row r="65" spans="1:9" ht="15" x14ac:dyDescent="0.25">
      <c r="A65" s="83" t="s">
        <v>248</v>
      </c>
      <c r="G65" s="403">
        <v>220</v>
      </c>
      <c r="H65" s="404"/>
    </row>
    <row r="66" spans="1:9" x14ac:dyDescent="0.2">
      <c r="A66" s="401" t="s">
        <v>385</v>
      </c>
      <c r="B66" s="402"/>
      <c r="C66" s="402"/>
      <c r="D66" s="402"/>
      <c r="E66" s="402"/>
      <c r="F66" s="402"/>
      <c r="G66" s="402"/>
      <c r="H66" s="402"/>
    </row>
    <row r="67" spans="1:9" x14ac:dyDescent="0.2">
      <c r="A67" s="402"/>
      <c r="B67" s="402"/>
      <c r="C67" s="402"/>
      <c r="D67" s="402"/>
      <c r="E67" s="402"/>
      <c r="F67" s="402"/>
      <c r="G67" s="402"/>
      <c r="H67" s="402"/>
    </row>
    <row r="68" spans="1:9" x14ac:dyDescent="0.2">
      <c r="A68" s="402"/>
      <c r="B68" s="402"/>
      <c r="C68" s="402"/>
      <c r="D68" s="402"/>
      <c r="E68" s="402"/>
      <c r="F68" s="402"/>
      <c r="G68" s="402"/>
      <c r="H68" s="402"/>
    </row>
    <row r="69" spans="1:9" ht="15" customHeight="1" x14ac:dyDescent="0.25">
      <c r="A69" s="83"/>
      <c r="G69" s="99"/>
      <c r="H69" s="100"/>
    </row>
    <row r="70" spans="1:9" ht="17.25" customHeight="1" thickBot="1" x14ac:dyDescent="0.3">
      <c r="A70" s="86" t="s">
        <v>115</v>
      </c>
      <c r="B70" s="87"/>
      <c r="C70" s="88"/>
      <c r="D70" s="89"/>
      <c r="E70" s="89"/>
      <c r="F70" s="89"/>
      <c r="G70" s="376">
        <f>SUM(G71,G102)</f>
        <v>651</v>
      </c>
      <c r="H70" s="376"/>
      <c r="I70" s="27"/>
    </row>
    <row r="71" spans="1:9" ht="15.75" thickTop="1" x14ac:dyDescent="0.25">
      <c r="A71" s="83" t="s">
        <v>37</v>
      </c>
      <c r="G71" s="403">
        <f>SUM(G72,G75,G79,G84,G88,G93,G97)</f>
        <v>151</v>
      </c>
      <c r="H71" s="404"/>
    </row>
    <row r="72" spans="1:9" ht="14.25" customHeight="1" x14ac:dyDescent="0.25">
      <c r="A72" s="452" t="s">
        <v>386</v>
      </c>
      <c r="B72" s="405"/>
      <c r="C72" s="405"/>
      <c r="D72" s="405"/>
      <c r="E72" s="405"/>
      <c r="F72" s="405"/>
      <c r="G72" s="397">
        <v>8</v>
      </c>
      <c r="H72" s="398"/>
    </row>
    <row r="73" spans="1:9" ht="14.25" customHeight="1" x14ac:dyDescent="0.2">
      <c r="A73" s="392" t="s">
        <v>387</v>
      </c>
      <c r="B73" s="392"/>
      <c r="C73" s="392"/>
      <c r="D73" s="392"/>
      <c r="E73" s="392"/>
      <c r="F73" s="392"/>
      <c r="G73" s="392"/>
      <c r="H73" s="392"/>
    </row>
    <row r="74" spans="1:9" ht="5.0999999999999996" customHeight="1" x14ac:dyDescent="0.2">
      <c r="A74" s="103"/>
      <c r="B74" s="103"/>
      <c r="C74" s="103"/>
      <c r="D74" s="103"/>
      <c r="E74" s="103"/>
      <c r="F74" s="103"/>
      <c r="G74" s="103"/>
      <c r="H74" s="103"/>
    </row>
    <row r="75" spans="1:9" ht="14.25" customHeight="1" x14ac:dyDescent="0.25">
      <c r="A75" s="451" t="s">
        <v>216</v>
      </c>
      <c r="B75" s="451"/>
      <c r="C75" s="451"/>
      <c r="D75" s="451"/>
      <c r="E75" s="451"/>
      <c r="F75" s="451"/>
      <c r="G75" s="397">
        <v>8</v>
      </c>
      <c r="H75" s="398"/>
    </row>
    <row r="76" spans="1:9" ht="14.25" customHeight="1" x14ac:dyDescent="0.2">
      <c r="A76" s="396" t="s">
        <v>279</v>
      </c>
      <c r="B76" s="396"/>
      <c r="C76" s="396"/>
      <c r="D76" s="396"/>
      <c r="E76" s="396"/>
      <c r="F76" s="396"/>
      <c r="G76" s="396"/>
      <c r="H76" s="396"/>
    </row>
    <row r="77" spans="1:9" ht="14.25" customHeight="1" x14ac:dyDescent="0.2">
      <c r="A77" s="410"/>
      <c r="B77" s="410"/>
      <c r="C77" s="410"/>
      <c r="D77" s="410"/>
      <c r="E77" s="410"/>
      <c r="F77" s="410"/>
      <c r="G77" s="410"/>
      <c r="H77" s="410"/>
    </row>
    <row r="78" spans="1:9" ht="5.0999999999999996" customHeight="1" x14ac:dyDescent="0.2">
      <c r="A78" s="78"/>
      <c r="B78" s="212"/>
      <c r="C78" s="212"/>
      <c r="D78" s="212"/>
      <c r="E78" s="212"/>
      <c r="F78" s="212"/>
      <c r="G78" s="212"/>
      <c r="H78" s="212"/>
    </row>
    <row r="79" spans="1:9" ht="15" customHeight="1" x14ac:dyDescent="0.25">
      <c r="A79" s="451" t="s">
        <v>388</v>
      </c>
      <c r="B79" s="451"/>
      <c r="C79" s="451"/>
      <c r="D79" s="451"/>
      <c r="E79" s="451"/>
      <c r="F79" s="451"/>
      <c r="G79" s="397">
        <f>SUM(G81:H82)</f>
        <v>35</v>
      </c>
      <c r="H79" s="398"/>
    </row>
    <row r="80" spans="1:9" ht="15" customHeight="1" x14ac:dyDescent="0.2">
      <c r="A80" s="396" t="s">
        <v>389</v>
      </c>
      <c r="B80" s="396"/>
      <c r="C80" s="396"/>
      <c r="D80" s="396"/>
      <c r="E80" s="396"/>
      <c r="F80" s="396"/>
      <c r="G80" s="396"/>
      <c r="H80" s="396"/>
    </row>
    <row r="81" spans="1:8" ht="14.25" customHeight="1" x14ac:dyDescent="0.25">
      <c r="A81" s="395" t="s">
        <v>183</v>
      </c>
      <c r="B81" s="395"/>
      <c r="C81" s="395"/>
      <c r="D81" s="395"/>
      <c r="E81" s="395"/>
      <c r="F81" s="395"/>
      <c r="G81" s="393">
        <v>20</v>
      </c>
      <c r="H81" s="394"/>
    </row>
    <row r="82" spans="1:8" ht="14.25" customHeight="1" x14ac:dyDescent="0.25">
      <c r="A82" s="395" t="s">
        <v>280</v>
      </c>
      <c r="B82" s="395"/>
      <c r="C82" s="395"/>
      <c r="D82" s="395"/>
      <c r="E82" s="395"/>
      <c r="F82" s="395"/>
      <c r="G82" s="393">
        <v>15</v>
      </c>
      <c r="H82" s="394"/>
    </row>
    <row r="83" spans="1:8" ht="5.0999999999999996" customHeight="1" x14ac:dyDescent="0.2">
      <c r="A83" s="212"/>
      <c r="B83" s="212"/>
      <c r="C83" s="212"/>
      <c r="D83" s="212"/>
      <c r="E83" s="212"/>
      <c r="F83" s="212"/>
      <c r="G83" s="212"/>
      <c r="H83" s="212"/>
    </row>
    <row r="84" spans="1:8" ht="15" customHeight="1" x14ac:dyDescent="0.25">
      <c r="A84" s="451" t="s">
        <v>281</v>
      </c>
      <c r="B84" s="451"/>
      <c r="C84" s="451"/>
      <c r="D84" s="451"/>
      <c r="E84" s="451"/>
      <c r="F84" s="451"/>
      <c r="G84" s="397">
        <v>20</v>
      </c>
      <c r="H84" s="398"/>
    </row>
    <row r="85" spans="1:8" ht="15.75" customHeight="1" x14ac:dyDescent="0.2">
      <c r="A85" s="396" t="s">
        <v>390</v>
      </c>
      <c r="B85" s="410"/>
      <c r="C85" s="410"/>
      <c r="D85" s="410"/>
      <c r="E85" s="410"/>
      <c r="F85" s="410"/>
      <c r="G85" s="410"/>
      <c r="H85" s="410"/>
    </row>
    <row r="86" spans="1:8" ht="29.25" customHeight="1" x14ac:dyDescent="0.2">
      <c r="A86" s="410"/>
      <c r="B86" s="410"/>
      <c r="C86" s="410"/>
      <c r="D86" s="410"/>
      <c r="E86" s="410"/>
      <c r="F86" s="410"/>
      <c r="G86" s="410"/>
      <c r="H86" s="410"/>
    </row>
    <row r="87" spans="1:8" ht="5.0999999999999996" customHeight="1" x14ac:dyDescent="0.2">
      <c r="A87" s="212"/>
      <c r="B87" s="212"/>
      <c r="C87" s="212"/>
      <c r="D87" s="212"/>
      <c r="E87" s="212"/>
      <c r="F87" s="212"/>
      <c r="G87" s="212"/>
      <c r="H87" s="212"/>
    </row>
    <row r="88" spans="1:8" ht="15" customHeight="1" x14ac:dyDescent="0.25">
      <c r="A88" s="451" t="s">
        <v>184</v>
      </c>
      <c r="B88" s="451"/>
      <c r="C88" s="451"/>
      <c r="D88" s="451"/>
      <c r="E88" s="451"/>
      <c r="F88" s="451"/>
      <c r="G88" s="397">
        <v>8</v>
      </c>
      <c r="H88" s="398"/>
    </row>
    <row r="89" spans="1:8" ht="14.25" customHeight="1" x14ac:dyDescent="0.2">
      <c r="A89" s="396" t="s">
        <v>391</v>
      </c>
      <c r="B89" s="410"/>
      <c r="C89" s="410"/>
      <c r="D89" s="410"/>
      <c r="E89" s="410"/>
      <c r="F89" s="410"/>
      <c r="G89" s="410"/>
      <c r="H89" s="410"/>
    </row>
    <row r="90" spans="1:8" ht="15" customHeight="1" x14ac:dyDescent="0.2">
      <c r="A90" s="410"/>
      <c r="B90" s="410"/>
      <c r="C90" s="410"/>
      <c r="D90" s="410"/>
      <c r="E90" s="410"/>
      <c r="F90" s="410"/>
      <c r="G90" s="410"/>
      <c r="H90" s="410"/>
    </row>
    <row r="91" spans="1:8" ht="15" customHeight="1" x14ac:dyDescent="0.2">
      <c r="A91" s="410"/>
      <c r="B91" s="410"/>
      <c r="C91" s="410"/>
      <c r="D91" s="410"/>
      <c r="E91" s="410"/>
      <c r="F91" s="410"/>
      <c r="G91" s="410"/>
      <c r="H91" s="410"/>
    </row>
    <row r="92" spans="1:8" ht="5.0999999999999996" customHeight="1" x14ac:dyDescent="0.2">
      <c r="A92" s="240"/>
      <c r="B92" s="240"/>
      <c r="C92" s="240"/>
      <c r="D92" s="240"/>
      <c r="E92" s="240"/>
      <c r="F92" s="240"/>
      <c r="G92" s="240"/>
      <c r="H92" s="240"/>
    </row>
    <row r="93" spans="1:8" ht="29.25" customHeight="1" x14ac:dyDescent="0.2">
      <c r="A93" s="451" t="s">
        <v>185</v>
      </c>
      <c r="B93" s="451"/>
      <c r="C93" s="451"/>
      <c r="D93" s="451"/>
      <c r="E93" s="451"/>
      <c r="F93" s="451"/>
      <c r="G93" s="454">
        <v>2</v>
      </c>
      <c r="H93" s="455"/>
    </row>
    <row r="94" spans="1:8" ht="14.25" customHeight="1" x14ac:dyDescent="0.2">
      <c r="A94" s="396" t="s">
        <v>392</v>
      </c>
      <c r="B94" s="410"/>
      <c r="C94" s="410"/>
      <c r="D94" s="410"/>
      <c r="E94" s="410"/>
      <c r="F94" s="410"/>
      <c r="G94" s="410"/>
      <c r="H94" s="410"/>
    </row>
    <row r="95" spans="1:8" ht="14.25" customHeight="1" x14ac:dyDescent="0.2">
      <c r="A95" s="410"/>
      <c r="B95" s="410"/>
      <c r="C95" s="410"/>
      <c r="D95" s="410"/>
      <c r="E95" s="410"/>
      <c r="F95" s="410"/>
      <c r="G95" s="410"/>
      <c r="H95" s="410"/>
    </row>
    <row r="96" spans="1:8" ht="5.0999999999999996" customHeight="1" x14ac:dyDescent="0.2">
      <c r="A96" s="102"/>
      <c r="B96" s="102"/>
      <c r="C96" s="102"/>
      <c r="D96" s="102"/>
      <c r="E96" s="102"/>
      <c r="F96" s="102"/>
      <c r="G96" s="102"/>
      <c r="H96" s="102"/>
    </row>
    <row r="97" spans="1:8" ht="27.75" customHeight="1" x14ac:dyDescent="0.2">
      <c r="A97" s="451" t="s">
        <v>393</v>
      </c>
      <c r="B97" s="451"/>
      <c r="C97" s="451"/>
      <c r="D97" s="451"/>
      <c r="E97" s="451"/>
      <c r="F97" s="451"/>
      <c r="G97" s="454">
        <v>70</v>
      </c>
      <c r="H97" s="454"/>
    </row>
    <row r="98" spans="1:8" ht="14.25" customHeight="1" x14ac:dyDescent="0.2">
      <c r="A98" s="396" t="s">
        <v>394</v>
      </c>
      <c r="B98" s="396"/>
      <c r="C98" s="396"/>
      <c r="D98" s="396"/>
      <c r="E98" s="396"/>
      <c r="F98" s="396"/>
      <c r="G98" s="396"/>
      <c r="H98" s="396"/>
    </row>
    <row r="99" spans="1:8" ht="14.25" customHeight="1" x14ac:dyDescent="0.2">
      <c r="A99" s="396"/>
      <c r="B99" s="396"/>
      <c r="C99" s="396"/>
      <c r="D99" s="396"/>
      <c r="E99" s="396"/>
      <c r="F99" s="396"/>
      <c r="G99" s="396"/>
      <c r="H99" s="396"/>
    </row>
    <row r="100" spans="1:8" ht="31.5" customHeight="1" x14ac:dyDescent="0.2">
      <c r="A100" s="396"/>
      <c r="B100" s="396"/>
      <c r="C100" s="396"/>
      <c r="D100" s="396"/>
      <c r="E100" s="396"/>
      <c r="F100" s="396"/>
      <c r="G100" s="396"/>
      <c r="H100" s="396"/>
    </row>
    <row r="101" spans="1:8" ht="14.25" customHeight="1" x14ac:dyDescent="0.2">
      <c r="A101" s="103"/>
      <c r="B101" s="103"/>
      <c r="C101" s="103"/>
      <c r="D101" s="103"/>
      <c r="E101" s="103"/>
      <c r="F101" s="103"/>
      <c r="G101" s="103"/>
      <c r="H101" s="103"/>
    </row>
    <row r="102" spans="1:8" ht="15" x14ac:dyDescent="0.25">
      <c r="A102" s="83" t="s">
        <v>233</v>
      </c>
      <c r="G102" s="403">
        <f>SUM(G103,G108)</f>
        <v>500</v>
      </c>
      <c r="H102" s="404"/>
    </row>
    <row r="103" spans="1:8" ht="14.25" customHeight="1" x14ac:dyDescent="0.25">
      <c r="A103" s="451" t="s">
        <v>186</v>
      </c>
      <c r="B103" s="451"/>
      <c r="C103" s="451"/>
      <c r="D103" s="451"/>
      <c r="E103" s="451"/>
      <c r="F103" s="451"/>
      <c r="G103" s="397">
        <v>400</v>
      </c>
      <c r="H103" s="398"/>
    </row>
    <row r="104" spans="1:8" ht="14.25" customHeight="1" x14ac:dyDescent="0.2">
      <c r="A104" s="396" t="s">
        <v>395</v>
      </c>
      <c r="B104" s="410"/>
      <c r="C104" s="410"/>
      <c r="D104" s="410"/>
      <c r="E104" s="410"/>
      <c r="F104" s="410"/>
      <c r="G104" s="410"/>
      <c r="H104" s="410"/>
    </row>
    <row r="105" spans="1:8" ht="14.25" customHeight="1" x14ac:dyDescent="0.2">
      <c r="A105" s="410"/>
      <c r="B105" s="410"/>
      <c r="C105" s="410"/>
      <c r="D105" s="410"/>
      <c r="E105" s="410"/>
      <c r="F105" s="410"/>
      <c r="G105" s="410"/>
      <c r="H105" s="410"/>
    </row>
    <row r="106" spans="1:8" ht="43.5" customHeight="1" x14ac:dyDescent="0.2">
      <c r="A106" s="410"/>
      <c r="B106" s="410"/>
      <c r="C106" s="410"/>
      <c r="D106" s="410"/>
      <c r="E106" s="410"/>
      <c r="F106" s="410"/>
      <c r="G106" s="410"/>
      <c r="H106" s="410"/>
    </row>
    <row r="107" spans="1:8" ht="14.25" customHeight="1" x14ac:dyDescent="0.2">
      <c r="A107" s="103"/>
      <c r="B107" s="103"/>
      <c r="C107" s="103"/>
      <c r="D107" s="103"/>
      <c r="E107" s="103"/>
      <c r="F107" s="103"/>
      <c r="G107" s="103"/>
      <c r="H107" s="103"/>
    </row>
    <row r="108" spans="1:8" ht="14.25" customHeight="1" x14ac:dyDescent="0.25">
      <c r="A108" s="451" t="s">
        <v>187</v>
      </c>
      <c r="B108" s="451"/>
      <c r="C108" s="451"/>
      <c r="D108" s="451"/>
      <c r="E108" s="451"/>
      <c r="F108" s="451"/>
      <c r="G108" s="397">
        <v>100</v>
      </c>
      <c r="H108" s="398"/>
    </row>
    <row r="109" spans="1:8" ht="14.25" customHeight="1" x14ac:dyDescent="0.2">
      <c r="A109" s="396" t="s">
        <v>680</v>
      </c>
      <c r="B109" s="410"/>
      <c r="C109" s="410"/>
      <c r="D109" s="410"/>
      <c r="E109" s="410"/>
      <c r="F109" s="410"/>
      <c r="G109" s="410"/>
      <c r="H109" s="410"/>
    </row>
    <row r="110" spans="1:8" ht="14.25" customHeight="1" x14ac:dyDescent="0.2">
      <c r="A110" s="410"/>
      <c r="B110" s="410"/>
      <c r="C110" s="410"/>
      <c r="D110" s="410"/>
      <c r="E110" s="410"/>
      <c r="F110" s="410"/>
      <c r="G110" s="410"/>
      <c r="H110" s="410"/>
    </row>
    <row r="111" spans="1:8" ht="14.25" customHeight="1" x14ac:dyDescent="0.2">
      <c r="A111" s="410"/>
      <c r="B111" s="410"/>
      <c r="C111" s="410"/>
      <c r="D111" s="410"/>
      <c r="E111" s="410"/>
      <c r="F111" s="410"/>
      <c r="G111" s="410"/>
      <c r="H111" s="410"/>
    </row>
    <row r="112" spans="1:8" ht="45.75" customHeight="1" x14ac:dyDescent="0.2">
      <c r="A112" s="410"/>
      <c r="B112" s="410"/>
      <c r="C112" s="410"/>
      <c r="D112" s="410"/>
      <c r="E112" s="410"/>
      <c r="F112" s="410"/>
      <c r="G112" s="410"/>
      <c r="H112" s="410"/>
    </row>
    <row r="113" spans="1:9" ht="24" customHeight="1" x14ac:dyDescent="0.2">
      <c r="A113" s="212"/>
      <c r="B113" s="212"/>
      <c r="C113" s="212"/>
      <c r="D113" s="212"/>
      <c r="E113" s="212"/>
      <c r="F113" s="212"/>
      <c r="G113" s="212"/>
      <c r="H113" s="212"/>
    </row>
    <row r="114" spans="1:9" ht="17.25" customHeight="1" thickBot="1" x14ac:dyDescent="0.3">
      <c r="A114" s="86" t="s">
        <v>751</v>
      </c>
      <c r="B114" s="87"/>
      <c r="C114" s="88"/>
      <c r="D114" s="89"/>
      <c r="E114" s="89"/>
      <c r="F114" s="89"/>
      <c r="G114" s="376">
        <v>400</v>
      </c>
      <c r="H114" s="376"/>
      <c r="I114" s="27"/>
    </row>
    <row r="115" spans="1:9" ht="15.75" thickTop="1" x14ac:dyDescent="0.25">
      <c r="A115" s="83" t="s">
        <v>396</v>
      </c>
      <c r="G115" s="403">
        <v>400</v>
      </c>
      <c r="H115" s="404"/>
    </row>
    <row r="116" spans="1:9" ht="14.25" customHeight="1" x14ac:dyDescent="0.25">
      <c r="A116" s="451" t="s">
        <v>282</v>
      </c>
      <c r="B116" s="451"/>
      <c r="C116" s="451"/>
      <c r="D116" s="451"/>
      <c r="E116" s="451"/>
      <c r="F116" s="451"/>
      <c r="G116" s="397"/>
      <c r="H116" s="398"/>
    </row>
    <row r="117" spans="1:9" ht="14.25" customHeight="1" x14ac:dyDescent="0.2">
      <c r="A117" s="396" t="s">
        <v>397</v>
      </c>
      <c r="B117" s="410"/>
      <c r="C117" s="410"/>
      <c r="D117" s="410"/>
      <c r="E117" s="410"/>
      <c r="F117" s="410"/>
      <c r="G117" s="410"/>
      <c r="H117" s="410"/>
    </row>
    <row r="118" spans="1:9" ht="14.25" customHeight="1" x14ac:dyDescent="0.2">
      <c r="A118" s="410"/>
      <c r="B118" s="410"/>
      <c r="C118" s="410"/>
      <c r="D118" s="410"/>
      <c r="E118" s="410"/>
      <c r="F118" s="410"/>
      <c r="G118" s="410"/>
      <c r="H118" s="410"/>
    </row>
    <row r="119" spans="1:9" ht="14.25" customHeight="1" x14ac:dyDescent="0.2">
      <c r="A119" s="410"/>
      <c r="B119" s="410"/>
      <c r="C119" s="410"/>
      <c r="D119" s="410"/>
      <c r="E119" s="410"/>
      <c r="F119" s="410"/>
      <c r="G119" s="410"/>
      <c r="H119" s="410"/>
    </row>
    <row r="120" spans="1:9" ht="30" customHeight="1" x14ac:dyDescent="0.2">
      <c r="A120" s="410"/>
      <c r="B120" s="410"/>
      <c r="C120" s="410"/>
      <c r="D120" s="410"/>
      <c r="E120" s="410"/>
      <c r="F120" s="410"/>
      <c r="G120" s="410"/>
      <c r="H120" s="410"/>
    </row>
    <row r="121" spans="1:9" ht="18" customHeight="1" x14ac:dyDescent="0.2">
      <c r="A121" s="212"/>
      <c r="B121" s="212"/>
      <c r="C121" s="212"/>
      <c r="D121" s="212"/>
      <c r="E121" s="212"/>
      <c r="F121" s="212"/>
      <c r="G121" s="212"/>
      <c r="H121" s="212"/>
    </row>
    <row r="122" spans="1:9" ht="17.25" customHeight="1" thickBot="1" x14ac:dyDescent="0.3">
      <c r="A122" s="86" t="s">
        <v>116</v>
      </c>
      <c r="B122" s="87"/>
      <c r="C122" s="88"/>
      <c r="D122" s="89"/>
      <c r="E122" s="89"/>
      <c r="F122" s="89"/>
      <c r="G122" s="376">
        <f>SUM(G123,G134,G157,G179,G243)</f>
        <v>4585</v>
      </c>
      <c r="H122" s="376"/>
      <c r="I122" s="27"/>
    </row>
    <row r="123" spans="1:9" ht="17.25" customHeight="1" thickTop="1" x14ac:dyDescent="0.25">
      <c r="A123" s="83" t="s">
        <v>245</v>
      </c>
      <c r="G123" s="453">
        <f>SUM(G125,G130)</f>
        <v>150</v>
      </c>
      <c r="H123" s="453"/>
      <c r="I123" s="27"/>
    </row>
    <row r="124" spans="1:9" ht="17.25" customHeight="1" x14ac:dyDescent="0.25">
      <c r="A124" s="399" t="s">
        <v>189</v>
      </c>
      <c r="B124" s="460"/>
      <c r="C124" s="460"/>
      <c r="D124" s="460"/>
      <c r="E124" s="460"/>
      <c r="F124" s="460"/>
      <c r="G124" s="99"/>
      <c r="H124" s="100"/>
      <c r="I124" s="27"/>
    </row>
    <row r="125" spans="1:9" ht="12.75" customHeight="1" x14ac:dyDescent="0.25">
      <c r="A125" s="460"/>
      <c r="B125" s="460"/>
      <c r="C125" s="460"/>
      <c r="D125" s="460"/>
      <c r="E125" s="460"/>
      <c r="F125" s="460"/>
      <c r="G125" s="397">
        <v>100</v>
      </c>
      <c r="H125" s="398"/>
      <c r="I125" s="27"/>
    </row>
    <row r="126" spans="1:9" ht="17.25" customHeight="1" x14ac:dyDescent="0.2">
      <c r="A126" s="396" t="s">
        <v>398</v>
      </c>
      <c r="B126" s="410"/>
      <c r="C126" s="410"/>
      <c r="D126" s="410"/>
      <c r="E126" s="410"/>
      <c r="F126" s="410"/>
      <c r="G126" s="410"/>
      <c r="H126" s="410"/>
      <c r="I126" s="27"/>
    </row>
    <row r="127" spans="1:9" ht="9" customHeight="1" x14ac:dyDescent="0.2">
      <c r="A127" s="410"/>
      <c r="B127" s="410"/>
      <c r="C127" s="410"/>
      <c r="D127" s="410"/>
      <c r="E127" s="410"/>
      <c r="F127" s="410"/>
      <c r="G127" s="410"/>
      <c r="H127" s="410"/>
      <c r="I127" s="27"/>
    </row>
    <row r="128" spans="1:9" ht="29.25" customHeight="1" x14ac:dyDescent="0.2">
      <c r="A128" s="410"/>
      <c r="B128" s="410"/>
      <c r="C128" s="410"/>
      <c r="D128" s="410"/>
      <c r="E128" s="410"/>
      <c r="F128" s="410"/>
      <c r="G128" s="410"/>
      <c r="H128" s="410"/>
      <c r="I128" s="27"/>
    </row>
    <row r="129" spans="1:9" ht="11.25" customHeight="1" x14ac:dyDescent="0.25">
      <c r="A129" s="83"/>
      <c r="G129" s="99"/>
      <c r="H129" s="100"/>
      <c r="I129" s="27"/>
    </row>
    <row r="130" spans="1:9" ht="17.25" customHeight="1" x14ac:dyDescent="0.25">
      <c r="A130" s="461" t="s">
        <v>399</v>
      </c>
      <c r="B130" s="461"/>
      <c r="C130" s="461"/>
      <c r="D130" s="461"/>
      <c r="E130" s="461"/>
      <c r="F130" s="461"/>
      <c r="G130" s="397">
        <v>50</v>
      </c>
      <c r="H130" s="398"/>
      <c r="I130" s="27"/>
    </row>
    <row r="131" spans="1:9" ht="17.25" customHeight="1" x14ac:dyDescent="0.2">
      <c r="A131" s="396" t="s">
        <v>400</v>
      </c>
      <c r="B131" s="410"/>
      <c r="C131" s="410"/>
      <c r="D131" s="410"/>
      <c r="E131" s="410"/>
      <c r="F131" s="410"/>
      <c r="G131" s="410"/>
      <c r="H131" s="410"/>
      <c r="I131" s="27"/>
    </row>
    <row r="132" spans="1:9" ht="10.5" customHeight="1" x14ac:dyDescent="0.2">
      <c r="A132" s="410"/>
      <c r="B132" s="410"/>
      <c r="C132" s="410"/>
      <c r="D132" s="410"/>
      <c r="E132" s="410"/>
      <c r="F132" s="410"/>
      <c r="G132" s="410"/>
      <c r="H132" s="410"/>
      <c r="I132" s="27"/>
    </row>
    <row r="133" spans="1:9" ht="15" customHeight="1" x14ac:dyDescent="0.25">
      <c r="A133" s="83"/>
      <c r="G133" s="99"/>
      <c r="H133" s="100"/>
      <c r="I133" s="27"/>
    </row>
    <row r="134" spans="1:9" s="206" customFormat="1" ht="17.25" customHeight="1" x14ac:dyDescent="0.25">
      <c r="A134" s="179" t="s">
        <v>47</v>
      </c>
      <c r="B134" s="207"/>
      <c r="C134" s="208"/>
      <c r="D134" s="209"/>
      <c r="E134" s="209"/>
      <c r="F134" s="209"/>
      <c r="G134" s="462">
        <f>SUM(G135,G140,G145,G150,G154)</f>
        <v>235</v>
      </c>
      <c r="H134" s="462"/>
      <c r="I134" s="65"/>
    </row>
    <row r="135" spans="1:9" s="206" customFormat="1" ht="17.25" customHeight="1" x14ac:dyDescent="0.25">
      <c r="A135" s="445" t="s">
        <v>283</v>
      </c>
      <c r="B135" s="445"/>
      <c r="C135" s="445"/>
      <c r="D135" s="445"/>
      <c r="E135" s="445"/>
      <c r="F135" s="445"/>
      <c r="G135" s="397">
        <v>130</v>
      </c>
      <c r="H135" s="398"/>
      <c r="I135" s="65"/>
    </row>
    <row r="136" spans="1:9" s="206" customFormat="1" ht="17.25" customHeight="1" x14ac:dyDescent="0.2">
      <c r="A136" s="440" t="s">
        <v>401</v>
      </c>
      <c r="B136" s="410"/>
      <c r="C136" s="410"/>
      <c r="D136" s="410"/>
      <c r="E136" s="410"/>
      <c r="F136" s="410"/>
      <c r="G136" s="410"/>
      <c r="H136" s="410"/>
      <c r="I136" s="65"/>
    </row>
    <row r="137" spans="1:9" s="206" customFormat="1" ht="17.25" customHeight="1" x14ac:dyDescent="0.2">
      <c r="A137" s="410"/>
      <c r="B137" s="410"/>
      <c r="C137" s="410"/>
      <c r="D137" s="410"/>
      <c r="E137" s="410"/>
      <c r="F137" s="410"/>
      <c r="G137" s="410"/>
      <c r="H137" s="410"/>
      <c r="I137" s="65"/>
    </row>
    <row r="138" spans="1:9" s="206" customFormat="1" ht="22.5" customHeight="1" x14ac:dyDescent="0.2">
      <c r="A138" s="410"/>
      <c r="B138" s="410"/>
      <c r="C138" s="410"/>
      <c r="D138" s="410"/>
      <c r="E138" s="410"/>
      <c r="F138" s="410"/>
      <c r="G138" s="410"/>
      <c r="H138" s="410"/>
      <c r="I138" s="65"/>
    </row>
    <row r="139" spans="1:9" s="206" customFormat="1" ht="15" customHeight="1" x14ac:dyDescent="0.25">
      <c r="A139" s="179"/>
      <c r="B139" s="207"/>
      <c r="C139" s="208"/>
      <c r="D139" s="209"/>
      <c r="E139" s="209"/>
      <c r="F139" s="209"/>
      <c r="G139" s="99"/>
      <c r="H139" s="100"/>
      <c r="I139" s="65"/>
    </row>
    <row r="140" spans="1:9" s="206" customFormat="1" ht="17.25" customHeight="1" x14ac:dyDescent="0.25">
      <c r="A140" s="445" t="s">
        <v>190</v>
      </c>
      <c r="B140" s="445"/>
      <c r="C140" s="445"/>
      <c r="D140" s="445"/>
      <c r="E140" s="445"/>
      <c r="F140" s="445"/>
      <c r="G140" s="397">
        <v>10</v>
      </c>
      <c r="H140" s="398"/>
      <c r="I140" s="65"/>
    </row>
    <row r="141" spans="1:9" s="206" customFormat="1" ht="17.25" customHeight="1" x14ac:dyDescent="0.2">
      <c r="A141" s="440" t="s">
        <v>402</v>
      </c>
      <c r="B141" s="410"/>
      <c r="C141" s="410"/>
      <c r="D141" s="410"/>
      <c r="E141" s="410"/>
      <c r="F141" s="410"/>
      <c r="G141" s="410"/>
      <c r="H141" s="410"/>
      <c r="I141" s="65"/>
    </row>
    <row r="142" spans="1:9" s="206" customFormat="1" ht="11.25" customHeight="1" x14ac:dyDescent="0.2">
      <c r="A142" s="410"/>
      <c r="B142" s="410"/>
      <c r="C142" s="410"/>
      <c r="D142" s="410"/>
      <c r="E142" s="410"/>
      <c r="F142" s="410"/>
      <c r="G142" s="410"/>
      <c r="H142" s="410"/>
      <c r="I142" s="65"/>
    </row>
    <row r="143" spans="1:9" s="206" customFormat="1" ht="31.5" customHeight="1" x14ac:dyDescent="0.2">
      <c r="A143" s="410"/>
      <c r="B143" s="410"/>
      <c r="C143" s="410"/>
      <c r="D143" s="410"/>
      <c r="E143" s="410"/>
      <c r="F143" s="410"/>
      <c r="G143" s="410"/>
      <c r="H143" s="410"/>
      <c r="I143" s="65"/>
    </row>
    <row r="144" spans="1:9" s="206" customFormat="1" ht="17.25" customHeight="1" x14ac:dyDescent="0.25">
      <c r="A144" s="179"/>
      <c r="B144" s="207"/>
      <c r="C144" s="208"/>
      <c r="D144" s="209"/>
      <c r="E144" s="209"/>
      <c r="F144" s="209"/>
      <c r="G144" s="99"/>
      <c r="H144" s="100"/>
      <c r="I144" s="65"/>
    </row>
    <row r="145" spans="1:9" s="206" customFormat="1" ht="27.75" customHeight="1" x14ac:dyDescent="0.25">
      <c r="A145" s="444" t="s">
        <v>284</v>
      </c>
      <c r="B145" s="444"/>
      <c r="C145" s="444"/>
      <c r="D145" s="444"/>
      <c r="E145" s="444"/>
      <c r="F145" s="444"/>
      <c r="G145" s="397">
        <v>5</v>
      </c>
      <c r="H145" s="398"/>
      <c r="I145" s="65"/>
    </row>
    <row r="146" spans="1:9" s="206" customFormat="1" ht="12.75" customHeight="1" x14ac:dyDescent="0.2">
      <c r="A146" s="440" t="s">
        <v>758</v>
      </c>
      <c r="B146" s="410"/>
      <c r="C146" s="410"/>
      <c r="D146" s="410"/>
      <c r="E146" s="410"/>
      <c r="F146" s="410"/>
      <c r="G146" s="410"/>
      <c r="H146" s="410"/>
      <c r="I146" s="65"/>
    </row>
    <row r="147" spans="1:9" s="206" customFormat="1" ht="11.25" customHeight="1" x14ac:dyDescent="0.2">
      <c r="A147" s="410"/>
      <c r="B147" s="410"/>
      <c r="C147" s="410"/>
      <c r="D147" s="410"/>
      <c r="E147" s="410"/>
      <c r="F147" s="410"/>
      <c r="G147" s="410"/>
      <c r="H147" s="410"/>
      <c r="I147" s="65"/>
    </row>
    <row r="148" spans="1:9" s="206" customFormat="1" ht="17.25" customHeight="1" x14ac:dyDescent="0.2">
      <c r="A148" s="410"/>
      <c r="B148" s="410"/>
      <c r="C148" s="410"/>
      <c r="D148" s="410"/>
      <c r="E148" s="410"/>
      <c r="F148" s="410"/>
      <c r="G148" s="410"/>
      <c r="H148" s="410"/>
      <c r="I148" s="65"/>
    </row>
    <row r="149" spans="1:9" s="206" customFormat="1" ht="17.25" customHeight="1" x14ac:dyDescent="0.25">
      <c r="A149" s="107"/>
      <c r="B149" s="107"/>
      <c r="C149" s="107"/>
      <c r="D149" s="107"/>
      <c r="E149" s="107"/>
      <c r="F149" s="107"/>
      <c r="G149" s="107"/>
      <c r="H149" s="107"/>
      <c r="I149" s="65"/>
    </row>
    <row r="150" spans="1:9" s="206" customFormat="1" ht="17.25" customHeight="1" x14ac:dyDescent="0.25">
      <c r="A150" s="444" t="s">
        <v>296</v>
      </c>
      <c r="B150" s="445"/>
      <c r="C150" s="445"/>
      <c r="D150" s="445"/>
      <c r="E150" s="445"/>
      <c r="F150" s="445"/>
      <c r="G150" s="397">
        <v>70</v>
      </c>
      <c r="H150" s="398"/>
      <c r="I150" s="65"/>
    </row>
    <row r="151" spans="1:9" s="206" customFormat="1" ht="12.75" customHeight="1" x14ac:dyDescent="0.2">
      <c r="A151" s="440" t="s">
        <v>285</v>
      </c>
      <c r="B151" s="410"/>
      <c r="C151" s="410"/>
      <c r="D151" s="410"/>
      <c r="E151" s="410"/>
      <c r="F151" s="410"/>
      <c r="G151" s="410"/>
      <c r="H151" s="410"/>
      <c r="I151" s="65"/>
    </row>
    <row r="152" spans="1:9" s="206" customFormat="1" ht="31.5" customHeight="1" x14ac:dyDescent="0.2">
      <c r="A152" s="410"/>
      <c r="B152" s="410"/>
      <c r="C152" s="410"/>
      <c r="D152" s="410"/>
      <c r="E152" s="410"/>
      <c r="F152" s="410"/>
      <c r="G152" s="410"/>
      <c r="H152" s="410"/>
      <c r="I152" s="65"/>
    </row>
    <row r="153" spans="1:9" s="206" customFormat="1" ht="17.25" customHeight="1" x14ac:dyDescent="0.25">
      <c r="A153" s="239"/>
      <c r="B153" s="239"/>
      <c r="C153" s="239"/>
      <c r="D153" s="239"/>
      <c r="E153" s="239"/>
      <c r="F153" s="239"/>
      <c r="G153" s="239"/>
      <c r="H153" s="239"/>
      <c r="I153" s="65"/>
    </row>
    <row r="154" spans="1:9" s="206" customFormat="1" ht="17.25" customHeight="1" x14ac:dyDescent="0.25">
      <c r="A154" s="444" t="s">
        <v>403</v>
      </c>
      <c r="B154" s="445"/>
      <c r="C154" s="445"/>
      <c r="D154" s="445"/>
      <c r="E154" s="445"/>
      <c r="F154" s="445"/>
      <c r="G154" s="397">
        <v>20</v>
      </c>
      <c r="H154" s="398"/>
      <c r="I154" s="65"/>
    </row>
    <row r="155" spans="1:9" s="206" customFormat="1" ht="12.75" customHeight="1" x14ac:dyDescent="0.2">
      <c r="A155" s="440" t="s">
        <v>404</v>
      </c>
      <c r="B155" s="410"/>
      <c r="C155" s="410"/>
      <c r="D155" s="410"/>
      <c r="E155" s="410"/>
      <c r="F155" s="410"/>
      <c r="G155" s="410"/>
      <c r="H155" s="410"/>
      <c r="I155" s="65"/>
    </row>
    <row r="156" spans="1:9" s="206" customFormat="1" ht="12.75" customHeight="1" x14ac:dyDescent="0.25">
      <c r="A156" s="271"/>
      <c r="B156" s="270"/>
      <c r="C156" s="270"/>
      <c r="D156" s="270"/>
      <c r="E156" s="270"/>
      <c r="F156" s="270"/>
      <c r="G156" s="270"/>
      <c r="H156" s="270"/>
      <c r="I156" s="65"/>
    </row>
    <row r="157" spans="1:9" s="58" customFormat="1" ht="14.25" customHeight="1" x14ac:dyDescent="0.25">
      <c r="A157" s="161" t="s">
        <v>14</v>
      </c>
      <c r="B157" s="162"/>
      <c r="C157" s="160"/>
      <c r="D157" s="159"/>
      <c r="E157" s="159"/>
      <c r="F157" s="159"/>
      <c r="G157" s="373">
        <f>SUM(G158,G163,G168,G174)</f>
        <v>780</v>
      </c>
      <c r="H157" s="373"/>
      <c r="I157" s="66"/>
    </row>
    <row r="158" spans="1:9" s="213" customFormat="1" ht="14.25" customHeight="1" x14ac:dyDescent="0.25">
      <c r="A158" s="441" t="s">
        <v>405</v>
      </c>
      <c r="B158" s="441"/>
      <c r="C158" s="441"/>
      <c r="D158" s="441"/>
      <c r="E158" s="441"/>
      <c r="F158" s="441"/>
      <c r="G158" s="397">
        <v>150</v>
      </c>
      <c r="H158" s="398"/>
    </row>
    <row r="159" spans="1:9" s="213" customFormat="1" ht="14.25" customHeight="1" x14ac:dyDescent="0.25">
      <c r="A159" s="423" t="s">
        <v>406</v>
      </c>
      <c r="B159" s="410"/>
      <c r="C159" s="410"/>
      <c r="D159" s="410"/>
      <c r="E159" s="410"/>
      <c r="F159" s="410"/>
      <c r="G159" s="410"/>
      <c r="H159" s="410"/>
    </row>
    <row r="160" spans="1:9" s="213" customFormat="1" ht="14.25" customHeight="1" x14ac:dyDescent="0.25">
      <c r="A160" s="410"/>
      <c r="B160" s="410"/>
      <c r="C160" s="410"/>
      <c r="D160" s="410"/>
      <c r="E160" s="410"/>
      <c r="F160" s="410"/>
      <c r="G160" s="410"/>
      <c r="H160" s="410"/>
    </row>
    <row r="161" spans="1:8" s="213" customFormat="1" ht="14.25" customHeight="1" x14ac:dyDescent="0.25">
      <c r="A161" s="410"/>
      <c r="B161" s="410"/>
      <c r="C161" s="410"/>
      <c r="D161" s="410"/>
      <c r="E161" s="410"/>
      <c r="F161" s="410"/>
      <c r="G161" s="410"/>
      <c r="H161" s="410"/>
    </row>
    <row r="162" spans="1:8" s="213" customFormat="1" ht="14.25" customHeight="1" x14ac:dyDescent="0.25"/>
    <row r="163" spans="1:8" s="213" customFormat="1" ht="14.25" customHeight="1" x14ac:dyDescent="0.25">
      <c r="A163" s="441" t="s">
        <v>225</v>
      </c>
      <c r="B163" s="441"/>
      <c r="C163" s="441"/>
      <c r="D163" s="441"/>
      <c r="E163" s="441"/>
      <c r="G163" s="397">
        <v>70</v>
      </c>
      <c r="H163" s="397"/>
    </row>
    <row r="164" spans="1:8" s="213" customFormat="1" ht="14.25" customHeight="1" x14ac:dyDescent="0.25">
      <c r="A164" s="423" t="s">
        <v>407</v>
      </c>
      <c r="B164" s="423"/>
      <c r="C164" s="423"/>
      <c r="D164" s="423"/>
      <c r="E164" s="423"/>
      <c r="F164" s="423"/>
      <c r="G164" s="423"/>
      <c r="H164" s="423"/>
    </row>
    <row r="165" spans="1:8" s="213" customFormat="1" ht="14.25" customHeight="1" x14ac:dyDescent="0.25">
      <c r="A165" s="423"/>
      <c r="B165" s="423"/>
      <c r="C165" s="423"/>
      <c r="D165" s="423"/>
      <c r="E165" s="423"/>
      <c r="F165" s="423"/>
      <c r="G165" s="423"/>
      <c r="H165" s="423"/>
    </row>
    <row r="166" spans="1:8" s="213" customFormat="1" ht="14.25" customHeight="1" x14ac:dyDescent="0.25">
      <c r="A166" s="423"/>
      <c r="B166" s="423"/>
      <c r="C166" s="423"/>
      <c r="D166" s="423"/>
      <c r="E166" s="423"/>
      <c r="F166" s="423"/>
      <c r="G166" s="423"/>
      <c r="H166" s="423"/>
    </row>
    <row r="167" spans="1:8" s="213" customFormat="1" ht="14.25" customHeight="1" x14ac:dyDescent="0.25"/>
    <row r="168" spans="1:8" s="213" customFormat="1" ht="14.25" customHeight="1" x14ac:dyDescent="0.25">
      <c r="A168" s="441" t="s">
        <v>408</v>
      </c>
      <c r="B168" s="441"/>
      <c r="C168" s="441"/>
      <c r="D168" s="441"/>
      <c r="E168" s="441"/>
      <c r="G168" s="397">
        <f>100-40</f>
        <v>60</v>
      </c>
      <c r="H168" s="398"/>
    </row>
    <row r="169" spans="1:8" s="213" customFormat="1" ht="14.25" customHeight="1" x14ac:dyDescent="0.25">
      <c r="A169" s="423" t="s">
        <v>409</v>
      </c>
      <c r="B169" s="423"/>
      <c r="C169" s="423"/>
      <c r="D169" s="423"/>
      <c r="E169" s="423"/>
      <c r="F169" s="423"/>
      <c r="G169" s="423"/>
      <c r="H169" s="423"/>
    </row>
    <row r="170" spans="1:8" s="213" customFormat="1" ht="14.25" customHeight="1" x14ac:dyDescent="0.25">
      <c r="A170" s="423"/>
      <c r="B170" s="423"/>
      <c r="C170" s="423"/>
      <c r="D170" s="423"/>
      <c r="E170" s="423"/>
      <c r="F170" s="423"/>
      <c r="G170" s="423"/>
      <c r="H170" s="423"/>
    </row>
    <row r="171" spans="1:8" s="213" customFormat="1" ht="14.25" customHeight="1" x14ac:dyDescent="0.25">
      <c r="A171" s="423"/>
      <c r="B171" s="423"/>
      <c r="C171" s="423"/>
      <c r="D171" s="423"/>
      <c r="E171" s="423"/>
      <c r="F171" s="423"/>
      <c r="G171" s="423"/>
      <c r="H171" s="423"/>
    </row>
    <row r="172" spans="1:8" s="213" customFormat="1" ht="14.25" customHeight="1" x14ac:dyDescent="0.25">
      <c r="A172" s="423"/>
      <c r="B172" s="423"/>
      <c r="C172" s="423"/>
      <c r="D172" s="423"/>
      <c r="E172" s="423"/>
      <c r="F172" s="423"/>
      <c r="G172" s="423"/>
      <c r="H172" s="423"/>
    </row>
    <row r="173" spans="1:8" s="213" customFormat="1" ht="14.25" customHeight="1" x14ac:dyDescent="0.25"/>
    <row r="174" spans="1:8" s="319" customFormat="1" ht="30" customHeight="1" x14ac:dyDescent="0.25">
      <c r="A174" s="458" t="s">
        <v>410</v>
      </c>
      <c r="B174" s="391"/>
      <c r="C174" s="391"/>
      <c r="D174" s="391"/>
      <c r="E174" s="391"/>
      <c r="G174" s="442">
        <v>500</v>
      </c>
      <c r="H174" s="443"/>
    </row>
    <row r="175" spans="1:8" s="213" customFormat="1" ht="14.25" customHeight="1" x14ac:dyDescent="0.25">
      <c r="A175" s="423" t="s">
        <v>411</v>
      </c>
      <c r="B175" s="423"/>
      <c r="C175" s="423"/>
      <c r="D175" s="423"/>
      <c r="E175" s="423"/>
      <c r="F175" s="423"/>
      <c r="G175" s="423"/>
      <c r="H175" s="423"/>
    </row>
    <row r="176" spans="1:8" s="213" customFormat="1" ht="14.25" customHeight="1" x14ac:dyDescent="0.25">
      <c r="A176" s="423"/>
      <c r="B176" s="423"/>
      <c r="C176" s="423"/>
      <c r="D176" s="423"/>
      <c r="E176" s="423"/>
      <c r="F176" s="423"/>
      <c r="G176" s="423"/>
      <c r="H176" s="423"/>
    </row>
    <row r="177" spans="1:8" s="213" customFormat="1" ht="29.25" customHeight="1" x14ac:dyDescent="0.25">
      <c r="A177" s="423"/>
      <c r="B177" s="423"/>
      <c r="C177" s="423"/>
      <c r="D177" s="423"/>
      <c r="E177" s="423"/>
      <c r="F177" s="423"/>
      <c r="G177" s="423"/>
      <c r="H177" s="423"/>
    </row>
    <row r="178" spans="1:8" s="213" customFormat="1" ht="14.25" customHeight="1" x14ac:dyDescent="0.25"/>
    <row r="179" spans="1:8" ht="14.25" customHeight="1" x14ac:dyDescent="0.25">
      <c r="A179" s="83" t="s">
        <v>16</v>
      </c>
      <c r="G179" s="403">
        <f>SUM(G180,G183,G190,G196,G201,G210,G214,G221,G226,G230,G235)</f>
        <v>3120</v>
      </c>
      <c r="H179" s="404"/>
    </row>
    <row r="180" spans="1:8" ht="14.25" customHeight="1" x14ac:dyDescent="0.25">
      <c r="A180" s="106" t="s">
        <v>412</v>
      </c>
      <c r="G180" s="397">
        <v>40</v>
      </c>
      <c r="H180" s="398"/>
    </row>
    <row r="181" spans="1:8" ht="14.25" customHeight="1" x14ac:dyDescent="0.25">
      <c r="A181" s="321" t="s">
        <v>413</v>
      </c>
      <c r="G181" s="99"/>
      <c r="H181" s="100"/>
    </row>
    <row r="182" spans="1:8" ht="14.25" customHeight="1" x14ac:dyDescent="0.25">
      <c r="A182" s="83"/>
      <c r="G182" s="99"/>
      <c r="H182" s="100"/>
    </row>
    <row r="183" spans="1:8" ht="14.25" customHeight="1" x14ac:dyDescent="0.25">
      <c r="A183" s="106" t="s">
        <v>414</v>
      </c>
      <c r="G183" s="397">
        <v>50</v>
      </c>
      <c r="H183" s="398"/>
    </row>
    <row r="184" spans="1:8" ht="14.25" customHeight="1" x14ac:dyDescent="0.2">
      <c r="A184" s="396" t="s">
        <v>681</v>
      </c>
      <c r="B184" s="396"/>
      <c r="C184" s="396"/>
      <c r="D184" s="396"/>
      <c r="E184" s="396"/>
      <c r="F184" s="396"/>
      <c r="G184" s="396"/>
      <c r="H184" s="396"/>
    </row>
    <row r="185" spans="1:8" ht="14.25" customHeight="1" x14ac:dyDescent="0.2">
      <c r="A185" s="396"/>
      <c r="B185" s="396"/>
      <c r="C185" s="396"/>
      <c r="D185" s="396"/>
      <c r="E185" s="396"/>
      <c r="F185" s="396"/>
      <c r="G185" s="396"/>
      <c r="H185" s="396"/>
    </row>
    <row r="186" spans="1:8" ht="14.25" customHeight="1" x14ac:dyDescent="0.2">
      <c r="A186" s="396"/>
      <c r="B186" s="396"/>
      <c r="C186" s="396"/>
      <c r="D186" s="396"/>
      <c r="E186" s="396"/>
      <c r="F186" s="396"/>
      <c r="G186" s="396"/>
      <c r="H186" s="396"/>
    </row>
    <row r="187" spans="1:8" ht="14.25" customHeight="1" x14ac:dyDescent="0.2">
      <c r="A187" s="396"/>
      <c r="B187" s="396"/>
      <c r="C187" s="396"/>
      <c r="D187" s="396"/>
      <c r="E187" s="396"/>
      <c r="F187" s="396"/>
      <c r="G187" s="396"/>
      <c r="H187" s="396"/>
    </row>
    <row r="188" spans="1:8" ht="28.5" customHeight="1" x14ac:dyDescent="0.2">
      <c r="A188" s="396"/>
      <c r="B188" s="396"/>
      <c r="C188" s="396"/>
      <c r="D188" s="396"/>
      <c r="E188" s="396"/>
      <c r="F188" s="396"/>
      <c r="G188" s="396"/>
      <c r="H188" s="396"/>
    </row>
    <row r="189" spans="1:8" ht="14.25" customHeight="1" x14ac:dyDescent="0.25">
      <c r="A189" s="98"/>
      <c r="G189" s="99"/>
      <c r="H189" s="100"/>
    </row>
    <row r="190" spans="1:8" ht="27.75" customHeight="1" x14ac:dyDescent="0.25">
      <c r="A190" s="399" t="s">
        <v>759</v>
      </c>
      <c r="B190" s="399"/>
      <c r="C190" s="399"/>
      <c r="D190" s="399"/>
      <c r="E190" s="399"/>
      <c r="F190" s="399"/>
      <c r="G190" s="397">
        <v>300</v>
      </c>
      <c r="H190" s="398"/>
    </row>
    <row r="191" spans="1:8" ht="14.25" customHeight="1" x14ac:dyDescent="0.2">
      <c r="A191" s="401" t="s">
        <v>415</v>
      </c>
      <c r="B191" s="401"/>
      <c r="C191" s="401"/>
      <c r="D191" s="401"/>
      <c r="E191" s="401"/>
      <c r="F191" s="401"/>
      <c r="G191" s="401"/>
      <c r="H191" s="401"/>
    </row>
    <row r="192" spans="1:8" ht="14.25" customHeight="1" x14ac:dyDescent="0.2">
      <c r="A192" s="401"/>
      <c r="B192" s="401"/>
      <c r="C192" s="401"/>
      <c r="D192" s="401"/>
      <c r="E192" s="401"/>
      <c r="F192" s="401"/>
      <c r="G192" s="401"/>
      <c r="H192" s="401"/>
    </row>
    <row r="193" spans="1:8" ht="14.25" customHeight="1" x14ac:dyDescent="0.2">
      <c r="A193" s="401"/>
      <c r="B193" s="401"/>
      <c r="C193" s="401"/>
      <c r="D193" s="401"/>
      <c r="E193" s="401"/>
      <c r="F193" s="401"/>
      <c r="G193" s="401"/>
      <c r="H193" s="401"/>
    </row>
    <row r="194" spans="1:8" ht="14.25" customHeight="1" x14ac:dyDescent="0.2">
      <c r="A194" s="401"/>
      <c r="B194" s="401"/>
      <c r="C194" s="401"/>
      <c r="D194" s="401"/>
      <c r="E194" s="401"/>
      <c r="F194" s="401"/>
      <c r="G194" s="401"/>
      <c r="H194" s="401"/>
    </row>
    <row r="195" spans="1:8" ht="14.25" customHeight="1" x14ac:dyDescent="0.25">
      <c r="A195" s="98"/>
      <c r="G195" s="99"/>
      <c r="H195" s="100"/>
    </row>
    <row r="196" spans="1:8" ht="14.25" customHeight="1" x14ac:dyDescent="0.25">
      <c r="A196" s="106" t="s">
        <v>760</v>
      </c>
      <c r="G196" s="397">
        <v>80</v>
      </c>
      <c r="H196" s="398"/>
    </row>
    <row r="197" spans="1:8" ht="14.25" customHeight="1" x14ac:dyDescent="0.2">
      <c r="A197" s="396" t="s">
        <v>416</v>
      </c>
      <c r="B197" s="396"/>
      <c r="C197" s="396"/>
      <c r="D197" s="396"/>
      <c r="E197" s="396"/>
      <c r="F197" s="396"/>
      <c r="G197" s="396"/>
      <c r="H197" s="396"/>
    </row>
    <row r="198" spans="1:8" ht="14.25" customHeight="1" x14ac:dyDescent="0.2">
      <c r="A198" s="396"/>
      <c r="B198" s="396"/>
      <c r="C198" s="396"/>
      <c r="D198" s="396"/>
      <c r="E198" s="396"/>
      <c r="F198" s="396"/>
      <c r="G198" s="396"/>
      <c r="H198" s="396"/>
    </row>
    <row r="199" spans="1:8" ht="27.75" customHeight="1" x14ac:dyDescent="0.2">
      <c r="A199" s="396"/>
      <c r="B199" s="396"/>
      <c r="C199" s="396"/>
      <c r="D199" s="396"/>
      <c r="E199" s="396"/>
      <c r="F199" s="396"/>
      <c r="G199" s="396"/>
      <c r="H199" s="396"/>
    </row>
    <row r="200" spans="1:8" ht="14.25" customHeight="1" x14ac:dyDescent="0.25">
      <c r="A200" s="98"/>
      <c r="G200" s="99"/>
      <c r="H200" s="100"/>
    </row>
    <row r="201" spans="1:8" ht="14.25" customHeight="1" x14ac:dyDescent="0.25">
      <c r="A201" s="106" t="s">
        <v>761</v>
      </c>
      <c r="G201" s="397">
        <f>400-100</f>
        <v>300</v>
      </c>
      <c r="H201" s="398"/>
    </row>
    <row r="202" spans="1:8" ht="14.25" customHeight="1" x14ac:dyDescent="0.2">
      <c r="A202" s="401" t="s">
        <v>417</v>
      </c>
      <c r="B202" s="402"/>
      <c r="C202" s="402"/>
      <c r="D202" s="402"/>
      <c r="E202" s="402"/>
      <c r="F202" s="402"/>
      <c r="G202" s="402"/>
      <c r="H202" s="402"/>
    </row>
    <row r="203" spans="1:8" ht="14.25" customHeight="1" x14ac:dyDescent="0.2">
      <c r="A203" s="402"/>
      <c r="B203" s="402"/>
      <c r="C203" s="402"/>
      <c r="D203" s="402"/>
      <c r="E203" s="402"/>
      <c r="F203" s="402"/>
      <c r="G203" s="402"/>
      <c r="H203" s="402"/>
    </row>
    <row r="204" spans="1:8" ht="14.25" customHeight="1" x14ac:dyDescent="0.2">
      <c r="A204" s="402"/>
      <c r="B204" s="402"/>
      <c r="C204" s="402"/>
      <c r="D204" s="402"/>
      <c r="E204" s="402"/>
      <c r="F204" s="402"/>
      <c r="G204" s="402"/>
      <c r="H204" s="402"/>
    </row>
    <row r="205" spans="1:8" ht="14.25" customHeight="1" x14ac:dyDescent="0.2">
      <c r="A205" s="402"/>
      <c r="B205" s="402"/>
      <c r="C205" s="402"/>
      <c r="D205" s="402"/>
      <c r="E205" s="402"/>
      <c r="F205" s="402"/>
      <c r="G205" s="402"/>
      <c r="H205" s="402"/>
    </row>
    <row r="206" spans="1:8" ht="14.25" customHeight="1" x14ac:dyDescent="0.2">
      <c r="A206" s="402"/>
      <c r="B206" s="402"/>
      <c r="C206" s="402"/>
      <c r="D206" s="402"/>
      <c r="E206" s="402"/>
      <c r="F206" s="402"/>
      <c r="G206" s="402"/>
      <c r="H206" s="402"/>
    </row>
    <row r="207" spans="1:8" ht="14.25" customHeight="1" x14ac:dyDescent="0.2">
      <c r="A207" s="402"/>
      <c r="B207" s="402"/>
      <c r="C207" s="402"/>
      <c r="D207" s="402"/>
      <c r="E207" s="402"/>
      <c r="F207" s="402"/>
      <c r="G207" s="402"/>
      <c r="H207" s="402"/>
    </row>
    <row r="208" spans="1:8" ht="40.5" customHeight="1" x14ac:dyDescent="0.2">
      <c r="A208" s="402"/>
      <c r="B208" s="402"/>
      <c r="C208" s="402"/>
      <c r="D208" s="402"/>
      <c r="E208" s="402"/>
      <c r="F208" s="402"/>
      <c r="G208" s="402"/>
      <c r="H208" s="402"/>
    </row>
    <row r="209" spans="1:8" ht="14.25" customHeight="1" x14ac:dyDescent="0.25">
      <c r="A209" s="107"/>
      <c r="B209" s="107"/>
      <c r="C209" s="107"/>
      <c r="D209" s="107"/>
      <c r="E209" s="107"/>
      <c r="F209" s="107"/>
      <c r="G209" s="107"/>
      <c r="H209" s="107"/>
    </row>
    <row r="210" spans="1:8" s="213" customFormat="1" ht="14.25" customHeight="1" x14ac:dyDescent="0.25">
      <c r="A210" s="441" t="s">
        <v>762</v>
      </c>
      <c r="B210" s="441"/>
      <c r="C210" s="441"/>
      <c r="D210" s="441"/>
      <c r="E210" s="441"/>
      <c r="F210" s="441"/>
      <c r="G210" s="397">
        <v>50</v>
      </c>
      <c r="H210" s="398"/>
    </row>
    <row r="211" spans="1:8" s="213" customFormat="1" ht="14.25" customHeight="1" x14ac:dyDescent="0.25">
      <c r="A211" s="423" t="s">
        <v>286</v>
      </c>
      <c r="B211" s="410"/>
      <c r="C211" s="410"/>
      <c r="D211" s="410"/>
      <c r="E211" s="410"/>
      <c r="F211" s="410"/>
      <c r="G211" s="410"/>
      <c r="H211" s="410"/>
    </row>
    <row r="212" spans="1:8" s="213" customFormat="1" ht="14.25" customHeight="1" x14ac:dyDescent="0.25">
      <c r="A212" s="405"/>
      <c r="B212" s="405"/>
      <c r="C212" s="405"/>
      <c r="D212" s="405"/>
      <c r="E212" s="405"/>
      <c r="F212" s="405"/>
      <c r="G212" s="405"/>
      <c r="H212" s="405"/>
    </row>
    <row r="213" spans="1:8" ht="14.25" customHeight="1" x14ac:dyDescent="0.25">
      <c r="A213" s="107"/>
      <c r="B213" s="107"/>
      <c r="C213" s="107"/>
      <c r="D213" s="107"/>
      <c r="E213" s="107"/>
      <c r="F213" s="107"/>
      <c r="G213" s="107"/>
      <c r="H213" s="107"/>
    </row>
    <row r="214" spans="1:8" s="213" customFormat="1" ht="15" customHeight="1" x14ac:dyDescent="0.25">
      <c r="A214" s="456" t="s">
        <v>763</v>
      </c>
      <c r="B214" s="456"/>
      <c r="C214" s="456"/>
      <c r="D214" s="456"/>
      <c r="E214" s="456"/>
      <c r="F214" s="456"/>
      <c r="G214" s="397">
        <v>800</v>
      </c>
      <c r="H214" s="398"/>
    </row>
    <row r="215" spans="1:8" s="213" customFormat="1" ht="14.25" customHeight="1" x14ac:dyDescent="0.25">
      <c r="A215" s="423" t="s">
        <v>768</v>
      </c>
      <c r="B215" s="423"/>
      <c r="C215" s="423"/>
      <c r="D215" s="423"/>
      <c r="E215" s="423"/>
      <c r="F215" s="423"/>
      <c r="G215" s="423"/>
      <c r="H215" s="423"/>
    </row>
    <row r="216" spans="1:8" s="213" customFormat="1" ht="14.25" customHeight="1" x14ac:dyDescent="0.25">
      <c r="A216" s="423"/>
      <c r="B216" s="423"/>
      <c r="C216" s="423"/>
      <c r="D216" s="423"/>
      <c r="E216" s="423"/>
      <c r="F216" s="423"/>
      <c r="G216" s="423"/>
      <c r="H216" s="423"/>
    </row>
    <row r="217" spans="1:8" s="213" customFormat="1" ht="14.25" customHeight="1" x14ac:dyDescent="0.25">
      <c r="A217" s="423"/>
      <c r="B217" s="423"/>
      <c r="C217" s="423"/>
      <c r="D217" s="423"/>
      <c r="E217" s="423"/>
      <c r="F217" s="423"/>
      <c r="G217" s="423"/>
      <c r="H217" s="423"/>
    </row>
    <row r="218" spans="1:8" s="213" customFormat="1" ht="14.25" customHeight="1" x14ac:dyDescent="0.25">
      <c r="A218" s="423"/>
      <c r="B218" s="423"/>
      <c r="C218" s="423"/>
      <c r="D218" s="423"/>
      <c r="E218" s="423"/>
      <c r="F218" s="423"/>
      <c r="G218" s="423"/>
      <c r="H218" s="423"/>
    </row>
    <row r="219" spans="1:8" s="213" customFormat="1" ht="30" customHeight="1" x14ac:dyDescent="0.25">
      <c r="A219" s="423"/>
      <c r="B219" s="423"/>
      <c r="C219" s="423"/>
      <c r="D219" s="423"/>
      <c r="E219" s="423"/>
      <c r="F219" s="423"/>
      <c r="G219" s="423"/>
      <c r="H219" s="423"/>
    </row>
    <row r="220" spans="1:8" ht="14.25" customHeight="1" x14ac:dyDescent="0.25">
      <c r="A220" s="107"/>
      <c r="B220" s="107"/>
      <c r="C220" s="107"/>
      <c r="D220" s="107"/>
      <c r="E220" s="107"/>
      <c r="F220" s="107"/>
      <c r="G220" s="107"/>
      <c r="H220" s="107"/>
    </row>
    <row r="221" spans="1:8" s="213" customFormat="1" ht="30" customHeight="1" x14ac:dyDescent="0.25">
      <c r="A221" s="456" t="s">
        <v>764</v>
      </c>
      <c r="B221" s="456"/>
      <c r="C221" s="456"/>
      <c r="D221" s="456"/>
      <c r="E221" s="456"/>
      <c r="F221" s="456"/>
      <c r="G221" s="397">
        <v>100</v>
      </c>
      <c r="H221" s="398"/>
    </row>
    <row r="222" spans="1:8" s="213" customFormat="1" ht="14.25" customHeight="1" x14ac:dyDescent="0.25">
      <c r="A222" s="423" t="s">
        <v>769</v>
      </c>
      <c r="B222" s="423"/>
      <c r="C222" s="423"/>
      <c r="D222" s="423"/>
      <c r="E222" s="423"/>
      <c r="F222" s="423"/>
      <c r="G222" s="423"/>
      <c r="H222" s="423"/>
    </row>
    <row r="223" spans="1:8" ht="14.25" customHeight="1" x14ac:dyDescent="0.2">
      <c r="A223" s="423"/>
      <c r="B223" s="423"/>
      <c r="C223" s="423"/>
      <c r="D223" s="423"/>
      <c r="E223" s="423"/>
      <c r="F223" s="423"/>
      <c r="G223" s="423"/>
      <c r="H223" s="423"/>
    </row>
    <row r="224" spans="1:8" ht="29.25" customHeight="1" x14ac:dyDescent="0.2">
      <c r="A224" s="423"/>
      <c r="B224" s="423"/>
      <c r="C224" s="423"/>
      <c r="D224" s="423"/>
      <c r="E224" s="423"/>
      <c r="F224" s="423"/>
      <c r="G224" s="423"/>
      <c r="H224" s="423"/>
    </row>
    <row r="225" spans="1:8" ht="14.25" customHeight="1" x14ac:dyDescent="0.2">
      <c r="A225" s="241"/>
      <c r="B225" s="241"/>
      <c r="C225" s="241"/>
      <c r="D225" s="241"/>
      <c r="E225" s="241"/>
      <c r="F225" s="241"/>
      <c r="G225" s="241"/>
      <c r="H225" s="241"/>
    </row>
    <row r="226" spans="1:8" s="213" customFormat="1" ht="28.5" customHeight="1" x14ac:dyDescent="0.25">
      <c r="A226" s="456" t="s">
        <v>765</v>
      </c>
      <c r="B226" s="456"/>
      <c r="C226" s="456"/>
      <c r="D226" s="456"/>
      <c r="E226" s="456"/>
      <c r="F226" s="456"/>
      <c r="G226" s="397">
        <v>700</v>
      </c>
      <c r="H226" s="398"/>
    </row>
    <row r="227" spans="1:8" s="213" customFormat="1" ht="14.25" customHeight="1" x14ac:dyDescent="0.25">
      <c r="A227" s="457" t="s">
        <v>418</v>
      </c>
      <c r="B227" s="402"/>
      <c r="C227" s="402"/>
      <c r="D227" s="402"/>
      <c r="E227" s="402"/>
      <c r="F227" s="402"/>
      <c r="G227" s="402"/>
      <c r="H227" s="402"/>
    </row>
    <row r="228" spans="1:8" s="213" customFormat="1" ht="69.75" customHeight="1" x14ac:dyDescent="0.25">
      <c r="A228" s="407"/>
      <c r="B228" s="407"/>
      <c r="C228" s="407"/>
      <c r="D228" s="407"/>
      <c r="E228" s="407"/>
      <c r="F228" s="407"/>
      <c r="G228" s="407"/>
      <c r="H228" s="407"/>
    </row>
    <row r="229" spans="1:8" ht="14.25" customHeight="1" x14ac:dyDescent="0.2">
      <c r="A229" s="241"/>
      <c r="B229" s="241"/>
      <c r="C229" s="241"/>
      <c r="D229" s="241"/>
      <c r="E229" s="241"/>
      <c r="F229" s="241"/>
      <c r="G229" s="241"/>
      <c r="H229" s="241"/>
    </row>
    <row r="230" spans="1:8" s="213" customFormat="1" ht="28.5" customHeight="1" x14ac:dyDescent="0.25">
      <c r="A230" s="456" t="s">
        <v>766</v>
      </c>
      <c r="B230" s="456"/>
      <c r="C230" s="456"/>
      <c r="D230" s="456"/>
      <c r="E230" s="456"/>
      <c r="F230" s="456"/>
      <c r="G230" s="397">
        <v>200</v>
      </c>
      <c r="H230" s="398"/>
    </row>
    <row r="231" spans="1:8" s="213" customFormat="1" ht="14.25" customHeight="1" x14ac:dyDescent="0.25">
      <c r="A231" s="423" t="s">
        <v>419</v>
      </c>
      <c r="B231" s="423"/>
      <c r="C231" s="423"/>
      <c r="D231" s="423"/>
      <c r="E231" s="423"/>
      <c r="F231" s="423"/>
      <c r="G231" s="423"/>
      <c r="H231" s="423"/>
    </row>
    <row r="232" spans="1:8" s="213" customFormat="1" ht="14.25" customHeight="1" x14ac:dyDescent="0.25">
      <c r="A232" s="423"/>
      <c r="B232" s="423"/>
      <c r="C232" s="423"/>
      <c r="D232" s="423"/>
      <c r="E232" s="423"/>
      <c r="F232" s="423"/>
      <c r="G232" s="423"/>
      <c r="H232" s="423"/>
    </row>
    <row r="233" spans="1:8" ht="27.75" customHeight="1" x14ac:dyDescent="0.2">
      <c r="A233" s="423"/>
      <c r="B233" s="423"/>
      <c r="C233" s="423"/>
      <c r="D233" s="423"/>
      <c r="E233" s="423"/>
      <c r="F233" s="423"/>
      <c r="G233" s="423"/>
      <c r="H233" s="423"/>
    </row>
    <row r="234" spans="1:8" ht="14.25" customHeight="1" x14ac:dyDescent="0.2">
      <c r="A234" s="241"/>
      <c r="B234" s="241"/>
      <c r="C234" s="241"/>
      <c r="D234" s="241"/>
      <c r="E234" s="241"/>
      <c r="F234" s="241"/>
      <c r="G234" s="241"/>
      <c r="H234" s="241"/>
    </row>
    <row r="235" spans="1:8" s="213" customFormat="1" ht="27" customHeight="1" x14ac:dyDescent="0.25">
      <c r="A235" s="456" t="s">
        <v>767</v>
      </c>
      <c r="B235" s="456"/>
      <c r="C235" s="456"/>
      <c r="D235" s="456"/>
      <c r="E235" s="456"/>
      <c r="F235" s="456"/>
      <c r="G235" s="397">
        <v>500</v>
      </c>
      <c r="H235" s="398"/>
    </row>
    <row r="236" spans="1:8" s="213" customFormat="1" ht="14.25" customHeight="1" x14ac:dyDescent="0.25">
      <c r="A236" s="423" t="s">
        <v>420</v>
      </c>
      <c r="B236" s="423"/>
      <c r="C236" s="423"/>
      <c r="D236" s="423"/>
      <c r="E236" s="423"/>
      <c r="F236" s="423"/>
      <c r="G236" s="423"/>
      <c r="H236" s="423"/>
    </row>
    <row r="237" spans="1:8" s="213" customFormat="1" ht="14.25" customHeight="1" x14ac:dyDescent="0.25">
      <c r="A237" s="423"/>
      <c r="B237" s="423"/>
      <c r="C237" s="423"/>
      <c r="D237" s="423"/>
      <c r="E237" s="423"/>
      <c r="F237" s="423"/>
      <c r="G237" s="423"/>
      <c r="H237" s="423"/>
    </row>
    <row r="238" spans="1:8" ht="14.25" customHeight="1" x14ac:dyDescent="0.2">
      <c r="A238" s="423"/>
      <c r="B238" s="423"/>
      <c r="C238" s="423"/>
      <c r="D238" s="423"/>
      <c r="E238" s="423"/>
      <c r="F238" s="423"/>
      <c r="G238" s="423"/>
      <c r="H238" s="423"/>
    </row>
    <row r="239" spans="1:8" ht="14.25" customHeight="1" x14ac:dyDescent="0.2">
      <c r="A239" s="423"/>
      <c r="B239" s="423"/>
      <c r="C239" s="423"/>
      <c r="D239" s="423"/>
      <c r="E239" s="423"/>
      <c r="F239" s="423"/>
      <c r="G239" s="423"/>
      <c r="H239" s="423"/>
    </row>
    <row r="240" spans="1:8" ht="29.25" customHeight="1" x14ac:dyDescent="0.2">
      <c r="A240" s="423"/>
      <c r="B240" s="423"/>
      <c r="C240" s="423"/>
      <c r="D240" s="423"/>
      <c r="E240" s="423"/>
      <c r="F240" s="423"/>
      <c r="G240" s="423"/>
      <c r="H240" s="423"/>
    </row>
    <row r="241" spans="1:9" x14ac:dyDescent="0.2">
      <c r="A241" s="241"/>
      <c r="B241" s="241"/>
      <c r="C241" s="241"/>
      <c r="D241" s="241"/>
      <c r="E241" s="241"/>
      <c r="F241" s="241"/>
      <c r="G241" s="241"/>
      <c r="H241" s="241"/>
    </row>
    <row r="242" spans="1:9" ht="15" x14ac:dyDescent="0.25">
      <c r="A242" s="239"/>
      <c r="B242" s="239"/>
      <c r="C242" s="239"/>
      <c r="D242" s="239"/>
      <c r="E242" s="239"/>
      <c r="F242" s="239"/>
      <c r="G242" s="239"/>
      <c r="H242" s="239"/>
    </row>
    <row r="243" spans="1:9" ht="15" x14ac:dyDescent="0.25">
      <c r="A243" s="83" t="s">
        <v>233</v>
      </c>
      <c r="G243" s="403">
        <v>300</v>
      </c>
      <c r="H243" s="404"/>
    </row>
    <row r="244" spans="1:9" ht="14.25" customHeight="1" x14ac:dyDescent="0.25">
      <c r="A244" s="106" t="s">
        <v>421</v>
      </c>
      <c r="G244" s="397"/>
      <c r="H244" s="398"/>
    </row>
    <row r="245" spans="1:9" ht="14.25" customHeight="1" x14ac:dyDescent="0.2">
      <c r="A245" s="396" t="s">
        <v>422</v>
      </c>
      <c r="B245" s="410"/>
      <c r="C245" s="410"/>
      <c r="D245" s="410"/>
      <c r="E245" s="410"/>
      <c r="F245" s="410"/>
      <c r="G245" s="410"/>
      <c r="H245" s="410"/>
    </row>
    <row r="246" spans="1:9" ht="14.25" customHeight="1" x14ac:dyDescent="0.2">
      <c r="A246" s="410"/>
      <c r="B246" s="410"/>
      <c r="C246" s="410"/>
      <c r="D246" s="410"/>
      <c r="E246" s="410"/>
      <c r="F246" s="410"/>
      <c r="G246" s="410"/>
      <c r="H246" s="410"/>
    </row>
    <row r="247" spans="1:9" ht="24" customHeight="1" x14ac:dyDescent="0.25">
      <c r="A247" s="107"/>
      <c r="B247" s="107"/>
      <c r="C247" s="107"/>
      <c r="D247" s="107"/>
      <c r="E247" s="107"/>
      <c r="F247" s="107"/>
      <c r="G247" s="107"/>
      <c r="H247" s="107"/>
    </row>
    <row r="248" spans="1:9" ht="17.25" customHeight="1" thickBot="1" x14ac:dyDescent="0.3">
      <c r="A248" s="86" t="s">
        <v>191</v>
      </c>
      <c r="B248" s="87"/>
      <c r="C248" s="88"/>
      <c r="D248" s="89"/>
      <c r="E248" s="89"/>
      <c r="F248" s="89"/>
      <c r="G248" s="376">
        <f>SUM(G249)</f>
        <v>100</v>
      </c>
      <c r="H248" s="376"/>
      <c r="I248" s="27"/>
    </row>
    <row r="249" spans="1:9" ht="14.25" customHeight="1" thickTop="1" x14ac:dyDescent="0.25">
      <c r="A249" s="83" t="s">
        <v>423</v>
      </c>
      <c r="G249" s="403">
        <v>100</v>
      </c>
      <c r="H249" s="404"/>
    </row>
    <row r="250" spans="1:9" ht="14.25" customHeight="1" x14ac:dyDescent="0.25">
      <c r="A250" s="106" t="s">
        <v>424</v>
      </c>
      <c r="G250" s="99"/>
      <c r="H250" s="100"/>
    </row>
    <row r="251" spans="1:9" ht="14.25" customHeight="1" x14ac:dyDescent="0.2">
      <c r="A251" s="396" t="s">
        <v>728</v>
      </c>
      <c r="B251" s="410"/>
      <c r="C251" s="410"/>
      <c r="D251" s="410"/>
      <c r="E251" s="410"/>
      <c r="F251" s="410"/>
      <c r="G251" s="410"/>
      <c r="H251" s="410"/>
    </row>
    <row r="252" spans="1:9" ht="28.5" customHeight="1" x14ac:dyDescent="0.2">
      <c r="A252" s="410"/>
      <c r="B252" s="410"/>
      <c r="C252" s="410"/>
      <c r="D252" s="410"/>
      <c r="E252" s="410"/>
      <c r="F252" s="410"/>
      <c r="G252" s="410"/>
      <c r="H252" s="410"/>
    </row>
    <row r="253" spans="1:9" ht="20.25" customHeight="1" x14ac:dyDescent="0.25">
      <c r="A253" s="107"/>
      <c r="B253" s="107"/>
      <c r="C253" s="107"/>
      <c r="D253" s="107"/>
      <c r="E253" s="107"/>
      <c r="F253" s="107"/>
      <c r="G253" s="107"/>
      <c r="H253" s="107"/>
    </row>
    <row r="254" spans="1:9" ht="31.5" customHeight="1" thickBot="1" x14ac:dyDescent="0.3">
      <c r="A254" s="386" t="s">
        <v>757</v>
      </c>
      <c r="B254" s="387"/>
      <c r="C254" s="387"/>
      <c r="D254" s="387"/>
      <c r="E254" s="387"/>
      <c r="F254" s="387"/>
      <c r="G254" s="376">
        <f>SUM(G255)</f>
        <v>800</v>
      </c>
      <c r="H254" s="376"/>
      <c r="I254" s="27"/>
    </row>
    <row r="255" spans="1:9" ht="14.25" customHeight="1" thickTop="1" x14ac:dyDescent="0.25">
      <c r="A255" s="83" t="s">
        <v>192</v>
      </c>
      <c r="G255" s="403">
        <v>800</v>
      </c>
      <c r="H255" s="404"/>
    </row>
    <row r="256" spans="1:9" ht="14.25" customHeight="1" x14ac:dyDescent="0.25">
      <c r="A256" s="106" t="s">
        <v>425</v>
      </c>
      <c r="G256" s="397"/>
      <c r="H256" s="398"/>
    </row>
    <row r="257" spans="1:9" ht="14.25" customHeight="1" x14ac:dyDescent="0.2">
      <c r="A257" s="396" t="s">
        <v>426</v>
      </c>
      <c r="B257" s="410"/>
      <c r="C257" s="410"/>
      <c r="D257" s="410"/>
      <c r="E257" s="410"/>
      <c r="F257" s="410"/>
      <c r="G257" s="410"/>
      <c r="H257" s="410"/>
    </row>
    <row r="258" spans="1:9" ht="14.25" customHeight="1" x14ac:dyDescent="0.2">
      <c r="A258" s="410"/>
      <c r="B258" s="410"/>
      <c r="C258" s="410"/>
      <c r="D258" s="410"/>
      <c r="E258" s="410"/>
      <c r="F258" s="410"/>
      <c r="G258" s="410"/>
      <c r="H258" s="410"/>
    </row>
    <row r="259" spans="1:9" ht="14.25" customHeight="1" x14ac:dyDescent="0.2">
      <c r="A259" s="410"/>
      <c r="B259" s="410"/>
      <c r="C259" s="410"/>
      <c r="D259" s="410"/>
      <c r="E259" s="410"/>
      <c r="F259" s="410"/>
      <c r="G259" s="410"/>
      <c r="H259" s="410"/>
    </row>
    <row r="260" spans="1:9" ht="21.75" customHeight="1" x14ac:dyDescent="0.25">
      <c r="A260" s="107"/>
      <c r="B260" s="107"/>
      <c r="C260" s="107"/>
      <c r="D260" s="107"/>
      <c r="E260" s="107"/>
      <c r="F260" s="107"/>
      <c r="G260" s="107"/>
      <c r="H260" s="107"/>
    </row>
    <row r="261" spans="1:9" ht="17.25" customHeight="1" thickBot="1" x14ac:dyDescent="0.3">
      <c r="A261" s="86" t="s">
        <v>117</v>
      </c>
      <c r="B261" s="87"/>
      <c r="C261" s="88"/>
      <c r="D261" s="89"/>
      <c r="E261" s="89"/>
      <c r="F261" s="89"/>
      <c r="G261" s="376">
        <f>SUM(G262)</f>
        <v>357</v>
      </c>
      <c r="H261" s="376"/>
      <c r="I261" s="27"/>
    </row>
    <row r="262" spans="1:9" ht="15.75" thickTop="1" x14ac:dyDescent="0.25">
      <c r="A262" s="83" t="s">
        <v>16</v>
      </c>
      <c r="G262" s="403">
        <f>SUM(G263,G267)</f>
        <v>357</v>
      </c>
      <c r="H262" s="404"/>
    </row>
    <row r="263" spans="1:9" ht="29.25" customHeight="1" x14ac:dyDescent="0.25">
      <c r="A263" s="399" t="s">
        <v>193</v>
      </c>
      <c r="B263" s="381"/>
      <c r="C263" s="381"/>
      <c r="D263" s="381"/>
      <c r="G263" s="397">
        <v>57</v>
      </c>
      <c r="H263" s="398"/>
    </row>
    <row r="264" spans="1:9" ht="71.25" customHeight="1" x14ac:dyDescent="0.2">
      <c r="A264" s="396" t="s">
        <v>717</v>
      </c>
      <c r="B264" s="396"/>
      <c r="C264" s="396"/>
      <c r="D264" s="396"/>
      <c r="E264" s="396"/>
      <c r="F264" s="396"/>
      <c r="G264" s="396"/>
      <c r="H264" s="396"/>
    </row>
    <row r="265" spans="1:9" ht="12.95" customHeight="1" x14ac:dyDescent="0.2">
      <c r="A265" s="318"/>
      <c r="B265" s="318"/>
      <c r="C265" s="318"/>
      <c r="D265" s="318"/>
      <c r="E265" s="318"/>
      <c r="F265" s="318"/>
      <c r="G265" s="318"/>
      <c r="H265" s="318"/>
    </row>
    <row r="266" spans="1:9" ht="15" x14ac:dyDescent="0.25">
      <c r="A266" s="399" t="s">
        <v>194</v>
      </c>
      <c r="B266" s="407"/>
      <c r="C266" s="407"/>
      <c r="D266" s="407"/>
      <c r="E266" s="407"/>
      <c r="F266" s="407"/>
      <c r="G266" s="99"/>
      <c r="H266" s="100"/>
    </row>
    <row r="267" spans="1:9" ht="15" x14ac:dyDescent="0.25">
      <c r="A267" s="407"/>
      <c r="B267" s="407"/>
      <c r="C267" s="407"/>
      <c r="D267" s="407"/>
      <c r="E267" s="407"/>
      <c r="F267" s="407"/>
      <c r="G267" s="397">
        <v>300</v>
      </c>
      <c r="H267" s="398"/>
    </row>
    <row r="268" spans="1:9" ht="144.75" customHeight="1" x14ac:dyDescent="0.2">
      <c r="A268" s="396" t="s">
        <v>427</v>
      </c>
      <c r="B268" s="396"/>
      <c r="C268" s="396"/>
      <c r="D268" s="396"/>
      <c r="E268" s="396"/>
      <c r="F268" s="396"/>
      <c r="G268" s="396"/>
      <c r="H268" s="396"/>
    </row>
    <row r="269" spans="1:9" ht="14.25" customHeight="1" x14ac:dyDescent="0.25">
      <c r="A269" s="83"/>
      <c r="G269" s="99"/>
      <c r="H269" s="100"/>
    </row>
    <row r="270" spans="1:9" ht="17.25" customHeight="1" thickBot="1" x14ac:dyDescent="0.3">
      <c r="A270" s="86" t="s">
        <v>118</v>
      </c>
      <c r="B270" s="87"/>
      <c r="C270" s="88"/>
      <c r="D270" s="89"/>
      <c r="E270" s="89"/>
      <c r="F270" s="89"/>
      <c r="G270" s="376">
        <f>+G271</f>
        <v>128</v>
      </c>
      <c r="H270" s="376"/>
      <c r="I270" s="27"/>
    </row>
    <row r="271" spans="1:9" ht="15.75" thickTop="1" x14ac:dyDescent="0.25">
      <c r="A271" s="83" t="s">
        <v>119</v>
      </c>
      <c r="G271" s="403">
        <f>SUM(G272)</f>
        <v>128</v>
      </c>
      <c r="H271" s="404"/>
    </row>
    <row r="272" spans="1:9" ht="27.75" customHeight="1" x14ac:dyDescent="0.25">
      <c r="A272" s="399" t="s">
        <v>428</v>
      </c>
      <c r="B272" s="391"/>
      <c r="C272" s="391"/>
      <c r="D272" s="391"/>
      <c r="G272" s="397">
        <v>128</v>
      </c>
      <c r="H272" s="398"/>
    </row>
    <row r="273" spans="1:8" ht="14.25" customHeight="1" x14ac:dyDescent="0.2">
      <c r="A273" s="396" t="s">
        <v>770</v>
      </c>
      <c r="B273" s="396"/>
      <c r="C273" s="396"/>
      <c r="D273" s="396"/>
      <c r="E273" s="396"/>
      <c r="F273" s="396"/>
      <c r="G273" s="396"/>
      <c r="H273" s="396"/>
    </row>
    <row r="274" spans="1:8" ht="14.25" customHeight="1" x14ac:dyDescent="0.2">
      <c r="A274" s="396"/>
      <c r="B274" s="396"/>
      <c r="C274" s="396"/>
      <c r="D274" s="396"/>
      <c r="E274" s="396"/>
      <c r="F274" s="396"/>
      <c r="G274" s="396"/>
      <c r="H274" s="396"/>
    </row>
    <row r="275" spans="1:8" x14ac:dyDescent="0.2">
      <c r="A275" s="396"/>
      <c r="B275" s="396"/>
      <c r="C275" s="396"/>
      <c r="D275" s="396"/>
      <c r="E275" s="396"/>
      <c r="F275" s="396"/>
      <c r="G275" s="396"/>
      <c r="H275" s="396"/>
    </row>
    <row r="276" spans="1:8" ht="46.5" customHeight="1" x14ac:dyDescent="0.2">
      <c r="A276" s="396"/>
      <c r="B276" s="396"/>
      <c r="C276" s="396"/>
      <c r="D276" s="396"/>
      <c r="E276" s="396"/>
      <c r="F276" s="396"/>
      <c r="G276" s="396"/>
      <c r="H276" s="396"/>
    </row>
    <row r="277" spans="1:8" x14ac:dyDescent="0.2">
      <c r="A277" s="78"/>
      <c r="B277" s="78"/>
      <c r="D277" s="78"/>
      <c r="E277" s="78"/>
      <c r="F277" s="78"/>
      <c r="G277" s="78"/>
    </row>
    <row r="278" spans="1:8" x14ac:dyDescent="0.2">
      <c r="A278" s="78"/>
      <c r="B278" s="78"/>
      <c r="D278" s="78"/>
      <c r="E278" s="78"/>
      <c r="F278" s="78"/>
      <c r="G278" s="78"/>
    </row>
    <row r="279" spans="1:8" x14ac:dyDescent="0.2">
      <c r="A279" s="78"/>
      <c r="B279" s="78"/>
      <c r="D279" s="78"/>
      <c r="E279" s="78"/>
      <c r="F279" s="78"/>
      <c r="G279" s="78"/>
    </row>
  </sheetData>
  <mergeCells count="172">
    <mergeCell ref="A136:H138"/>
    <mergeCell ref="A158:F158"/>
    <mergeCell ref="G21:H21"/>
    <mergeCell ref="G22:H22"/>
    <mergeCell ref="A23:H23"/>
    <mergeCell ref="A24:H27"/>
    <mergeCell ref="A140:F140"/>
    <mergeCell ref="G140:H140"/>
    <mergeCell ref="A141:H143"/>
    <mergeCell ref="A145:F145"/>
    <mergeCell ref="G145:H145"/>
    <mergeCell ref="A146:H148"/>
    <mergeCell ref="A150:F150"/>
    <mergeCell ref="A104:H106"/>
    <mergeCell ref="A108:F108"/>
    <mergeCell ref="A124:F125"/>
    <mergeCell ref="G125:H125"/>
    <mergeCell ref="A126:H128"/>
    <mergeCell ref="A130:F130"/>
    <mergeCell ref="A131:H132"/>
    <mergeCell ref="G134:H134"/>
    <mergeCell ref="A135:F135"/>
    <mergeCell ref="G135:H135"/>
    <mergeCell ref="G130:H130"/>
    <mergeCell ref="G270:H270"/>
    <mergeCell ref="G271:H271"/>
    <mergeCell ref="A215:H219"/>
    <mergeCell ref="A226:F226"/>
    <mergeCell ref="G226:H226"/>
    <mergeCell ref="A227:H228"/>
    <mergeCell ref="G158:H158"/>
    <mergeCell ref="A159:H161"/>
    <mergeCell ref="G157:H157"/>
    <mergeCell ref="G179:H179"/>
    <mergeCell ref="G190:H190"/>
    <mergeCell ref="A191:H194"/>
    <mergeCell ref="G196:H196"/>
    <mergeCell ref="G235:H235"/>
    <mergeCell ref="A236:H240"/>
    <mergeCell ref="G180:H180"/>
    <mergeCell ref="G183:H183"/>
    <mergeCell ref="A174:E174"/>
    <mergeCell ref="A184:H188"/>
    <mergeCell ref="A169:H172"/>
    <mergeCell ref="A263:D263"/>
    <mergeCell ref="A190:F190"/>
    <mergeCell ref="A273:H276"/>
    <mergeCell ref="A197:H199"/>
    <mergeCell ref="A214:F214"/>
    <mergeCell ref="G214:H214"/>
    <mergeCell ref="A221:F221"/>
    <mergeCell ref="G221:H221"/>
    <mergeCell ref="A222:H224"/>
    <mergeCell ref="G272:H272"/>
    <mergeCell ref="G261:H261"/>
    <mergeCell ref="G248:H248"/>
    <mergeCell ref="G249:H249"/>
    <mergeCell ref="G243:H243"/>
    <mergeCell ref="A211:H212"/>
    <mergeCell ref="G262:H262"/>
    <mergeCell ref="G254:H254"/>
    <mergeCell ref="G255:H255"/>
    <mergeCell ref="A254:F254"/>
    <mergeCell ref="A245:H246"/>
    <mergeCell ref="G256:H256"/>
    <mergeCell ref="G201:H201"/>
    <mergeCell ref="A230:F230"/>
    <mergeCell ref="G230:H230"/>
    <mergeCell ref="A231:H233"/>
    <mergeCell ref="A235:F235"/>
    <mergeCell ref="G123:H123"/>
    <mergeCell ref="A84:F84"/>
    <mergeCell ref="G84:H84"/>
    <mergeCell ref="A85:H86"/>
    <mergeCell ref="A116:F116"/>
    <mergeCell ref="G116:H116"/>
    <mergeCell ref="A117:H120"/>
    <mergeCell ref="G114:H114"/>
    <mergeCell ref="G122:H122"/>
    <mergeCell ref="A103:F103"/>
    <mergeCell ref="G103:H103"/>
    <mergeCell ref="G115:H115"/>
    <mergeCell ref="A89:H91"/>
    <mergeCell ref="A93:F93"/>
    <mergeCell ref="G93:H93"/>
    <mergeCell ref="A94:H95"/>
    <mergeCell ref="A97:F97"/>
    <mergeCell ref="G97:H97"/>
    <mergeCell ref="G102:H102"/>
    <mergeCell ref="A98:H100"/>
    <mergeCell ref="G108:H108"/>
    <mergeCell ref="A109:H112"/>
    <mergeCell ref="A88:F88"/>
    <mergeCell ref="G88:H88"/>
    <mergeCell ref="A41:F41"/>
    <mergeCell ref="G44:H44"/>
    <mergeCell ref="A54:F55"/>
    <mergeCell ref="A57:F57"/>
    <mergeCell ref="G57:H57"/>
    <mergeCell ref="A58:H60"/>
    <mergeCell ref="G41:H41"/>
    <mergeCell ref="A42:F42"/>
    <mergeCell ref="G42:H42"/>
    <mergeCell ref="A80:H80"/>
    <mergeCell ref="A79:F79"/>
    <mergeCell ref="A81:F81"/>
    <mergeCell ref="A82:F82"/>
    <mergeCell ref="G81:H81"/>
    <mergeCell ref="G82:H82"/>
    <mergeCell ref="G63:H63"/>
    <mergeCell ref="A63:F63"/>
    <mergeCell ref="G62:H62"/>
    <mergeCell ref="A62:F62"/>
    <mergeCell ref="A72:F72"/>
    <mergeCell ref="G65:H65"/>
    <mergeCell ref="G72:H72"/>
    <mergeCell ref="A73:H73"/>
    <mergeCell ref="G79:H79"/>
    <mergeCell ref="A75:F75"/>
    <mergeCell ref="G75:H75"/>
    <mergeCell ref="A76:H77"/>
    <mergeCell ref="A66:H68"/>
    <mergeCell ref="G70:H70"/>
    <mergeCell ref="G71:H71"/>
    <mergeCell ref="G1:H1"/>
    <mergeCell ref="A17:C17"/>
    <mergeCell ref="G29:H29"/>
    <mergeCell ref="G34:H34"/>
    <mergeCell ref="A53:F53"/>
    <mergeCell ref="G53:H53"/>
    <mergeCell ref="G55:H55"/>
    <mergeCell ref="G45:H45"/>
    <mergeCell ref="A46:H49"/>
    <mergeCell ref="A50:F52"/>
    <mergeCell ref="G52:H52"/>
    <mergeCell ref="A35:H37"/>
    <mergeCell ref="A40:F40"/>
    <mergeCell ref="G39:H39"/>
    <mergeCell ref="G40:H40"/>
    <mergeCell ref="A38:F38"/>
    <mergeCell ref="G38:H38"/>
    <mergeCell ref="A31:F31"/>
    <mergeCell ref="A32:F32"/>
    <mergeCell ref="G31:H31"/>
    <mergeCell ref="A39:F39"/>
    <mergeCell ref="G30:H30"/>
    <mergeCell ref="A1:C1"/>
    <mergeCell ref="G32:H32"/>
    <mergeCell ref="A272:D272"/>
    <mergeCell ref="G150:H150"/>
    <mergeCell ref="A151:H152"/>
    <mergeCell ref="A210:F210"/>
    <mergeCell ref="G210:H210"/>
    <mergeCell ref="A264:H264"/>
    <mergeCell ref="A266:F267"/>
    <mergeCell ref="G267:H267"/>
    <mergeCell ref="A268:H268"/>
    <mergeCell ref="A202:H208"/>
    <mergeCell ref="A168:E168"/>
    <mergeCell ref="G168:H168"/>
    <mergeCell ref="G174:H174"/>
    <mergeCell ref="A175:H177"/>
    <mergeCell ref="A164:H166"/>
    <mergeCell ref="G163:H163"/>
    <mergeCell ref="A163:E163"/>
    <mergeCell ref="A257:H259"/>
    <mergeCell ref="G263:H263"/>
    <mergeCell ref="A251:H252"/>
    <mergeCell ref="G244:H244"/>
    <mergeCell ref="A154:F154"/>
    <mergeCell ref="G154:H154"/>
    <mergeCell ref="A155:H155"/>
  </mergeCells>
  <pageMargins left="0.70866141732283472" right="0.70866141732283472" top="0.78740157480314965" bottom="0.78740157480314965" header="0.31496062992125984" footer="0.31496062992125984"/>
  <pageSetup paperSize="9" scale="75" firstPageNumber="35" orientation="portrait" useFirstPageNumber="1" r:id="rId1"/>
  <headerFooter>
    <oddFooter>&amp;L&amp;"-,Kurzíva"Zastupitelstvo Olomouckého kraje 18-12-2017
6. - Rozpočet Olomouckého kraje 2018 - návrh rozpočtu
Příloha č. 3a): Výdaje odborů &amp;R&amp;"-,Kurzíva"Strana &amp;P (celkem 171)</oddFooter>
  </headerFooter>
  <rowBreaks count="5" manualBreakCount="5">
    <brk id="56" max="7" man="1"/>
    <brk id="113" max="7" man="1"/>
    <brk id="173" max="7" man="1"/>
    <brk id="224" max="7" man="1"/>
    <brk id="265" max="7" man="1"/>
  </rowBreaks>
  <colBreaks count="1" manualBreakCount="1">
    <brk id="12" max="10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145"/>
  <sheetViews>
    <sheetView showGridLines="0" view="pageBreakPreview" zoomScaleNormal="100" zoomScaleSheetLayoutView="100" workbookViewId="0">
      <selection activeCell="H19" sqref="H19"/>
    </sheetView>
  </sheetViews>
  <sheetFormatPr defaultRowHeight="14.25" x14ac:dyDescent="0.2"/>
  <cols>
    <col min="1" max="1" width="8.5703125" style="84" customWidth="1"/>
    <col min="2" max="2" width="9.140625" style="84"/>
    <col min="3" max="3" width="58.7109375" style="78" customWidth="1"/>
    <col min="4" max="4" width="14.140625" style="76" customWidth="1"/>
    <col min="5" max="6" width="14.140625" style="76" hidden="1" customWidth="1"/>
    <col min="7" max="7" width="14.140625" style="76" customWidth="1"/>
    <col min="8" max="8" width="9.140625" style="78" customWidth="1"/>
    <col min="9" max="9" width="13.5703125" style="78" customWidth="1"/>
    <col min="10" max="12" width="9.140625" style="78"/>
    <col min="13" max="13" width="13.28515625" style="78" customWidth="1"/>
    <col min="14" max="16384" width="9.140625" style="78"/>
  </cols>
  <sheetData>
    <row r="1" spans="1:8" ht="23.25" x14ac:dyDescent="0.35">
      <c r="A1" s="165" t="s">
        <v>80</v>
      </c>
      <c r="G1" s="413" t="s">
        <v>120</v>
      </c>
      <c r="H1" s="413"/>
    </row>
    <row r="3" spans="1:8" x14ac:dyDescent="0.2">
      <c r="A3" s="98" t="s">
        <v>1</v>
      </c>
      <c r="B3" s="98" t="s">
        <v>121</v>
      </c>
    </row>
    <row r="4" spans="1:8" x14ac:dyDescent="0.2">
      <c r="B4" s="98" t="s">
        <v>63</v>
      </c>
    </row>
    <row r="5" spans="1:8" s="81" customFormat="1" ht="13.5" thickBot="1" x14ac:dyDescent="0.25">
      <c r="A5" s="167"/>
      <c r="B5" s="167"/>
      <c r="D5" s="77"/>
      <c r="E5" s="77"/>
      <c r="F5" s="77"/>
      <c r="G5" s="77"/>
      <c r="H5" s="328" t="s">
        <v>6</v>
      </c>
    </row>
    <row r="6" spans="1:8" s="81" customFormat="1" ht="39.75" thickTop="1" thickBot="1" x14ac:dyDescent="0.25">
      <c r="A6" s="114" t="s">
        <v>2</v>
      </c>
      <c r="B6" s="115" t="s">
        <v>3</v>
      </c>
      <c r="C6" s="116" t="s">
        <v>4</v>
      </c>
      <c r="D6" s="117" t="s">
        <v>316</v>
      </c>
      <c r="E6" s="24" t="s">
        <v>623</v>
      </c>
      <c r="F6" s="24" t="s">
        <v>318</v>
      </c>
      <c r="G6" s="117" t="s">
        <v>317</v>
      </c>
      <c r="H6" s="67" t="s">
        <v>5</v>
      </c>
    </row>
    <row r="7" spans="1:8" s="123" customFormat="1" ht="12.75" thickTop="1" thickBot="1" x14ac:dyDescent="0.25">
      <c r="A7" s="118">
        <v>1</v>
      </c>
      <c r="B7" s="119">
        <v>2</v>
      </c>
      <c r="C7" s="119">
        <v>3</v>
      </c>
      <c r="D7" s="120">
        <v>4</v>
      </c>
      <c r="E7" s="120">
        <v>5</v>
      </c>
      <c r="F7" s="120">
        <v>6</v>
      </c>
      <c r="G7" s="120">
        <v>5</v>
      </c>
      <c r="H7" s="121" t="s">
        <v>716</v>
      </c>
    </row>
    <row r="8" spans="1:8" ht="15" thickTop="1" x14ac:dyDescent="0.2">
      <c r="A8" s="139">
        <v>1032</v>
      </c>
      <c r="B8" s="140">
        <v>51</v>
      </c>
      <c r="C8" s="216" t="s">
        <v>7</v>
      </c>
      <c r="D8" s="63">
        <v>2</v>
      </c>
      <c r="E8" s="63">
        <v>2</v>
      </c>
      <c r="F8" s="63">
        <v>2</v>
      </c>
      <c r="G8" s="63">
        <f>SUM(G22)</f>
        <v>2</v>
      </c>
      <c r="H8" s="75">
        <f>G8/D8*100</f>
        <v>100</v>
      </c>
    </row>
    <row r="9" spans="1:8" x14ac:dyDescent="0.2">
      <c r="A9" s="139">
        <v>1036</v>
      </c>
      <c r="B9" s="140">
        <v>51</v>
      </c>
      <c r="C9" s="216" t="s">
        <v>7</v>
      </c>
      <c r="D9" s="63">
        <v>155</v>
      </c>
      <c r="E9" s="63">
        <v>155</v>
      </c>
      <c r="F9" s="63">
        <v>155</v>
      </c>
      <c r="G9" s="63">
        <f>SUM(G27)</f>
        <v>180</v>
      </c>
      <c r="H9" s="75">
        <f>G9/D9*100</f>
        <v>116.12903225806453</v>
      </c>
    </row>
    <row r="10" spans="1:8" x14ac:dyDescent="0.2">
      <c r="A10" s="139">
        <v>1099</v>
      </c>
      <c r="B10" s="140">
        <v>51</v>
      </c>
      <c r="C10" s="216" t="s">
        <v>7</v>
      </c>
      <c r="D10" s="63">
        <v>60</v>
      </c>
      <c r="E10" s="63">
        <v>60</v>
      </c>
      <c r="F10" s="63">
        <v>60</v>
      </c>
      <c r="G10" s="63">
        <f>SUM(G48)</f>
        <v>60</v>
      </c>
      <c r="H10" s="75">
        <f t="shared" ref="H10:H17" si="0">G10/D10*100</f>
        <v>100</v>
      </c>
    </row>
    <row r="11" spans="1:8" x14ac:dyDescent="0.2">
      <c r="A11" s="139">
        <v>2369</v>
      </c>
      <c r="B11" s="140">
        <v>51</v>
      </c>
      <c r="C11" s="216" t="s">
        <v>7</v>
      </c>
      <c r="D11" s="63">
        <v>760</v>
      </c>
      <c r="E11" s="63">
        <v>960</v>
      </c>
      <c r="F11" s="63">
        <v>960</v>
      </c>
      <c r="G11" s="63">
        <f>SUM(G53)</f>
        <v>210</v>
      </c>
      <c r="H11" s="75">
        <f>G11/D11*100</f>
        <v>27.631578947368425</v>
      </c>
    </row>
    <row r="12" spans="1:8" x14ac:dyDescent="0.2">
      <c r="A12" s="139">
        <v>3719</v>
      </c>
      <c r="B12" s="140">
        <v>51</v>
      </c>
      <c r="C12" s="216" t="s">
        <v>7</v>
      </c>
      <c r="D12" s="63">
        <v>50</v>
      </c>
      <c r="E12" s="63">
        <v>50</v>
      </c>
      <c r="F12" s="63">
        <v>50</v>
      </c>
      <c r="G12" s="63">
        <f>SUM(G61)</f>
        <v>93</v>
      </c>
      <c r="H12" s="75">
        <f>G12/D12*100</f>
        <v>186</v>
      </c>
    </row>
    <row r="13" spans="1:8" x14ac:dyDescent="0.2">
      <c r="A13" s="139">
        <v>3725</v>
      </c>
      <c r="B13" s="140">
        <v>51</v>
      </c>
      <c r="C13" s="144" t="s">
        <v>7</v>
      </c>
      <c r="D13" s="63">
        <v>700</v>
      </c>
      <c r="E13" s="63">
        <v>398</v>
      </c>
      <c r="F13" s="63">
        <v>398</v>
      </c>
      <c r="G13" s="63">
        <f>SUM(G71)</f>
        <v>600</v>
      </c>
      <c r="H13" s="75">
        <f>G13/D13*100</f>
        <v>85.714285714285708</v>
      </c>
    </row>
    <row r="14" spans="1:8" x14ac:dyDescent="0.2">
      <c r="A14" s="139">
        <v>3729</v>
      </c>
      <c r="B14" s="140">
        <v>51</v>
      </c>
      <c r="C14" s="144" t="s">
        <v>7</v>
      </c>
      <c r="D14" s="63">
        <v>150</v>
      </c>
      <c r="E14" s="63">
        <v>115</v>
      </c>
      <c r="F14" s="63">
        <v>115</v>
      </c>
      <c r="G14" s="63">
        <f>SUM(G91)</f>
        <v>150</v>
      </c>
      <c r="H14" s="75">
        <f>G14/D14*100</f>
        <v>100</v>
      </c>
    </row>
    <row r="15" spans="1:8" x14ac:dyDescent="0.2">
      <c r="A15" s="139">
        <v>3742</v>
      </c>
      <c r="B15" s="140">
        <v>51</v>
      </c>
      <c r="C15" s="144" t="s">
        <v>7</v>
      </c>
      <c r="D15" s="63">
        <v>3532</v>
      </c>
      <c r="E15" s="63">
        <v>3532</v>
      </c>
      <c r="F15" s="63">
        <v>3532</v>
      </c>
      <c r="G15" s="63">
        <f>SUM(G101)</f>
        <v>3607</v>
      </c>
      <c r="H15" s="75">
        <f>G15/D15*100</f>
        <v>102.12344280860701</v>
      </c>
    </row>
    <row r="16" spans="1:8" x14ac:dyDescent="0.2">
      <c r="A16" s="139">
        <v>3744</v>
      </c>
      <c r="B16" s="140">
        <v>59</v>
      </c>
      <c r="C16" s="144" t="s">
        <v>45</v>
      </c>
      <c r="D16" s="63">
        <v>0</v>
      </c>
      <c r="E16" s="63">
        <v>0</v>
      </c>
      <c r="F16" s="63">
        <v>0</v>
      </c>
      <c r="G16" s="63">
        <f>G116</f>
        <v>14250</v>
      </c>
      <c r="H16" s="75"/>
    </row>
    <row r="17" spans="1:9" ht="15" thickBot="1" x14ac:dyDescent="0.25">
      <c r="A17" s="139">
        <v>3769</v>
      </c>
      <c r="B17" s="140">
        <v>51</v>
      </c>
      <c r="C17" s="144" t="s">
        <v>7</v>
      </c>
      <c r="D17" s="63">
        <v>670</v>
      </c>
      <c r="E17" s="63">
        <v>670</v>
      </c>
      <c r="F17" s="63">
        <v>670</v>
      </c>
      <c r="G17" s="63">
        <f>SUM(G121)</f>
        <v>570</v>
      </c>
      <c r="H17" s="75">
        <f>G17/D17*100</f>
        <v>85.074626865671647</v>
      </c>
    </row>
    <row r="18" spans="1:9" s="153" customFormat="1" ht="16.5" thickTop="1" thickBot="1" x14ac:dyDescent="0.3">
      <c r="A18" s="383" t="s">
        <v>8</v>
      </c>
      <c r="B18" s="384"/>
      <c r="C18" s="385"/>
      <c r="D18" s="151">
        <f>SUM(D8:D17)</f>
        <v>6079</v>
      </c>
      <c r="E18" s="151">
        <f>SUM(E8:E17)</f>
        <v>5942</v>
      </c>
      <c r="F18" s="151">
        <f>SUM(F8:F17)</f>
        <v>5942</v>
      </c>
      <c r="G18" s="151">
        <f>SUM(G8:G17)</f>
        <v>19722</v>
      </c>
      <c r="H18" s="82">
        <f>G18/D18*100</f>
        <v>324.42835992761968</v>
      </c>
    </row>
    <row r="19" spans="1:9" ht="15" thickTop="1" x14ac:dyDescent="0.2"/>
    <row r="21" spans="1:9" ht="15" x14ac:dyDescent="0.25">
      <c r="A21" s="85" t="s">
        <v>10</v>
      </c>
    </row>
    <row r="22" spans="1:9" ht="17.25" customHeight="1" thickBot="1" x14ac:dyDescent="0.3">
      <c r="A22" s="86" t="s">
        <v>122</v>
      </c>
      <c r="B22" s="87"/>
      <c r="C22" s="88"/>
      <c r="D22" s="89"/>
      <c r="E22" s="89"/>
      <c r="F22" s="89"/>
      <c r="G22" s="376">
        <v>2</v>
      </c>
      <c r="H22" s="376"/>
      <c r="I22" s="27"/>
    </row>
    <row r="23" spans="1:9" ht="14.25" customHeight="1" thickTop="1" x14ac:dyDescent="0.25">
      <c r="A23" s="436" t="s">
        <v>123</v>
      </c>
      <c r="B23" s="437"/>
      <c r="C23" s="437"/>
      <c r="D23" s="191"/>
      <c r="E23" s="191"/>
      <c r="F23" s="191"/>
      <c r="G23" s="403">
        <v>2</v>
      </c>
      <c r="H23" s="404"/>
    </row>
    <row r="24" spans="1:9" ht="14.25" customHeight="1" x14ac:dyDescent="0.2">
      <c r="A24" s="463" t="s">
        <v>214</v>
      </c>
      <c r="B24" s="402"/>
      <c r="C24" s="402"/>
      <c r="D24" s="402"/>
      <c r="E24" s="402"/>
      <c r="F24" s="402"/>
      <c r="G24" s="402"/>
      <c r="H24" s="402"/>
    </row>
    <row r="25" spans="1:9" ht="14.25" customHeight="1" x14ac:dyDescent="0.2">
      <c r="A25" s="402"/>
      <c r="B25" s="402"/>
      <c r="C25" s="402"/>
      <c r="D25" s="402"/>
      <c r="E25" s="402"/>
      <c r="F25" s="402"/>
      <c r="G25" s="402"/>
      <c r="H25" s="402"/>
    </row>
    <row r="26" spans="1:9" ht="12.75" customHeight="1" x14ac:dyDescent="0.25">
      <c r="A26" s="217"/>
      <c r="B26" s="191"/>
      <c r="C26" s="191"/>
      <c r="D26" s="191"/>
      <c r="E26" s="191"/>
      <c r="F26" s="191"/>
      <c r="G26" s="191"/>
      <c r="H26" s="191"/>
    </row>
    <row r="27" spans="1:9" ht="17.25" customHeight="1" thickBot="1" x14ac:dyDescent="0.3">
      <c r="A27" s="86" t="s">
        <v>124</v>
      </c>
      <c r="B27" s="87"/>
      <c r="C27" s="88"/>
      <c r="D27" s="89"/>
      <c r="E27" s="89"/>
      <c r="F27" s="89"/>
      <c r="G27" s="376">
        <f>SUM(G28,G37)</f>
        <v>180</v>
      </c>
      <c r="H27" s="376"/>
      <c r="I27" s="27"/>
    </row>
    <row r="28" spans="1:9" ht="14.25" customHeight="1" thickTop="1" x14ac:dyDescent="0.25">
      <c r="A28" s="217" t="s">
        <v>105</v>
      </c>
      <c r="B28" s="191"/>
      <c r="C28" s="191"/>
      <c r="D28" s="191"/>
      <c r="E28" s="191"/>
      <c r="F28" s="191"/>
      <c r="G28" s="403">
        <v>60</v>
      </c>
      <c r="H28" s="404"/>
    </row>
    <row r="29" spans="1:9" ht="14.25" customHeight="1" x14ac:dyDescent="0.2">
      <c r="A29" s="416" t="s">
        <v>771</v>
      </c>
      <c r="B29" s="410"/>
      <c r="C29" s="410"/>
      <c r="D29" s="410"/>
      <c r="E29" s="410"/>
      <c r="F29" s="410"/>
      <c r="G29" s="410"/>
      <c r="H29" s="410"/>
    </row>
    <row r="30" spans="1:9" ht="14.25" customHeight="1" x14ac:dyDescent="0.2">
      <c r="A30" s="410"/>
      <c r="B30" s="410"/>
      <c r="C30" s="410"/>
      <c r="D30" s="410"/>
      <c r="E30" s="410"/>
      <c r="F30" s="410"/>
      <c r="G30" s="410"/>
      <c r="H30" s="410"/>
    </row>
    <row r="31" spans="1:9" ht="14.25" customHeight="1" x14ac:dyDescent="0.2">
      <c r="A31" s="410"/>
      <c r="B31" s="410"/>
      <c r="C31" s="410"/>
      <c r="D31" s="410"/>
      <c r="E31" s="410"/>
      <c r="F31" s="410"/>
      <c r="G31" s="410"/>
      <c r="H31" s="410"/>
    </row>
    <row r="32" spans="1:9" ht="14.25" customHeight="1" x14ac:dyDescent="0.2">
      <c r="A32" s="410"/>
      <c r="B32" s="410"/>
      <c r="C32" s="410"/>
      <c r="D32" s="410"/>
      <c r="E32" s="410"/>
      <c r="F32" s="410"/>
      <c r="G32" s="410"/>
      <c r="H32" s="410"/>
    </row>
    <row r="33" spans="1:9" ht="14.25" customHeight="1" x14ac:dyDescent="0.2">
      <c r="A33" s="410"/>
      <c r="B33" s="410"/>
      <c r="C33" s="410"/>
      <c r="D33" s="410"/>
      <c r="E33" s="410"/>
      <c r="F33" s="410"/>
      <c r="G33" s="410"/>
      <c r="H33" s="410"/>
    </row>
    <row r="34" spans="1:9" ht="14.25" customHeight="1" x14ac:dyDescent="0.2">
      <c r="A34" s="410"/>
      <c r="B34" s="410"/>
      <c r="C34" s="410"/>
      <c r="D34" s="410"/>
      <c r="E34" s="410"/>
      <c r="F34" s="410"/>
      <c r="G34" s="410"/>
      <c r="H34" s="410"/>
    </row>
    <row r="35" spans="1:9" ht="14.25" customHeight="1" x14ac:dyDescent="0.2">
      <c r="A35" s="410"/>
      <c r="B35" s="410"/>
      <c r="C35" s="410"/>
      <c r="D35" s="410"/>
      <c r="E35" s="410"/>
      <c r="F35" s="410"/>
      <c r="G35" s="410"/>
      <c r="H35" s="410"/>
    </row>
    <row r="36" spans="1:9" ht="11.25" customHeight="1" x14ac:dyDescent="0.25">
      <c r="A36" s="107"/>
      <c r="B36" s="107"/>
      <c r="C36" s="107"/>
      <c r="D36" s="107"/>
      <c r="E36" s="107"/>
      <c r="F36" s="107"/>
      <c r="G36" s="107"/>
      <c r="H36" s="107"/>
    </row>
    <row r="37" spans="1:9" ht="14.25" customHeight="1" x14ac:dyDescent="0.25">
      <c r="A37" s="217" t="s">
        <v>16</v>
      </c>
      <c r="B37" s="191"/>
      <c r="C37" s="191"/>
      <c r="D37" s="191"/>
      <c r="E37" s="191"/>
      <c r="F37" s="191"/>
      <c r="G37" s="403">
        <v>120</v>
      </c>
      <c r="H37" s="404"/>
    </row>
    <row r="38" spans="1:9" ht="14.25" customHeight="1" x14ac:dyDescent="0.2">
      <c r="A38" s="416" t="s">
        <v>718</v>
      </c>
      <c r="B38" s="416"/>
      <c r="C38" s="416"/>
      <c r="D38" s="416"/>
      <c r="E38" s="416"/>
      <c r="F38" s="416"/>
      <c r="G38" s="416"/>
      <c r="H38" s="416"/>
    </row>
    <row r="39" spans="1:9" ht="30.75" customHeight="1" x14ac:dyDescent="0.2">
      <c r="A39" s="416"/>
      <c r="B39" s="416"/>
      <c r="C39" s="416"/>
      <c r="D39" s="416"/>
      <c r="E39" s="416"/>
      <c r="F39" s="416"/>
      <c r="G39" s="416"/>
      <c r="H39" s="416"/>
    </row>
    <row r="40" spans="1:9" ht="14.25" customHeight="1" x14ac:dyDescent="0.2">
      <c r="A40" s="463" t="s">
        <v>339</v>
      </c>
      <c r="B40" s="463"/>
      <c r="C40" s="463"/>
      <c r="D40" s="463"/>
      <c r="E40" s="463"/>
      <c r="F40" s="463"/>
      <c r="G40" s="463"/>
      <c r="H40" s="463"/>
    </row>
    <row r="41" spans="1:9" ht="14.25" customHeight="1" x14ac:dyDescent="0.2">
      <c r="A41" s="463"/>
      <c r="B41" s="463"/>
      <c r="C41" s="463"/>
      <c r="D41" s="463"/>
      <c r="E41" s="463"/>
      <c r="F41" s="463"/>
      <c r="G41" s="463"/>
      <c r="H41" s="463"/>
    </row>
    <row r="42" spans="1:9" ht="14.25" customHeight="1" x14ac:dyDescent="0.2">
      <c r="A42" s="463"/>
      <c r="B42" s="463"/>
      <c r="C42" s="463"/>
      <c r="D42" s="463"/>
      <c r="E42" s="463"/>
      <c r="F42" s="463"/>
      <c r="G42" s="463"/>
      <c r="H42" s="463"/>
    </row>
    <row r="43" spans="1:9" ht="14.25" customHeight="1" x14ac:dyDescent="0.2">
      <c r="A43" s="463"/>
      <c r="B43" s="463"/>
      <c r="C43" s="463"/>
      <c r="D43" s="463"/>
      <c r="E43" s="463"/>
      <c r="F43" s="463"/>
      <c r="G43" s="463"/>
      <c r="H43" s="463"/>
    </row>
    <row r="44" spans="1:9" ht="14.25" customHeight="1" x14ac:dyDescent="0.2">
      <c r="A44" s="463"/>
      <c r="B44" s="463"/>
      <c r="C44" s="463"/>
      <c r="D44" s="463"/>
      <c r="E44" s="463"/>
      <c r="F44" s="463"/>
      <c r="G44" s="463"/>
      <c r="H44" s="463"/>
    </row>
    <row r="45" spans="1:9" ht="14.25" customHeight="1" x14ac:dyDescent="0.2">
      <c r="A45" s="463"/>
      <c r="B45" s="463"/>
      <c r="C45" s="463"/>
      <c r="D45" s="463"/>
      <c r="E45" s="463"/>
      <c r="F45" s="463"/>
      <c r="G45" s="463"/>
      <c r="H45" s="463"/>
    </row>
    <row r="46" spans="1:9" ht="40.5" customHeight="1" x14ac:dyDescent="0.2">
      <c r="A46" s="463"/>
      <c r="B46" s="463"/>
      <c r="C46" s="463"/>
      <c r="D46" s="463"/>
      <c r="E46" s="463"/>
      <c r="F46" s="463"/>
      <c r="G46" s="463"/>
      <c r="H46" s="463"/>
    </row>
    <row r="47" spans="1:9" ht="14.25" customHeight="1" x14ac:dyDescent="0.25">
      <c r="A47" s="217"/>
      <c r="B47" s="191"/>
      <c r="C47" s="191"/>
      <c r="D47" s="191"/>
      <c r="E47" s="191"/>
      <c r="F47" s="191"/>
      <c r="G47" s="191"/>
      <c r="H47" s="191"/>
    </row>
    <row r="48" spans="1:9" ht="17.25" customHeight="1" thickBot="1" x14ac:dyDescent="0.3">
      <c r="A48" s="86" t="s">
        <v>125</v>
      </c>
      <c r="B48" s="87"/>
      <c r="C48" s="88"/>
      <c r="D48" s="89"/>
      <c r="E48" s="89"/>
      <c r="F48" s="89"/>
      <c r="G48" s="376">
        <f>SUM(G49)</f>
        <v>60</v>
      </c>
      <c r="H48" s="376"/>
      <c r="I48" s="27"/>
    </row>
    <row r="49" spans="1:9" ht="14.25" customHeight="1" thickTop="1" x14ac:dyDescent="0.25">
      <c r="A49" s="83" t="s">
        <v>235</v>
      </c>
      <c r="B49" s="107"/>
      <c r="C49" s="107"/>
      <c r="D49" s="107"/>
      <c r="E49" s="107"/>
      <c r="F49" s="107"/>
      <c r="G49" s="403">
        <v>60</v>
      </c>
      <c r="H49" s="404"/>
    </row>
    <row r="50" spans="1:9" ht="14.25" customHeight="1" x14ac:dyDescent="0.2">
      <c r="A50" s="396" t="s">
        <v>269</v>
      </c>
      <c r="B50" s="410"/>
      <c r="C50" s="410"/>
      <c r="D50" s="410"/>
      <c r="E50" s="410"/>
      <c r="F50" s="410"/>
      <c r="G50" s="410"/>
      <c r="H50" s="410"/>
    </row>
    <row r="51" spans="1:9" ht="14.25" customHeight="1" x14ac:dyDescent="0.2">
      <c r="A51" s="410"/>
      <c r="B51" s="410"/>
      <c r="C51" s="410"/>
      <c r="D51" s="410"/>
      <c r="E51" s="410"/>
      <c r="F51" s="410"/>
      <c r="G51" s="410"/>
      <c r="H51" s="410"/>
    </row>
    <row r="52" spans="1:9" ht="12.75" customHeight="1" x14ac:dyDescent="0.25">
      <c r="A52" s="83"/>
      <c r="B52" s="107"/>
      <c r="C52" s="107"/>
      <c r="D52" s="107"/>
      <c r="E52" s="107"/>
      <c r="F52" s="107"/>
      <c r="G52" s="107"/>
      <c r="H52" s="107"/>
    </row>
    <row r="53" spans="1:9" ht="17.25" customHeight="1" thickBot="1" x14ac:dyDescent="0.3">
      <c r="A53" s="86" t="s">
        <v>126</v>
      </c>
      <c r="B53" s="87"/>
      <c r="C53" s="88"/>
      <c r="D53" s="89"/>
      <c r="E53" s="89"/>
      <c r="F53" s="89"/>
      <c r="G53" s="376">
        <f>SUM(G54)</f>
        <v>210</v>
      </c>
      <c r="H53" s="376"/>
      <c r="I53" s="27"/>
    </row>
    <row r="54" spans="1:9" ht="15.75" thickTop="1" x14ac:dyDescent="0.25">
      <c r="A54" s="83" t="s">
        <v>14</v>
      </c>
      <c r="B54" s="107"/>
      <c r="C54" s="107"/>
      <c r="D54" s="107"/>
      <c r="E54" s="107"/>
      <c r="F54" s="107"/>
      <c r="G54" s="403">
        <v>210</v>
      </c>
      <c r="H54" s="404"/>
    </row>
    <row r="55" spans="1:9" ht="14.25" customHeight="1" x14ac:dyDescent="0.25">
      <c r="A55" s="451" t="s">
        <v>340</v>
      </c>
      <c r="B55" s="451"/>
      <c r="C55" s="451"/>
      <c r="D55" s="451"/>
      <c r="E55" s="451"/>
      <c r="F55" s="451"/>
      <c r="G55" s="397"/>
      <c r="H55" s="398"/>
    </row>
    <row r="56" spans="1:9" x14ac:dyDescent="0.2">
      <c r="A56" s="396" t="s">
        <v>682</v>
      </c>
      <c r="B56" s="410"/>
      <c r="C56" s="410"/>
      <c r="D56" s="410"/>
      <c r="E56" s="410"/>
      <c r="F56" s="410"/>
      <c r="G56" s="410"/>
      <c r="H56" s="410"/>
    </row>
    <row r="57" spans="1:9" x14ac:dyDescent="0.2">
      <c r="A57" s="410"/>
      <c r="B57" s="410"/>
      <c r="C57" s="410"/>
      <c r="D57" s="410"/>
      <c r="E57" s="410"/>
      <c r="F57" s="410"/>
      <c r="G57" s="410"/>
      <c r="H57" s="410"/>
    </row>
    <row r="58" spans="1:9" ht="28.5" customHeight="1" x14ac:dyDescent="0.2">
      <c r="A58" s="410"/>
      <c r="B58" s="410"/>
      <c r="C58" s="410"/>
      <c r="D58" s="410"/>
      <c r="E58" s="410"/>
      <c r="F58" s="410"/>
      <c r="G58" s="410"/>
      <c r="H58" s="410"/>
    </row>
    <row r="59" spans="1:9" ht="13.5" customHeight="1" x14ac:dyDescent="0.25">
      <c r="A59" s="107"/>
      <c r="B59" s="107"/>
      <c r="C59" s="107"/>
      <c r="D59" s="107"/>
      <c r="E59" s="107"/>
      <c r="F59" s="107"/>
      <c r="G59" s="107"/>
      <c r="H59" s="107"/>
    </row>
    <row r="60" spans="1:9" ht="15" x14ac:dyDescent="0.25">
      <c r="A60" s="105"/>
      <c r="B60" s="105"/>
      <c r="C60" s="105"/>
      <c r="D60" s="105"/>
      <c r="E60" s="105"/>
      <c r="F60" s="105"/>
      <c r="G60" s="105"/>
      <c r="H60" s="105"/>
    </row>
    <row r="61" spans="1:9" ht="17.25" customHeight="1" thickBot="1" x14ac:dyDescent="0.3">
      <c r="A61" s="86" t="s">
        <v>127</v>
      </c>
      <c r="B61" s="87"/>
      <c r="C61" s="88"/>
      <c r="D61" s="89"/>
      <c r="E61" s="89"/>
      <c r="F61" s="89"/>
      <c r="G61" s="376">
        <f>SUM(G62,G66)</f>
        <v>93</v>
      </c>
      <c r="H61" s="376"/>
      <c r="I61" s="27"/>
    </row>
    <row r="62" spans="1:9" ht="15.75" thickTop="1" x14ac:dyDescent="0.25">
      <c r="A62" s="83" t="s">
        <v>14</v>
      </c>
      <c r="B62" s="107"/>
      <c r="C62" s="107"/>
      <c r="D62" s="107"/>
      <c r="E62" s="107"/>
      <c r="F62" s="107"/>
      <c r="G62" s="403">
        <v>50</v>
      </c>
      <c r="H62" s="404"/>
    </row>
    <row r="63" spans="1:9" x14ac:dyDescent="0.2">
      <c r="A63" s="396" t="s">
        <v>160</v>
      </c>
      <c r="B63" s="410"/>
      <c r="C63" s="410"/>
      <c r="D63" s="410"/>
      <c r="E63" s="410"/>
      <c r="F63" s="410"/>
      <c r="G63" s="410"/>
      <c r="H63" s="410"/>
    </row>
    <row r="64" spans="1:9" x14ac:dyDescent="0.2">
      <c r="A64" s="410"/>
      <c r="B64" s="410"/>
      <c r="C64" s="410"/>
      <c r="D64" s="410"/>
      <c r="E64" s="410"/>
      <c r="F64" s="410"/>
      <c r="G64" s="410"/>
      <c r="H64" s="410"/>
    </row>
    <row r="65" spans="1:9" ht="15" x14ac:dyDescent="0.25">
      <c r="A65" s="232"/>
      <c r="B65" s="232"/>
      <c r="C65" s="232"/>
      <c r="D65" s="232"/>
      <c r="E65" s="232"/>
      <c r="F65" s="232"/>
      <c r="G65" s="232"/>
      <c r="H65" s="232"/>
    </row>
    <row r="66" spans="1:9" ht="15" x14ac:dyDescent="0.25">
      <c r="A66" s="83" t="s">
        <v>16</v>
      </c>
      <c r="B66" s="232"/>
      <c r="C66" s="232"/>
      <c r="D66" s="232"/>
      <c r="E66" s="232"/>
      <c r="F66" s="232"/>
      <c r="G66" s="403">
        <f>50-7</f>
        <v>43</v>
      </c>
      <c r="H66" s="404"/>
    </row>
    <row r="67" spans="1:9" ht="15" customHeight="1" x14ac:dyDescent="0.2">
      <c r="A67" s="396" t="s">
        <v>341</v>
      </c>
      <c r="B67" s="396"/>
      <c r="C67" s="396"/>
      <c r="D67" s="396"/>
      <c r="E67" s="396"/>
      <c r="F67" s="396"/>
      <c r="G67" s="396"/>
      <c r="H67" s="396"/>
    </row>
    <row r="68" spans="1:9" ht="15" customHeight="1" x14ac:dyDescent="0.2">
      <c r="A68" s="396"/>
      <c r="B68" s="396"/>
      <c r="C68" s="396"/>
      <c r="D68" s="396"/>
      <c r="E68" s="396"/>
      <c r="F68" s="396"/>
      <c r="G68" s="396"/>
      <c r="H68" s="396"/>
    </row>
    <row r="69" spans="1:9" ht="15" x14ac:dyDescent="0.25">
      <c r="A69" s="232"/>
      <c r="B69" s="232"/>
      <c r="C69" s="232"/>
      <c r="D69" s="232"/>
      <c r="E69" s="232"/>
      <c r="F69" s="232"/>
      <c r="G69" s="232"/>
      <c r="H69" s="232"/>
    </row>
    <row r="70" spans="1:9" ht="14.25" customHeight="1" x14ac:dyDescent="0.25">
      <c r="A70" s="83"/>
      <c r="B70" s="107"/>
      <c r="C70" s="107"/>
      <c r="D70" s="107"/>
      <c r="E70" s="107"/>
      <c r="F70" s="107"/>
      <c r="G70" s="107"/>
      <c r="H70" s="107"/>
    </row>
    <row r="71" spans="1:9" ht="17.25" customHeight="1" thickBot="1" x14ac:dyDescent="0.3">
      <c r="A71" s="86" t="s">
        <v>128</v>
      </c>
      <c r="B71" s="87"/>
      <c r="C71" s="88"/>
      <c r="D71" s="89"/>
      <c r="E71" s="89"/>
      <c r="F71" s="89"/>
      <c r="G71" s="376">
        <f>SUM(G72)</f>
        <v>600</v>
      </c>
      <c r="H71" s="376"/>
      <c r="I71" s="27"/>
    </row>
    <row r="72" spans="1:9" ht="15.75" thickTop="1" x14ac:dyDescent="0.25">
      <c r="A72" s="83" t="s">
        <v>16</v>
      </c>
      <c r="B72" s="107"/>
      <c r="C72" s="107"/>
      <c r="D72" s="107"/>
      <c r="E72" s="107"/>
      <c r="F72" s="107"/>
      <c r="G72" s="403">
        <f>700-100</f>
        <v>600</v>
      </c>
      <c r="H72" s="404"/>
    </row>
    <row r="73" spans="1:9" x14ac:dyDescent="0.2">
      <c r="A73" s="396" t="s">
        <v>772</v>
      </c>
      <c r="B73" s="410"/>
      <c r="C73" s="410"/>
      <c r="D73" s="410"/>
      <c r="E73" s="410"/>
      <c r="F73" s="410"/>
      <c r="G73" s="410"/>
      <c r="H73" s="410"/>
    </row>
    <row r="74" spans="1:9" x14ac:dyDescent="0.2">
      <c r="A74" s="410"/>
      <c r="B74" s="410"/>
      <c r="C74" s="410"/>
      <c r="D74" s="410"/>
      <c r="E74" s="410"/>
      <c r="F74" s="410"/>
      <c r="G74" s="410"/>
      <c r="H74" s="410"/>
    </row>
    <row r="75" spans="1:9" x14ac:dyDescent="0.2">
      <c r="A75" s="410"/>
      <c r="B75" s="410"/>
      <c r="C75" s="410"/>
      <c r="D75" s="410"/>
      <c r="E75" s="410"/>
      <c r="F75" s="410"/>
      <c r="G75" s="410"/>
      <c r="H75" s="410"/>
    </row>
    <row r="76" spans="1:9" x14ac:dyDescent="0.2">
      <c r="A76" s="410"/>
      <c r="B76" s="410"/>
      <c r="C76" s="410"/>
      <c r="D76" s="410"/>
      <c r="E76" s="410"/>
      <c r="F76" s="410"/>
      <c r="G76" s="410"/>
      <c r="H76" s="410"/>
    </row>
    <row r="77" spans="1:9" ht="30.75" customHeight="1" x14ac:dyDescent="0.2">
      <c r="A77" s="410"/>
      <c r="B77" s="410"/>
      <c r="C77" s="410"/>
      <c r="D77" s="410"/>
      <c r="E77" s="410"/>
      <c r="F77" s="410"/>
      <c r="G77" s="410"/>
      <c r="H77" s="410"/>
    </row>
    <row r="78" spans="1:9" ht="7.5" customHeight="1" x14ac:dyDescent="0.2">
      <c r="A78" s="102"/>
      <c r="B78" s="102"/>
      <c r="C78" s="102"/>
      <c r="D78" s="102"/>
      <c r="E78" s="102"/>
      <c r="F78" s="102"/>
      <c r="G78" s="102"/>
      <c r="H78" s="102"/>
    </row>
    <row r="79" spans="1:9" ht="14.25" customHeight="1" x14ac:dyDescent="0.2">
      <c r="A79" s="396" t="s">
        <v>773</v>
      </c>
      <c r="B79" s="396"/>
      <c r="C79" s="396"/>
      <c r="D79" s="396"/>
      <c r="E79" s="396"/>
      <c r="F79" s="396"/>
      <c r="G79" s="396"/>
      <c r="H79" s="396"/>
    </row>
    <row r="80" spans="1:9" ht="14.25" customHeight="1" x14ac:dyDescent="0.2">
      <c r="A80" s="396"/>
      <c r="B80" s="396"/>
      <c r="C80" s="396"/>
      <c r="D80" s="396"/>
      <c r="E80" s="396"/>
      <c r="F80" s="396"/>
      <c r="G80" s="396"/>
      <c r="H80" s="396"/>
    </row>
    <row r="81" spans="1:9" ht="14.25" customHeight="1" x14ac:dyDescent="0.2">
      <c r="A81" s="396"/>
      <c r="B81" s="396"/>
      <c r="C81" s="396"/>
      <c r="D81" s="396"/>
      <c r="E81" s="396"/>
      <c r="F81" s="396"/>
      <c r="G81" s="396"/>
      <c r="H81" s="396"/>
    </row>
    <row r="82" spans="1:9" ht="14.25" customHeight="1" x14ac:dyDescent="0.2">
      <c r="A82" s="396"/>
      <c r="B82" s="396"/>
      <c r="C82" s="396"/>
      <c r="D82" s="396"/>
      <c r="E82" s="396"/>
      <c r="F82" s="396"/>
      <c r="G82" s="396"/>
      <c r="H82" s="396"/>
    </row>
    <row r="83" spans="1:9" ht="14.25" customHeight="1" x14ac:dyDescent="0.2">
      <c r="A83" s="396"/>
      <c r="B83" s="396"/>
      <c r="C83" s="396"/>
      <c r="D83" s="396"/>
      <c r="E83" s="396"/>
      <c r="F83" s="396"/>
      <c r="G83" s="396"/>
      <c r="H83" s="396"/>
    </row>
    <row r="84" spans="1:9" ht="14.25" customHeight="1" x14ac:dyDescent="0.2">
      <c r="A84" s="396"/>
      <c r="B84" s="396"/>
      <c r="C84" s="396"/>
      <c r="D84" s="396"/>
      <c r="E84" s="396"/>
      <c r="F84" s="396"/>
      <c r="G84" s="396"/>
      <c r="H84" s="396"/>
    </row>
    <row r="85" spans="1:9" ht="14.25" customHeight="1" x14ac:dyDescent="0.2">
      <c r="A85" s="396"/>
      <c r="B85" s="396"/>
      <c r="C85" s="396"/>
      <c r="D85" s="396"/>
      <c r="E85" s="396"/>
      <c r="F85" s="396"/>
      <c r="G85" s="396"/>
      <c r="H85" s="396"/>
    </row>
    <row r="86" spans="1:9" ht="14.25" customHeight="1" x14ac:dyDescent="0.2">
      <c r="A86" s="396"/>
      <c r="B86" s="396"/>
      <c r="C86" s="396"/>
      <c r="D86" s="396"/>
      <c r="E86" s="396"/>
      <c r="F86" s="396"/>
      <c r="G86" s="396"/>
      <c r="H86" s="396"/>
    </row>
    <row r="87" spans="1:9" ht="14.25" customHeight="1" x14ac:dyDescent="0.2">
      <c r="A87" s="396"/>
      <c r="B87" s="396"/>
      <c r="C87" s="396"/>
      <c r="D87" s="396"/>
      <c r="E87" s="396"/>
      <c r="F87" s="396"/>
      <c r="G87" s="396"/>
      <c r="H87" s="396"/>
    </row>
    <row r="88" spans="1:9" ht="14.25" customHeight="1" x14ac:dyDescent="0.2">
      <c r="A88" s="396"/>
      <c r="B88" s="396"/>
      <c r="C88" s="396"/>
      <c r="D88" s="396"/>
      <c r="E88" s="396"/>
      <c r="F88" s="396"/>
      <c r="G88" s="396"/>
      <c r="H88" s="396"/>
    </row>
    <row r="89" spans="1:9" ht="44.25" customHeight="1" x14ac:dyDescent="0.2">
      <c r="A89" s="396"/>
      <c r="B89" s="396"/>
      <c r="C89" s="396"/>
      <c r="D89" s="396"/>
      <c r="E89" s="396"/>
      <c r="F89" s="396"/>
      <c r="G89" s="396"/>
      <c r="H89" s="396"/>
    </row>
    <row r="90" spans="1:9" ht="15" x14ac:dyDescent="0.25">
      <c r="A90" s="83"/>
      <c r="B90" s="107"/>
      <c r="C90" s="107"/>
      <c r="D90" s="107"/>
      <c r="E90" s="107"/>
      <c r="F90" s="107"/>
      <c r="G90" s="107"/>
      <c r="H90" s="107"/>
    </row>
    <row r="91" spans="1:9" ht="17.25" customHeight="1" thickBot="1" x14ac:dyDescent="0.3">
      <c r="A91" s="86" t="s">
        <v>129</v>
      </c>
      <c r="B91" s="87"/>
      <c r="C91" s="88"/>
      <c r="D91" s="89"/>
      <c r="E91" s="89"/>
      <c r="F91" s="89"/>
      <c r="G91" s="376">
        <f>SUM(G96,G92)</f>
        <v>150</v>
      </c>
      <c r="H91" s="376"/>
      <c r="I91" s="27"/>
    </row>
    <row r="92" spans="1:9" ht="15.75" thickTop="1" x14ac:dyDescent="0.25">
      <c r="A92" s="83" t="s">
        <v>14</v>
      </c>
      <c r="B92" s="107"/>
      <c r="C92" s="107"/>
      <c r="D92" s="107"/>
      <c r="E92" s="107"/>
      <c r="F92" s="107"/>
      <c r="G92" s="403">
        <v>50</v>
      </c>
      <c r="H92" s="404"/>
    </row>
    <row r="93" spans="1:9" x14ac:dyDescent="0.2">
      <c r="A93" s="396" t="s">
        <v>222</v>
      </c>
      <c r="B93" s="410"/>
      <c r="C93" s="410"/>
      <c r="D93" s="410"/>
      <c r="E93" s="410"/>
      <c r="F93" s="410"/>
      <c r="G93" s="410"/>
      <c r="H93" s="410"/>
    </row>
    <row r="94" spans="1:9" x14ac:dyDescent="0.2">
      <c r="A94" s="410"/>
      <c r="B94" s="410"/>
      <c r="C94" s="410"/>
      <c r="D94" s="410"/>
      <c r="E94" s="410"/>
      <c r="F94" s="410"/>
      <c r="G94" s="410"/>
      <c r="H94" s="410"/>
    </row>
    <row r="95" spans="1:9" ht="10.5" customHeight="1" x14ac:dyDescent="0.2">
      <c r="A95" s="102"/>
      <c r="B95" s="102"/>
      <c r="C95" s="102"/>
      <c r="D95" s="102"/>
      <c r="E95" s="102"/>
      <c r="F95" s="102"/>
      <c r="G95" s="102"/>
      <c r="H95" s="102"/>
    </row>
    <row r="96" spans="1:9" ht="15" x14ac:dyDescent="0.25">
      <c r="A96" s="83" t="s">
        <v>249</v>
      </c>
      <c r="B96" s="107"/>
      <c r="C96" s="107"/>
      <c r="D96" s="107"/>
      <c r="E96" s="107"/>
      <c r="F96" s="107"/>
      <c r="G96" s="403">
        <v>100</v>
      </c>
      <c r="H96" s="404"/>
    </row>
    <row r="97" spans="1:9" ht="14.25" customHeight="1" x14ac:dyDescent="0.2">
      <c r="A97" s="396" t="s">
        <v>683</v>
      </c>
      <c r="B97" s="396"/>
      <c r="C97" s="396"/>
      <c r="D97" s="396"/>
      <c r="E97" s="396"/>
      <c r="F97" s="396"/>
      <c r="G97" s="396"/>
      <c r="H97" s="396"/>
    </row>
    <row r="98" spans="1:9" ht="14.25" customHeight="1" x14ac:dyDescent="0.2">
      <c r="A98" s="396"/>
      <c r="B98" s="396"/>
      <c r="C98" s="396"/>
      <c r="D98" s="396"/>
      <c r="E98" s="396"/>
      <c r="F98" s="396"/>
      <c r="G98" s="396"/>
      <c r="H98" s="396"/>
    </row>
    <row r="99" spans="1:9" ht="30.75" customHeight="1" x14ac:dyDescent="0.2">
      <c r="A99" s="396"/>
      <c r="B99" s="396"/>
      <c r="C99" s="396"/>
      <c r="D99" s="396"/>
      <c r="E99" s="396"/>
      <c r="F99" s="396"/>
      <c r="G99" s="396"/>
      <c r="H99" s="396"/>
    </row>
    <row r="100" spans="1:9" ht="15" x14ac:dyDescent="0.2">
      <c r="A100" s="102"/>
      <c r="B100" s="102"/>
      <c r="C100" s="102"/>
      <c r="D100" s="102"/>
      <c r="E100" s="102"/>
      <c r="F100" s="102"/>
      <c r="G100" s="102"/>
      <c r="H100" s="102"/>
    </row>
    <row r="101" spans="1:9" ht="17.25" customHeight="1" thickBot="1" x14ac:dyDescent="0.3">
      <c r="A101" s="86" t="s">
        <v>130</v>
      </c>
      <c r="B101" s="87"/>
      <c r="C101" s="88"/>
      <c r="D101" s="89"/>
      <c r="E101" s="89"/>
      <c r="F101" s="89"/>
      <c r="G101" s="376">
        <f>SUM(G102,G108)</f>
        <v>3607</v>
      </c>
      <c r="H101" s="376"/>
      <c r="I101" s="27"/>
    </row>
    <row r="102" spans="1:9" ht="15.75" thickTop="1" x14ac:dyDescent="0.25">
      <c r="A102" s="83" t="s">
        <v>14</v>
      </c>
      <c r="B102" s="107"/>
      <c r="C102" s="107"/>
      <c r="D102" s="107"/>
      <c r="E102" s="107"/>
      <c r="F102" s="107"/>
      <c r="G102" s="403">
        <v>400</v>
      </c>
      <c r="H102" s="404"/>
    </row>
    <row r="103" spans="1:9" ht="14.25" customHeight="1" x14ac:dyDescent="0.2">
      <c r="A103" s="401" t="s">
        <v>342</v>
      </c>
      <c r="B103" s="401"/>
      <c r="C103" s="401"/>
      <c r="D103" s="401"/>
      <c r="E103" s="401"/>
      <c r="F103" s="401"/>
      <c r="G103" s="401"/>
      <c r="H103" s="401"/>
    </row>
    <row r="104" spans="1:9" ht="14.25" customHeight="1" x14ac:dyDescent="0.2">
      <c r="A104" s="401"/>
      <c r="B104" s="401"/>
      <c r="C104" s="401"/>
      <c r="D104" s="401"/>
      <c r="E104" s="401"/>
      <c r="F104" s="401"/>
      <c r="G104" s="401"/>
      <c r="H104" s="401"/>
    </row>
    <row r="105" spans="1:9" ht="14.25" customHeight="1" x14ac:dyDescent="0.2">
      <c r="A105" s="401"/>
      <c r="B105" s="401"/>
      <c r="C105" s="401"/>
      <c r="D105" s="401"/>
      <c r="E105" s="401"/>
      <c r="F105" s="401"/>
      <c r="G105" s="401"/>
      <c r="H105" s="401"/>
    </row>
    <row r="106" spans="1:9" ht="27.75" customHeight="1" x14ac:dyDescent="0.2">
      <c r="A106" s="401"/>
      <c r="B106" s="401"/>
      <c r="C106" s="401"/>
      <c r="D106" s="401"/>
      <c r="E106" s="401"/>
      <c r="F106" s="401"/>
      <c r="G106" s="401"/>
      <c r="H106" s="401"/>
    </row>
    <row r="107" spans="1:9" ht="15" x14ac:dyDescent="0.25">
      <c r="A107" s="107"/>
      <c r="B107" s="107"/>
      <c r="C107" s="107"/>
      <c r="D107" s="107"/>
      <c r="E107" s="107"/>
      <c r="F107" s="107"/>
      <c r="G107" s="107"/>
      <c r="H107" s="107"/>
    </row>
    <row r="108" spans="1:9" ht="15" x14ac:dyDescent="0.25">
      <c r="A108" s="83" t="s">
        <v>16</v>
      </c>
      <c r="G108" s="403">
        <f>SUM(G109,G113)</f>
        <v>3207</v>
      </c>
      <c r="H108" s="404"/>
    </row>
    <row r="109" spans="1:9" ht="15" x14ac:dyDescent="0.25">
      <c r="A109" s="106" t="s">
        <v>646</v>
      </c>
      <c r="G109" s="397">
        <f>3257-50</f>
        <v>3207</v>
      </c>
      <c r="H109" s="398"/>
    </row>
    <row r="110" spans="1:9" ht="14.25" customHeight="1" x14ac:dyDescent="0.2">
      <c r="A110" s="401" t="s">
        <v>774</v>
      </c>
      <c r="B110" s="401"/>
      <c r="C110" s="401"/>
      <c r="D110" s="401"/>
      <c r="E110" s="401"/>
      <c r="F110" s="401"/>
      <c r="G110" s="401"/>
      <c r="H110" s="401"/>
    </row>
    <row r="111" spans="1:9" ht="27" customHeight="1" x14ac:dyDescent="0.2">
      <c r="A111" s="401"/>
      <c r="B111" s="401"/>
      <c r="C111" s="401"/>
      <c r="D111" s="401"/>
      <c r="E111" s="401"/>
      <c r="F111" s="401"/>
      <c r="G111" s="401"/>
      <c r="H111" s="401"/>
    </row>
    <row r="112" spans="1:9" x14ac:dyDescent="0.2">
      <c r="A112" s="95"/>
      <c r="B112" s="95"/>
      <c r="C112" s="95"/>
      <c r="D112" s="95"/>
      <c r="E112" s="95"/>
      <c r="F112" s="95"/>
      <c r="G112" s="95"/>
      <c r="H112" s="95"/>
    </row>
    <row r="113" spans="1:9" ht="15" hidden="1" x14ac:dyDescent="0.25">
      <c r="A113" s="106" t="s">
        <v>270</v>
      </c>
      <c r="G113" s="397">
        <f>350-350</f>
        <v>0</v>
      </c>
      <c r="H113" s="398"/>
    </row>
    <row r="114" spans="1:9" hidden="1" x14ac:dyDescent="0.2">
      <c r="A114" s="401" t="s">
        <v>343</v>
      </c>
      <c r="B114" s="401"/>
      <c r="C114" s="401"/>
      <c r="D114" s="401"/>
      <c r="E114" s="401"/>
      <c r="F114" s="401"/>
      <c r="G114" s="401"/>
      <c r="H114" s="401"/>
    </row>
    <row r="115" spans="1:9" ht="15" hidden="1" x14ac:dyDescent="0.25">
      <c r="A115" s="107"/>
      <c r="B115" s="107"/>
      <c r="C115" s="107"/>
      <c r="D115" s="107"/>
      <c r="E115" s="107"/>
      <c r="F115" s="107"/>
      <c r="G115" s="107"/>
      <c r="H115" s="107"/>
    </row>
    <row r="116" spans="1:9" ht="17.25" customHeight="1" thickBot="1" x14ac:dyDescent="0.3">
      <c r="A116" s="86" t="s">
        <v>647</v>
      </c>
      <c r="B116" s="87"/>
      <c r="C116" s="88"/>
      <c r="D116" s="89"/>
      <c r="E116" s="89"/>
      <c r="F116" s="89"/>
      <c r="G116" s="376">
        <f>SUM(G117)</f>
        <v>14250</v>
      </c>
      <c r="H116" s="376"/>
      <c r="I116" s="27"/>
    </row>
    <row r="117" spans="1:9" ht="15.75" thickTop="1" x14ac:dyDescent="0.25">
      <c r="A117" s="83" t="s">
        <v>48</v>
      </c>
      <c r="B117" s="316"/>
      <c r="C117" s="316"/>
      <c r="D117" s="316"/>
      <c r="E117" s="316"/>
      <c r="F117" s="316"/>
      <c r="G117" s="403">
        <f>G118+G119</f>
        <v>14250</v>
      </c>
      <c r="H117" s="404"/>
    </row>
    <row r="118" spans="1:9" ht="27" customHeight="1" x14ac:dyDescent="0.25">
      <c r="A118" s="390" t="s">
        <v>648</v>
      </c>
      <c r="B118" s="390"/>
      <c r="C118" s="390"/>
      <c r="D118" s="390"/>
      <c r="E118" s="390"/>
      <c r="F118" s="390"/>
      <c r="G118" s="393">
        <v>9250</v>
      </c>
      <c r="H118" s="394"/>
    </row>
    <row r="119" spans="1:9" ht="28.5" customHeight="1" x14ac:dyDescent="0.25">
      <c r="A119" s="390" t="s">
        <v>649</v>
      </c>
      <c r="B119" s="390"/>
      <c r="C119" s="390"/>
      <c r="D119" s="390"/>
      <c r="E119" s="390"/>
      <c r="F119" s="390"/>
      <c r="G119" s="393">
        <v>5000</v>
      </c>
      <c r="H119" s="394"/>
    </row>
    <row r="120" spans="1:9" ht="15" x14ac:dyDescent="0.25">
      <c r="A120" s="316"/>
      <c r="B120" s="316"/>
      <c r="C120" s="316"/>
      <c r="D120" s="316"/>
      <c r="E120" s="316"/>
      <c r="F120" s="316"/>
      <c r="G120" s="316"/>
      <c r="H120" s="316"/>
    </row>
    <row r="121" spans="1:9" ht="17.25" customHeight="1" thickBot="1" x14ac:dyDescent="0.3">
      <c r="A121" s="86" t="s">
        <v>131</v>
      </c>
      <c r="B121" s="87"/>
      <c r="C121" s="88"/>
      <c r="D121" s="89"/>
      <c r="E121" s="89"/>
      <c r="F121" s="89"/>
      <c r="G121" s="376">
        <f>SUM(G122)</f>
        <v>570</v>
      </c>
      <c r="H121" s="376"/>
      <c r="I121" s="27"/>
    </row>
    <row r="122" spans="1:9" ht="15.75" thickTop="1" x14ac:dyDescent="0.25">
      <c r="A122" s="83" t="s">
        <v>16</v>
      </c>
      <c r="G122" s="403">
        <f>670-100</f>
        <v>570</v>
      </c>
      <c r="H122" s="404"/>
    </row>
    <row r="123" spans="1:9" ht="15" x14ac:dyDescent="0.25">
      <c r="A123" s="399" t="s">
        <v>271</v>
      </c>
      <c r="B123" s="399"/>
      <c r="C123" s="399"/>
      <c r="D123" s="399"/>
      <c r="E123" s="399"/>
      <c r="F123" s="399"/>
      <c r="G123" s="397"/>
      <c r="H123" s="398"/>
    </row>
    <row r="124" spans="1:9" ht="15" x14ac:dyDescent="0.25">
      <c r="A124" s="399"/>
      <c r="B124" s="399"/>
      <c r="C124" s="399"/>
      <c r="D124" s="399"/>
      <c r="E124" s="399"/>
      <c r="F124" s="399"/>
      <c r="G124" s="99"/>
      <c r="H124" s="100"/>
    </row>
    <row r="125" spans="1:9" ht="15" customHeight="1" x14ac:dyDescent="0.2">
      <c r="A125" s="396" t="s">
        <v>344</v>
      </c>
      <c r="B125" s="396"/>
      <c r="C125" s="396"/>
      <c r="D125" s="396"/>
      <c r="E125" s="396"/>
      <c r="F125" s="396"/>
      <c r="G125" s="396"/>
      <c r="H125" s="396"/>
    </row>
    <row r="126" spans="1:9" ht="15" customHeight="1" x14ac:dyDescent="0.2">
      <c r="A126" s="396"/>
      <c r="B126" s="396"/>
      <c r="C126" s="396"/>
      <c r="D126" s="396"/>
      <c r="E126" s="396"/>
      <c r="F126" s="396"/>
      <c r="G126" s="396"/>
      <c r="H126" s="396"/>
    </row>
    <row r="127" spans="1:9" ht="15" customHeight="1" x14ac:dyDescent="0.2">
      <c r="A127" s="396"/>
      <c r="B127" s="396"/>
      <c r="C127" s="396"/>
      <c r="D127" s="396"/>
      <c r="E127" s="396"/>
      <c r="F127" s="396"/>
      <c r="G127" s="396"/>
      <c r="H127" s="396"/>
    </row>
    <row r="128" spans="1:9" ht="29.25" customHeight="1" x14ac:dyDescent="0.2">
      <c r="A128" s="396" t="s">
        <v>345</v>
      </c>
      <c r="B128" s="396"/>
      <c r="C128" s="396"/>
      <c r="D128" s="396"/>
      <c r="E128" s="396"/>
      <c r="F128" s="396"/>
      <c r="G128" s="396"/>
      <c r="H128" s="396"/>
    </row>
    <row r="129" spans="1:8" ht="14.25" customHeight="1" x14ac:dyDescent="0.2">
      <c r="A129" s="396" t="s">
        <v>346</v>
      </c>
      <c r="B129" s="396"/>
      <c r="C129" s="396"/>
      <c r="D129" s="396"/>
      <c r="E129" s="396"/>
      <c r="F129" s="396"/>
      <c r="G129" s="396"/>
      <c r="H129" s="396"/>
    </row>
    <row r="130" spans="1:8" ht="15" customHeight="1" x14ac:dyDescent="0.2">
      <c r="A130" s="396"/>
      <c r="B130" s="396"/>
      <c r="C130" s="396"/>
      <c r="D130" s="396"/>
      <c r="E130" s="396"/>
      <c r="F130" s="396"/>
      <c r="G130" s="396"/>
      <c r="H130" s="396"/>
    </row>
    <row r="131" spans="1:8" ht="15" customHeight="1" x14ac:dyDescent="0.2">
      <c r="A131" s="396"/>
      <c r="B131" s="396"/>
      <c r="C131" s="396"/>
      <c r="D131" s="396"/>
      <c r="E131" s="396"/>
      <c r="F131" s="396"/>
      <c r="G131" s="396"/>
      <c r="H131" s="396"/>
    </row>
    <row r="132" spans="1:8" x14ac:dyDescent="0.2">
      <c r="A132" s="396"/>
      <c r="B132" s="396"/>
      <c r="C132" s="396"/>
      <c r="D132" s="396"/>
      <c r="E132" s="396"/>
      <c r="F132" s="396"/>
      <c r="G132" s="396"/>
      <c r="H132" s="396"/>
    </row>
    <row r="133" spans="1:8" ht="28.5" customHeight="1" x14ac:dyDescent="0.2">
      <c r="A133" s="396"/>
      <c r="B133" s="396"/>
      <c r="C133" s="396"/>
      <c r="D133" s="396"/>
      <c r="E133" s="396"/>
      <c r="F133" s="396"/>
      <c r="G133" s="396"/>
      <c r="H133" s="396"/>
    </row>
    <row r="134" spans="1:8" ht="14.25" customHeight="1" x14ac:dyDescent="0.2">
      <c r="A134" s="396" t="s">
        <v>347</v>
      </c>
      <c r="B134" s="396"/>
      <c r="C134" s="396"/>
      <c r="D134" s="396"/>
      <c r="E134" s="396"/>
      <c r="F134" s="396"/>
      <c r="G134" s="396"/>
      <c r="H134" s="396"/>
    </row>
    <row r="135" spans="1:8" ht="13.5" customHeight="1" x14ac:dyDescent="0.2">
      <c r="A135" s="396"/>
      <c r="B135" s="396"/>
      <c r="C135" s="396"/>
      <c r="D135" s="396"/>
      <c r="E135" s="396"/>
      <c r="F135" s="396"/>
      <c r="G135" s="396"/>
      <c r="H135" s="396"/>
    </row>
    <row r="136" spans="1:8" x14ac:dyDescent="0.2">
      <c r="A136" s="396"/>
      <c r="B136" s="396"/>
      <c r="C136" s="396"/>
      <c r="D136" s="396"/>
      <c r="E136" s="396"/>
      <c r="F136" s="396"/>
      <c r="G136" s="396"/>
      <c r="H136" s="396"/>
    </row>
    <row r="137" spans="1:8" x14ac:dyDescent="0.2">
      <c r="A137" s="396"/>
      <c r="B137" s="396"/>
      <c r="C137" s="396"/>
      <c r="D137" s="396"/>
      <c r="E137" s="396"/>
      <c r="F137" s="396"/>
      <c r="G137" s="396"/>
      <c r="H137" s="396"/>
    </row>
    <row r="138" spans="1:8" x14ac:dyDescent="0.2">
      <c r="A138" s="396"/>
      <c r="B138" s="396"/>
      <c r="C138" s="396"/>
      <c r="D138" s="396"/>
      <c r="E138" s="396"/>
      <c r="F138" s="396"/>
      <c r="G138" s="396"/>
      <c r="H138" s="396"/>
    </row>
    <row r="139" spans="1:8" x14ac:dyDescent="0.2">
      <c r="A139" s="396"/>
      <c r="B139" s="396"/>
      <c r="C139" s="396"/>
      <c r="D139" s="396"/>
      <c r="E139" s="396"/>
      <c r="F139" s="396"/>
      <c r="G139" s="396"/>
      <c r="H139" s="396"/>
    </row>
    <row r="140" spans="1:8" x14ac:dyDescent="0.2">
      <c r="A140" s="396"/>
      <c r="B140" s="396"/>
      <c r="C140" s="396"/>
      <c r="D140" s="396"/>
      <c r="E140" s="396"/>
      <c r="F140" s="396"/>
      <c r="G140" s="396"/>
      <c r="H140" s="396"/>
    </row>
    <row r="141" spans="1:8" ht="44.25" customHeight="1" x14ac:dyDescent="0.2">
      <c r="A141" s="396"/>
      <c r="B141" s="396"/>
      <c r="C141" s="396"/>
      <c r="D141" s="396"/>
      <c r="E141" s="396"/>
      <c r="F141" s="396"/>
      <c r="G141" s="396"/>
      <c r="H141" s="396"/>
    </row>
    <row r="143" spans="1:8" x14ac:dyDescent="0.2">
      <c r="A143" s="459" t="s">
        <v>272</v>
      </c>
      <c r="B143" s="459"/>
      <c r="C143" s="459"/>
      <c r="D143" s="459"/>
      <c r="E143" s="459"/>
      <c r="F143" s="459"/>
      <c r="G143" s="459"/>
      <c r="H143" s="459"/>
    </row>
    <row r="144" spans="1:8" x14ac:dyDescent="0.2">
      <c r="A144" s="396" t="s">
        <v>348</v>
      </c>
      <c r="B144" s="396"/>
      <c r="C144" s="396"/>
      <c r="D144" s="396"/>
      <c r="E144" s="396"/>
      <c r="F144" s="396"/>
      <c r="G144" s="396"/>
      <c r="H144" s="396"/>
    </row>
    <row r="145" spans="1:8" ht="30.75" customHeight="1" x14ac:dyDescent="0.2">
      <c r="A145" s="396"/>
      <c r="B145" s="396"/>
      <c r="C145" s="396"/>
      <c r="D145" s="396"/>
      <c r="E145" s="396"/>
      <c r="F145" s="396"/>
      <c r="G145" s="396"/>
      <c r="H145" s="396"/>
    </row>
  </sheetData>
  <mergeCells count="58">
    <mergeCell ref="A143:H143"/>
    <mergeCell ref="A144:H145"/>
    <mergeCell ref="A125:H127"/>
    <mergeCell ref="A134:H141"/>
    <mergeCell ref="A129:H133"/>
    <mergeCell ref="G109:H109"/>
    <mergeCell ref="G113:H113"/>
    <mergeCell ref="G123:H123"/>
    <mergeCell ref="A123:F124"/>
    <mergeCell ref="A128:H128"/>
    <mergeCell ref="A110:H111"/>
    <mergeCell ref="G121:H121"/>
    <mergeCell ref="G122:H122"/>
    <mergeCell ref="A114:H114"/>
    <mergeCell ref="G116:H116"/>
    <mergeCell ref="G117:H117"/>
    <mergeCell ref="A118:F118"/>
    <mergeCell ref="G118:H118"/>
    <mergeCell ref="A119:F119"/>
    <mergeCell ref="G119:H119"/>
    <mergeCell ref="G1:H1"/>
    <mergeCell ref="A24:H25"/>
    <mergeCell ref="G27:H27"/>
    <mergeCell ref="G28:H28"/>
    <mergeCell ref="A29:H35"/>
    <mergeCell ref="A18:C18"/>
    <mergeCell ref="G22:H22"/>
    <mergeCell ref="A23:C23"/>
    <mergeCell ref="G23:H23"/>
    <mergeCell ref="A103:H106"/>
    <mergeCell ref="G92:H92"/>
    <mergeCell ref="G108:H108"/>
    <mergeCell ref="A79:H89"/>
    <mergeCell ref="G71:H71"/>
    <mergeCell ref="G101:H101"/>
    <mergeCell ref="G102:H102"/>
    <mergeCell ref="G91:H91"/>
    <mergeCell ref="G96:H96"/>
    <mergeCell ref="G72:H72"/>
    <mergeCell ref="A73:H77"/>
    <mergeCell ref="A93:H94"/>
    <mergeCell ref="A97:H99"/>
    <mergeCell ref="G66:H66"/>
    <mergeCell ref="A67:H68"/>
    <mergeCell ref="G37:H37"/>
    <mergeCell ref="G48:H48"/>
    <mergeCell ref="G49:H49"/>
    <mergeCell ref="A50:H51"/>
    <mergeCell ref="A38:H39"/>
    <mergeCell ref="A40:H46"/>
    <mergeCell ref="G53:H53"/>
    <mergeCell ref="G54:H54"/>
    <mergeCell ref="A56:H58"/>
    <mergeCell ref="A55:F55"/>
    <mergeCell ref="G55:H55"/>
    <mergeCell ref="G61:H61"/>
    <mergeCell ref="G62:H62"/>
    <mergeCell ref="A63:H64"/>
  </mergeCells>
  <pageMargins left="0.70866141732283472" right="0.70866141732283472" top="0.78740157480314965" bottom="0.78740157480314965" header="0.31496062992125984" footer="0.31496062992125984"/>
  <pageSetup paperSize="9" scale="75" firstPageNumber="41" orientation="portrait" useFirstPageNumber="1" r:id="rId1"/>
  <headerFooter>
    <oddFooter>&amp;L&amp;"-,Kurzíva"Zastupitelstvo Olomouckého kraje 18-12-2017
6. - Rozpočet Olomouckého kraje 2018 - návrh rozpočtu
Příloha č. 3a): Výdaje odborů &amp;R&amp;"-,Kurzíva"Strana &amp;P (celkem 171)</oddFooter>
  </headerFooter>
  <rowBreaks count="2" manualBreakCount="2">
    <brk id="60" max="7" man="1"/>
    <brk id="120" max="7" man="1"/>
  </rowBreaks>
  <colBreaks count="1" manualBreakCount="1">
    <brk id="12" max="10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I140"/>
  <sheetViews>
    <sheetView showGridLines="0" view="pageBreakPreview" zoomScaleNormal="100" zoomScaleSheetLayoutView="100" workbookViewId="0">
      <selection activeCell="H20" sqref="H20"/>
    </sheetView>
  </sheetViews>
  <sheetFormatPr defaultRowHeight="14.25" x14ac:dyDescent="0.2"/>
  <cols>
    <col min="1" max="1" width="9.42578125" style="84" customWidth="1"/>
    <col min="2" max="2" width="9.140625" style="84"/>
    <col min="3" max="3" width="58.7109375" style="78" customWidth="1"/>
    <col min="4" max="4" width="14.140625" style="76" customWidth="1"/>
    <col min="5" max="6" width="14.140625" style="76" hidden="1" customWidth="1"/>
    <col min="7" max="7" width="14.140625" style="76" customWidth="1"/>
    <col min="8" max="8" width="9.140625" style="78" customWidth="1"/>
    <col min="9" max="9" width="13.5703125" style="78" customWidth="1"/>
    <col min="10" max="12" width="9.140625" style="78"/>
    <col min="13" max="13" width="13.28515625" style="78" customWidth="1"/>
    <col min="14" max="16384" width="9.140625" style="78"/>
  </cols>
  <sheetData>
    <row r="1" spans="1:8" ht="23.25" x14ac:dyDescent="0.35">
      <c r="A1" s="165" t="s">
        <v>567</v>
      </c>
      <c r="G1" s="413" t="s">
        <v>132</v>
      </c>
      <c r="H1" s="413"/>
    </row>
    <row r="3" spans="1:8" x14ac:dyDescent="0.2">
      <c r="A3" s="98" t="s">
        <v>1</v>
      </c>
      <c r="B3" s="98" t="s">
        <v>133</v>
      </c>
    </row>
    <row r="4" spans="1:8" x14ac:dyDescent="0.2">
      <c r="B4" s="98" t="s">
        <v>63</v>
      </c>
    </row>
    <row r="6" spans="1:8" s="81" customFormat="1" ht="13.5" thickBot="1" x14ac:dyDescent="0.25">
      <c r="A6" s="167"/>
      <c r="B6" s="167"/>
      <c r="D6" s="77"/>
      <c r="E6" s="77"/>
      <c r="F6" s="77"/>
      <c r="G6" s="77"/>
      <c r="H6" s="328" t="s">
        <v>6</v>
      </c>
    </row>
    <row r="7" spans="1:8" s="81" customFormat="1" ht="39.75" thickTop="1" thickBot="1" x14ac:dyDescent="0.25">
      <c r="A7" s="114" t="s">
        <v>2</v>
      </c>
      <c r="B7" s="115" t="s">
        <v>3</v>
      </c>
      <c r="C7" s="116" t="s">
        <v>4</v>
      </c>
      <c r="D7" s="117" t="s">
        <v>316</v>
      </c>
      <c r="E7" s="24" t="s">
        <v>623</v>
      </c>
      <c r="F7" s="24" t="s">
        <v>318</v>
      </c>
      <c r="G7" s="117" t="s">
        <v>317</v>
      </c>
      <c r="H7" s="67" t="s">
        <v>5</v>
      </c>
    </row>
    <row r="8" spans="1:8" s="123" customFormat="1" ht="12.75" thickTop="1" thickBot="1" x14ac:dyDescent="0.25">
      <c r="A8" s="118">
        <v>1</v>
      </c>
      <c r="B8" s="119">
        <v>2</v>
      </c>
      <c r="C8" s="119">
        <v>3</v>
      </c>
      <c r="D8" s="120">
        <v>4</v>
      </c>
      <c r="E8" s="120">
        <v>5</v>
      </c>
      <c r="F8" s="120">
        <v>6</v>
      </c>
      <c r="G8" s="120">
        <v>5</v>
      </c>
      <c r="H8" s="121" t="s">
        <v>716</v>
      </c>
    </row>
    <row r="9" spans="1:8" s="341" customFormat="1" ht="29.25" thickTop="1" x14ac:dyDescent="0.25">
      <c r="A9" s="342">
        <v>3121</v>
      </c>
      <c r="B9" s="343">
        <v>53</v>
      </c>
      <c r="C9" s="334" t="s">
        <v>731</v>
      </c>
      <c r="D9" s="188">
        <v>100</v>
      </c>
      <c r="E9" s="188">
        <v>160</v>
      </c>
      <c r="F9" s="188">
        <v>160</v>
      </c>
      <c r="G9" s="188">
        <f>SUM(G23)</f>
        <v>100</v>
      </c>
      <c r="H9" s="143">
        <f>G9/D9*100</f>
        <v>100</v>
      </c>
    </row>
    <row r="10" spans="1:8" s="341" customFormat="1" ht="28.5" x14ac:dyDescent="0.25">
      <c r="A10" s="322">
        <v>3233</v>
      </c>
      <c r="B10" s="323">
        <v>53</v>
      </c>
      <c r="C10" s="334" t="s">
        <v>731</v>
      </c>
      <c r="D10" s="188">
        <v>320</v>
      </c>
      <c r="E10" s="188">
        <v>475</v>
      </c>
      <c r="F10" s="188">
        <v>475</v>
      </c>
      <c r="G10" s="188">
        <f>SUM(G27)</f>
        <v>320</v>
      </c>
      <c r="H10" s="143">
        <f t="shared" ref="H10:H17" si="0">G10/D10*100</f>
        <v>100</v>
      </c>
    </row>
    <row r="11" spans="1:8" ht="13.5" customHeight="1" x14ac:dyDescent="0.2">
      <c r="A11" s="139">
        <v>3269</v>
      </c>
      <c r="B11" s="140">
        <v>51</v>
      </c>
      <c r="C11" s="220" t="s">
        <v>7</v>
      </c>
      <c r="D11" s="63">
        <f>3055+175</f>
        <v>3230</v>
      </c>
      <c r="E11" s="63">
        <v>3210</v>
      </c>
      <c r="F11" s="63">
        <v>3210</v>
      </c>
      <c r="G11" s="63">
        <f>SUM(G36)</f>
        <v>940</v>
      </c>
      <c r="H11" s="75">
        <f>G11/D11*100</f>
        <v>29.102167182662537</v>
      </c>
    </row>
    <row r="12" spans="1:8" x14ac:dyDescent="0.2">
      <c r="A12" s="139">
        <v>3269</v>
      </c>
      <c r="B12" s="140">
        <v>54</v>
      </c>
      <c r="C12" s="220" t="s">
        <v>9</v>
      </c>
      <c r="D12" s="63">
        <v>385</v>
      </c>
      <c r="E12" s="63">
        <v>385</v>
      </c>
      <c r="F12" s="63">
        <v>385</v>
      </c>
      <c r="G12" s="63">
        <f>SUM(G84)</f>
        <v>385</v>
      </c>
      <c r="H12" s="75">
        <f t="shared" si="0"/>
        <v>100</v>
      </c>
    </row>
    <row r="13" spans="1:8" s="341" customFormat="1" ht="28.5" x14ac:dyDescent="0.25">
      <c r="A13" s="322">
        <v>3299</v>
      </c>
      <c r="B13" s="323">
        <v>53</v>
      </c>
      <c r="C13" s="334" t="s">
        <v>731</v>
      </c>
      <c r="D13" s="188">
        <f>6806+250</f>
        <v>7056</v>
      </c>
      <c r="E13" s="188">
        <v>1254</v>
      </c>
      <c r="F13" s="188">
        <v>1254</v>
      </c>
      <c r="G13" s="188">
        <f>SUM(G98)</f>
        <v>6658</v>
      </c>
      <c r="H13" s="143">
        <f>G13/D13*100</f>
        <v>94.359410430838992</v>
      </c>
    </row>
    <row r="14" spans="1:8" s="341" customFormat="1" ht="30.75" customHeight="1" x14ac:dyDescent="0.25">
      <c r="A14" s="322">
        <v>3314</v>
      </c>
      <c r="B14" s="323">
        <v>53</v>
      </c>
      <c r="C14" s="334" t="s">
        <v>731</v>
      </c>
      <c r="D14" s="188">
        <v>10000</v>
      </c>
      <c r="E14" s="188">
        <v>10000</v>
      </c>
      <c r="F14" s="188">
        <v>10000</v>
      </c>
      <c r="G14" s="188"/>
      <c r="H14" s="143"/>
    </row>
    <row r="15" spans="1:8" x14ac:dyDescent="0.2">
      <c r="A15" s="139">
        <v>3319</v>
      </c>
      <c r="B15" s="140">
        <v>51</v>
      </c>
      <c r="C15" s="220" t="s">
        <v>7</v>
      </c>
      <c r="D15" s="63">
        <v>141</v>
      </c>
      <c r="E15" s="63">
        <v>141</v>
      </c>
      <c r="F15" s="63">
        <v>141</v>
      </c>
      <c r="G15" s="63"/>
      <c r="H15" s="75"/>
    </row>
    <row r="16" spans="1:8" s="341" customFormat="1" ht="30.75" customHeight="1" x14ac:dyDescent="0.25">
      <c r="A16" s="322">
        <v>3541</v>
      </c>
      <c r="B16" s="323">
        <v>53</v>
      </c>
      <c r="C16" s="334" t="s">
        <v>731</v>
      </c>
      <c r="D16" s="188">
        <v>200</v>
      </c>
      <c r="E16" s="188">
        <v>200</v>
      </c>
      <c r="F16" s="188">
        <v>200</v>
      </c>
      <c r="G16" s="188">
        <f>SUM(G108)</f>
        <v>170</v>
      </c>
      <c r="H16" s="143">
        <f>G16/D16*100</f>
        <v>85</v>
      </c>
    </row>
    <row r="17" spans="1:9" x14ac:dyDescent="0.2">
      <c r="A17" s="139">
        <v>3792</v>
      </c>
      <c r="B17" s="140">
        <v>51</v>
      </c>
      <c r="C17" s="220" t="s">
        <v>7</v>
      </c>
      <c r="D17" s="63">
        <v>90</v>
      </c>
      <c r="E17" s="63">
        <v>90</v>
      </c>
      <c r="F17" s="63">
        <v>90</v>
      </c>
      <c r="G17" s="63">
        <f>SUM(G116)</f>
        <v>90</v>
      </c>
      <c r="H17" s="75">
        <f t="shared" si="0"/>
        <v>100</v>
      </c>
    </row>
    <row r="18" spans="1:9" s="341" customFormat="1" ht="29.25" thickBot="1" x14ac:dyDescent="0.3">
      <c r="A18" s="322">
        <v>3792</v>
      </c>
      <c r="B18" s="323">
        <v>53</v>
      </c>
      <c r="C18" s="334" t="s">
        <v>731</v>
      </c>
      <c r="D18" s="188">
        <v>50</v>
      </c>
      <c r="E18" s="188">
        <v>50</v>
      </c>
      <c r="F18" s="188">
        <v>50</v>
      </c>
      <c r="G18" s="188">
        <f>SUM(G135)</f>
        <v>50</v>
      </c>
      <c r="H18" s="143">
        <f>G18/D18*100</f>
        <v>100</v>
      </c>
      <c r="I18" s="344"/>
    </row>
    <row r="19" spans="1:9" s="153" customFormat="1" ht="16.5" thickTop="1" thickBot="1" x14ac:dyDescent="0.3">
      <c r="A19" s="383" t="s">
        <v>8</v>
      </c>
      <c r="B19" s="384"/>
      <c r="C19" s="385"/>
      <c r="D19" s="151">
        <f>SUM(D9:D18)</f>
        <v>21572</v>
      </c>
      <c r="E19" s="151">
        <f>SUM(E9:E18)</f>
        <v>15965</v>
      </c>
      <c r="F19" s="151">
        <f>SUM(F9:F18)</f>
        <v>15965</v>
      </c>
      <c r="G19" s="151">
        <f>SUM(G9:G18)</f>
        <v>8713</v>
      </c>
      <c r="H19" s="82">
        <f>G19/D19*100</f>
        <v>40.390320786204335</v>
      </c>
    </row>
    <row r="20" spans="1:9" ht="5.0999999999999996" customHeight="1" thickTop="1" x14ac:dyDescent="0.2">
      <c r="A20" s="78"/>
      <c r="B20" s="78"/>
      <c r="D20" s="78"/>
      <c r="E20" s="78"/>
      <c r="F20" s="78"/>
      <c r="G20" s="78"/>
    </row>
    <row r="21" spans="1:9" x14ac:dyDescent="0.2">
      <c r="A21" s="79"/>
      <c r="B21" s="79"/>
      <c r="C21" s="79"/>
      <c r="D21" s="79"/>
      <c r="E21" s="79"/>
      <c r="F21" s="79"/>
      <c r="G21" s="79"/>
      <c r="H21" s="79"/>
    </row>
    <row r="22" spans="1:9" ht="15" x14ac:dyDescent="0.25">
      <c r="A22" s="85" t="s">
        <v>10</v>
      </c>
    </row>
    <row r="23" spans="1:9" ht="30.75" customHeight="1" thickBot="1" x14ac:dyDescent="0.3">
      <c r="A23" s="386" t="s">
        <v>775</v>
      </c>
      <c r="B23" s="387"/>
      <c r="C23" s="387"/>
      <c r="D23" s="387"/>
      <c r="E23" s="387"/>
      <c r="F23" s="387"/>
      <c r="G23" s="376">
        <f>SUM(G24)</f>
        <v>100</v>
      </c>
      <c r="H23" s="376"/>
      <c r="I23" s="27"/>
    </row>
    <row r="24" spans="1:9" ht="14.25" customHeight="1" thickTop="1" x14ac:dyDescent="0.25">
      <c r="A24" s="83" t="s">
        <v>210</v>
      </c>
      <c r="G24" s="403">
        <v>100</v>
      </c>
      <c r="H24" s="404"/>
    </row>
    <row r="25" spans="1:9" x14ac:dyDescent="0.2">
      <c r="A25" s="390" t="s">
        <v>684</v>
      </c>
      <c r="B25" s="395"/>
      <c r="C25" s="395"/>
      <c r="D25" s="395"/>
      <c r="E25" s="395"/>
      <c r="F25" s="395"/>
      <c r="G25" s="395"/>
      <c r="H25" s="395"/>
    </row>
    <row r="26" spans="1:9" ht="15" x14ac:dyDescent="0.25">
      <c r="A26" s="85"/>
    </row>
    <row r="27" spans="1:9" ht="31.5" customHeight="1" thickBot="1" x14ac:dyDescent="0.3">
      <c r="A27" s="386" t="s">
        <v>776</v>
      </c>
      <c r="B27" s="387"/>
      <c r="C27" s="387"/>
      <c r="D27" s="387"/>
      <c r="E27" s="387"/>
      <c r="F27" s="387"/>
      <c r="G27" s="376">
        <f>SUM(G28)</f>
        <v>320</v>
      </c>
      <c r="H27" s="376"/>
      <c r="I27" s="27"/>
    </row>
    <row r="28" spans="1:9" ht="14.25" customHeight="1" thickTop="1" x14ac:dyDescent="0.25">
      <c r="A28" s="83" t="s">
        <v>210</v>
      </c>
      <c r="G28" s="403">
        <f>SUM(G29)</f>
        <v>320</v>
      </c>
      <c r="H28" s="404"/>
    </row>
    <row r="29" spans="1:9" ht="15" customHeight="1" x14ac:dyDescent="0.25">
      <c r="A29" s="417" t="s">
        <v>651</v>
      </c>
      <c r="B29" s="417"/>
      <c r="C29" s="417"/>
      <c r="D29" s="417"/>
      <c r="E29" s="417"/>
      <c r="F29" s="417"/>
      <c r="G29" s="418">
        <f>410-90</f>
        <v>320</v>
      </c>
      <c r="H29" s="420"/>
    </row>
    <row r="30" spans="1:9" ht="14.25" customHeight="1" x14ac:dyDescent="0.2">
      <c r="A30" s="396" t="s">
        <v>568</v>
      </c>
      <c r="B30" s="396"/>
      <c r="C30" s="396"/>
      <c r="D30" s="396"/>
      <c r="E30" s="396"/>
      <c r="F30" s="396"/>
      <c r="G30" s="396"/>
      <c r="H30" s="396"/>
    </row>
    <row r="31" spans="1:9" ht="15" customHeight="1" x14ac:dyDescent="0.2">
      <c r="A31" s="396"/>
      <c r="B31" s="396"/>
      <c r="C31" s="396"/>
      <c r="D31" s="396"/>
      <c r="E31" s="396"/>
      <c r="F31" s="396"/>
      <c r="G31" s="396"/>
      <c r="H31" s="396"/>
    </row>
    <row r="32" spans="1:9" ht="15" customHeight="1" x14ac:dyDescent="0.2">
      <c r="A32" s="396"/>
      <c r="B32" s="396"/>
      <c r="C32" s="396"/>
      <c r="D32" s="396"/>
      <c r="E32" s="396"/>
      <c r="F32" s="396"/>
      <c r="G32" s="396"/>
      <c r="H32" s="396"/>
    </row>
    <row r="33" spans="1:9" ht="15" customHeight="1" x14ac:dyDescent="0.2">
      <c r="A33" s="396"/>
      <c r="B33" s="396"/>
      <c r="C33" s="396"/>
      <c r="D33" s="396"/>
      <c r="E33" s="396"/>
      <c r="F33" s="396"/>
      <c r="G33" s="396"/>
      <c r="H33" s="396"/>
    </row>
    <row r="34" spans="1:9" ht="43.5" customHeight="1" x14ac:dyDescent="0.2">
      <c r="A34" s="396"/>
      <c r="B34" s="396"/>
      <c r="C34" s="396"/>
      <c r="D34" s="396"/>
      <c r="E34" s="396"/>
      <c r="F34" s="396"/>
      <c r="G34" s="396"/>
      <c r="H34" s="396"/>
    </row>
    <row r="35" spans="1:9" ht="15" x14ac:dyDescent="0.25">
      <c r="A35" s="85"/>
    </row>
    <row r="36" spans="1:9" ht="17.25" customHeight="1" thickBot="1" x14ac:dyDescent="0.3">
      <c r="A36" s="86" t="s">
        <v>134</v>
      </c>
      <c r="B36" s="87"/>
      <c r="C36" s="88"/>
      <c r="D36" s="89"/>
      <c r="E36" s="89"/>
      <c r="F36" s="89"/>
      <c r="G36" s="376">
        <f>SUM(G37,G46,G53,G57,G61,G73)</f>
        <v>940</v>
      </c>
      <c r="H36" s="376"/>
      <c r="I36" s="27"/>
    </row>
    <row r="37" spans="1:9" ht="15.75" thickTop="1" x14ac:dyDescent="0.25">
      <c r="A37" s="83" t="s">
        <v>245</v>
      </c>
      <c r="G37" s="403">
        <f>SUM(G38,G43)</f>
        <v>60</v>
      </c>
      <c r="H37" s="404"/>
    </row>
    <row r="38" spans="1:9" ht="15" customHeight="1" x14ac:dyDescent="0.25">
      <c r="A38" s="417" t="s">
        <v>570</v>
      </c>
      <c r="B38" s="417"/>
      <c r="C38" s="417"/>
      <c r="D38" s="417"/>
      <c r="E38" s="417"/>
      <c r="F38" s="417"/>
      <c r="G38" s="418">
        <v>35</v>
      </c>
      <c r="H38" s="420"/>
    </row>
    <row r="39" spans="1:9" x14ac:dyDescent="0.2">
      <c r="A39" s="396" t="s">
        <v>569</v>
      </c>
      <c r="B39" s="410"/>
      <c r="C39" s="410"/>
      <c r="D39" s="410"/>
      <c r="E39" s="410"/>
      <c r="F39" s="410"/>
      <c r="G39" s="410"/>
      <c r="H39" s="410"/>
    </row>
    <row r="40" spans="1:9" x14ac:dyDescent="0.2">
      <c r="A40" s="410"/>
      <c r="B40" s="410"/>
      <c r="C40" s="410"/>
      <c r="D40" s="410"/>
      <c r="E40" s="410"/>
      <c r="F40" s="410"/>
      <c r="G40" s="410"/>
      <c r="H40" s="410"/>
    </row>
    <row r="41" spans="1:9" ht="31.5" customHeight="1" x14ac:dyDescent="0.2">
      <c r="A41" s="410"/>
      <c r="B41" s="410"/>
      <c r="C41" s="410"/>
      <c r="D41" s="410"/>
      <c r="E41" s="410"/>
      <c r="F41" s="410"/>
      <c r="G41" s="410"/>
      <c r="H41" s="410"/>
    </row>
    <row r="42" spans="1:9" ht="5.0999999999999996" customHeight="1" x14ac:dyDescent="0.2">
      <c r="A42" s="253"/>
      <c r="B42" s="253"/>
      <c r="C42" s="253"/>
      <c r="D42" s="253"/>
      <c r="E42" s="253"/>
      <c r="F42" s="253"/>
      <c r="G42" s="253"/>
      <c r="H42" s="253"/>
    </row>
    <row r="43" spans="1:9" ht="15" customHeight="1" x14ac:dyDescent="0.25">
      <c r="A43" s="417" t="s">
        <v>571</v>
      </c>
      <c r="B43" s="417"/>
      <c r="C43" s="417"/>
      <c r="D43" s="417"/>
      <c r="E43" s="417"/>
      <c r="F43" s="417"/>
      <c r="G43" s="418">
        <v>25</v>
      </c>
      <c r="H43" s="420"/>
    </row>
    <row r="44" spans="1:9" ht="15" customHeight="1" x14ac:dyDescent="0.2">
      <c r="A44" s="396" t="s">
        <v>287</v>
      </c>
      <c r="B44" s="396"/>
      <c r="C44" s="396"/>
      <c r="D44" s="396"/>
      <c r="E44" s="396"/>
      <c r="F44" s="396"/>
      <c r="G44" s="396"/>
      <c r="H44" s="396"/>
    </row>
    <row r="45" spans="1:9" ht="12.95" customHeight="1" x14ac:dyDescent="0.2">
      <c r="A45" s="102"/>
      <c r="B45" s="102"/>
      <c r="C45" s="102"/>
      <c r="D45" s="102"/>
      <c r="E45" s="102"/>
      <c r="F45" s="102"/>
      <c r="G45" s="102"/>
      <c r="H45" s="102"/>
    </row>
    <row r="46" spans="1:9" ht="15" x14ac:dyDescent="0.25">
      <c r="A46" s="83" t="s">
        <v>33</v>
      </c>
      <c r="G46" s="403">
        <v>5</v>
      </c>
      <c r="H46" s="404"/>
    </row>
    <row r="47" spans="1:9" x14ac:dyDescent="0.2">
      <c r="A47" s="464" t="s">
        <v>572</v>
      </c>
      <c r="B47" s="465"/>
      <c r="C47" s="465"/>
      <c r="D47" s="465"/>
      <c r="E47" s="465"/>
      <c r="F47" s="465"/>
      <c r="G47" s="465"/>
      <c r="H47" s="465"/>
    </row>
    <row r="48" spans="1:9" x14ac:dyDescent="0.2">
      <c r="A48" s="464"/>
      <c r="B48" s="465"/>
      <c r="C48" s="465"/>
      <c r="D48" s="465"/>
      <c r="E48" s="465"/>
      <c r="F48" s="465"/>
      <c r="G48" s="465"/>
      <c r="H48" s="465"/>
    </row>
    <row r="49" spans="1:8" x14ac:dyDescent="0.2">
      <c r="A49" s="465"/>
      <c r="B49" s="465"/>
      <c r="C49" s="465"/>
      <c r="D49" s="465"/>
      <c r="E49" s="465"/>
      <c r="F49" s="465"/>
      <c r="G49" s="465"/>
      <c r="H49" s="465"/>
    </row>
    <row r="50" spans="1:8" x14ac:dyDescent="0.2">
      <c r="A50" s="465"/>
      <c r="B50" s="465"/>
      <c r="C50" s="465"/>
      <c r="D50" s="465"/>
      <c r="E50" s="465"/>
      <c r="F50" s="465"/>
      <c r="G50" s="465"/>
      <c r="H50" s="465"/>
    </row>
    <row r="51" spans="1:8" ht="30" customHeight="1" x14ac:dyDescent="0.2">
      <c r="A51" s="465"/>
      <c r="B51" s="465"/>
      <c r="C51" s="465"/>
      <c r="D51" s="465"/>
      <c r="E51" s="465"/>
      <c r="F51" s="465"/>
      <c r="G51" s="465"/>
      <c r="H51" s="465"/>
    </row>
    <row r="52" spans="1:8" ht="5.0999999999999996" customHeight="1" x14ac:dyDescent="0.2"/>
    <row r="53" spans="1:8" ht="15" x14ac:dyDescent="0.25">
      <c r="A53" s="83" t="s">
        <v>47</v>
      </c>
      <c r="G53" s="403">
        <f>128-30</f>
        <v>98</v>
      </c>
      <c r="H53" s="404"/>
    </row>
    <row r="54" spans="1:8" x14ac:dyDescent="0.2">
      <c r="A54" s="396" t="s">
        <v>573</v>
      </c>
      <c r="B54" s="410"/>
      <c r="C54" s="410"/>
      <c r="D54" s="410"/>
      <c r="E54" s="410"/>
      <c r="F54" s="410"/>
      <c r="G54" s="410"/>
      <c r="H54" s="410"/>
    </row>
    <row r="55" spans="1:8" x14ac:dyDescent="0.2">
      <c r="A55" s="410"/>
      <c r="B55" s="410"/>
      <c r="C55" s="410"/>
      <c r="D55" s="410"/>
      <c r="E55" s="410"/>
      <c r="F55" s="410"/>
      <c r="G55" s="410"/>
      <c r="H55" s="410"/>
    </row>
    <row r="56" spans="1:8" ht="12.95" customHeight="1" x14ac:dyDescent="0.2">
      <c r="A56" s="102"/>
      <c r="B56" s="102"/>
      <c r="C56" s="102"/>
      <c r="D56" s="102"/>
      <c r="E56" s="102"/>
      <c r="F56" s="102"/>
      <c r="G56" s="102"/>
      <c r="H56" s="102"/>
    </row>
    <row r="57" spans="1:8" ht="15" x14ac:dyDescent="0.25">
      <c r="A57" s="83" t="s">
        <v>102</v>
      </c>
      <c r="B57" s="107"/>
      <c r="C57" s="107"/>
      <c r="D57" s="107"/>
      <c r="E57" s="107"/>
      <c r="F57" s="107"/>
      <c r="G57" s="403">
        <v>6</v>
      </c>
      <c r="H57" s="404"/>
    </row>
    <row r="58" spans="1:8" ht="15" customHeight="1" x14ac:dyDescent="0.2">
      <c r="A58" s="464" t="s">
        <v>310</v>
      </c>
      <c r="B58" s="464"/>
      <c r="C58" s="464"/>
      <c r="D58" s="464"/>
      <c r="E58" s="464"/>
      <c r="F58" s="464"/>
      <c r="G58" s="464"/>
      <c r="H58" s="464"/>
    </row>
    <row r="59" spans="1:8" x14ac:dyDescent="0.2">
      <c r="A59" s="464"/>
      <c r="B59" s="464"/>
      <c r="C59" s="464"/>
      <c r="D59" s="464"/>
      <c r="E59" s="464"/>
      <c r="F59" s="464"/>
      <c r="G59" s="464"/>
      <c r="H59" s="464"/>
    </row>
    <row r="60" spans="1:8" x14ac:dyDescent="0.2">
      <c r="A60" s="78"/>
      <c r="B60" s="78"/>
      <c r="D60" s="78"/>
      <c r="E60" s="78"/>
      <c r="F60" s="78"/>
      <c r="G60" s="78"/>
    </row>
    <row r="61" spans="1:8" ht="15" x14ac:dyDescent="0.25">
      <c r="A61" s="83" t="s">
        <v>16</v>
      </c>
      <c r="G61" s="403">
        <f>SUM(G62,G66,G70)</f>
        <v>609</v>
      </c>
      <c r="H61" s="404"/>
    </row>
    <row r="62" spans="1:8" ht="15" x14ac:dyDescent="0.25">
      <c r="A62" s="106" t="s">
        <v>224</v>
      </c>
      <c r="G62" s="397">
        <f>634-100</f>
        <v>534</v>
      </c>
      <c r="H62" s="398"/>
    </row>
    <row r="63" spans="1:8" ht="15" customHeight="1" x14ac:dyDescent="0.2">
      <c r="A63" s="396" t="s">
        <v>574</v>
      </c>
      <c r="B63" s="396"/>
      <c r="C63" s="396"/>
      <c r="D63" s="396"/>
      <c r="E63" s="396"/>
      <c r="F63" s="396"/>
      <c r="G63" s="396"/>
      <c r="H63" s="396"/>
    </row>
    <row r="64" spans="1:8" s="80" customFormat="1" ht="56.25" customHeight="1" x14ac:dyDescent="0.2">
      <c r="A64" s="396"/>
      <c r="B64" s="396"/>
      <c r="C64" s="396"/>
      <c r="D64" s="396"/>
      <c r="E64" s="396"/>
      <c r="F64" s="396"/>
      <c r="G64" s="396"/>
      <c r="H64" s="396"/>
    </row>
    <row r="65" spans="1:8" s="80" customFormat="1" ht="5.0999999999999996" customHeight="1" x14ac:dyDescent="0.2"/>
    <row r="66" spans="1:8" ht="15" x14ac:dyDescent="0.25">
      <c r="A66" s="106" t="s">
        <v>575</v>
      </c>
      <c r="G66" s="397">
        <v>30</v>
      </c>
      <c r="H66" s="398"/>
    </row>
    <row r="67" spans="1:8" ht="15" customHeight="1" x14ac:dyDescent="0.2">
      <c r="A67" s="396" t="s">
        <v>576</v>
      </c>
      <c r="B67" s="396"/>
      <c r="C67" s="396"/>
      <c r="D67" s="396"/>
      <c r="E67" s="396"/>
      <c r="F67" s="396"/>
      <c r="G67" s="396"/>
      <c r="H67" s="396"/>
    </row>
    <row r="68" spans="1:8" ht="15" customHeight="1" x14ac:dyDescent="0.2">
      <c r="A68" s="396"/>
      <c r="B68" s="396"/>
      <c r="C68" s="396"/>
      <c r="D68" s="396"/>
      <c r="E68" s="396"/>
      <c r="F68" s="396"/>
      <c r="G68" s="396"/>
      <c r="H68" s="396"/>
    </row>
    <row r="69" spans="1:8" ht="5.0999999999999996" customHeight="1" x14ac:dyDescent="0.2"/>
    <row r="70" spans="1:8" ht="15" x14ac:dyDescent="0.25">
      <c r="A70" s="106" t="s">
        <v>577</v>
      </c>
      <c r="G70" s="397">
        <f>65-20</f>
        <v>45</v>
      </c>
      <c r="H70" s="398"/>
    </row>
    <row r="71" spans="1:8" ht="14.25" customHeight="1" x14ac:dyDescent="0.2">
      <c r="A71" s="401" t="s">
        <v>578</v>
      </c>
      <c r="B71" s="401"/>
      <c r="C71" s="401"/>
      <c r="D71" s="401"/>
      <c r="E71" s="401"/>
      <c r="F71" s="401"/>
      <c r="G71" s="401"/>
      <c r="H71" s="401"/>
    </row>
    <row r="72" spans="1:8" ht="5.0999999999999996" customHeight="1" x14ac:dyDescent="0.25">
      <c r="A72" s="258"/>
      <c r="B72" s="258"/>
      <c r="C72" s="258"/>
      <c r="D72" s="258"/>
      <c r="E72" s="258"/>
      <c r="F72" s="258"/>
      <c r="G72" s="258"/>
      <c r="H72" s="258"/>
    </row>
    <row r="73" spans="1:8" ht="15" x14ac:dyDescent="0.25">
      <c r="A73" s="83" t="s">
        <v>37</v>
      </c>
      <c r="G73" s="403">
        <f>SUM(G74,G77,G81)</f>
        <v>162</v>
      </c>
      <c r="H73" s="404"/>
    </row>
    <row r="74" spans="1:8" ht="15" x14ac:dyDescent="0.25">
      <c r="A74" s="106" t="s">
        <v>580</v>
      </c>
      <c r="G74" s="397">
        <v>17</v>
      </c>
      <c r="H74" s="398"/>
    </row>
    <row r="75" spans="1:8" ht="29.25" customHeight="1" x14ac:dyDescent="0.25">
      <c r="A75" s="401" t="s">
        <v>196</v>
      </c>
      <c r="B75" s="468"/>
      <c r="C75" s="468"/>
      <c r="D75" s="468"/>
      <c r="E75" s="468"/>
      <c r="F75" s="468"/>
      <c r="G75" s="468"/>
      <c r="H75" s="468"/>
    </row>
    <row r="76" spans="1:8" ht="5.0999999999999996" customHeight="1" x14ac:dyDescent="0.2">
      <c r="A76" s="95"/>
      <c r="B76" s="95"/>
      <c r="C76" s="95"/>
      <c r="D76" s="95"/>
      <c r="E76" s="95"/>
      <c r="F76" s="95"/>
      <c r="G76" s="95"/>
      <c r="H76" s="95"/>
    </row>
    <row r="77" spans="1:8" ht="15" x14ac:dyDescent="0.25">
      <c r="A77" s="106" t="s">
        <v>197</v>
      </c>
      <c r="G77" s="397">
        <v>80</v>
      </c>
      <c r="H77" s="398"/>
    </row>
    <row r="78" spans="1:8" ht="15" customHeight="1" x14ac:dyDescent="0.2">
      <c r="A78" s="401" t="s">
        <v>579</v>
      </c>
      <c r="B78" s="401"/>
      <c r="C78" s="401"/>
      <c r="D78" s="401"/>
      <c r="E78" s="401"/>
      <c r="F78" s="401"/>
      <c r="G78" s="401"/>
      <c r="H78" s="401"/>
    </row>
    <row r="79" spans="1:8" ht="15" customHeight="1" x14ac:dyDescent="0.2">
      <c r="A79" s="401"/>
      <c r="B79" s="401"/>
      <c r="C79" s="401"/>
      <c r="D79" s="401"/>
      <c r="E79" s="401"/>
      <c r="F79" s="401"/>
      <c r="G79" s="401"/>
      <c r="H79" s="401"/>
    </row>
    <row r="80" spans="1:8" ht="5.0999999999999996" customHeight="1" x14ac:dyDescent="0.2">
      <c r="A80" s="95"/>
      <c r="B80" s="95"/>
      <c r="C80" s="95"/>
      <c r="D80" s="95"/>
      <c r="E80" s="95"/>
      <c r="F80" s="95"/>
      <c r="G80" s="95"/>
      <c r="H80" s="95"/>
    </row>
    <row r="81" spans="1:9" ht="15" x14ac:dyDescent="0.25">
      <c r="A81" s="262" t="s">
        <v>581</v>
      </c>
      <c r="G81" s="397">
        <v>65</v>
      </c>
      <c r="H81" s="398"/>
    </row>
    <row r="82" spans="1:9" ht="15" x14ac:dyDescent="0.25">
      <c r="A82" s="261" t="s">
        <v>780</v>
      </c>
      <c r="G82" s="256"/>
      <c r="H82" s="257"/>
    </row>
    <row r="83" spans="1:9" ht="15" customHeight="1" x14ac:dyDescent="0.2">
      <c r="A83" s="259"/>
      <c r="B83" s="259"/>
      <c r="C83" s="259"/>
      <c r="D83" s="259"/>
      <c r="E83" s="259"/>
      <c r="F83" s="259"/>
      <c r="G83" s="259"/>
      <c r="H83" s="259"/>
    </row>
    <row r="84" spans="1:9" ht="15.75" thickBot="1" x14ac:dyDescent="0.3">
      <c r="A84" s="86" t="s">
        <v>135</v>
      </c>
      <c r="B84" s="87"/>
      <c r="C84" s="88"/>
      <c r="D84" s="89"/>
      <c r="E84" s="89"/>
      <c r="F84" s="89"/>
      <c r="G84" s="376">
        <f>G85+G93</f>
        <v>385</v>
      </c>
      <c r="H84" s="376"/>
      <c r="I84" s="27"/>
    </row>
    <row r="85" spans="1:9" ht="15.75" thickTop="1" x14ac:dyDescent="0.25">
      <c r="A85" s="83" t="s">
        <v>209</v>
      </c>
      <c r="G85" s="403">
        <v>350</v>
      </c>
      <c r="H85" s="404"/>
    </row>
    <row r="86" spans="1:9" ht="15" x14ac:dyDescent="0.25">
      <c r="A86" s="262" t="s">
        <v>582</v>
      </c>
      <c r="G86" s="256"/>
      <c r="H86" s="257"/>
    </row>
    <row r="87" spans="1:9" ht="15" customHeight="1" x14ac:dyDescent="0.2">
      <c r="A87" s="396" t="s">
        <v>288</v>
      </c>
      <c r="B87" s="396"/>
      <c r="C87" s="396"/>
      <c r="D87" s="396"/>
      <c r="E87" s="396"/>
      <c r="F87" s="396"/>
      <c r="G87" s="396"/>
      <c r="H87" s="396"/>
    </row>
    <row r="88" spans="1:9" ht="29.25" customHeight="1" x14ac:dyDescent="0.2">
      <c r="A88" s="396"/>
      <c r="B88" s="396"/>
      <c r="C88" s="396"/>
      <c r="D88" s="396"/>
      <c r="E88" s="396"/>
      <c r="F88" s="396"/>
      <c r="G88" s="396"/>
      <c r="H88" s="396"/>
    </row>
    <row r="89" spans="1:9" ht="5.0999999999999996" customHeight="1" x14ac:dyDescent="0.25">
      <c r="A89" s="83"/>
      <c r="G89" s="99"/>
      <c r="H89" s="100"/>
    </row>
    <row r="90" spans="1:9" ht="15" hidden="1" x14ac:dyDescent="0.25">
      <c r="A90" s="83"/>
      <c r="G90" s="99"/>
      <c r="H90" s="100"/>
    </row>
    <row r="91" spans="1:9" ht="15" hidden="1" x14ac:dyDescent="0.25">
      <c r="A91" s="83"/>
      <c r="G91" s="99"/>
      <c r="H91" s="100"/>
    </row>
    <row r="92" spans="1:9" ht="15" hidden="1" x14ac:dyDescent="0.25">
      <c r="A92" s="83"/>
      <c r="G92" s="99"/>
      <c r="H92" s="100"/>
    </row>
    <row r="93" spans="1:9" ht="15" x14ac:dyDescent="0.25">
      <c r="A93" s="83" t="s">
        <v>46</v>
      </c>
      <c r="G93" s="403">
        <v>35</v>
      </c>
      <c r="H93" s="404"/>
    </row>
    <row r="94" spans="1:9" ht="15" x14ac:dyDescent="0.25">
      <c r="A94" s="262" t="s">
        <v>583</v>
      </c>
      <c r="G94" s="256"/>
      <c r="H94" s="257"/>
    </row>
    <row r="95" spans="1:9" x14ac:dyDescent="0.2">
      <c r="A95" s="396" t="s">
        <v>198</v>
      </c>
      <c r="B95" s="410"/>
      <c r="C95" s="410"/>
      <c r="D95" s="410"/>
      <c r="E95" s="410"/>
      <c r="F95" s="410"/>
      <c r="G95" s="410"/>
      <c r="H95" s="410"/>
    </row>
    <row r="96" spans="1:9" ht="31.5" customHeight="1" x14ac:dyDescent="0.2">
      <c r="A96" s="410"/>
      <c r="B96" s="410"/>
      <c r="C96" s="410"/>
      <c r="D96" s="410"/>
      <c r="E96" s="410"/>
      <c r="F96" s="410"/>
      <c r="G96" s="410"/>
      <c r="H96" s="410"/>
    </row>
    <row r="98" spans="1:9" ht="32.25" customHeight="1" thickBot="1" x14ac:dyDescent="0.3">
      <c r="A98" s="386" t="s">
        <v>777</v>
      </c>
      <c r="B98" s="387"/>
      <c r="C98" s="387"/>
      <c r="D98" s="387"/>
      <c r="E98" s="387"/>
      <c r="F98" s="387"/>
      <c r="G98" s="376">
        <f>SUM(G99)</f>
        <v>6658</v>
      </c>
      <c r="H98" s="376"/>
      <c r="I98" s="27"/>
    </row>
    <row r="99" spans="1:9" ht="14.25" customHeight="1" thickTop="1" x14ac:dyDescent="0.25">
      <c r="A99" s="83" t="s">
        <v>210</v>
      </c>
      <c r="G99" s="403">
        <f>SUM(G100,G102)</f>
        <v>6658</v>
      </c>
      <c r="H99" s="404"/>
    </row>
    <row r="100" spans="1:9" ht="15" x14ac:dyDescent="0.25">
      <c r="A100" s="461" t="s">
        <v>584</v>
      </c>
      <c r="B100" s="467"/>
      <c r="C100" s="467"/>
      <c r="D100" s="467"/>
      <c r="E100" s="467"/>
      <c r="F100" s="467"/>
      <c r="G100" s="397">
        <f>6806-498</f>
        <v>6308</v>
      </c>
      <c r="H100" s="398"/>
    </row>
    <row r="101" spans="1:9" ht="5.0999999999999996" customHeight="1" x14ac:dyDescent="0.2"/>
    <row r="102" spans="1:9" ht="30.75" customHeight="1" x14ac:dyDescent="0.25">
      <c r="A102" s="451" t="s">
        <v>585</v>
      </c>
      <c r="B102" s="466"/>
      <c r="C102" s="466"/>
      <c r="D102" s="466"/>
      <c r="E102" s="466"/>
      <c r="F102" s="466"/>
      <c r="G102" s="397">
        <v>350</v>
      </c>
      <c r="H102" s="398"/>
    </row>
    <row r="103" spans="1:9" ht="18" customHeight="1" x14ac:dyDescent="0.2">
      <c r="A103" s="396" t="s">
        <v>781</v>
      </c>
      <c r="B103" s="396"/>
      <c r="C103" s="396"/>
      <c r="D103" s="396"/>
      <c r="E103" s="396"/>
      <c r="F103" s="396"/>
      <c r="G103" s="396"/>
      <c r="H103" s="396"/>
    </row>
    <row r="104" spans="1:9" ht="16.5" customHeight="1" x14ac:dyDescent="0.2">
      <c r="A104" s="396"/>
      <c r="B104" s="396"/>
      <c r="C104" s="396"/>
      <c r="D104" s="396"/>
      <c r="E104" s="396"/>
      <c r="F104" s="396"/>
      <c r="G104" s="396"/>
      <c r="H104" s="396"/>
    </row>
    <row r="105" spans="1:9" ht="17.25" customHeight="1" x14ac:dyDescent="0.2">
      <c r="A105" s="396"/>
      <c r="B105" s="396"/>
      <c r="C105" s="396"/>
      <c r="D105" s="396"/>
      <c r="E105" s="396"/>
      <c r="F105" s="396"/>
      <c r="G105" s="396"/>
      <c r="H105" s="396"/>
    </row>
    <row r="106" spans="1:9" ht="21" customHeight="1" x14ac:dyDescent="0.2">
      <c r="A106" s="396"/>
      <c r="B106" s="396"/>
      <c r="C106" s="396"/>
      <c r="D106" s="396"/>
      <c r="E106" s="396"/>
      <c r="F106" s="396"/>
      <c r="G106" s="396"/>
      <c r="H106" s="396"/>
    </row>
    <row r="107" spans="1:9" x14ac:dyDescent="0.2">
      <c r="A107" s="259"/>
      <c r="B107" s="259"/>
      <c r="C107" s="259"/>
      <c r="D107" s="259"/>
      <c r="E107" s="259"/>
      <c r="F107" s="259"/>
      <c r="G107" s="259"/>
      <c r="H107" s="259"/>
    </row>
    <row r="108" spans="1:9" ht="30.75" customHeight="1" thickBot="1" x14ac:dyDescent="0.3">
      <c r="A108" s="386" t="s">
        <v>778</v>
      </c>
      <c r="B108" s="387"/>
      <c r="C108" s="387"/>
      <c r="D108" s="387"/>
      <c r="E108" s="387"/>
      <c r="F108" s="387"/>
      <c r="G108" s="376">
        <f>SUM(G109)</f>
        <v>170</v>
      </c>
      <c r="H108" s="376"/>
      <c r="I108" s="27"/>
    </row>
    <row r="109" spans="1:9" ht="14.25" customHeight="1" thickTop="1" x14ac:dyDescent="0.25">
      <c r="A109" s="83" t="s">
        <v>210</v>
      </c>
      <c r="G109" s="403">
        <f>200-30</f>
        <v>170</v>
      </c>
      <c r="H109" s="404"/>
    </row>
    <row r="110" spans="1:9" ht="29.25" customHeight="1" x14ac:dyDescent="0.2">
      <c r="A110" s="399" t="s">
        <v>586</v>
      </c>
      <c r="B110" s="399"/>
      <c r="C110" s="399"/>
      <c r="D110" s="399"/>
      <c r="E110" s="399"/>
      <c r="F110" s="399"/>
      <c r="G110" s="399"/>
      <c r="H110" s="399"/>
    </row>
    <row r="111" spans="1:9" ht="14.25" customHeight="1" x14ac:dyDescent="0.2">
      <c r="A111" s="396" t="s">
        <v>587</v>
      </c>
      <c r="B111" s="396"/>
      <c r="C111" s="396"/>
      <c r="D111" s="396"/>
      <c r="E111" s="396"/>
      <c r="F111" s="396"/>
      <c r="G111" s="396"/>
      <c r="H111" s="396"/>
    </row>
    <row r="112" spans="1:9" x14ac:dyDescent="0.2">
      <c r="A112" s="396"/>
      <c r="B112" s="396"/>
      <c r="C112" s="396"/>
      <c r="D112" s="396"/>
      <c r="E112" s="396"/>
      <c r="F112" s="396"/>
      <c r="G112" s="396"/>
      <c r="H112" s="396"/>
    </row>
    <row r="113" spans="1:9" x14ac:dyDescent="0.2">
      <c r="A113" s="396"/>
      <c r="B113" s="396"/>
      <c r="C113" s="396"/>
      <c r="D113" s="396"/>
      <c r="E113" s="396"/>
      <c r="F113" s="396"/>
      <c r="G113" s="396"/>
      <c r="H113" s="396"/>
    </row>
    <row r="114" spans="1:9" ht="15.75" customHeight="1" x14ac:dyDescent="0.2">
      <c r="A114" s="396"/>
      <c r="B114" s="396"/>
      <c r="C114" s="396"/>
      <c r="D114" s="396"/>
      <c r="E114" s="396"/>
      <c r="F114" s="396"/>
      <c r="G114" s="396"/>
      <c r="H114" s="396"/>
    </row>
    <row r="115" spans="1:9" x14ac:dyDescent="0.2">
      <c r="A115" s="259"/>
      <c r="B115" s="259"/>
      <c r="C115" s="259"/>
      <c r="D115" s="259"/>
      <c r="E115" s="259"/>
      <c r="F115" s="259"/>
      <c r="G115" s="259"/>
      <c r="H115" s="259"/>
    </row>
    <row r="116" spans="1:9" ht="17.25" customHeight="1" thickBot="1" x14ac:dyDescent="0.3">
      <c r="A116" s="86" t="s">
        <v>199</v>
      </c>
      <c r="B116" s="87"/>
      <c r="C116" s="88"/>
      <c r="D116" s="89"/>
      <c r="E116" s="89"/>
      <c r="F116" s="89"/>
      <c r="G116" s="376">
        <f>SUM(G117,G122,G130)</f>
        <v>90</v>
      </c>
      <c r="H116" s="376"/>
      <c r="I116" s="27"/>
    </row>
    <row r="117" spans="1:9" ht="15.75" thickTop="1" x14ac:dyDescent="0.25">
      <c r="A117" s="83" t="s">
        <v>47</v>
      </c>
      <c r="G117" s="403">
        <v>20</v>
      </c>
      <c r="H117" s="404"/>
    </row>
    <row r="118" spans="1:9" ht="15" x14ac:dyDescent="0.25">
      <c r="A118" s="106" t="s">
        <v>200</v>
      </c>
      <c r="G118" s="99"/>
      <c r="H118" s="100"/>
    </row>
    <row r="119" spans="1:9" x14ac:dyDescent="0.2">
      <c r="A119" s="396" t="s">
        <v>588</v>
      </c>
      <c r="B119" s="396"/>
      <c r="C119" s="396"/>
      <c r="D119" s="396"/>
      <c r="E119" s="396"/>
      <c r="F119" s="396"/>
      <c r="G119" s="396"/>
      <c r="H119" s="396"/>
    </row>
    <row r="120" spans="1:9" x14ac:dyDescent="0.2">
      <c r="A120" s="396"/>
      <c r="B120" s="396"/>
      <c r="C120" s="396"/>
      <c r="D120" s="396"/>
      <c r="E120" s="396"/>
      <c r="F120" s="396"/>
      <c r="G120" s="396"/>
      <c r="H120" s="396"/>
    </row>
    <row r="121" spans="1:9" ht="12.95" customHeight="1" x14ac:dyDescent="0.2">
      <c r="A121" s="78"/>
      <c r="B121" s="78"/>
      <c r="D121" s="78"/>
      <c r="E121" s="78"/>
      <c r="F121" s="78"/>
      <c r="G121" s="78"/>
    </row>
    <row r="122" spans="1:9" ht="15" x14ac:dyDescent="0.25">
      <c r="A122" s="83" t="s">
        <v>16</v>
      </c>
      <c r="G122" s="403">
        <v>30</v>
      </c>
      <c r="H122" s="404"/>
    </row>
    <row r="123" spans="1:9" ht="15" x14ac:dyDescent="0.25">
      <c r="A123" s="106" t="s">
        <v>201</v>
      </c>
      <c r="G123" s="397"/>
      <c r="H123" s="398"/>
    </row>
    <row r="124" spans="1:9" ht="14.25" customHeight="1" x14ac:dyDescent="0.2">
      <c r="A124" s="396" t="s">
        <v>782</v>
      </c>
      <c r="B124" s="396"/>
      <c r="C124" s="396"/>
      <c r="D124" s="396"/>
      <c r="E124" s="396"/>
      <c r="F124" s="396"/>
      <c r="G124" s="396"/>
      <c r="H124" s="396"/>
    </row>
    <row r="125" spans="1:9" ht="14.25" customHeight="1" x14ac:dyDescent="0.2">
      <c r="A125" s="396"/>
      <c r="B125" s="396"/>
      <c r="C125" s="396"/>
      <c r="D125" s="396"/>
      <c r="E125" s="396"/>
      <c r="F125" s="396"/>
      <c r="G125" s="396"/>
      <c r="H125" s="396"/>
    </row>
    <row r="126" spans="1:9" x14ac:dyDescent="0.2">
      <c r="A126" s="396"/>
      <c r="B126" s="396"/>
      <c r="C126" s="396"/>
      <c r="D126" s="396"/>
      <c r="E126" s="396"/>
      <c r="F126" s="396"/>
      <c r="G126" s="396"/>
      <c r="H126" s="396"/>
    </row>
    <row r="127" spans="1:9" x14ac:dyDescent="0.2">
      <c r="A127" s="396"/>
      <c r="B127" s="396"/>
      <c r="C127" s="396"/>
      <c r="D127" s="396"/>
      <c r="E127" s="396"/>
      <c r="F127" s="396"/>
      <c r="G127" s="396"/>
      <c r="H127" s="396"/>
    </row>
    <row r="128" spans="1:9" ht="42.75" customHeight="1" x14ac:dyDescent="0.2">
      <c r="A128" s="396"/>
      <c r="B128" s="396"/>
      <c r="C128" s="396"/>
      <c r="D128" s="396"/>
      <c r="E128" s="396"/>
      <c r="F128" s="396"/>
      <c r="G128" s="396"/>
      <c r="H128" s="396"/>
    </row>
    <row r="129" spans="1:9" ht="12.95" customHeight="1" x14ac:dyDescent="0.2"/>
    <row r="130" spans="1:9" ht="15" x14ac:dyDescent="0.25">
      <c r="A130" s="83" t="s">
        <v>37</v>
      </c>
      <c r="G130" s="403">
        <v>40</v>
      </c>
      <c r="H130" s="404"/>
    </row>
    <row r="131" spans="1:9" ht="15" x14ac:dyDescent="0.25">
      <c r="A131" s="106" t="s">
        <v>200</v>
      </c>
      <c r="G131" s="397"/>
      <c r="H131" s="398"/>
    </row>
    <row r="132" spans="1:9" x14ac:dyDescent="0.2">
      <c r="A132" s="401" t="s">
        <v>589</v>
      </c>
      <c r="B132" s="402"/>
      <c r="C132" s="402"/>
      <c r="D132" s="402"/>
      <c r="E132" s="402"/>
      <c r="F132" s="402"/>
      <c r="G132" s="402"/>
      <c r="H132" s="402"/>
    </row>
    <row r="133" spans="1:9" x14ac:dyDescent="0.2">
      <c r="A133" s="402"/>
      <c r="B133" s="402"/>
      <c r="C133" s="402"/>
      <c r="D133" s="402"/>
      <c r="E133" s="402"/>
      <c r="F133" s="402"/>
      <c r="G133" s="402"/>
      <c r="H133" s="402"/>
    </row>
    <row r="134" spans="1:9" ht="12.95" customHeight="1" x14ac:dyDescent="0.2"/>
    <row r="135" spans="1:9" ht="30.75" customHeight="1" thickBot="1" x14ac:dyDescent="0.3">
      <c r="A135" s="386" t="s">
        <v>779</v>
      </c>
      <c r="B135" s="387"/>
      <c r="C135" s="387"/>
      <c r="D135" s="387"/>
      <c r="E135" s="387"/>
      <c r="F135" s="387"/>
      <c r="G135" s="376">
        <f>SUM(G136)</f>
        <v>50</v>
      </c>
      <c r="H135" s="376"/>
      <c r="I135" s="27"/>
    </row>
    <row r="136" spans="1:9" ht="14.25" customHeight="1" thickTop="1" x14ac:dyDescent="0.25">
      <c r="A136" s="83" t="s">
        <v>210</v>
      </c>
      <c r="G136" s="403">
        <v>50</v>
      </c>
      <c r="H136" s="404"/>
    </row>
    <row r="137" spans="1:9" ht="14.25" customHeight="1" x14ac:dyDescent="0.25">
      <c r="A137" s="461" t="s">
        <v>290</v>
      </c>
      <c r="B137" s="461"/>
      <c r="C137" s="461"/>
      <c r="D137" s="461"/>
      <c r="E137" s="461"/>
      <c r="G137" s="256"/>
      <c r="H137" s="257"/>
    </row>
    <row r="138" spans="1:9" ht="25.5" customHeight="1" x14ac:dyDescent="0.2">
      <c r="A138" s="401" t="s">
        <v>291</v>
      </c>
      <c r="B138" s="401"/>
      <c r="C138" s="401"/>
      <c r="D138" s="401"/>
      <c r="E138" s="401"/>
      <c r="F138" s="401"/>
      <c r="G138" s="401"/>
      <c r="H138" s="401"/>
    </row>
    <row r="139" spans="1:9" ht="15" customHeight="1" x14ac:dyDescent="0.2">
      <c r="A139" s="390"/>
      <c r="B139" s="390"/>
      <c r="C139" s="390"/>
      <c r="D139" s="390"/>
      <c r="E139" s="390"/>
      <c r="F139" s="390"/>
      <c r="G139" s="390"/>
      <c r="H139" s="390"/>
    </row>
    <row r="140" spans="1:9" x14ac:dyDescent="0.2">
      <c r="A140" s="390"/>
      <c r="B140" s="390"/>
      <c r="C140" s="390"/>
      <c r="D140" s="390"/>
      <c r="E140" s="390"/>
      <c r="F140" s="390"/>
      <c r="G140" s="390"/>
      <c r="H140" s="390"/>
    </row>
  </sheetData>
  <mergeCells count="72">
    <mergeCell ref="A139:H140"/>
    <mergeCell ref="G116:H116"/>
    <mergeCell ref="G117:H117"/>
    <mergeCell ref="A119:H120"/>
    <mergeCell ref="A132:H133"/>
    <mergeCell ref="G131:H131"/>
    <mergeCell ref="G122:H122"/>
    <mergeCell ref="G123:H123"/>
    <mergeCell ref="A124:H128"/>
    <mergeCell ref="G130:H130"/>
    <mergeCell ref="A137:E137"/>
    <mergeCell ref="A138:H138"/>
    <mergeCell ref="G136:H136"/>
    <mergeCell ref="A135:F135"/>
    <mergeCell ref="G135:H135"/>
    <mergeCell ref="G1:H1"/>
    <mergeCell ref="A19:C19"/>
    <mergeCell ref="G36:H36"/>
    <mergeCell ref="G37:H37"/>
    <mergeCell ref="A39:H41"/>
    <mergeCell ref="A23:F23"/>
    <mergeCell ref="G23:H23"/>
    <mergeCell ref="G24:H24"/>
    <mergeCell ref="A25:H25"/>
    <mergeCell ref="A27:F27"/>
    <mergeCell ref="G27:H27"/>
    <mergeCell ref="G28:H28"/>
    <mergeCell ref="A29:F29"/>
    <mergeCell ref="G29:H29"/>
    <mergeCell ref="A38:F38"/>
    <mergeCell ref="A30:H34"/>
    <mergeCell ref="G77:H77"/>
    <mergeCell ref="A78:H79"/>
    <mergeCell ref="G73:H73"/>
    <mergeCell ref="A110:H110"/>
    <mergeCell ref="A102:F102"/>
    <mergeCell ref="G102:H102"/>
    <mergeCell ref="A103:H106"/>
    <mergeCell ref="G99:H99"/>
    <mergeCell ref="A100:F100"/>
    <mergeCell ref="G84:H84"/>
    <mergeCell ref="G93:H93"/>
    <mergeCell ref="A98:F98"/>
    <mergeCell ref="G98:H98"/>
    <mergeCell ref="A87:H88"/>
    <mergeCell ref="G85:H85"/>
    <mergeCell ref="A75:H75"/>
    <mergeCell ref="A111:H114"/>
    <mergeCell ref="A108:F108"/>
    <mergeCell ref="G108:H108"/>
    <mergeCell ref="G109:H109"/>
    <mergeCell ref="G81:H81"/>
    <mergeCell ref="G100:H100"/>
    <mergeCell ref="A95:H96"/>
    <mergeCell ref="A58:H59"/>
    <mergeCell ref="G62:H62"/>
    <mergeCell ref="G61:H61"/>
    <mergeCell ref="G66:H66"/>
    <mergeCell ref="G38:H38"/>
    <mergeCell ref="A43:F43"/>
    <mergeCell ref="G43:H43"/>
    <mergeCell ref="G57:H57"/>
    <mergeCell ref="A44:H44"/>
    <mergeCell ref="G46:H46"/>
    <mergeCell ref="A47:H51"/>
    <mergeCell ref="G53:H53"/>
    <mergeCell ref="A54:H55"/>
    <mergeCell ref="G70:H70"/>
    <mergeCell ref="A63:H64"/>
    <mergeCell ref="A67:H68"/>
    <mergeCell ref="A71:H71"/>
    <mergeCell ref="G74:H74"/>
  </mergeCells>
  <pageMargins left="0.70866141732283472" right="0.70866141732283472" top="0.78740157480314965" bottom="0.78740157480314965" header="0.31496062992125984" footer="0.31496062992125984"/>
  <pageSetup paperSize="9" scale="75" firstPageNumber="44" orientation="portrait" useFirstPageNumber="1" r:id="rId1"/>
  <headerFooter>
    <oddFooter>&amp;L&amp;"-,Kurzíva"Zastupitelstvo Olomouckého kraje 18-12-2017
6. - Rozpočet Olomouckého kraje 2018 - návrh rozpočtu
Příloha č. 3a): Výdaje odborů &amp;R&amp;"-,Kurzíva"Strana &amp;P (celkem 171)</oddFooter>
  </headerFooter>
  <rowBreaks count="2" manualBreakCount="2">
    <brk id="55" max="7" man="1"/>
    <brk id="114" max="7" man="1"/>
  </rowBreaks>
  <colBreaks count="1" manualBreakCount="1">
    <brk id="12" max="10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18</vt:i4>
      </vt:variant>
      <vt:variant>
        <vt:lpstr>Pojmenované oblasti</vt:lpstr>
      </vt:variant>
      <vt:variant>
        <vt:i4>18</vt:i4>
      </vt:variant>
    </vt:vector>
  </HeadingPairs>
  <TitlesOfParts>
    <vt:vector size="36" baseType="lpstr">
      <vt:lpstr>celkem</vt:lpstr>
      <vt:lpstr>01</vt:lpstr>
      <vt:lpstr>03</vt:lpstr>
      <vt:lpstr>04</vt:lpstr>
      <vt:lpstr>06</vt:lpstr>
      <vt:lpstr>07</vt:lpstr>
      <vt:lpstr>08</vt:lpstr>
      <vt:lpstr>09</vt:lpstr>
      <vt:lpstr>10</vt:lpstr>
      <vt:lpstr>11</vt:lpstr>
      <vt:lpstr>12</vt:lpstr>
      <vt:lpstr>13</vt:lpstr>
      <vt:lpstr>14</vt:lpstr>
      <vt:lpstr>16</vt:lpstr>
      <vt:lpstr>17</vt:lpstr>
      <vt:lpstr>18</vt:lpstr>
      <vt:lpstr>19</vt:lpstr>
      <vt:lpstr>20</vt:lpstr>
      <vt:lpstr>'01'!Oblast_tisku</vt:lpstr>
      <vt:lpstr>'03'!Oblast_tisku</vt:lpstr>
      <vt:lpstr>'04'!Oblast_tisku</vt:lpstr>
      <vt:lpstr>'06'!Oblast_tisku</vt:lpstr>
      <vt:lpstr>'07'!Oblast_tisku</vt:lpstr>
      <vt:lpstr>'08'!Oblast_tisku</vt:lpstr>
      <vt:lpstr>'09'!Oblast_tisku</vt:lpstr>
      <vt:lpstr>'10'!Oblast_tisku</vt:lpstr>
      <vt:lpstr>'11'!Oblast_tisku</vt:lpstr>
      <vt:lpstr>'12'!Oblast_tisku</vt:lpstr>
      <vt:lpstr>'13'!Oblast_tisku</vt:lpstr>
      <vt:lpstr>'14'!Oblast_tisku</vt:lpstr>
      <vt:lpstr>'16'!Oblast_tisku</vt:lpstr>
      <vt:lpstr>'17'!Oblast_tisku</vt:lpstr>
      <vt:lpstr>'18'!Oblast_tisku</vt:lpstr>
      <vt:lpstr>'19'!Oblast_tisku</vt:lpstr>
      <vt:lpstr>'20'!Oblast_tisku</vt:lpstr>
      <vt:lpstr>celkem!Oblast_tisku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Vítková Petra</dc:creator>
  <cp:lastModifiedBy>Vítková Petra</cp:lastModifiedBy>
  <cp:lastPrinted>2017-11-29T10:12:20Z</cp:lastPrinted>
  <dcterms:created xsi:type="dcterms:W3CDTF">2012-11-27T11:19:48Z</dcterms:created>
  <dcterms:modified xsi:type="dcterms:W3CDTF">2017-11-29T10:13:39Z</dcterms:modified>
</cp:coreProperties>
</file>